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ANNACE-N\Desktop\"/>
    </mc:Choice>
  </mc:AlternateContent>
  <bookViews>
    <workbookView xWindow="0" yWindow="0" windowWidth="28800" windowHeight="13020" tabRatio="860" activeTab="4"/>
  </bookViews>
  <sheets>
    <sheet name="D_Interventions_Equipes" sheetId="2" r:id="rId1"/>
    <sheet name="D_Temps_Realisation" sheetId="9" r:id="rId2"/>
    <sheet name="D_Pointages" sheetId="11" r:id="rId3"/>
    <sheet name="D_Demandeurs_Budgets_Centres" sheetId="3" r:id="rId4"/>
    <sheet name="Tutoriel" sheetId="12" r:id="rId5"/>
    <sheet name="Comex" sheetId="13" r:id="rId6"/>
    <sheet name="Graphiques" sheetId="1" r:id="rId7"/>
    <sheet name="Tableau_Comex" sheetId="15" r:id="rId8"/>
    <sheet name="Pourcentages_Interventions" sheetId="5" r:id="rId9"/>
    <sheet name="Interventions_En_Cours" sheetId="8" r:id="rId10"/>
    <sheet name="Pointages" sheetId="10" r:id="rId11"/>
    <sheet name="Codes_Etats_Traitees_Demadeurs" sheetId="4" r:id="rId12"/>
    <sheet name="Hors_Taxe_Centres_Couts" sheetId="7" r:id="rId13"/>
    <sheet name="Traitees_Types_Budgets" sheetId="6" r:id="rId14"/>
  </sheets>
  <definedNames>
    <definedName name="_xlnm._FilterDatabase" localSheetId="0" hidden="1">#REF!</definedName>
    <definedName name="_xlnm._FilterDatabase" localSheetId="2" hidden="1">#REF!</definedName>
    <definedName name="_xlnm._FilterDatabase" localSheetId="10" hidden="1">Pointages!$T$3:$T$219</definedName>
    <definedName name="Choix_Demandeur">Codes_Etats_Traitees_Demadeurs!$B$3:$B$160</definedName>
    <definedName name="Liste_Budget">Traitees_Types_Budgets!$B$3:$B$63</definedName>
    <definedName name="Liste_CentreCouts">Hors_Taxe_Centres_Couts!$B$3:$B$52</definedName>
    <definedName name="Liste_Equipe">Graphiques!$B$137:$B$169</definedName>
    <definedName name="Liste_Noms">Pourcentages_Interventions!$B$15:$B$134</definedName>
    <definedName name="Nom_Choisi">OFFSET(Titres,Codes_Etats_Traitees_Demadeurs!$K$21,0)</definedName>
    <definedName name="Titres">Codes_Etats_Traitees_Demadeurs!$C$2:$G$2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3" i="6" l="1"/>
  <c r="C62" i="6"/>
  <c r="C61" i="6"/>
  <c r="C60" i="6"/>
  <c r="C59" i="6"/>
  <c r="C58" i="6"/>
  <c r="C57" i="6"/>
  <c r="C56" i="6"/>
  <c r="C55" i="6"/>
  <c r="C54" i="6"/>
  <c r="C53" i="6"/>
  <c r="C52" i="6"/>
  <c r="C51" i="6"/>
  <c r="C50" i="6"/>
  <c r="C49" i="6"/>
  <c r="C48" i="6"/>
  <c r="C47" i="6"/>
  <c r="C46" i="6"/>
  <c r="C45" i="6"/>
  <c r="C44" i="6"/>
  <c r="C43" i="6"/>
  <c r="C42" i="6"/>
  <c r="C41" i="6"/>
  <c r="C40" i="6"/>
  <c r="C39" i="6"/>
  <c r="C38" i="6"/>
  <c r="C37" i="6"/>
  <c r="C36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G15" i="6"/>
  <c r="F15" i="6"/>
  <c r="C15" i="6"/>
  <c r="C14" i="6"/>
  <c r="C13" i="6"/>
  <c r="C12" i="6"/>
  <c r="C11" i="6"/>
  <c r="C10" i="6"/>
  <c r="C9" i="6"/>
  <c r="C8" i="6"/>
  <c r="C7" i="6"/>
  <c r="C6" i="6"/>
  <c r="C5" i="6"/>
  <c r="C4" i="6"/>
  <c r="C3" i="6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G15" i="7"/>
  <c r="F15" i="7"/>
  <c r="C15" i="7"/>
  <c r="C14" i="7"/>
  <c r="C13" i="7"/>
  <c r="C12" i="7"/>
  <c r="C11" i="7"/>
  <c r="C10" i="7"/>
  <c r="C9" i="7"/>
  <c r="C8" i="7"/>
  <c r="C7" i="7"/>
  <c r="C6" i="7"/>
  <c r="C5" i="7"/>
  <c r="C4" i="7"/>
  <c r="C3" i="7"/>
  <c r="H133" i="4"/>
  <c r="G133" i="4"/>
  <c r="F133" i="4"/>
  <c r="E133" i="4"/>
  <c r="D133" i="4"/>
  <c r="C133" i="4"/>
  <c r="H132" i="4"/>
  <c r="G132" i="4"/>
  <c r="F132" i="4"/>
  <c r="E132" i="4"/>
  <c r="D132" i="4"/>
  <c r="C132" i="4"/>
  <c r="H131" i="4"/>
  <c r="G131" i="4"/>
  <c r="F131" i="4"/>
  <c r="E131" i="4"/>
  <c r="D131" i="4"/>
  <c r="C131" i="4"/>
  <c r="H130" i="4"/>
  <c r="G130" i="4"/>
  <c r="F130" i="4"/>
  <c r="E130" i="4"/>
  <c r="D130" i="4"/>
  <c r="C130" i="4"/>
  <c r="H129" i="4"/>
  <c r="G129" i="4"/>
  <c r="F129" i="4"/>
  <c r="E129" i="4"/>
  <c r="D129" i="4"/>
  <c r="C129" i="4"/>
  <c r="H128" i="4"/>
  <c r="G128" i="4"/>
  <c r="F128" i="4"/>
  <c r="E128" i="4"/>
  <c r="D128" i="4"/>
  <c r="C128" i="4"/>
  <c r="H127" i="4"/>
  <c r="G127" i="4"/>
  <c r="F127" i="4"/>
  <c r="E127" i="4"/>
  <c r="D127" i="4"/>
  <c r="C127" i="4"/>
  <c r="H126" i="4"/>
  <c r="G126" i="4"/>
  <c r="F126" i="4"/>
  <c r="E126" i="4"/>
  <c r="D126" i="4"/>
  <c r="C126" i="4"/>
  <c r="H125" i="4"/>
  <c r="G125" i="4"/>
  <c r="F125" i="4"/>
  <c r="E125" i="4"/>
  <c r="D125" i="4"/>
  <c r="C125" i="4"/>
  <c r="H124" i="4"/>
  <c r="G124" i="4"/>
  <c r="F124" i="4"/>
  <c r="E124" i="4"/>
  <c r="D124" i="4"/>
  <c r="C124" i="4"/>
  <c r="H123" i="4"/>
  <c r="G123" i="4"/>
  <c r="F123" i="4"/>
  <c r="E123" i="4"/>
  <c r="D123" i="4"/>
  <c r="C123" i="4"/>
  <c r="H122" i="4"/>
  <c r="G122" i="4"/>
  <c r="F122" i="4"/>
  <c r="E122" i="4"/>
  <c r="D122" i="4"/>
  <c r="C122" i="4"/>
  <c r="H121" i="4"/>
  <c r="G121" i="4"/>
  <c r="F121" i="4"/>
  <c r="E121" i="4"/>
  <c r="D121" i="4"/>
  <c r="C121" i="4"/>
  <c r="H120" i="4"/>
  <c r="G120" i="4"/>
  <c r="F120" i="4"/>
  <c r="E120" i="4"/>
  <c r="D120" i="4"/>
  <c r="C120" i="4"/>
  <c r="H119" i="4"/>
  <c r="G119" i="4"/>
  <c r="F119" i="4"/>
  <c r="E119" i="4"/>
  <c r="D119" i="4"/>
  <c r="C119" i="4"/>
  <c r="H118" i="4"/>
  <c r="G118" i="4"/>
  <c r="F118" i="4"/>
  <c r="E118" i="4"/>
  <c r="D118" i="4"/>
  <c r="C118" i="4"/>
  <c r="H117" i="4"/>
  <c r="G117" i="4"/>
  <c r="F117" i="4"/>
  <c r="E117" i="4"/>
  <c r="D117" i="4"/>
  <c r="C117" i="4"/>
  <c r="H116" i="4"/>
  <c r="G116" i="4"/>
  <c r="F116" i="4"/>
  <c r="E116" i="4"/>
  <c r="D116" i="4"/>
  <c r="C116" i="4"/>
  <c r="H115" i="4"/>
  <c r="G115" i="4"/>
  <c r="F115" i="4"/>
  <c r="E115" i="4"/>
  <c r="D115" i="4"/>
  <c r="C115" i="4"/>
  <c r="H114" i="4"/>
  <c r="G114" i="4"/>
  <c r="F114" i="4"/>
  <c r="E114" i="4"/>
  <c r="D114" i="4"/>
  <c r="C114" i="4"/>
  <c r="H113" i="4"/>
  <c r="G113" i="4"/>
  <c r="F113" i="4"/>
  <c r="E113" i="4"/>
  <c r="D113" i="4"/>
  <c r="C113" i="4"/>
  <c r="H112" i="4"/>
  <c r="G112" i="4"/>
  <c r="F112" i="4"/>
  <c r="E112" i="4"/>
  <c r="D112" i="4"/>
  <c r="C112" i="4"/>
  <c r="H111" i="4"/>
  <c r="G111" i="4"/>
  <c r="F111" i="4"/>
  <c r="E111" i="4"/>
  <c r="D111" i="4"/>
  <c r="C111" i="4"/>
  <c r="H110" i="4"/>
  <c r="G110" i="4"/>
  <c r="F110" i="4"/>
  <c r="E110" i="4"/>
  <c r="D110" i="4"/>
  <c r="C110" i="4"/>
  <c r="H109" i="4"/>
  <c r="G109" i="4"/>
  <c r="F109" i="4"/>
  <c r="E109" i="4"/>
  <c r="D109" i="4"/>
  <c r="C109" i="4"/>
  <c r="H108" i="4"/>
  <c r="G108" i="4"/>
  <c r="F108" i="4"/>
  <c r="E108" i="4"/>
  <c r="D108" i="4"/>
  <c r="C108" i="4"/>
  <c r="H107" i="4"/>
  <c r="G107" i="4"/>
  <c r="F107" i="4"/>
  <c r="E107" i="4"/>
  <c r="D107" i="4"/>
  <c r="C107" i="4"/>
  <c r="H106" i="4"/>
  <c r="G106" i="4"/>
  <c r="F106" i="4"/>
  <c r="E106" i="4"/>
  <c r="D106" i="4"/>
  <c r="C106" i="4"/>
  <c r="H105" i="4"/>
  <c r="G105" i="4"/>
  <c r="F105" i="4"/>
  <c r="E105" i="4"/>
  <c r="D105" i="4"/>
  <c r="C105" i="4"/>
  <c r="H104" i="4"/>
  <c r="G104" i="4"/>
  <c r="F104" i="4"/>
  <c r="E104" i="4"/>
  <c r="D104" i="4"/>
  <c r="C104" i="4"/>
  <c r="H103" i="4"/>
  <c r="G103" i="4"/>
  <c r="F103" i="4"/>
  <c r="E103" i="4"/>
  <c r="D103" i="4"/>
  <c r="C103" i="4"/>
  <c r="H102" i="4"/>
  <c r="G102" i="4"/>
  <c r="F102" i="4"/>
  <c r="E102" i="4"/>
  <c r="D102" i="4"/>
  <c r="C102" i="4"/>
  <c r="H101" i="4"/>
  <c r="G101" i="4"/>
  <c r="F101" i="4"/>
  <c r="E101" i="4"/>
  <c r="D101" i="4"/>
  <c r="C101" i="4"/>
  <c r="H100" i="4"/>
  <c r="G100" i="4"/>
  <c r="F100" i="4"/>
  <c r="E100" i="4"/>
  <c r="D100" i="4"/>
  <c r="C100" i="4"/>
  <c r="H99" i="4"/>
  <c r="G99" i="4"/>
  <c r="F99" i="4"/>
  <c r="E99" i="4"/>
  <c r="D99" i="4"/>
  <c r="C99" i="4"/>
  <c r="H98" i="4"/>
  <c r="G98" i="4"/>
  <c r="F98" i="4"/>
  <c r="E98" i="4"/>
  <c r="D98" i="4"/>
  <c r="C98" i="4"/>
  <c r="H97" i="4"/>
  <c r="G97" i="4"/>
  <c r="F97" i="4"/>
  <c r="E97" i="4"/>
  <c r="D97" i="4"/>
  <c r="C97" i="4"/>
  <c r="H96" i="4"/>
  <c r="G96" i="4"/>
  <c r="F96" i="4"/>
  <c r="E96" i="4"/>
  <c r="D96" i="4"/>
  <c r="C96" i="4"/>
  <c r="H95" i="4"/>
  <c r="G95" i="4"/>
  <c r="F95" i="4"/>
  <c r="E95" i="4"/>
  <c r="D95" i="4"/>
  <c r="C95" i="4"/>
  <c r="H94" i="4"/>
  <c r="G94" i="4"/>
  <c r="F94" i="4"/>
  <c r="E94" i="4"/>
  <c r="D94" i="4"/>
  <c r="C94" i="4"/>
  <c r="H93" i="4"/>
  <c r="G93" i="4"/>
  <c r="F93" i="4"/>
  <c r="E93" i="4"/>
  <c r="D93" i="4"/>
  <c r="C93" i="4"/>
  <c r="H92" i="4"/>
  <c r="G92" i="4"/>
  <c r="F92" i="4"/>
  <c r="E92" i="4"/>
  <c r="D92" i="4"/>
  <c r="C92" i="4"/>
  <c r="H91" i="4"/>
  <c r="G91" i="4"/>
  <c r="F91" i="4"/>
  <c r="E91" i="4"/>
  <c r="D91" i="4"/>
  <c r="C91" i="4"/>
  <c r="H90" i="4"/>
  <c r="G90" i="4"/>
  <c r="F90" i="4"/>
  <c r="E90" i="4"/>
  <c r="D90" i="4"/>
  <c r="C90" i="4"/>
  <c r="H89" i="4"/>
  <c r="G89" i="4"/>
  <c r="F89" i="4"/>
  <c r="E89" i="4"/>
  <c r="D89" i="4"/>
  <c r="C89" i="4"/>
  <c r="H88" i="4"/>
  <c r="G88" i="4"/>
  <c r="F88" i="4"/>
  <c r="E88" i="4"/>
  <c r="D88" i="4"/>
  <c r="C88" i="4"/>
  <c r="H87" i="4"/>
  <c r="G87" i="4"/>
  <c r="F87" i="4"/>
  <c r="E87" i="4"/>
  <c r="D87" i="4"/>
  <c r="C87" i="4"/>
  <c r="H86" i="4"/>
  <c r="G86" i="4"/>
  <c r="F86" i="4"/>
  <c r="E86" i="4"/>
  <c r="D86" i="4"/>
  <c r="C86" i="4"/>
  <c r="H85" i="4"/>
  <c r="G85" i="4"/>
  <c r="F85" i="4"/>
  <c r="E85" i="4"/>
  <c r="D85" i="4"/>
  <c r="C85" i="4"/>
  <c r="H84" i="4"/>
  <c r="G84" i="4"/>
  <c r="F84" i="4"/>
  <c r="E84" i="4"/>
  <c r="D84" i="4"/>
  <c r="C84" i="4"/>
  <c r="H83" i="4"/>
  <c r="G83" i="4"/>
  <c r="F83" i="4"/>
  <c r="E83" i="4"/>
  <c r="D83" i="4"/>
  <c r="C83" i="4"/>
  <c r="H82" i="4"/>
  <c r="G82" i="4"/>
  <c r="F82" i="4"/>
  <c r="E82" i="4"/>
  <c r="D82" i="4"/>
  <c r="C82" i="4"/>
  <c r="H81" i="4"/>
  <c r="G81" i="4"/>
  <c r="F81" i="4"/>
  <c r="E81" i="4"/>
  <c r="D81" i="4"/>
  <c r="C81" i="4"/>
  <c r="H80" i="4"/>
  <c r="G80" i="4"/>
  <c r="F80" i="4"/>
  <c r="E80" i="4"/>
  <c r="D80" i="4"/>
  <c r="C80" i="4"/>
  <c r="H79" i="4"/>
  <c r="G79" i="4"/>
  <c r="F79" i="4"/>
  <c r="E79" i="4"/>
  <c r="D79" i="4"/>
  <c r="C79" i="4"/>
  <c r="H78" i="4"/>
  <c r="G78" i="4"/>
  <c r="F78" i="4"/>
  <c r="E78" i="4"/>
  <c r="D78" i="4"/>
  <c r="C78" i="4"/>
  <c r="H77" i="4"/>
  <c r="G77" i="4"/>
  <c r="F77" i="4"/>
  <c r="E77" i="4"/>
  <c r="D77" i="4"/>
  <c r="C77" i="4"/>
  <c r="H76" i="4"/>
  <c r="G76" i="4"/>
  <c r="F76" i="4"/>
  <c r="E76" i="4"/>
  <c r="D76" i="4"/>
  <c r="C76" i="4"/>
  <c r="H75" i="4"/>
  <c r="G75" i="4"/>
  <c r="F75" i="4"/>
  <c r="E75" i="4"/>
  <c r="D75" i="4"/>
  <c r="C75" i="4"/>
  <c r="H74" i="4"/>
  <c r="G74" i="4"/>
  <c r="F74" i="4"/>
  <c r="E74" i="4"/>
  <c r="D74" i="4"/>
  <c r="C74" i="4"/>
  <c r="H73" i="4"/>
  <c r="G73" i="4"/>
  <c r="F73" i="4"/>
  <c r="E73" i="4"/>
  <c r="D73" i="4"/>
  <c r="C73" i="4"/>
  <c r="H72" i="4"/>
  <c r="G72" i="4"/>
  <c r="F72" i="4"/>
  <c r="E72" i="4"/>
  <c r="D72" i="4"/>
  <c r="C72" i="4"/>
  <c r="H71" i="4"/>
  <c r="G71" i="4"/>
  <c r="F71" i="4"/>
  <c r="E71" i="4"/>
  <c r="D71" i="4"/>
  <c r="C71" i="4"/>
  <c r="H70" i="4"/>
  <c r="G70" i="4"/>
  <c r="F70" i="4"/>
  <c r="E70" i="4"/>
  <c r="D70" i="4"/>
  <c r="C70" i="4"/>
  <c r="H69" i="4"/>
  <c r="G69" i="4"/>
  <c r="F69" i="4"/>
  <c r="E69" i="4"/>
  <c r="D69" i="4"/>
  <c r="C69" i="4"/>
  <c r="H68" i="4"/>
  <c r="G68" i="4"/>
  <c r="F68" i="4"/>
  <c r="E68" i="4"/>
  <c r="D68" i="4"/>
  <c r="C68" i="4"/>
  <c r="H67" i="4"/>
  <c r="G67" i="4"/>
  <c r="F67" i="4"/>
  <c r="E67" i="4"/>
  <c r="D67" i="4"/>
  <c r="C67" i="4"/>
  <c r="H66" i="4"/>
  <c r="G66" i="4"/>
  <c r="F66" i="4"/>
  <c r="E66" i="4"/>
  <c r="D66" i="4"/>
  <c r="C66" i="4"/>
  <c r="H65" i="4"/>
  <c r="G65" i="4"/>
  <c r="F65" i="4"/>
  <c r="E65" i="4"/>
  <c r="D65" i="4"/>
  <c r="C65" i="4"/>
  <c r="H64" i="4"/>
  <c r="G64" i="4"/>
  <c r="F64" i="4"/>
  <c r="E64" i="4"/>
  <c r="D64" i="4"/>
  <c r="C64" i="4"/>
  <c r="H63" i="4"/>
  <c r="G63" i="4"/>
  <c r="F63" i="4"/>
  <c r="E63" i="4"/>
  <c r="D63" i="4"/>
  <c r="C63" i="4"/>
  <c r="H62" i="4"/>
  <c r="G62" i="4"/>
  <c r="F62" i="4"/>
  <c r="E62" i="4"/>
  <c r="D62" i="4"/>
  <c r="C62" i="4"/>
  <c r="H61" i="4"/>
  <c r="G61" i="4"/>
  <c r="F61" i="4"/>
  <c r="E61" i="4"/>
  <c r="D61" i="4"/>
  <c r="C61" i="4"/>
  <c r="H60" i="4"/>
  <c r="G60" i="4"/>
  <c r="F60" i="4"/>
  <c r="E60" i="4"/>
  <c r="D60" i="4"/>
  <c r="C60" i="4"/>
  <c r="H59" i="4"/>
  <c r="G59" i="4"/>
  <c r="F59" i="4"/>
  <c r="E59" i="4"/>
  <c r="D59" i="4"/>
  <c r="C59" i="4"/>
  <c r="H58" i="4"/>
  <c r="G58" i="4"/>
  <c r="F58" i="4"/>
  <c r="E58" i="4"/>
  <c r="D58" i="4"/>
  <c r="C58" i="4"/>
  <c r="H57" i="4"/>
  <c r="G57" i="4"/>
  <c r="F57" i="4"/>
  <c r="E57" i="4"/>
  <c r="D57" i="4"/>
  <c r="C57" i="4"/>
  <c r="H56" i="4"/>
  <c r="G56" i="4"/>
  <c r="F56" i="4"/>
  <c r="E56" i="4"/>
  <c r="D56" i="4"/>
  <c r="C56" i="4"/>
  <c r="H55" i="4"/>
  <c r="G55" i="4"/>
  <c r="F55" i="4"/>
  <c r="E55" i="4"/>
  <c r="D55" i="4"/>
  <c r="C55" i="4"/>
  <c r="H54" i="4"/>
  <c r="G54" i="4"/>
  <c r="F54" i="4"/>
  <c r="E54" i="4"/>
  <c r="D54" i="4"/>
  <c r="C54" i="4"/>
  <c r="H53" i="4"/>
  <c r="G53" i="4"/>
  <c r="F53" i="4"/>
  <c r="E53" i="4"/>
  <c r="D53" i="4"/>
  <c r="C53" i="4"/>
  <c r="H52" i="4"/>
  <c r="G52" i="4"/>
  <c r="F52" i="4"/>
  <c r="E52" i="4"/>
  <c r="D52" i="4"/>
  <c r="C52" i="4"/>
  <c r="H51" i="4"/>
  <c r="G51" i="4"/>
  <c r="F51" i="4"/>
  <c r="E51" i="4"/>
  <c r="D51" i="4"/>
  <c r="C51" i="4"/>
  <c r="H50" i="4"/>
  <c r="G50" i="4"/>
  <c r="F50" i="4"/>
  <c r="E50" i="4"/>
  <c r="D50" i="4"/>
  <c r="C50" i="4"/>
  <c r="H49" i="4"/>
  <c r="G49" i="4"/>
  <c r="F49" i="4"/>
  <c r="E49" i="4"/>
  <c r="D49" i="4"/>
  <c r="C49" i="4"/>
  <c r="H48" i="4"/>
  <c r="G48" i="4"/>
  <c r="F48" i="4"/>
  <c r="E48" i="4"/>
  <c r="D48" i="4"/>
  <c r="C48" i="4"/>
  <c r="H47" i="4"/>
  <c r="G47" i="4"/>
  <c r="F47" i="4"/>
  <c r="E47" i="4"/>
  <c r="D47" i="4"/>
  <c r="C47" i="4"/>
  <c r="H46" i="4"/>
  <c r="G46" i="4"/>
  <c r="F46" i="4"/>
  <c r="E46" i="4"/>
  <c r="D46" i="4"/>
  <c r="C46" i="4"/>
  <c r="H45" i="4"/>
  <c r="G45" i="4"/>
  <c r="F45" i="4"/>
  <c r="E45" i="4"/>
  <c r="D45" i="4"/>
  <c r="C45" i="4"/>
  <c r="H44" i="4"/>
  <c r="G44" i="4"/>
  <c r="F44" i="4"/>
  <c r="E44" i="4"/>
  <c r="D44" i="4"/>
  <c r="C44" i="4"/>
  <c r="H43" i="4"/>
  <c r="G43" i="4"/>
  <c r="F43" i="4"/>
  <c r="E43" i="4"/>
  <c r="D43" i="4"/>
  <c r="C43" i="4"/>
  <c r="H42" i="4"/>
  <c r="G42" i="4"/>
  <c r="F42" i="4"/>
  <c r="E42" i="4"/>
  <c r="D42" i="4"/>
  <c r="C42" i="4"/>
  <c r="H41" i="4"/>
  <c r="G41" i="4"/>
  <c r="F41" i="4"/>
  <c r="E41" i="4"/>
  <c r="D41" i="4"/>
  <c r="C41" i="4"/>
  <c r="H40" i="4"/>
  <c r="G40" i="4"/>
  <c r="F40" i="4"/>
  <c r="E40" i="4"/>
  <c r="D40" i="4"/>
  <c r="C40" i="4"/>
  <c r="H39" i="4"/>
  <c r="G39" i="4"/>
  <c r="F39" i="4"/>
  <c r="E39" i="4"/>
  <c r="D39" i="4"/>
  <c r="C39" i="4"/>
  <c r="H38" i="4"/>
  <c r="G38" i="4"/>
  <c r="F38" i="4"/>
  <c r="E38" i="4"/>
  <c r="D38" i="4"/>
  <c r="C38" i="4"/>
  <c r="H37" i="4"/>
  <c r="G37" i="4"/>
  <c r="F37" i="4"/>
  <c r="E37" i="4"/>
  <c r="D37" i="4"/>
  <c r="C37" i="4"/>
  <c r="H36" i="4"/>
  <c r="G36" i="4"/>
  <c r="F36" i="4"/>
  <c r="E36" i="4"/>
  <c r="D36" i="4"/>
  <c r="C36" i="4"/>
  <c r="H35" i="4"/>
  <c r="G35" i="4"/>
  <c r="F35" i="4"/>
  <c r="E35" i="4"/>
  <c r="D35" i="4"/>
  <c r="C35" i="4"/>
  <c r="H34" i="4"/>
  <c r="G34" i="4"/>
  <c r="F34" i="4"/>
  <c r="E34" i="4"/>
  <c r="D34" i="4"/>
  <c r="C34" i="4"/>
  <c r="H33" i="4"/>
  <c r="G33" i="4"/>
  <c r="F33" i="4"/>
  <c r="E33" i="4"/>
  <c r="D33" i="4"/>
  <c r="C33" i="4"/>
  <c r="H32" i="4"/>
  <c r="G32" i="4"/>
  <c r="F32" i="4"/>
  <c r="E32" i="4"/>
  <c r="D32" i="4"/>
  <c r="C32" i="4"/>
  <c r="H31" i="4"/>
  <c r="G31" i="4"/>
  <c r="F31" i="4"/>
  <c r="E31" i="4"/>
  <c r="D31" i="4"/>
  <c r="C31" i="4"/>
  <c r="H30" i="4"/>
  <c r="G30" i="4"/>
  <c r="F30" i="4"/>
  <c r="E30" i="4"/>
  <c r="D30" i="4"/>
  <c r="C30" i="4"/>
  <c r="H29" i="4"/>
  <c r="G29" i="4"/>
  <c r="F29" i="4"/>
  <c r="E29" i="4"/>
  <c r="D29" i="4"/>
  <c r="C29" i="4"/>
  <c r="H28" i="4"/>
  <c r="G28" i="4"/>
  <c r="F28" i="4"/>
  <c r="E28" i="4"/>
  <c r="D28" i="4"/>
  <c r="C28" i="4"/>
  <c r="H27" i="4"/>
  <c r="G27" i="4"/>
  <c r="F27" i="4"/>
  <c r="E27" i="4"/>
  <c r="D27" i="4"/>
  <c r="C27" i="4"/>
  <c r="H26" i="4"/>
  <c r="G26" i="4"/>
  <c r="F26" i="4"/>
  <c r="E26" i="4"/>
  <c r="D26" i="4"/>
  <c r="C26" i="4"/>
  <c r="H25" i="4"/>
  <c r="G25" i="4"/>
  <c r="F25" i="4"/>
  <c r="E25" i="4"/>
  <c r="D25" i="4"/>
  <c r="C25" i="4"/>
  <c r="H24" i="4"/>
  <c r="G24" i="4"/>
  <c r="F24" i="4"/>
  <c r="E24" i="4"/>
  <c r="D24" i="4"/>
  <c r="C24" i="4"/>
  <c r="H23" i="4"/>
  <c r="H160" i="4" s="1"/>
  <c r="G23" i="4"/>
  <c r="F23" i="4"/>
  <c r="E23" i="4"/>
  <c r="D23" i="4"/>
  <c r="C23" i="4"/>
  <c r="H22" i="4"/>
  <c r="G22" i="4"/>
  <c r="F22" i="4"/>
  <c r="F160" i="4" s="1"/>
  <c r="E22" i="4"/>
  <c r="D22" i="4"/>
  <c r="D160" i="4" s="1"/>
  <c r="C22" i="4"/>
  <c r="Q21" i="4"/>
  <c r="O21" i="4"/>
  <c r="M21" i="4"/>
  <c r="K21" i="4"/>
  <c r="H21" i="4"/>
  <c r="G21" i="4"/>
  <c r="F21" i="4"/>
  <c r="E21" i="4"/>
  <c r="D21" i="4"/>
  <c r="C21" i="4"/>
  <c r="H20" i="4"/>
  <c r="G20" i="4"/>
  <c r="F20" i="4"/>
  <c r="E20" i="4"/>
  <c r="D20" i="4"/>
  <c r="C20" i="4"/>
  <c r="H19" i="4"/>
  <c r="G19" i="4"/>
  <c r="P21" i="4" s="1"/>
  <c r="F19" i="4"/>
  <c r="E19" i="4"/>
  <c r="N21" i="4" s="1"/>
  <c r="D19" i="4"/>
  <c r="C19" i="4"/>
  <c r="L21" i="4" s="1"/>
  <c r="H18" i="4"/>
  <c r="G18" i="4"/>
  <c r="F18" i="4"/>
  <c r="E18" i="4"/>
  <c r="D18" i="4"/>
  <c r="C18" i="4"/>
  <c r="H17" i="4"/>
  <c r="G17" i="4"/>
  <c r="F17" i="4"/>
  <c r="E17" i="4"/>
  <c r="D17" i="4"/>
  <c r="C17" i="4"/>
  <c r="H16" i="4"/>
  <c r="G16" i="4"/>
  <c r="F16" i="4"/>
  <c r="E16" i="4"/>
  <c r="D16" i="4"/>
  <c r="C16" i="4"/>
  <c r="H15" i="4"/>
  <c r="G15" i="4"/>
  <c r="F15" i="4"/>
  <c r="E15" i="4"/>
  <c r="D15" i="4"/>
  <c r="C15" i="4"/>
  <c r="H14" i="4"/>
  <c r="G14" i="4"/>
  <c r="F14" i="4"/>
  <c r="E14" i="4"/>
  <c r="D14" i="4"/>
  <c r="C14" i="4"/>
  <c r="H13" i="4"/>
  <c r="G13" i="4"/>
  <c r="F13" i="4"/>
  <c r="E13" i="4"/>
  <c r="D13" i="4"/>
  <c r="C13" i="4"/>
  <c r="H12" i="4"/>
  <c r="G12" i="4"/>
  <c r="F12" i="4"/>
  <c r="E12" i="4"/>
  <c r="D12" i="4"/>
  <c r="C12" i="4"/>
  <c r="H11" i="4"/>
  <c r="G11" i="4"/>
  <c r="F11" i="4"/>
  <c r="E11" i="4"/>
  <c r="D11" i="4"/>
  <c r="C11" i="4"/>
  <c r="H10" i="4"/>
  <c r="G10" i="4"/>
  <c r="F10" i="4"/>
  <c r="E10" i="4"/>
  <c r="D10" i="4"/>
  <c r="C10" i="4"/>
  <c r="H9" i="4"/>
  <c r="G9" i="4"/>
  <c r="F9" i="4"/>
  <c r="E9" i="4"/>
  <c r="D9" i="4"/>
  <c r="C9" i="4"/>
  <c r="H8" i="4"/>
  <c r="G8" i="4"/>
  <c r="F8" i="4"/>
  <c r="E8" i="4"/>
  <c r="D8" i="4"/>
  <c r="C8" i="4"/>
  <c r="H7" i="4"/>
  <c r="G7" i="4"/>
  <c r="F7" i="4"/>
  <c r="E7" i="4"/>
  <c r="D7" i="4"/>
  <c r="C7" i="4"/>
  <c r="H6" i="4"/>
  <c r="G6" i="4"/>
  <c r="F6" i="4"/>
  <c r="E6" i="4"/>
  <c r="D6" i="4"/>
  <c r="C6" i="4"/>
  <c r="H5" i="4"/>
  <c r="G5" i="4"/>
  <c r="F5" i="4"/>
  <c r="E5" i="4"/>
  <c r="D5" i="4"/>
  <c r="C5" i="4"/>
  <c r="H4" i="4"/>
  <c r="G4" i="4"/>
  <c r="F4" i="4"/>
  <c r="E4" i="4"/>
  <c r="D4" i="4"/>
  <c r="C4" i="4"/>
  <c r="H3" i="4"/>
  <c r="G3" i="4"/>
  <c r="G160" i="4" s="1"/>
  <c r="F3" i="4"/>
  <c r="E3" i="4"/>
  <c r="E160" i="4" s="1"/>
  <c r="D3" i="4"/>
  <c r="C3" i="4"/>
  <c r="C160" i="4" s="1"/>
  <c r="U219" i="10"/>
  <c r="F219" i="10"/>
  <c r="E219" i="10"/>
  <c r="R219" i="10" s="1"/>
  <c r="D219" i="10"/>
  <c r="M219" i="10" s="1"/>
  <c r="C219" i="10"/>
  <c r="H219" i="10" s="1"/>
  <c r="U218" i="10"/>
  <c r="F218" i="10"/>
  <c r="E218" i="10"/>
  <c r="R218" i="10" s="1"/>
  <c r="D218" i="10"/>
  <c r="L218" i="10" s="1"/>
  <c r="C218" i="10"/>
  <c r="G218" i="10" s="1"/>
  <c r="U217" i="10"/>
  <c r="F217" i="10"/>
  <c r="E217" i="10"/>
  <c r="D217" i="10"/>
  <c r="M217" i="10" s="1"/>
  <c r="C217" i="10"/>
  <c r="G217" i="10" s="1"/>
  <c r="U216" i="10"/>
  <c r="F216" i="10"/>
  <c r="E216" i="10"/>
  <c r="Q216" i="10" s="1"/>
  <c r="D216" i="10"/>
  <c r="C216" i="10"/>
  <c r="G216" i="10" s="1"/>
  <c r="U215" i="10"/>
  <c r="F215" i="10"/>
  <c r="E215" i="10"/>
  <c r="R215" i="10" s="1"/>
  <c r="D215" i="10"/>
  <c r="M215" i="10" s="1"/>
  <c r="C215" i="10"/>
  <c r="H215" i="10" s="1"/>
  <c r="U214" i="10"/>
  <c r="F214" i="10"/>
  <c r="E214" i="10"/>
  <c r="R214" i="10" s="1"/>
  <c r="D214" i="10"/>
  <c r="L214" i="10" s="1"/>
  <c r="C214" i="10"/>
  <c r="G214" i="10" s="1"/>
  <c r="U213" i="10"/>
  <c r="F213" i="10"/>
  <c r="E213" i="10"/>
  <c r="D213" i="10"/>
  <c r="M213" i="10" s="1"/>
  <c r="C213" i="10"/>
  <c r="G213" i="10" s="1"/>
  <c r="U212" i="10"/>
  <c r="F212" i="10"/>
  <c r="E212" i="10"/>
  <c r="R212" i="10" s="1"/>
  <c r="D212" i="10"/>
  <c r="C212" i="10"/>
  <c r="G212" i="10" s="1"/>
  <c r="U211" i="10"/>
  <c r="F211" i="10"/>
  <c r="E211" i="10"/>
  <c r="R211" i="10" s="1"/>
  <c r="D211" i="10"/>
  <c r="L211" i="10" s="1"/>
  <c r="C211" i="10"/>
  <c r="H211" i="10" s="1"/>
  <c r="U210" i="10"/>
  <c r="F210" i="10"/>
  <c r="E210" i="10"/>
  <c r="R210" i="10" s="1"/>
  <c r="D210" i="10"/>
  <c r="M210" i="10" s="1"/>
  <c r="C210" i="10"/>
  <c r="G210" i="10" s="1"/>
  <c r="U209" i="10"/>
  <c r="F209" i="10"/>
  <c r="E209" i="10"/>
  <c r="D209" i="10"/>
  <c r="M209" i="10" s="1"/>
  <c r="C209" i="10"/>
  <c r="G209" i="10" s="1"/>
  <c r="U208" i="10"/>
  <c r="F208" i="10"/>
  <c r="E208" i="10"/>
  <c r="R208" i="10" s="1"/>
  <c r="D208" i="10"/>
  <c r="C208" i="10"/>
  <c r="G208" i="10" s="1"/>
  <c r="U207" i="10"/>
  <c r="F207" i="10"/>
  <c r="E207" i="10"/>
  <c r="R207" i="10" s="1"/>
  <c r="D207" i="10"/>
  <c r="M207" i="10" s="1"/>
  <c r="C207" i="10"/>
  <c r="H207" i="10" s="1"/>
  <c r="U206" i="10"/>
  <c r="F206" i="10"/>
  <c r="E206" i="10"/>
  <c r="R206" i="10" s="1"/>
  <c r="D206" i="10"/>
  <c r="M206" i="10" s="1"/>
  <c r="C206" i="10"/>
  <c r="G206" i="10" s="1"/>
  <c r="U205" i="10"/>
  <c r="F205" i="10"/>
  <c r="E205" i="10"/>
  <c r="D205" i="10"/>
  <c r="M205" i="10" s="1"/>
  <c r="C205" i="10"/>
  <c r="G205" i="10" s="1"/>
  <c r="U204" i="10"/>
  <c r="F204" i="10"/>
  <c r="E204" i="10"/>
  <c r="R204" i="10" s="1"/>
  <c r="D204" i="10"/>
  <c r="C204" i="10"/>
  <c r="G204" i="10" s="1"/>
  <c r="U203" i="10"/>
  <c r="F203" i="10"/>
  <c r="E203" i="10"/>
  <c r="R203" i="10" s="1"/>
  <c r="D203" i="10"/>
  <c r="M203" i="10" s="1"/>
  <c r="C203" i="10"/>
  <c r="H203" i="10" s="1"/>
  <c r="U202" i="10"/>
  <c r="F202" i="10"/>
  <c r="E202" i="10"/>
  <c r="R202" i="10" s="1"/>
  <c r="D202" i="10"/>
  <c r="L202" i="10" s="1"/>
  <c r="C202" i="10"/>
  <c r="G202" i="10" s="1"/>
  <c r="U201" i="10"/>
  <c r="F201" i="10"/>
  <c r="E201" i="10"/>
  <c r="D201" i="10"/>
  <c r="M201" i="10" s="1"/>
  <c r="C201" i="10"/>
  <c r="G201" i="10" s="1"/>
  <c r="U200" i="10"/>
  <c r="F200" i="10"/>
  <c r="E200" i="10"/>
  <c r="Q200" i="10" s="1"/>
  <c r="D200" i="10"/>
  <c r="C200" i="10"/>
  <c r="G200" i="10" s="1"/>
  <c r="U199" i="10"/>
  <c r="F199" i="10"/>
  <c r="E199" i="10"/>
  <c r="R199" i="10" s="1"/>
  <c r="D199" i="10"/>
  <c r="M199" i="10" s="1"/>
  <c r="C199" i="10"/>
  <c r="H199" i="10" s="1"/>
  <c r="U198" i="10"/>
  <c r="F198" i="10"/>
  <c r="E198" i="10"/>
  <c r="D198" i="10"/>
  <c r="L198" i="10" s="1"/>
  <c r="C198" i="10"/>
  <c r="G198" i="10" s="1"/>
  <c r="U197" i="10"/>
  <c r="F197" i="10"/>
  <c r="E197" i="10"/>
  <c r="Q197" i="10" s="1"/>
  <c r="D197" i="10"/>
  <c r="M197" i="10" s="1"/>
  <c r="C197" i="10"/>
  <c r="G197" i="10" s="1"/>
  <c r="U196" i="10"/>
  <c r="F196" i="10"/>
  <c r="E196" i="10"/>
  <c r="R196" i="10" s="1"/>
  <c r="D196" i="10"/>
  <c r="C196" i="10"/>
  <c r="G196" i="10" s="1"/>
  <c r="U195" i="10"/>
  <c r="F195" i="10"/>
  <c r="E195" i="10"/>
  <c r="R195" i="10" s="1"/>
  <c r="D195" i="10"/>
  <c r="M195" i="10" s="1"/>
  <c r="C195" i="10"/>
  <c r="H195" i="10" s="1"/>
  <c r="U194" i="10"/>
  <c r="F194" i="10"/>
  <c r="E194" i="10"/>
  <c r="D194" i="10"/>
  <c r="M194" i="10" s="1"/>
  <c r="C194" i="10"/>
  <c r="G194" i="10" s="1"/>
  <c r="U193" i="10"/>
  <c r="F193" i="10"/>
  <c r="E193" i="10"/>
  <c r="Q193" i="10" s="1"/>
  <c r="D193" i="10"/>
  <c r="M193" i="10" s="1"/>
  <c r="C193" i="10"/>
  <c r="G193" i="10" s="1"/>
  <c r="U192" i="10"/>
  <c r="F192" i="10"/>
  <c r="E192" i="10"/>
  <c r="Q192" i="10" s="1"/>
  <c r="D192" i="10"/>
  <c r="C192" i="10"/>
  <c r="H192" i="10" s="1"/>
  <c r="U191" i="10"/>
  <c r="F191" i="10"/>
  <c r="E191" i="10"/>
  <c r="R191" i="10" s="1"/>
  <c r="D191" i="10"/>
  <c r="L191" i="10" s="1"/>
  <c r="C191" i="10"/>
  <c r="H191" i="10" s="1"/>
  <c r="U190" i="10"/>
  <c r="F190" i="10"/>
  <c r="E190" i="10"/>
  <c r="Q190" i="10" s="1"/>
  <c r="D190" i="10"/>
  <c r="M190" i="10" s="1"/>
  <c r="C190" i="10"/>
  <c r="G190" i="10" s="1"/>
  <c r="U189" i="10"/>
  <c r="F189" i="10"/>
  <c r="E189" i="10"/>
  <c r="D189" i="10"/>
  <c r="M189" i="10" s="1"/>
  <c r="C189" i="10"/>
  <c r="H189" i="10" s="1"/>
  <c r="U188" i="10"/>
  <c r="F188" i="10"/>
  <c r="E188" i="10"/>
  <c r="Q188" i="10" s="1"/>
  <c r="D188" i="10"/>
  <c r="L188" i="10" s="1"/>
  <c r="C188" i="10"/>
  <c r="G188" i="10" s="1"/>
  <c r="U187" i="10"/>
  <c r="F187" i="10"/>
  <c r="E187" i="10"/>
  <c r="R187" i="10" s="1"/>
  <c r="D187" i="10"/>
  <c r="L187" i="10" s="1"/>
  <c r="C187" i="10"/>
  <c r="H187" i="10" s="1"/>
  <c r="U186" i="10"/>
  <c r="F186" i="10"/>
  <c r="E186" i="10"/>
  <c r="Q186" i="10" s="1"/>
  <c r="D186" i="10"/>
  <c r="L186" i="10" s="1"/>
  <c r="C186" i="10"/>
  <c r="G186" i="10" s="1"/>
  <c r="U185" i="10"/>
  <c r="F185" i="10"/>
  <c r="E185" i="10"/>
  <c r="Q185" i="10" s="1"/>
  <c r="D185" i="10"/>
  <c r="M185" i="10" s="1"/>
  <c r="C185" i="10"/>
  <c r="G185" i="10" s="1"/>
  <c r="U184" i="10"/>
  <c r="F184" i="10"/>
  <c r="E184" i="10"/>
  <c r="Q184" i="10" s="1"/>
  <c r="D184" i="10"/>
  <c r="L184" i="10" s="1"/>
  <c r="C184" i="10"/>
  <c r="H184" i="10" s="1"/>
  <c r="U183" i="10"/>
  <c r="F183" i="10"/>
  <c r="E183" i="10"/>
  <c r="R183" i="10" s="1"/>
  <c r="D183" i="10"/>
  <c r="M183" i="10" s="1"/>
  <c r="C183" i="10"/>
  <c r="H183" i="10" s="1"/>
  <c r="U182" i="10"/>
  <c r="F182" i="10"/>
  <c r="E182" i="10"/>
  <c r="Q182" i="10" s="1"/>
  <c r="D182" i="10"/>
  <c r="M182" i="10" s="1"/>
  <c r="C182" i="10"/>
  <c r="G182" i="10" s="1"/>
  <c r="U181" i="10"/>
  <c r="F181" i="10"/>
  <c r="E181" i="10"/>
  <c r="Q181" i="10" s="1"/>
  <c r="D181" i="10"/>
  <c r="M181" i="10" s="1"/>
  <c r="C181" i="10"/>
  <c r="H181" i="10" s="1"/>
  <c r="U180" i="10"/>
  <c r="F180" i="10"/>
  <c r="E180" i="10"/>
  <c r="R180" i="10" s="1"/>
  <c r="D180" i="10"/>
  <c r="L180" i="10" s="1"/>
  <c r="C180" i="10"/>
  <c r="G180" i="10" s="1"/>
  <c r="U179" i="10"/>
  <c r="F179" i="10"/>
  <c r="E179" i="10"/>
  <c r="D179" i="10"/>
  <c r="M179" i="10" s="1"/>
  <c r="C179" i="10"/>
  <c r="H179" i="10" s="1"/>
  <c r="U178" i="10"/>
  <c r="F178" i="10"/>
  <c r="E178" i="10"/>
  <c r="Q178" i="10" s="1"/>
  <c r="D178" i="10"/>
  <c r="L178" i="10" s="1"/>
  <c r="C178" i="10"/>
  <c r="G178" i="10" s="1"/>
  <c r="U177" i="10"/>
  <c r="F177" i="10"/>
  <c r="E177" i="10"/>
  <c r="Q177" i="10" s="1"/>
  <c r="D177" i="10"/>
  <c r="C177" i="10"/>
  <c r="G177" i="10" s="1"/>
  <c r="U176" i="10"/>
  <c r="F176" i="10"/>
  <c r="E176" i="10"/>
  <c r="Q176" i="10" s="1"/>
  <c r="D176" i="10"/>
  <c r="L176" i="10" s="1"/>
  <c r="C176" i="10"/>
  <c r="H176" i="10" s="1"/>
  <c r="U175" i="10"/>
  <c r="F175" i="10"/>
  <c r="E175" i="10"/>
  <c r="R175" i="10" s="1"/>
  <c r="D175" i="10"/>
  <c r="M175" i="10" s="1"/>
  <c r="C175" i="10"/>
  <c r="H175" i="10" s="1"/>
  <c r="U174" i="10"/>
  <c r="F174" i="10"/>
  <c r="E174" i="10"/>
  <c r="Q174" i="10" s="1"/>
  <c r="D174" i="10"/>
  <c r="M174" i="10" s="1"/>
  <c r="C174" i="10"/>
  <c r="G174" i="10" s="1"/>
  <c r="U173" i="10"/>
  <c r="F173" i="10"/>
  <c r="E173" i="10"/>
  <c r="R173" i="10" s="1"/>
  <c r="D173" i="10"/>
  <c r="M173" i="10" s="1"/>
  <c r="C173" i="10"/>
  <c r="H173" i="10" s="1"/>
  <c r="U172" i="10"/>
  <c r="F172" i="10"/>
  <c r="E172" i="10"/>
  <c r="R172" i="10" s="1"/>
  <c r="D172" i="10"/>
  <c r="C172" i="10"/>
  <c r="G172" i="10" s="1"/>
  <c r="U171" i="10"/>
  <c r="F171" i="10"/>
  <c r="E171" i="10"/>
  <c r="D171" i="10"/>
  <c r="M171" i="10" s="1"/>
  <c r="C171" i="10"/>
  <c r="H171" i="10" s="1"/>
  <c r="U170" i="10"/>
  <c r="F170" i="10"/>
  <c r="E170" i="10"/>
  <c r="D170" i="10"/>
  <c r="L170" i="10" s="1"/>
  <c r="C170" i="10"/>
  <c r="G170" i="10" s="1"/>
  <c r="U169" i="10"/>
  <c r="F169" i="10"/>
  <c r="E169" i="10"/>
  <c r="Q169" i="10" s="1"/>
  <c r="D169" i="10"/>
  <c r="C169" i="10"/>
  <c r="G169" i="10" s="1"/>
  <c r="U168" i="10"/>
  <c r="F168" i="10"/>
  <c r="E168" i="10"/>
  <c r="R168" i="10" s="1"/>
  <c r="D168" i="10"/>
  <c r="L168" i="10" s="1"/>
  <c r="C168" i="10"/>
  <c r="H168" i="10" s="1"/>
  <c r="U167" i="10"/>
  <c r="F167" i="10"/>
  <c r="E167" i="10"/>
  <c r="R167" i="10" s="1"/>
  <c r="D167" i="10"/>
  <c r="M167" i="10" s="1"/>
  <c r="C167" i="10"/>
  <c r="H167" i="10" s="1"/>
  <c r="U166" i="10"/>
  <c r="F166" i="10"/>
  <c r="E166" i="10"/>
  <c r="Q166" i="10" s="1"/>
  <c r="D166" i="10"/>
  <c r="M166" i="10" s="1"/>
  <c r="C166" i="10"/>
  <c r="G166" i="10" s="1"/>
  <c r="U165" i="10"/>
  <c r="F165" i="10"/>
  <c r="E165" i="10"/>
  <c r="Q165" i="10" s="1"/>
  <c r="D165" i="10"/>
  <c r="M165" i="10" s="1"/>
  <c r="C165" i="10"/>
  <c r="H165" i="10" s="1"/>
  <c r="U164" i="10"/>
  <c r="F164" i="10"/>
  <c r="E164" i="10"/>
  <c r="Q164" i="10" s="1"/>
  <c r="D164" i="10"/>
  <c r="C164" i="10"/>
  <c r="G164" i="10" s="1"/>
  <c r="U163" i="10"/>
  <c r="F163" i="10"/>
  <c r="E163" i="10"/>
  <c r="Q163" i="10" s="1"/>
  <c r="D163" i="10"/>
  <c r="L163" i="10" s="1"/>
  <c r="C163" i="10"/>
  <c r="H163" i="10" s="1"/>
  <c r="U162" i="10"/>
  <c r="F162" i="10"/>
  <c r="E162" i="10"/>
  <c r="R162" i="10" s="1"/>
  <c r="D162" i="10"/>
  <c r="L162" i="10" s="1"/>
  <c r="C162" i="10"/>
  <c r="H162" i="10" s="1"/>
  <c r="U161" i="10"/>
  <c r="F161" i="10"/>
  <c r="E161" i="10"/>
  <c r="D161" i="10"/>
  <c r="M161" i="10" s="1"/>
  <c r="C161" i="10"/>
  <c r="G161" i="10" s="1"/>
  <c r="U160" i="10"/>
  <c r="F160" i="10"/>
  <c r="E160" i="10"/>
  <c r="D160" i="10"/>
  <c r="C160" i="10"/>
  <c r="G160" i="10" s="1"/>
  <c r="U159" i="10"/>
  <c r="F159" i="10"/>
  <c r="E159" i="10"/>
  <c r="Q159" i="10" s="1"/>
  <c r="D159" i="10"/>
  <c r="L159" i="10" s="1"/>
  <c r="C159" i="10"/>
  <c r="H159" i="10" s="1"/>
  <c r="U158" i="10"/>
  <c r="F158" i="10"/>
  <c r="E158" i="10"/>
  <c r="R158" i="10" s="1"/>
  <c r="D158" i="10"/>
  <c r="C158" i="10"/>
  <c r="H158" i="10" s="1"/>
  <c r="U157" i="10"/>
  <c r="F157" i="10"/>
  <c r="E157" i="10"/>
  <c r="D157" i="10"/>
  <c r="M157" i="10" s="1"/>
  <c r="C157" i="10"/>
  <c r="G157" i="10" s="1"/>
  <c r="U156" i="10"/>
  <c r="F156" i="10"/>
  <c r="E156" i="10"/>
  <c r="Q156" i="10" s="1"/>
  <c r="D156" i="10"/>
  <c r="C156" i="10"/>
  <c r="G156" i="10" s="1"/>
  <c r="U155" i="10"/>
  <c r="F155" i="10"/>
  <c r="E155" i="10"/>
  <c r="D155" i="10"/>
  <c r="L155" i="10" s="1"/>
  <c r="C155" i="10"/>
  <c r="H155" i="10" s="1"/>
  <c r="U154" i="10"/>
  <c r="F154" i="10"/>
  <c r="E154" i="10"/>
  <c r="Q154" i="10" s="1"/>
  <c r="D154" i="10"/>
  <c r="L154" i="10" s="1"/>
  <c r="C154" i="10"/>
  <c r="H154" i="10" s="1"/>
  <c r="U153" i="10"/>
  <c r="F153" i="10"/>
  <c r="E153" i="10"/>
  <c r="D153" i="10"/>
  <c r="L153" i="10" s="1"/>
  <c r="C153" i="10"/>
  <c r="G153" i="10" s="1"/>
  <c r="U152" i="10"/>
  <c r="F152" i="10"/>
  <c r="E152" i="10"/>
  <c r="Q152" i="10" s="1"/>
  <c r="D152" i="10"/>
  <c r="C152" i="10"/>
  <c r="G152" i="10" s="1"/>
  <c r="U151" i="10"/>
  <c r="F151" i="10"/>
  <c r="E151" i="10"/>
  <c r="R151" i="10" s="1"/>
  <c r="D151" i="10"/>
  <c r="L151" i="10" s="1"/>
  <c r="C151" i="10"/>
  <c r="H151" i="10" s="1"/>
  <c r="U150" i="10"/>
  <c r="F150" i="10"/>
  <c r="E150" i="10"/>
  <c r="R150" i="10" s="1"/>
  <c r="D150" i="10"/>
  <c r="L150" i="10" s="1"/>
  <c r="C150" i="10"/>
  <c r="H150" i="10" s="1"/>
  <c r="U149" i="10"/>
  <c r="F149" i="10"/>
  <c r="E149" i="10"/>
  <c r="D149" i="10"/>
  <c r="M149" i="10" s="1"/>
  <c r="C149" i="10"/>
  <c r="G149" i="10" s="1"/>
  <c r="U148" i="10"/>
  <c r="F148" i="10"/>
  <c r="E148" i="10"/>
  <c r="Q148" i="10" s="1"/>
  <c r="D148" i="10"/>
  <c r="M148" i="10" s="1"/>
  <c r="C148" i="10"/>
  <c r="G148" i="10" s="1"/>
  <c r="U147" i="10"/>
  <c r="F147" i="10"/>
  <c r="E147" i="10"/>
  <c r="R147" i="10" s="1"/>
  <c r="D147" i="10"/>
  <c r="C147" i="10"/>
  <c r="G147" i="10" s="1"/>
  <c r="U146" i="10"/>
  <c r="F146" i="10"/>
  <c r="E146" i="10"/>
  <c r="R146" i="10" s="1"/>
  <c r="D146" i="10"/>
  <c r="C146" i="10"/>
  <c r="H146" i="10" s="1"/>
  <c r="U145" i="10"/>
  <c r="F145" i="10"/>
  <c r="E145" i="10"/>
  <c r="D145" i="10"/>
  <c r="M145" i="10" s="1"/>
  <c r="C145" i="10"/>
  <c r="G145" i="10" s="1"/>
  <c r="U144" i="10"/>
  <c r="F144" i="10"/>
  <c r="E144" i="10"/>
  <c r="Q144" i="10" s="1"/>
  <c r="D144" i="10"/>
  <c r="M144" i="10" s="1"/>
  <c r="C144" i="10"/>
  <c r="G144" i="10" s="1"/>
  <c r="U143" i="10"/>
  <c r="F143" i="10"/>
  <c r="E143" i="10"/>
  <c r="Q143" i="10" s="1"/>
  <c r="D143" i="10"/>
  <c r="C143" i="10"/>
  <c r="H143" i="10" s="1"/>
  <c r="U142" i="10"/>
  <c r="F142" i="10"/>
  <c r="E142" i="10"/>
  <c r="R142" i="10" s="1"/>
  <c r="D142" i="10"/>
  <c r="C142" i="10"/>
  <c r="H142" i="10" s="1"/>
  <c r="U141" i="10"/>
  <c r="F141" i="10"/>
  <c r="E141" i="10"/>
  <c r="D141" i="10"/>
  <c r="M141" i="10" s="1"/>
  <c r="C141" i="10"/>
  <c r="G141" i="10" s="1"/>
  <c r="U140" i="10"/>
  <c r="F140" i="10"/>
  <c r="E140" i="10"/>
  <c r="Q140" i="10" s="1"/>
  <c r="D140" i="10"/>
  <c r="M140" i="10" s="1"/>
  <c r="C140" i="10"/>
  <c r="G140" i="10" s="1"/>
  <c r="U139" i="10"/>
  <c r="F139" i="10"/>
  <c r="E139" i="10"/>
  <c r="Q139" i="10" s="1"/>
  <c r="D139" i="10"/>
  <c r="C139" i="10"/>
  <c r="G139" i="10" s="1"/>
  <c r="U138" i="10"/>
  <c r="F138" i="10"/>
  <c r="E138" i="10"/>
  <c r="Q138" i="10" s="1"/>
  <c r="D138" i="10"/>
  <c r="L138" i="10" s="1"/>
  <c r="C138" i="10"/>
  <c r="H138" i="10" s="1"/>
  <c r="U137" i="10"/>
  <c r="F137" i="10"/>
  <c r="E137" i="10"/>
  <c r="D137" i="10"/>
  <c r="L137" i="10" s="1"/>
  <c r="C137" i="10"/>
  <c r="G137" i="10" s="1"/>
  <c r="U136" i="10"/>
  <c r="F136" i="10"/>
  <c r="E136" i="10"/>
  <c r="Q136" i="10" s="1"/>
  <c r="D136" i="10"/>
  <c r="M136" i="10" s="1"/>
  <c r="C136" i="10"/>
  <c r="G136" i="10" s="1"/>
  <c r="U135" i="10"/>
  <c r="F135" i="10"/>
  <c r="E135" i="10"/>
  <c r="D135" i="10"/>
  <c r="C135" i="10"/>
  <c r="G135" i="10" s="1"/>
  <c r="U134" i="10"/>
  <c r="F134" i="10"/>
  <c r="E134" i="10"/>
  <c r="Q134" i="10" s="1"/>
  <c r="D134" i="10"/>
  <c r="L134" i="10" s="1"/>
  <c r="C134" i="10"/>
  <c r="H134" i="10" s="1"/>
  <c r="U133" i="10"/>
  <c r="F133" i="10"/>
  <c r="E133" i="10"/>
  <c r="D133" i="10"/>
  <c r="L133" i="10" s="1"/>
  <c r="C133" i="10"/>
  <c r="G133" i="10" s="1"/>
  <c r="U132" i="10"/>
  <c r="F132" i="10"/>
  <c r="E132" i="10"/>
  <c r="Q132" i="10" s="1"/>
  <c r="D132" i="10"/>
  <c r="M132" i="10" s="1"/>
  <c r="C132" i="10"/>
  <c r="G132" i="10" s="1"/>
  <c r="U131" i="10"/>
  <c r="F131" i="10"/>
  <c r="E131" i="10"/>
  <c r="R131" i="10" s="1"/>
  <c r="D131" i="10"/>
  <c r="C131" i="10"/>
  <c r="G131" i="10" s="1"/>
  <c r="U130" i="10"/>
  <c r="F130" i="10"/>
  <c r="E130" i="10"/>
  <c r="R130" i="10" s="1"/>
  <c r="D130" i="10"/>
  <c r="L130" i="10" s="1"/>
  <c r="C130" i="10"/>
  <c r="H130" i="10" s="1"/>
  <c r="U129" i="10"/>
  <c r="F129" i="10"/>
  <c r="E129" i="10"/>
  <c r="D129" i="10"/>
  <c r="M129" i="10" s="1"/>
  <c r="C129" i="10"/>
  <c r="G129" i="10" s="1"/>
  <c r="U128" i="10"/>
  <c r="F128" i="10"/>
  <c r="E128" i="10"/>
  <c r="Q128" i="10" s="1"/>
  <c r="D128" i="10"/>
  <c r="M128" i="10" s="1"/>
  <c r="C128" i="10"/>
  <c r="G128" i="10" s="1"/>
  <c r="U127" i="10"/>
  <c r="F127" i="10"/>
  <c r="E127" i="10"/>
  <c r="R127" i="10" s="1"/>
  <c r="D127" i="10"/>
  <c r="C127" i="10"/>
  <c r="H127" i="10" s="1"/>
  <c r="U126" i="10"/>
  <c r="F126" i="10"/>
  <c r="E126" i="10"/>
  <c r="R126" i="10" s="1"/>
  <c r="D126" i="10"/>
  <c r="L126" i="10" s="1"/>
  <c r="C126" i="10"/>
  <c r="H126" i="10" s="1"/>
  <c r="U125" i="10"/>
  <c r="F125" i="10"/>
  <c r="E125" i="10"/>
  <c r="D125" i="10"/>
  <c r="M125" i="10" s="1"/>
  <c r="C125" i="10"/>
  <c r="G125" i="10" s="1"/>
  <c r="U124" i="10"/>
  <c r="F124" i="10"/>
  <c r="E124" i="10"/>
  <c r="Q124" i="10" s="1"/>
  <c r="D124" i="10"/>
  <c r="M124" i="10" s="1"/>
  <c r="C124" i="10"/>
  <c r="G124" i="10" s="1"/>
  <c r="U123" i="10"/>
  <c r="F123" i="10"/>
  <c r="E123" i="10"/>
  <c r="Q123" i="10" s="1"/>
  <c r="D123" i="10"/>
  <c r="C123" i="10"/>
  <c r="G123" i="10" s="1"/>
  <c r="U122" i="10"/>
  <c r="F122" i="10"/>
  <c r="E122" i="10"/>
  <c r="R122" i="10" s="1"/>
  <c r="D122" i="10"/>
  <c r="C122" i="10"/>
  <c r="H122" i="10" s="1"/>
  <c r="U121" i="10"/>
  <c r="F121" i="10"/>
  <c r="E121" i="10"/>
  <c r="D121" i="10"/>
  <c r="M121" i="10" s="1"/>
  <c r="C121" i="10"/>
  <c r="G121" i="10" s="1"/>
  <c r="U120" i="10"/>
  <c r="F120" i="10"/>
  <c r="E120" i="10"/>
  <c r="Q120" i="10" s="1"/>
  <c r="D120" i="10"/>
  <c r="M120" i="10" s="1"/>
  <c r="C120" i="10"/>
  <c r="G120" i="10" s="1"/>
  <c r="U119" i="10"/>
  <c r="F119" i="10"/>
  <c r="E119" i="10"/>
  <c r="Q119" i="10" s="1"/>
  <c r="D119" i="10"/>
  <c r="C119" i="10"/>
  <c r="G119" i="10" s="1"/>
  <c r="U118" i="10"/>
  <c r="F118" i="10"/>
  <c r="E118" i="10"/>
  <c r="Q118" i="10" s="1"/>
  <c r="D118" i="10"/>
  <c r="C118" i="10"/>
  <c r="H118" i="10" s="1"/>
  <c r="U117" i="10"/>
  <c r="F117" i="10"/>
  <c r="E117" i="10"/>
  <c r="D117" i="10"/>
  <c r="M117" i="10" s="1"/>
  <c r="C117" i="10"/>
  <c r="U116" i="10"/>
  <c r="F116" i="10"/>
  <c r="E116" i="10"/>
  <c r="Q116" i="10" s="1"/>
  <c r="D116" i="10"/>
  <c r="L116" i="10" s="1"/>
  <c r="C116" i="10"/>
  <c r="G116" i="10" s="1"/>
  <c r="U115" i="10"/>
  <c r="F115" i="10"/>
  <c r="E115" i="10"/>
  <c r="D115" i="10"/>
  <c r="C115" i="10"/>
  <c r="G115" i="10" s="1"/>
  <c r="U114" i="10"/>
  <c r="F114" i="10"/>
  <c r="E114" i="10"/>
  <c r="Q114" i="10" s="1"/>
  <c r="D114" i="10"/>
  <c r="L114" i="10" s="1"/>
  <c r="C114" i="10"/>
  <c r="G114" i="10" s="1"/>
  <c r="U113" i="10"/>
  <c r="F113" i="10"/>
  <c r="E113" i="10"/>
  <c r="R113" i="10" s="1"/>
  <c r="D113" i="10"/>
  <c r="L113" i="10" s="1"/>
  <c r="C113" i="10"/>
  <c r="H113" i="10" s="1"/>
  <c r="U112" i="10"/>
  <c r="F112" i="10"/>
  <c r="E112" i="10"/>
  <c r="Q112" i="10" s="1"/>
  <c r="D112" i="10"/>
  <c r="M112" i="10" s="1"/>
  <c r="C112" i="10"/>
  <c r="G112" i="10" s="1"/>
  <c r="U111" i="10"/>
  <c r="F111" i="10"/>
  <c r="E111" i="10"/>
  <c r="Q111" i="10" s="1"/>
  <c r="D111" i="10"/>
  <c r="M111" i="10" s="1"/>
  <c r="C111" i="10"/>
  <c r="G111" i="10" s="1"/>
  <c r="U110" i="10"/>
  <c r="F110" i="10"/>
  <c r="E110" i="10"/>
  <c r="Q110" i="10" s="1"/>
  <c r="D110" i="10"/>
  <c r="C110" i="10"/>
  <c r="G110" i="10" s="1"/>
  <c r="U109" i="10"/>
  <c r="F109" i="10"/>
  <c r="E109" i="10"/>
  <c r="R109" i="10" s="1"/>
  <c r="D109" i="10"/>
  <c r="M109" i="10" s="1"/>
  <c r="C109" i="10"/>
  <c r="H109" i="10" s="1"/>
  <c r="U108" i="10"/>
  <c r="F108" i="10"/>
  <c r="E108" i="10"/>
  <c r="R108" i="10" s="1"/>
  <c r="D108" i="10"/>
  <c r="L108" i="10" s="1"/>
  <c r="C108" i="10"/>
  <c r="G108" i="10" s="1"/>
  <c r="U107" i="10"/>
  <c r="F107" i="10"/>
  <c r="E107" i="10"/>
  <c r="D107" i="10"/>
  <c r="M107" i="10" s="1"/>
  <c r="C107" i="10"/>
  <c r="G107" i="10" s="1"/>
  <c r="U106" i="10"/>
  <c r="F106" i="10"/>
  <c r="E106" i="10"/>
  <c r="D106" i="10"/>
  <c r="C106" i="10"/>
  <c r="G106" i="10" s="1"/>
  <c r="U105" i="10"/>
  <c r="F105" i="10"/>
  <c r="E105" i="10"/>
  <c r="R105" i="10" s="1"/>
  <c r="D105" i="10"/>
  <c r="C105" i="10"/>
  <c r="H105" i="10" s="1"/>
  <c r="U104" i="10"/>
  <c r="F104" i="10"/>
  <c r="E104" i="10"/>
  <c r="R104" i="10" s="1"/>
  <c r="D104" i="10"/>
  <c r="L104" i="10" s="1"/>
  <c r="C104" i="10"/>
  <c r="G104" i="10" s="1"/>
  <c r="U103" i="10"/>
  <c r="F103" i="10"/>
  <c r="E103" i="10"/>
  <c r="D103" i="10"/>
  <c r="L103" i="10" s="1"/>
  <c r="C103" i="10"/>
  <c r="G103" i="10" s="1"/>
  <c r="U102" i="10"/>
  <c r="F102" i="10"/>
  <c r="E102" i="10"/>
  <c r="Q102" i="10" s="1"/>
  <c r="D102" i="10"/>
  <c r="C102" i="10"/>
  <c r="G102" i="10" s="1"/>
  <c r="U101" i="10"/>
  <c r="F101" i="10"/>
  <c r="E101" i="10"/>
  <c r="R101" i="10" s="1"/>
  <c r="D101" i="10"/>
  <c r="M101" i="10" s="1"/>
  <c r="C101" i="10"/>
  <c r="H101" i="10" s="1"/>
  <c r="U100" i="10"/>
  <c r="F100" i="10"/>
  <c r="E100" i="10"/>
  <c r="R100" i="10" s="1"/>
  <c r="D100" i="10"/>
  <c r="L100" i="10" s="1"/>
  <c r="C100" i="10"/>
  <c r="G100" i="10" s="1"/>
  <c r="U99" i="10"/>
  <c r="F99" i="10"/>
  <c r="E99" i="10"/>
  <c r="D99" i="10"/>
  <c r="M99" i="10" s="1"/>
  <c r="C99" i="10"/>
  <c r="G99" i="10" s="1"/>
  <c r="U98" i="10"/>
  <c r="F98" i="10"/>
  <c r="E98" i="10"/>
  <c r="D98" i="10"/>
  <c r="C98" i="10"/>
  <c r="G98" i="10" s="1"/>
  <c r="U97" i="10"/>
  <c r="F97" i="10"/>
  <c r="E97" i="10"/>
  <c r="R97" i="10" s="1"/>
  <c r="D97" i="10"/>
  <c r="C97" i="10"/>
  <c r="H97" i="10" s="1"/>
  <c r="U96" i="10"/>
  <c r="F96" i="10"/>
  <c r="E96" i="10"/>
  <c r="R96" i="10" s="1"/>
  <c r="D96" i="10"/>
  <c r="L96" i="10" s="1"/>
  <c r="C96" i="10"/>
  <c r="G96" i="10" s="1"/>
  <c r="U95" i="10"/>
  <c r="F95" i="10"/>
  <c r="E95" i="10"/>
  <c r="D95" i="10"/>
  <c r="L95" i="10" s="1"/>
  <c r="C95" i="10"/>
  <c r="G95" i="10" s="1"/>
  <c r="U94" i="10"/>
  <c r="F94" i="10"/>
  <c r="E94" i="10"/>
  <c r="Q94" i="10" s="1"/>
  <c r="D94" i="10"/>
  <c r="C94" i="10"/>
  <c r="G94" i="10" s="1"/>
  <c r="U93" i="10"/>
  <c r="F93" i="10"/>
  <c r="E93" i="10"/>
  <c r="R93" i="10" s="1"/>
  <c r="D93" i="10"/>
  <c r="M93" i="10" s="1"/>
  <c r="C93" i="10"/>
  <c r="H93" i="10" s="1"/>
  <c r="U92" i="10"/>
  <c r="F92" i="10"/>
  <c r="E92" i="10"/>
  <c r="R92" i="10" s="1"/>
  <c r="D92" i="10"/>
  <c r="L92" i="10" s="1"/>
  <c r="C92" i="10"/>
  <c r="G92" i="10" s="1"/>
  <c r="U91" i="10"/>
  <c r="F91" i="10"/>
  <c r="E91" i="10"/>
  <c r="D91" i="10"/>
  <c r="M91" i="10" s="1"/>
  <c r="C91" i="10"/>
  <c r="G91" i="10" s="1"/>
  <c r="U90" i="10"/>
  <c r="F90" i="10"/>
  <c r="E90" i="10"/>
  <c r="D90" i="10"/>
  <c r="C90" i="10"/>
  <c r="G90" i="10" s="1"/>
  <c r="U89" i="10"/>
  <c r="F89" i="10"/>
  <c r="E89" i="10"/>
  <c r="R89" i="10" s="1"/>
  <c r="D89" i="10"/>
  <c r="C89" i="10"/>
  <c r="H89" i="10" s="1"/>
  <c r="U88" i="10"/>
  <c r="F88" i="10"/>
  <c r="E88" i="10"/>
  <c r="Q88" i="10" s="1"/>
  <c r="D88" i="10"/>
  <c r="L88" i="10" s="1"/>
  <c r="C88" i="10"/>
  <c r="G88" i="10" s="1"/>
  <c r="U87" i="10"/>
  <c r="F87" i="10"/>
  <c r="E87" i="10"/>
  <c r="R87" i="10" s="1"/>
  <c r="D87" i="10"/>
  <c r="L87" i="10" s="1"/>
  <c r="C87" i="10"/>
  <c r="H87" i="10" s="1"/>
  <c r="U86" i="10"/>
  <c r="F86" i="10"/>
  <c r="E86" i="10"/>
  <c r="Q86" i="10" s="1"/>
  <c r="D86" i="10"/>
  <c r="L86" i="10" s="1"/>
  <c r="C86" i="10"/>
  <c r="G86" i="10" s="1"/>
  <c r="U85" i="10"/>
  <c r="F85" i="10"/>
  <c r="E85" i="10"/>
  <c r="R85" i="10" s="1"/>
  <c r="D85" i="10"/>
  <c r="M85" i="10" s="1"/>
  <c r="C85" i="10"/>
  <c r="H85" i="10" s="1"/>
  <c r="U84" i="10"/>
  <c r="F84" i="10"/>
  <c r="E84" i="10"/>
  <c r="R84" i="10" s="1"/>
  <c r="D84" i="10"/>
  <c r="L84" i="10" s="1"/>
  <c r="C84" i="10"/>
  <c r="G84" i="10" s="1"/>
  <c r="U83" i="10"/>
  <c r="F83" i="10"/>
  <c r="E83" i="10"/>
  <c r="R83" i="10" s="1"/>
  <c r="D83" i="10"/>
  <c r="M83" i="10" s="1"/>
  <c r="C83" i="10"/>
  <c r="H83" i="10" s="1"/>
  <c r="U82" i="10"/>
  <c r="F82" i="10"/>
  <c r="E82" i="10"/>
  <c r="D82" i="10"/>
  <c r="L82" i="10" s="1"/>
  <c r="C82" i="10"/>
  <c r="G82" i="10" s="1"/>
  <c r="U81" i="10"/>
  <c r="F81" i="10"/>
  <c r="E81" i="10"/>
  <c r="R81" i="10" s="1"/>
  <c r="D81" i="10"/>
  <c r="M81" i="10" s="1"/>
  <c r="C81" i="10"/>
  <c r="H81" i="10" s="1"/>
  <c r="U80" i="10"/>
  <c r="F80" i="10"/>
  <c r="E80" i="10"/>
  <c r="R80" i="10" s="1"/>
  <c r="D80" i="10"/>
  <c r="L80" i="10" s="1"/>
  <c r="C80" i="10"/>
  <c r="G80" i="10" s="1"/>
  <c r="U79" i="10"/>
  <c r="F79" i="10"/>
  <c r="E79" i="10"/>
  <c r="R79" i="10" s="1"/>
  <c r="D79" i="10"/>
  <c r="M79" i="10" s="1"/>
  <c r="C79" i="10"/>
  <c r="H79" i="10" s="1"/>
  <c r="U78" i="10"/>
  <c r="F78" i="10"/>
  <c r="E78" i="10"/>
  <c r="D78" i="10"/>
  <c r="L78" i="10" s="1"/>
  <c r="C78" i="10"/>
  <c r="G78" i="10" s="1"/>
  <c r="U77" i="10"/>
  <c r="F77" i="10"/>
  <c r="E77" i="10"/>
  <c r="R77" i="10" s="1"/>
  <c r="D77" i="10"/>
  <c r="M77" i="10" s="1"/>
  <c r="C77" i="10"/>
  <c r="H77" i="10" s="1"/>
  <c r="U76" i="10"/>
  <c r="F76" i="10"/>
  <c r="E76" i="10"/>
  <c r="R76" i="10" s="1"/>
  <c r="D76" i="10"/>
  <c r="L76" i="10" s="1"/>
  <c r="C76" i="10"/>
  <c r="G76" i="10" s="1"/>
  <c r="U75" i="10"/>
  <c r="F75" i="10"/>
  <c r="E75" i="10"/>
  <c r="R75" i="10" s="1"/>
  <c r="D75" i="10"/>
  <c r="M75" i="10" s="1"/>
  <c r="C75" i="10"/>
  <c r="H75" i="10" s="1"/>
  <c r="U74" i="10"/>
  <c r="F74" i="10"/>
  <c r="E74" i="10"/>
  <c r="Q74" i="10" s="1"/>
  <c r="D74" i="10"/>
  <c r="M74" i="10" s="1"/>
  <c r="C74" i="10"/>
  <c r="G74" i="10" s="1"/>
  <c r="U73" i="10"/>
  <c r="F73" i="10"/>
  <c r="E73" i="10"/>
  <c r="R73" i="10" s="1"/>
  <c r="D73" i="10"/>
  <c r="M73" i="10" s="1"/>
  <c r="C73" i="10"/>
  <c r="H73" i="10" s="1"/>
  <c r="U72" i="10"/>
  <c r="F72" i="10"/>
  <c r="E72" i="10"/>
  <c r="R72" i="10" s="1"/>
  <c r="D72" i="10"/>
  <c r="L72" i="10" s="1"/>
  <c r="C72" i="10"/>
  <c r="G72" i="10" s="1"/>
  <c r="U71" i="10"/>
  <c r="F71" i="10"/>
  <c r="E71" i="10"/>
  <c r="R71" i="10" s="1"/>
  <c r="D71" i="10"/>
  <c r="M71" i="10" s="1"/>
  <c r="C71" i="10"/>
  <c r="H71" i="10" s="1"/>
  <c r="U70" i="10"/>
  <c r="F70" i="10"/>
  <c r="E70" i="10"/>
  <c r="Q70" i="10" s="1"/>
  <c r="D70" i="10"/>
  <c r="L70" i="10" s="1"/>
  <c r="C70" i="10"/>
  <c r="G70" i="10" s="1"/>
  <c r="U69" i="10"/>
  <c r="F69" i="10"/>
  <c r="E69" i="10"/>
  <c r="Q69" i="10" s="1"/>
  <c r="D69" i="10"/>
  <c r="M69" i="10" s="1"/>
  <c r="C69" i="10"/>
  <c r="H69" i="10" s="1"/>
  <c r="U68" i="10"/>
  <c r="F68" i="10"/>
  <c r="E68" i="10"/>
  <c r="R68" i="10" s="1"/>
  <c r="D68" i="10"/>
  <c r="L68" i="10" s="1"/>
  <c r="C68" i="10"/>
  <c r="H68" i="10" s="1"/>
  <c r="U67" i="10"/>
  <c r="F67" i="10"/>
  <c r="E67" i="10"/>
  <c r="R67" i="10" s="1"/>
  <c r="D67" i="10"/>
  <c r="M67" i="10" s="1"/>
  <c r="C67" i="10"/>
  <c r="H67" i="10" s="1"/>
  <c r="U66" i="10"/>
  <c r="F66" i="10"/>
  <c r="E66" i="10"/>
  <c r="Q66" i="10" s="1"/>
  <c r="D66" i="10"/>
  <c r="M66" i="10" s="1"/>
  <c r="C66" i="10"/>
  <c r="G66" i="10" s="1"/>
  <c r="U65" i="10"/>
  <c r="F65" i="10"/>
  <c r="E65" i="10"/>
  <c r="R65" i="10" s="1"/>
  <c r="D65" i="10"/>
  <c r="M65" i="10" s="1"/>
  <c r="C65" i="10"/>
  <c r="H65" i="10" s="1"/>
  <c r="U64" i="10"/>
  <c r="F64" i="10"/>
  <c r="E64" i="10"/>
  <c r="R64" i="10" s="1"/>
  <c r="D64" i="10"/>
  <c r="L64" i="10" s="1"/>
  <c r="C64" i="10"/>
  <c r="H64" i="10" s="1"/>
  <c r="U63" i="10"/>
  <c r="F63" i="10"/>
  <c r="E63" i="10"/>
  <c r="R63" i="10" s="1"/>
  <c r="D63" i="10"/>
  <c r="L63" i="10" s="1"/>
  <c r="C63" i="10"/>
  <c r="H63" i="10" s="1"/>
  <c r="U62" i="10"/>
  <c r="F62" i="10"/>
  <c r="E62" i="10"/>
  <c r="Q62" i="10" s="1"/>
  <c r="D62" i="10"/>
  <c r="L62" i="10" s="1"/>
  <c r="C62" i="10"/>
  <c r="G62" i="10" s="1"/>
  <c r="U61" i="10"/>
  <c r="F61" i="10"/>
  <c r="E61" i="10"/>
  <c r="Q61" i="10" s="1"/>
  <c r="D61" i="10"/>
  <c r="M61" i="10" s="1"/>
  <c r="C61" i="10"/>
  <c r="H61" i="10" s="1"/>
  <c r="U60" i="10"/>
  <c r="F60" i="10"/>
  <c r="E60" i="10"/>
  <c r="Q60" i="10" s="1"/>
  <c r="D60" i="10"/>
  <c r="L60" i="10" s="1"/>
  <c r="C60" i="10"/>
  <c r="H60" i="10" s="1"/>
  <c r="U59" i="10"/>
  <c r="F59" i="10"/>
  <c r="E59" i="10"/>
  <c r="R59" i="10" s="1"/>
  <c r="D59" i="10"/>
  <c r="M59" i="10" s="1"/>
  <c r="C59" i="10"/>
  <c r="H59" i="10" s="1"/>
  <c r="U58" i="10"/>
  <c r="F58" i="10"/>
  <c r="E58" i="10"/>
  <c r="Q58" i="10" s="1"/>
  <c r="D58" i="10"/>
  <c r="M58" i="10" s="1"/>
  <c r="C58" i="10"/>
  <c r="G58" i="10" s="1"/>
  <c r="U57" i="10"/>
  <c r="F57" i="10"/>
  <c r="E57" i="10"/>
  <c r="Q57" i="10" s="1"/>
  <c r="D57" i="10"/>
  <c r="M57" i="10" s="1"/>
  <c r="C57" i="10"/>
  <c r="H57" i="10" s="1"/>
  <c r="U56" i="10"/>
  <c r="F56" i="10"/>
  <c r="E56" i="10"/>
  <c r="Q56" i="10" s="1"/>
  <c r="D56" i="10"/>
  <c r="L56" i="10" s="1"/>
  <c r="C56" i="10"/>
  <c r="H56" i="10" s="1"/>
  <c r="U55" i="10"/>
  <c r="F55" i="10"/>
  <c r="E55" i="10"/>
  <c r="R55" i="10" s="1"/>
  <c r="D55" i="10"/>
  <c r="M55" i="10" s="1"/>
  <c r="C55" i="10"/>
  <c r="H55" i="10" s="1"/>
  <c r="U54" i="10"/>
  <c r="F54" i="10"/>
  <c r="E54" i="10"/>
  <c r="Q54" i="10" s="1"/>
  <c r="D54" i="10"/>
  <c r="L54" i="10" s="1"/>
  <c r="C54" i="10"/>
  <c r="G54" i="10" s="1"/>
  <c r="U53" i="10"/>
  <c r="F53" i="10"/>
  <c r="E53" i="10"/>
  <c r="Q53" i="10" s="1"/>
  <c r="D53" i="10"/>
  <c r="M53" i="10" s="1"/>
  <c r="C53" i="10"/>
  <c r="H53" i="10" s="1"/>
  <c r="U52" i="10"/>
  <c r="F52" i="10"/>
  <c r="E52" i="10"/>
  <c r="R52" i="10" s="1"/>
  <c r="D52" i="10"/>
  <c r="L52" i="10" s="1"/>
  <c r="C52" i="10"/>
  <c r="H52" i="10" s="1"/>
  <c r="U51" i="10"/>
  <c r="F51" i="10"/>
  <c r="E51" i="10"/>
  <c r="R51" i="10" s="1"/>
  <c r="D51" i="10"/>
  <c r="M51" i="10" s="1"/>
  <c r="C51" i="10"/>
  <c r="H51" i="10" s="1"/>
  <c r="U50" i="10"/>
  <c r="F50" i="10"/>
  <c r="E50" i="10"/>
  <c r="Q50" i="10" s="1"/>
  <c r="D50" i="10"/>
  <c r="L50" i="10" s="1"/>
  <c r="C50" i="10"/>
  <c r="G50" i="10" s="1"/>
  <c r="U49" i="10"/>
  <c r="F49" i="10"/>
  <c r="E49" i="10"/>
  <c r="Q49" i="10" s="1"/>
  <c r="D49" i="10"/>
  <c r="M49" i="10" s="1"/>
  <c r="C49" i="10"/>
  <c r="H49" i="10" s="1"/>
  <c r="U48" i="10"/>
  <c r="F48" i="10"/>
  <c r="E48" i="10"/>
  <c r="Q48" i="10" s="1"/>
  <c r="D48" i="10"/>
  <c r="L48" i="10" s="1"/>
  <c r="C48" i="10"/>
  <c r="G48" i="10" s="1"/>
  <c r="U47" i="10"/>
  <c r="F47" i="10"/>
  <c r="E47" i="10"/>
  <c r="R47" i="10" s="1"/>
  <c r="D47" i="10"/>
  <c r="M47" i="10" s="1"/>
  <c r="C47" i="10"/>
  <c r="H47" i="10" s="1"/>
  <c r="U46" i="10"/>
  <c r="F46" i="10"/>
  <c r="E46" i="10"/>
  <c r="Q46" i="10" s="1"/>
  <c r="D46" i="10"/>
  <c r="L46" i="10" s="1"/>
  <c r="C46" i="10"/>
  <c r="G46" i="10" s="1"/>
  <c r="U45" i="10"/>
  <c r="F45" i="10"/>
  <c r="E45" i="10"/>
  <c r="Q45" i="10" s="1"/>
  <c r="D45" i="10"/>
  <c r="M45" i="10" s="1"/>
  <c r="C45" i="10"/>
  <c r="G45" i="10" s="1"/>
  <c r="U44" i="10"/>
  <c r="F44" i="10"/>
  <c r="E44" i="10"/>
  <c r="R44" i="10" s="1"/>
  <c r="D44" i="10"/>
  <c r="L44" i="10" s="1"/>
  <c r="C44" i="10"/>
  <c r="H44" i="10" s="1"/>
  <c r="U43" i="10"/>
  <c r="F43" i="10"/>
  <c r="E43" i="10"/>
  <c r="R43" i="10" s="1"/>
  <c r="D43" i="10"/>
  <c r="M43" i="10" s="1"/>
  <c r="C43" i="10"/>
  <c r="H43" i="10" s="1"/>
  <c r="U42" i="10"/>
  <c r="F42" i="10"/>
  <c r="E42" i="10"/>
  <c r="Q42" i="10" s="1"/>
  <c r="D42" i="10"/>
  <c r="L42" i="10" s="1"/>
  <c r="C42" i="10"/>
  <c r="G42" i="10" s="1"/>
  <c r="U41" i="10"/>
  <c r="F41" i="10"/>
  <c r="E41" i="10"/>
  <c r="Q41" i="10" s="1"/>
  <c r="D41" i="10"/>
  <c r="M41" i="10" s="1"/>
  <c r="C41" i="10"/>
  <c r="H41" i="10" s="1"/>
  <c r="U40" i="10"/>
  <c r="F40" i="10"/>
  <c r="E40" i="10"/>
  <c r="Q40" i="10" s="1"/>
  <c r="D40" i="10"/>
  <c r="L40" i="10" s="1"/>
  <c r="C40" i="10"/>
  <c r="H40" i="10" s="1"/>
  <c r="U39" i="10"/>
  <c r="F39" i="10"/>
  <c r="E39" i="10"/>
  <c r="R39" i="10" s="1"/>
  <c r="D39" i="10"/>
  <c r="L39" i="10" s="1"/>
  <c r="C39" i="10"/>
  <c r="H39" i="10" s="1"/>
  <c r="U38" i="10"/>
  <c r="F38" i="10"/>
  <c r="E38" i="10"/>
  <c r="Q38" i="10" s="1"/>
  <c r="D38" i="10"/>
  <c r="L38" i="10" s="1"/>
  <c r="C38" i="10"/>
  <c r="G38" i="10" s="1"/>
  <c r="U37" i="10"/>
  <c r="F37" i="10"/>
  <c r="E37" i="10"/>
  <c r="Q37" i="10" s="1"/>
  <c r="D37" i="10"/>
  <c r="M37" i="10" s="1"/>
  <c r="C37" i="10"/>
  <c r="H37" i="10" s="1"/>
  <c r="U36" i="10"/>
  <c r="F36" i="10"/>
  <c r="E36" i="10"/>
  <c r="R36" i="10" s="1"/>
  <c r="D36" i="10"/>
  <c r="L36" i="10" s="1"/>
  <c r="C36" i="10"/>
  <c r="H36" i="10" s="1"/>
  <c r="U35" i="10"/>
  <c r="F35" i="10"/>
  <c r="E35" i="10"/>
  <c r="R35" i="10" s="1"/>
  <c r="D35" i="10"/>
  <c r="M35" i="10" s="1"/>
  <c r="C35" i="10"/>
  <c r="H35" i="10" s="1"/>
  <c r="U34" i="10"/>
  <c r="F34" i="10"/>
  <c r="E34" i="10"/>
  <c r="Q34" i="10" s="1"/>
  <c r="D34" i="10"/>
  <c r="M34" i="10" s="1"/>
  <c r="C34" i="10"/>
  <c r="G34" i="10" s="1"/>
  <c r="U33" i="10"/>
  <c r="F33" i="10"/>
  <c r="E33" i="10"/>
  <c r="Q33" i="10" s="1"/>
  <c r="D33" i="10"/>
  <c r="M33" i="10" s="1"/>
  <c r="C33" i="10"/>
  <c r="H33" i="10" s="1"/>
  <c r="U32" i="10"/>
  <c r="F32" i="10"/>
  <c r="E32" i="10"/>
  <c r="Q32" i="10" s="1"/>
  <c r="D32" i="10"/>
  <c r="L32" i="10" s="1"/>
  <c r="C32" i="10"/>
  <c r="H32" i="10" s="1"/>
  <c r="U31" i="10"/>
  <c r="F31" i="10"/>
  <c r="E31" i="10"/>
  <c r="R31" i="10" s="1"/>
  <c r="D31" i="10"/>
  <c r="M31" i="10" s="1"/>
  <c r="C31" i="10"/>
  <c r="H31" i="10" s="1"/>
  <c r="U30" i="10"/>
  <c r="F30" i="10"/>
  <c r="E30" i="10"/>
  <c r="Q30" i="10" s="1"/>
  <c r="D30" i="10"/>
  <c r="L30" i="10" s="1"/>
  <c r="C30" i="10"/>
  <c r="G30" i="10" s="1"/>
  <c r="U29" i="10"/>
  <c r="F29" i="10"/>
  <c r="E29" i="10"/>
  <c r="Q29" i="10" s="1"/>
  <c r="D29" i="10"/>
  <c r="M29" i="10" s="1"/>
  <c r="C29" i="10"/>
  <c r="H29" i="10" s="1"/>
  <c r="U28" i="10"/>
  <c r="F28" i="10"/>
  <c r="E28" i="10"/>
  <c r="R28" i="10" s="1"/>
  <c r="D28" i="10"/>
  <c r="L28" i="10" s="1"/>
  <c r="C28" i="10"/>
  <c r="H28" i="10" s="1"/>
  <c r="U27" i="10"/>
  <c r="F27" i="10"/>
  <c r="E27" i="10"/>
  <c r="R27" i="10" s="1"/>
  <c r="D27" i="10"/>
  <c r="M27" i="10" s="1"/>
  <c r="C27" i="10"/>
  <c r="H27" i="10" s="1"/>
  <c r="U26" i="10"/>
  <c r="F26" i="10"/>
  <c r="E26" i="10"/>
  <c r="Q26" i="10" s="1"/>
  <c r="D26" i="10"/>
  <c r="M26" i="10" s="1"/>
  <c r="C26" i="10"/>
  <c r="G26" i="10" s="1"/>
  <c r="U25" i="10"/>
  <c r="F25" i="10"/>
  <c r="E25" i="10"/>
  <c r="Q25" i="10" s="1"/>
  <c r="D25" i="10"/>
  <c r="M25" i="10" s="1"/>
  <c r="C25" i="10"/>
  <c r="H25" i="10" s="1"/>
  <c r="U24" i="10"/>
  <c r="F24" i="10"/>
  <c r="E24" i="10"/>
  <c r="R24" i="10" s="1"/>
  <c r="D24" i="10"/>
  <c r="L24" i="10" s="1"/>
  <c r="C24" i="10"/>
  <c r="H24" i="10" s="1"/>
  <c r="U23" i="10"/>
  <c r="F23" i="10"/>
  <c r="E23" i="10"/>
  <c r="R23" i="10" s="1"/>
  <c r="D23" i="10"/>
  <c r="M23" i="10" s="1"/>
  <c r="C23" i="10"/>
  <c r="H23" i="10" s="1"/>
  <c r="U22" i="10"/>
  <c r="F22" i="10"/>
  <c r="E22" i="10"/>
  <c r="Q22" i="10" s="1"/>
  <c r="D22" i="10"/>
  <c r="L22" i="10" s="1"/>
  <c r="C22" i="10"/>
  <c r="G22" i="10" s="1"/>
  <c r="U21" i="10"/>
  <c r="F21" i="10"/>
  <c r="E21" i="10"/>
  <c r="Q21" i="10" s="1"/>
  <c r="D21" i="10"/>
  <c r="M21" i="10" s="1"/>
  <c r="C21" i="10"/>
  <c r="H21" i="10" s="1"/>
  <c r="U20" i="10"/>
  <c r="F20" i="10"/>
  <c r="E20" i="10"/>
  <c r="R20" i="10" s="1"/>
  <c r="D20" i="10"/>
  <c r="L20" i="10" s="1"/>
  <c r="C20" i="10"/>
  <c r="H20" i="10" s="1"/>
  <c r="U19" i="10"/>
  <c r="F19" i="10"/>
  <c r="E19" i="10"/>
  <c r="R19" i="10" s="1"/>
  <c r="D19" i="10"/>
  <c r="M19" i="10" s="1"/>
  <c r="C19" i="10"/>
  <c r="H19" i="10" s="1"/>
  <c r="U18" i="10"/>
  <c r="F18" i="10"/>
  <c r="E18" i="10"/>
  <c r="Q18" i="10" s="1"/>
  <c r="D18" i="10"/>
  <c r="M18" i="10" s="1"/>
  <c r="C18" i="10"/>
  <c r="G18" i="10" s="1"/>
  <c r="U17" i="10"/>
  <c r="F17" i="10"/>
  <c r="E17" i="10"/>
  <c r="Q17" i="10" s="1"/>
  <c r="D17" i="10"/>
  <c r="M17" i="10" s="1"/>
  <c r="C17" i="10"/>
  <c r="H17" i="10" s="1"/>
  <c r="U16" i="10"/>
  <c r="F16" i="10"/>
  <c r="E16" i="10"/>
  <c r="Q16" i="10" s="1"/>
  <c r="D16" i="10"/>
  <c r="L16" i="10" s="1"/>
  <c r="C16" i="10"/>
  <c r="G16" i="10" s="1"/>
  <c r="U15" i="10"/>
  <c r="F15" i="10"/>
  <c r="E15" i="10"/>
  <c r="R15" i="10" s="1"/>
  <c r="D15" i="10"/>
  <c r="M15" i="10" s="1"/>
  <c r="C15" i="10"/>
  <c r="H15" i="10" s="1"/>
  <c r="U14" i="10"/>
  <c r="F14" i="10"/>
  <c r="E14" i="10"/>
  <c r="Q14" i="10" s="1"/>
  <c r="D14" i="10"/>
  <c r="L14" i="10" s="1"/>
  <c r="C14" i="10"/>
  <c r="G14" i="10" s="1"/>
  <c r="U13" i="10"/>
  <c r="F13" i="10"/>
  <c r="E13" i="10"/>
  <c r="Q13" i="10" s="1"/>
  <c r="D13" i="10"/>
  <c r="M13" i="10" s="1"/>
  <c r="C13" i="10"/>
  <c r="H13" i="10" s="1"/>
  <c r="X12" i="10"/>
  <c r="W12" i="10"/>
  <c r="U12" i="10"/>
  <c r="F12" i="10"/>
  <c r="E12" i="10"/>
  <c r="Q12" i="10" s="1"/>
  <c r="D12" i="10"/>
  <c r="M12" i="10" s="1"/>
  <c r="C12" i="10"/>
  <c r="G12" i="10" s="1"/>
  <c r="X11" i="10"/>
  <c r="W11" i="10"/>
  <c r="U11" i="10"/>
  <c r="F11" i="10"/>
  <c r="E11" i="10"/>
  <c r="R11" i="10" s="1"/>
  <c r="D11" i="10"/>
  <c r="L11" i="10" s="1"/>
  <c r="C11" i="10"/>
  <c r="H11" i="10" s="1"/>
  <c r="X10" i="10"/>
  <c r="W10" i="10"/>
  <c r="U10" i="10"/>
  <c r="F10" i="10"/>
  <c r="E10" i="10"/>
  <c r="R10" i="10" s="1"/>
  <c r="D10" i="10"/>
  <c r="M10" i="10" s="1"/>
  <c r="C10" i="10"/>
  <c r="H10" i="10" s="1"/>
  <c r="X9" i="10"/>
  <c r="W9" i="10"/>
  <c r="U9" i="10"/>
  <c r="F9" i="10"/>
  <c r="E9" i="10"/>
  <c r="Q9" i="10" s="1"/>
  <c r="D9" i="10"/>
  <c r="M9" i="10" s="1"/>
  <c r="C9" i="10"/>
  <c r="G9" i="10" s="1"/>
  <c r="X8" i="10"/>
  <c r="W8" i="10"/>
  <c r="U8" i="10"/>
  <c r="F8" i="10"/>
  <c r="E8" i="10"/>
  <c r="R8" i="10" s="1"/>
  <c r="D8" i="10"/>
  <c r="M8" i="10" s="1"/>
  <c r="C8" i="10"/>
  <c r="H8" i="10" s="1"/>
  <c r="X7" i="10"/>
  <c r="W7" i="10"/>
  <c r="U7" i="10"/>
  <c r="F7" i="10"/>
  <c r="E7" i="10"/>
  <c r="R7" i="10" s="1"/>
  <c r="D7" i="10"/>
  <c r="L7" i="10" s="1"/>
  <c r="C7" i="10"/>
  <c r="G7" i="10" s="1"/>
  <c r="X6" i="10"/>
  <c r="W6" i="10"/>
  <c r="U6" i="10"/>
  <c r="F6" i="10"/>
  <c r="E6" i="10"/>
  <c r="Q6" i="10" s="1"/>
  <c r="D6" i="10"/>
  <c r="M6" i="10" s="1"/>
  <c r="C6" i="10"/>
  <c r="H6" i="10" s="1"/>
  <c r="X5" i="10"/>
  <c r="W5" i="10"/>
  <c r="U5" i="10"/>
  <c r="F5" i="10"/>
  <c r="E5" i="10"/>
  <c r="Q5" i="10" s="1"/>
  <c r="D5" i="10"/>
  <c r="M5" i="10" s="1"/>
  <c r="C5" i="10"/>
  <c r="G5" i="10" s="1"/>
  <c r="X4" i="10"/>
  <c r="W4" i="10"/>
  <c r="U4" i="10"/>
  <c r="F4" i="10"/>
  <c r="E4" i="10"/>
  <c r="R4" i="10" s="1"/>
  <c r="D4" i="10"/>
  <c r="M4" i="10" s="1"/>
  <c r="C4" i="10"/>
  <c r="H4" i="10" s="1"/>
  <c r="X3" i="10"/>
  <c r="W3" i="10"/>
  <c r="U3" i="10"/>
  <c r="F3" i="10"/>
  <c r="F220" i="10" s="1"/>
  <c r="E3" i="10"/>
  <c r="E220" i="10" s="1"/>
  <c r="D3" i="10"/>
  <c r="D220" i="10" s="1"/>
  <c r="C3" i="10"/>
  <c r="C220" i="10" s="1"/>
  <c r="G7" i="8"/>
  <c r="F7" i="8"/>
  <c r="E7" i="8"/>
  <c r="D7" i="8"/>
  <c r="C7" i="8"/>
  <c r="G6" i="8"/>
  <c r="F6" i="8"/>
  <c r="E6" i="8"/>
  <c r="D6" i="8"/>
  <c r="C6" i="8"/>
  <c r="G5" i="8"/>
  <c r="F5" i="8"/>
  <c r="E5" i="8"/>
  <c r="D5" i="8"/>
  <c r="C5" i="8"/>
  <c r="G4" i="8"/>
  <c r="F4" i="8"/>
  <c r="E4" i="8"/>
  <c r="D4" i="8"/>
  <c r="C4" i="8"/>
  <c r="G3" i="8"/>
  <c r="F3" i="8"/>
  <c r="E3" i="8"/>
  <c r="D3" i="8"/>
  <c r="C3" i="8"/>
  <c r="D8" i="5"/>
  <c r="E8" i="5" s="1"/>
  <c r="C8" i="5"/>
  <c r="H7" i="5"/>
  <c r="D7" i="5"/>
  <c r="E7" i="5" s="1"/>
  <c r="C7" i="5"/>
  <c r="H6" i="5"/>
  <c r="D6" i="5"/>
  <c r="E6" i="5" s="1"/>
  <c r="C6" i="5"/>
  <c r="H5" i="5"/>
  <c r="D5" i="5"/>
  <c r="E5" i="5" s="1"/>
  <c r="C5" i="5"/>
  <c r="H4" i="5"/>
  <c r="D4" i="5"/>
  <c r="E4" i="5" s="1"/>
  <c r="C4" i="5"/>
  <c r="H3" i="5"/>
  <c r="D3" i="5"/>
  <c r="E3" i="5" s="1"/>
  <c r="C3" i="5"/>
  <c r="H2" i="5"/>
  <c r="D176" i="15"/>
  <c r="C176" i="15"/>
  <c r="D175" i="15"/>
  <c r="C175" i="15"/>
  <c r="P174" i="15"/>
  <c r="O174" i="15"/>
  <c r="N174" i="15"/>
  <c r="J174" i="15"/>
  <c r="I174" i="15"/>
  <c r="H174" i="15"/>
  <c r="D174" i="15"/>
  <c r="C174" i="15"/>
  <c r="P173" i="15"/>
  <c r="O173" i="15"/>
  <c r="N173" i="15"/>
  <c r="J173" i="15"/>
  <c r="D173" i="15"/>
  <c r="C173" i="15"/>
  <c r="P172" i="15"/>
  <c r="O172" i="15"/>
  <c r="N172" i="15"/>
  <c r="J172" i="15"/>
  <c r="D172" i="15"/>
  <c r="C172" i="15"/>
  <c r="P171" i="15"/>
  <c r="O171" i="15"/>
  <c r="N171" i="15"/>
  <c r="J171" i="15"/>
  <c r="D171" i="15"/>
  <c r="C171" i="15"/>
  <c r="P170" i="15"/>
  <c r="O170" i="15"/>
  <c r="N170" i="15"/>
  <c r="J170" i="15"/>
  <c r="P169" i="15"/>
  <c r="O169" i="15"/>
  <c r="N169" i="15"/>
  <c r="J169" i="15"/>
  <c r="P168" i="15"/>
  <c r="O168" i="15"/>
  <c r="N168" i="15"/>
  <c r="J168" i="15"/>
  <c r="P167" i="15"/>
  <c r="O167" i="15"/>
  <c r="N167" i="15"/>
  <c r="J167" i="15"/>
  <c r="P166" i="15"/>
  <c r="O166" i="15"/>
  <c r="N166" i="15"/>
  <c r="J166" i="15"/>
  <c r="P165" i="15"/>
  <c r="O165" i="15"/>
  <c r="N165" i="15"/>
  <c r="J165" i="15"/>
  <c r="P164" i="15"/>
  <c r="J164" i="15"/>
  <c r="P163" i="15"/>
  <c r="J163" i="15"/>
  <c r="P162" i="15"/>
  <c r="J162" i="15"/>
  <c r="D162" i="15"/>
  <c r="C162" i="15"/>
  <c r="P161" i="15"/>
  <c r="J161" i="15"/>
  <c r="D161" i="15"/>
  <c r="C161" i="15"/>
  <c r="P160" i="15"/>
  <c r="J160" i="15"/>
  <c r="I160" i="15"/>
  <c r="H160" i="15"/>
  <c r="D160" i="15"/>
  <c r="C160" i="15"/>
  <c r="P159" i="15"/>
  <c r="J159" i="15"/>
  <c r="D159" i="15"/>
  <c r="C159" i="15"/>
  <c r="P158" i="15"/>
  <c r="J158" i="15"/>
  <c r="D158" i="15"/>
  <c r="C158" i="15"/>
  <c r="P157" i="15"/>
  <c r="J157" i="15"/>
  <c r="D157" i="15"/>
  <c r="C157" i="15"/>
  <c r="P156" i="15"/>
  <c r="J156" i="15"/>
  <c r="P155" i="15"/>
  <c r="J155" i="15"/>
  <c r="P154" i="15"/>
  <c r="J154" i="15"/>
  <c r="P153" i="15"/>
  <c r="J153" i="15"/>
  <c r="P152" i="15"/>
  <c r="J152" i="15"/>
  <c r="P151" i="15"/>
  <c r="J151" i="15"/>
  <c r="P150" i="15"/>
  <c r="J150" i="15"/>
  <c r="P149" i="15"/>
  <c r="J149" i="15"/>
  <c r="P148" i="15"/>
  <c r="J148" i="15"/>
  <c r="D148" i="15"/>
  <c r="C148" i="15"/>
  <c r="P147" i="15"/>
  <c r="J147" i="15"/>
  <c r="D147" i="15"/>
  <c r="C147" i="15"/>
  <c r="P146" i="15"/>
  <c r="J146" i="15"/>
  <c r="I146" i="15"/>
  <c r="H146" i="15"/>
  <c r="D146" i="15"/>
  <c r="C146" i="15"/>
  <c r="P145" i="15"/>
  <c r="J145" i="15"/>
  <c r="D145" i="15"/>
  <c r="C145" i="15"/>
  <c r="P144" i="15"/>
  <c r="J144" i="15"/>
  <c r="D144" i="15"/>
  <c r="C144" i="15"/>
  <c r="P143" i="15"/>
  <c r="J143" i="15"/>
  <c r="D143" i="15"/>
  <c r="C143" i="15"/>
  <c r="P142" i="15"/>
  <c r="J142" i="15"/>
  <c r="P141" i="15"/>
  <c r="J141" i="15"/>
  <c r="P140" i="15"/>
  <c r="J140" i="15"/>
  <c r="P139" i="15"/>
  <c r="J139" i="15"/>
  <c r="P138" i="15"/>
  <c r="J138" i="15"/>
  <c r="P137" i="15"/>
  <c r="J137" i="15"/>
  <c r="P136" i="15"/>
  <c r="J136" i="15"/>
  <c r="P135" i="15"/>
  <c r="J135" i="15"/>
  <c r="P134" i="15"/>
  <c r="J134" i="15"/>
  <c r="D134" i="15"/>
  <c r="C134" i="15"/>
  <c r="P133" i="15"/>
  <c r="J133" i="15"/>
  <c r="D133" i="15"/>
  <c r="C133" i="15"/>
  <c r="P132" i="15"/>
  <c r="J132" i="15"/>
  <c r="I132" i="15"/>
  <c r="H132" i="15"/>
  <c r="D132" i="15"/>
  <c r="C132" i="15"/>
  <c r="P131" i="15"/>
  <c r="J131" i="15"/>
  <c r="D131" i="15"/>
  <c r="C131" i="15"/>
  <c r="P130" i="15"/>
  <c r="J130" i="15"/>
  <c r="D130" i="15"/>
  <c r="C130" i="15"/>
  <c r="P129" i="15"/>
  <c r="J129" i="15"/>
  <c r="D129" i="15"/>
  <c r="C129" i="15"/>
  <c r="P128" i="15"/>
  <c r="J128" i="15"/>
  <c r="P127" i="15"/>
  <c r="J127" i="15"/>
  <c r="P126" i="15"/>
  <c r="J126" i="15"/>
  <c r="P125" i="15"/>
  <c r="J125" i="15"/>
  <c r="P124" i="15"/>
  <c r="J124" i="15"/>
  <c r="P123" i="15"/>
  <c r="J123" i="15"/>
  <c r="P122" i="15"/>
  <c r="J122" i="15"/>
  <c r="P121" i="15"/>
  <c r="J121" i="15"/>
  <c r="P120" i="15"/>
  <c r="J120" i="15"/>
  <c r="D120" i="15"/>
  <c r="C120" i="15"/>
  <c r="P119" i="15"/>
  <c r="J119" i="15"/>
  <c r="D119" i="15"/>
  <c r="C119" i="15"/>
  <c r="P118" i="15"/>
  <c r="J118" i="15"/>
  <c r="I118" i="15"/>
  <c r="H118" i="15"/>
  <c r="D118" i="15"/>
  <c r="C118" i="15"/>
  <c r="P117" i="15"/>
  <c r="J117" i="15"/>
  <c r="D117" i="15"/>
  <c r="C117" i="15"/>
  <c r="P116" i="15"/>
  <c r="J116" i="15"/>
  <c r="D116" i="15"/>
  <c r="C116" i="15"/>
  <c r="P115" i="15"/>
  <c r="J115" i="15"/>
  <c r="D115" i="15"/>
  <c r="C115" i="15"/>
  <c r="P114" i="15"/>
  <c r="J114" i="15"/>
  <c r="P113" i="15"/>
  <c r="J113" i="15"/>
  <c r="P112" i="15"/>
  <c r="J112" i="15"/>
  <c r="P111" i="15"/>
  <c r="J111" i="15"/>
  <c r="P110" i="15"/>
  <c r="J110" i="15"/>
  <c r="P109" i="15"/>
  <c r="J109" i="15"/>
  <c r="P108" i="15"/>
  <c r="J108" i="15"/>
  <c r="P107" i="15"/>
  <c r="J107" i="15"/>
  <c r="P106" i="15"/>
  <c r="J106" i="15"/>
  <c r="D106" i="15"/>
  <c r="C106" i="15"/>
  <c r="P105" i="15"/>
  <c r="J105" i="15"/>
  <c r="D105" i="15"/>
  <c r="C105" i="15"/>
  <c r="P104" i="15"/>
  <c r="J104" i="15"/>
  <c r="I104" i="15"/>
  <c r="H104" i="15"/>
  <c r="D104" i="15"/>
  <c r="C104" i="15"/>
  <c r="P103" i="15"/>
  <c r="J103" i="15"/>
  <c r="D103" i="15"/>
  <c r="C103" i="15"/>
  <c r="P102" i="15"/>
  <c r="J102" i="15"/>
  <c r="D102" i="15"/>
  <c r="C102" i="15"/>
  <c r="P101" i="15"/>
  <c r="J101" i="15"/>
  <c r="D101" i="15"/>
  <c r="C101" i="15"/>
  <c r="P100" i="15"/>
  <c r="J100" i="15"/>
  <c r="P99" i="15"/>
  <c r="J99" i="15"/>
  <c r="P98" i="15"/>
  <c r="J98" i="15"/>
  <c r="P97" i="15"/>
  <c r="J97" i="15"/>
  <c r="P96" i="15"/>
  <c r="J96" i="15"/>
  <c r="P95" i="15"/>
  <c r="J95" i="15"/>
  <c r="P94" i="15"/>
  <c r="J94" i="15"/>
  <c r="P93" i="15"/>
  <c r="J93" i="15"/>
  <c r="P92" i="15"/>
  <c r="J92" i="15"/>
  <c r="D92" i="15"/>
  <c r="C92" i="15"/>
  <c r="P91" i="15"/>
  <c r="J91" i="15"/>
  <c r="D91" i="15"/>
  <c r="C91" i="15"/>
  <c r="P90" i="15"/>
  <c r="O90" i="15"/>
  <c r="N90" i="15"/>
  <c r="J90" i="15"/>
  <c r="I90" i="15"/>
  <c r="H90" i="15"/>
  <c r="D90" i="15"/>
  <c r="C90" i="15"/>
  <c r="P89" i="15"/>
  <c r="O89" i="15"/>
  <c r="N89" i="15"/>
  <c r="J89" i="15"/>
  <c r="D89" i="15"/>
  <c r="C89" i="15"/>
  <c r="P88" i="15"/>
  <c r="O88" i="15"/>
  <c r="N88" i="15"/>
  <c r="J88" i="15"/>
  <c r="D88" i="15"/>
  <c r="C88" i="15"/>
  <c r="P87" i="15"/>
  <c r="O87" i="15"/>
  <c r="N87" i="15"/>
  <c r="J87" i="15"/>
  <c r="D87" i="15"/>
  <c r="C87" i="15"/>
  <c r="P86" i="15"/>
  <c r="O86" i="15"/>
  <c r="N86" i="15"/>
  <c r="J86" i="15"/>
  <c r="P85" i="15"/>
  <c r="O85" i="15"/>
  <c r="N85" i="15"/>
  <c r="J85" i="15"/>
  <c r="P84" i="15"/>
  <c r="O84" i="15"/>
  <c r="N84" i="15"/>
  <c r="J84" i="15"/>
  <c r="P83" i="15"/>
  <c r="O83" i="15"/>
  <c r="N83" i="15"/>
  <c r="J83" i="15"/>
  <c r="P82" i="15"/>
  <c r="O82" i="15"/>
  <c r="N82" i="15"/>
  <c r="J82" i="15"/>
  <c r="P81" i="15"/>
  <c r="O81" i="15"/>
  <c r="N81" i="15"/>
  <c r="J81" i="15"/>
  <c r="P80" i="15"/>
  <c r="O80" i="15"/>
  <c r="N80" i="15"/>
  <c r="J80" i="15"/>
  <c r="P79" i="15"/>
  <c r="O79" i="15"/>
  <c r="N79" i="15"/>
  <c r="J79" i="15"/>
  <c r="P78" i="15"/>
  <c r="O78" i="15"/>
  <c r="N78" i="15"/>
  <c r="J78" i="15"/>
  <c r="D78" i="15"/>
  <c r="C78" i="15"/>
  <c r="P77" i="15"/>
  <c r="O77" i="15"/>
  <c r="N77" i="15"/>
  <c r="J77" i="15"/>
  <c r="D77" i="15"/>
  <c r="C77" i="15"/>
  <c r="P76" i="15"/>
  <c r="O76" i="15"/>
  <c r="N76" i="15"/>
  <c r="J76" i="15"/>
  <c r="I76" i="15"/>
  <c r="H76" i="15"/>
  <c r="D76" i="15"/>
  <c r="C76" i="15"/>
  <c r="P75" i="15"/>
  <c r="O75" i="15"/>
  <c r="N75" i="15"/>
  <c r="J75" i="15"/>
  <c r="D75" i="15"/>
  <c r="C75" i="15"/>
  <c r="P74" i="15"/>
  <c r="O74" i="15"/>
  <c r="N74" i="15"/>
  <c r="J74" i="15"/>
  <c r="D74" i="15"/>
  <c r="C74" i="15"/>
  <c r="P73" i="15"/>
  <c r="O73" i="15"/>
  <c r="N73" i="15"/>
  <c r="J73" i="15"/>
  <c r="D73" i="15"/>
  <c r="C73" i="15"/>
  <c r="P72" i="15"/>
  <c r="O72" i="15"/>
  <c r="N72" i="15"/>
  <c r="J72" i="15"/>
  <c r="P71" i="15"/>
  <c r="O71" i="15"/>
  <c r="N71" i="15"/>
  <c r="J71" i="15"/>
  <c r="P70" i="15"/>
  <c r="O70" i="15"/>
  <c r="N70" i="15"/>
  <c r="J70" i="15"/>
  <c r="P69" i="15"/>
  <c r="O69" i="15"/>
  <c r="N69" i="15"/>
  <c r="J69" i="15"/>
  <c r="P68" i="15"/>
  <c r="O68" i="15"/>
  <c r="N68" i="15"/>
  <c r="J68" i="15"/>
  <c r="P67" i="15"/>
  <c r="O67" i="15"/>
  <c r="N67" i="15"/>
  <c r="J67" i="15"/>
  <c r="P66" i="15"/>
  <c r="O66" i="15"/>
  <c r="N66" i="15"/>
  <c r="J66" i="15"/>
  <c r="P65" i="15"/>
  <c r="O65" i="15"/>
  <c r="N65" i="15"/>
  <c r="J65" i="15"/>
  <c r="P64" i="15"/>
  <c r="O64" i="15"/>
  <c r="N64" i="15"/>
  <c r="J64" i="15"/>
  <c r="D64" i="15"/>
  <c r="C64" i="15"/>
  <c r="P63" i="15"/>
  <c r="O63" i="15"/>
  <c r="N63" i="15"/>
  <c r="J63" i="15"/>
  <c r="D63" i="15"/>
  <c r="C63" i="15"/>
  <c r="P62" i="15"/>
  <c r="O62" i="15"/>
  <c r="N62" i="15"/>
  <c r="J62" i="15"/>
  <c r="I62" i="15"/>
  <c r="H62" i="15"/>
  <c r="D62" i="15"/>
  <c r="C62" i="15"/>
  <c r="P61" i="15"/>
  <c r="O61" i="15"/>
  <c r="N61" i="15"/>
  <c r="J61" i="15"/>
  <c r="D61" i="15"/>
  <c r="C61" i="15"/>
  <c r="P60" i="15"/>
  <c r="O60" i="15"/>
  <c r="N60" i="15"/>
  <c r="J60" i="15"/>
  <c r="D60" i="15"/>
  <c r="C60" i="15"/>
  <c r="P59" i="15"/>
  <c r="O59" i="15"/>
  <c r="N59" i="15"/>
  <c r="J59" i="15"/>
  <c r="D59" i="15"/>
  <c r="C59" i="15"/>
  <c r="P58" i="15"/>
  <c r="O58" i="15"/>
  <c r="N58" i="15"/>
  <c r="J58" i="15"/>
  <c r="P57" i="15"/>
  <c r="O57" i="15"/>
  <c r="N57" i="15"/>
  <c r="J57" i="15"/>
  <c r="P56" i="15"/>
  <c r="O56" i="15"/>
  <c r="N56" i="15"/>
  <c r="J56" i="15"/>
  <c r="P55" i="15"/>
  <c r="O55" i="15"/>
  <c r="N55" i="15"/>
  <c r="J55" i="15"/>
  <c r="P54" i="15"/>
  <c r="O54" i="15"/>
  <c r="N54" i="15"/>
  <c r="J54" i="15"/>
  <c r="P53" i="15"/>
  <c r="O53" i="15"/>
  <c r="N53" i="15"/>
  <c r="J53" i="15"/>
  <c r="P52" i="15"/>
  <c r="O52" i="15"/>
  <c r="N52" i="15"/>
  <c r="J52" i="15"/>
  <c r="P51" i="15"/>
  <c r="O51" i="15"/>
  <c r="N51" i="15"/>
  <c r="J51" i="15"/>
  <c r="P50" i="15"/>
  <c r="O50" i="15"/>
  <c r="N50" i="15"/>
  <c r="J50" i="15"/>
  <c r="D50" i="15"/>
  <c r="C50" i="15"/>
  <c r="P49" i="15"/>
  <c r="O49" i="15"/>
  <c r="N49" i="15"/>
  <c r="J49" i="15"/>
  <c r="D49" i="15"/>
  <c r="C49" i="15"/>
  <c r="P48" i="15"/>
  <c r="O48" i="15"/>
  <c r="N48" i="15"/>
  <c r="J48" i="15"/>
  <c r="I48" i="15"/>
  <c r="H48" i="15"/>
  <c r="D48" i="15"/>
  <c r="C48" i="15"/>
  <c r="P47" i="15"/>
  <c r="O47" i="15"/>
  <c r="N47" i="15"/>
  <c r="J47" i="15"/>
  <c r="D47" i="15"/>
  <c r="C47" i="15"/>
  <c r="P46" i="15"/>
  <c r="O46" i="15"/>
  <c r="N46" i="15"/>
  <c r="J46" i="15"/>
  <c r="D46" i="15"/>
  <c r="C46" i="15"/>
  <c r="P45" i="15"/>
  <c r="O45" i="15"/>
  <c r="N45" i="15"/>
  <c r="J45" i="15"/>
  <c r="D45" i="15"/>
  <c r="C45" i="15"/>
  <c r="P44" i="15"/>
  <c r="O44" i="15"/>
  <c r="N44" i="15"/>
  <c r="J44" i="15"/>
  <c r="P43" i="15"/>
  <c r="O43" i="15"/>
  <c r="N43" i="15"/>
  <c r="J43" i="15"/>
  <c r="P42" i="15"/>
  <c r="O42" i="15"/>
  <c r="N42" i="15"/>
  <c r="J42" i="15"/>
  <c r="P41" i="15"/>
  <c r="O41" i="15"/>
  <c r="N41" i="15"/>
  <c r="J41" i="15"/>
  <c r="P40" i="15"/>
  <c r="O40" i="15"/>
  <c r="N40" i="15"/>
  <c r="J40" i="15"/>
  <c r="P39" i="15"/>
  <c r="O39" i="15"/>
  <c r="N39" i="15"/>
  <c r="J39" i="15"/>
  <c r="P38" i="15"/>
  <c r="O38" i="15"/>
  <c r="N38" i="15"/>
  <c r="J38" i="15"/>
  <c r="P37" i="15"/>
  <c r="O37" i="15"/>
  <c r="N37" i="15"/>
  <c r="J37" i="15"/>
  <c r="P36" i="15"/>
  <c r="O36" i="15"/>
  <c r="N36" i="15"/>
  <c r="J36" i="15"/>
  <c r="D36" i="15"/>
  <c r="C36" i="15"/>
  <c r="P35" i="15"/>
  <c r="O35" i="15"/>
  <c r="N35" i="15"/>
  <c r="J35" i="15"/>
  <c r="D35" i="15"/>
  <c r="C35" i="15"/>
  <c r="P34" i="15"/>
  <c r="O34" i="15"/>
  <c r="N34" i="15"/>
  <c r="J34" i="15"/>
  <c r="I34" i="15"/>
  <c r="H34" i="15"/>
  <c r="D34" i="15"/>
  <c r="C34" i="15"/>
  <c r="P33" i="15"/>
  <c r="O33" i="15"/>
  <c r="N33" i="15"/>
  <c r="J33" i="15"/>
  <c r="D33" i="15"/>
  <c r="C33" i="15"/>
  <c r="P32" i="15"/>
  <c r="O32" i="15"/>
  <c r="N32" i="15"/>
  <c r="J32" i="15"/>
  <c r="D32" i="15"/>
  <c r="C32" i="15"/>
  <c r="P31" i="15"/>
  <c r="O31" i="15"/>
  <c r="N31" i="15"/>
  <c r="J31" i="15"/>
  <c r="D31" i="15"/>
  <c r="C31" i="15"/>
  <c r="P30" i="15"/>
  <c r="O30" i="15"/>
  <c r="N30" i="15"/>
  <c r="J30" i="15"/>
  <c r="P29" i="15"/>
  <c r="O29" i="15"/>
  <c r="N29" i="15"/>
  <c r="J29" i="15"/>
  <c r="P28" i="15"/>
  <c r="O28" i="15"/>
  <c r="N28" i="15"/>
  <c r="J28" i="15"/>
  <c r="P27" i="15"/>
  <c r="O27" i="15"/>
  <c r="N27" i="15"/>
  <c r="J27" i="15"/>
  <c r="P26" i="15"/>
  <c r="O26" i="15"/>
  <c r="N26" i="15"/>
  <c r="J26" i="15"/>
  <c r="P25" i="15"/>
  <c r="O25" i="15"/>
  <c r="N25" i="15"/>
  <c r="J25" i="15"/>
  <c r="P24" i="15"/>
  <c r="O24" i="15"/>
  <c r="N24" i="15"/>
  <c r="J24" i="15"/>
  <c r="P23" i="15"/>
  <c r="O23" i="15"/>
  <c r="N23" i="15"/>
  <c r="J23" i="15"/>
  <c r="P22" i="15"/>
  <c r="O22" i="15"/>
  <c r="N22" i="15"/>
  <c r="J22" i="15"/>
  <c r="D22" i="15"/>
  <c r="C22" i="15"/>
  <c r="P21" i="15"/>
  <c r="O21" i="15"/>
  <c r="N21" i="15"/>
  <c r="J21" i="15"/>
  <c r="D21" i="15"/>
  <c r="C21" i="15"/>
  <c r="P20" i="15"/>
  <c r="O20" i="15"/>
  <c r="N20" i="15"/>
  <c r="J20" i="15"/>
  <c r="I20" i="15"/>
  <c r="H20" i="15"/>
  <c r="D20" i="15"/>
  <c r="C20" i="15"/>
  <c r="P19" i="15"/>
  <c r="O19" i="15"/>
  <c r="N19" i="15"/>
  <c r="J19" i="15"/>
  <c r="D19" i="15"/>
  <c r="C19" i="15"/>
  <c r="P18" i="15"/>
  <c r="O18" i="15"/>
  <c r="N18" i="15"/>
  <c r="J18" i="15"/>
  <c r="D18" i="15"/>
  <c r="C18" i="15"/>
  <c r="P17" i="15"/>
  <c r="O17" i="15"/>
  <c r="N17" i="15"/>
  <c r="J17" i="15"/>
  <c r="D17" i="15"/>
  <c r="C17" i="15"/>
  <c r="P16" i="15"/>
  <c r="O16" i="15"/>
  <c r="N16" i="15"/>
  <c r="J16" i="15"/>
  <c r="P15" i="15"/>
  <c r="O15" i="15"/>
  <c r="N15" i="15"/>
  <c r="J15" i="15"/>
  <c r="P14" i="15"/>
  <c r="O14" i="15"/>
  <c r="N14" i="15"/>
  <c r="J14" i="15"/>
  <c r="P13" i="15"/>
  <c r="O13" i="15"/>
  <c r="N13" i="15"/>
  <c r="J13" i="15"/>
  <c r="P12" i="15"/>
  <c r="O12" i="15"/>
  <c r="N12" i="15"/>
  <c r="J12" i="15"/>
  <c r="P11" i="15"/>
  <c r="O11" i="15"/>
  <c r="N11" i="15"/>
  <c r="J11" i="15"/>
  <c r="P10" i="15"/>
  <c r="O10" i="15"/>
  <c r="N10" i="15"/>
  <c r="J10" i="15"/>
  <c r="P9" i="15"/>
  <c r="O9" i="15"/>
  <c r="N9" i="15"/>
  <c r="J9" i="15"/>
  <c r="P8" i="15"/>
  <c r="O8" i="15"/>
  <c r="N8" i="15"/>
  <c r="J8" i="15"/>
  <c r="D8" i="15"/>
  <c r="C8" i="15"/>
  <c r="P7" i="15"/>
  <c r="O7" i="15"/>
  <c r="N7" i="15"/>
  <c r="J7" i="15"/>
  <c r="D7" i="15"/>
  <c r="C7" i="15"/>
  <c r="D6" i="15"/>
  <c r="C6" i="15"/>
  <c r="D5" i="15"/>
  <c r="C5" i="15"/>
  <c r="D4" i="15"/>
  <c r="C4" i="15"/>
  <c r="D3" i="15"/>
  <c r="C3" i="15"/>
  <c r="M103" i="10" l="1"/>
  <c r="L183" i="10"/>
  <c r="R156" i="10"/>
  <c r="R186" i="10"/>
  <c r="R188" i="10"/>
  <c r="L203" i="10"/>
  <c r="R32" i="10"/>
  <c r="L19" i="10"/>
  <c r="L47" i="10"/>
  <c r="Q3" i="10"/>
  <c r="L55" i="10"/>
  <c r="Q109" i="10"/>
  <c r="R116" i="10"/>
  <c r="Q131" i="10"/>
  <c r="M150" i="10"/>
  <c r="L195" i="10"/>
  <c r="Q68" i="10"/>
  <c r="Q87" i="10"/>
  <c r="R118" i="10"/>
  <c r="L121" i="10"/>
  <c r="L145" i="10"/>
  <c r="Q158" i="10"/>
  <c r="Q215" i="10"/>
  <c r="R16" i="10"/>
  <c r="Q101" i="10"/>
  <c r="R123" i="10"/>
  <c r="Q126" i="10"/>
  <c r="R200" i="10"/>
  <c r="L15" i="10"/>
  <c r="Q24" i="10"/>
  <c r="L43" i="10"/>
  <c r="R45" i="10"/>
  <c r="L51" i="10"/>
  <c r="R53" i="10"/>
  <c r="L71" i="10"/>
  <c r="Q76" i="10"/>
  <c r="L85" i="10"/>
  <c r="Q93" i="10"/>
  <c r="Q96" i="10"/>
  <c r="L99" i="10"/>
  <c r="L129" i="10"/>
  <c r="M134" i="10"/>
  <c r="M137" i="10"/>
  <c r="R143" i="10"/>
  <c r="R152" i="10"/>
  <c r="M154" i="10"/>
  <c r="Q162" i="10"/>
  <c r="Q168" i="10"/>
  <c r="Q173" i="10"/>
  <c r="L175" i="10"/>
  <c r="R181" i="10"/>
  <c r="L207" i="10"/>
  <c r="R6" i="10"/>
  <c r="M7" i="10"/>
  <c r="L8" i="10"/>
  <c r="R9" i="10"/>
  <c r="M20" i="10"/>
  <c r="L31" i="10"/>
  <c r="L33" i="10"/>
  <c r="R60" i="10"/>
  <c r="L83" i="10"/>
  <c r="R88" i="10"/>
  <c r="L91" i="10"/>
  <c r="R102" i="10"/>
  <c r="Q104" i="10"/>
  <c r="Q122" i="10"/>
  <c r="Q127" i="10"/>
  <c r="L149" i="10"/>
  <c r="Q151" i="10"/>
  <c r="L157" i="10"/>
  <c r="L171" i="10"/>
  <c r="Q196" i="10"/>
  <c r="Q199" i="10"/>
  <c r="Q20" i="10"/>
  <c r="L23" i="10"/>
  <c r="M44" i="10"/>
  <c r="M52" i="10"/>
  <c r="Q64" i="10"/>
  <c r="M70" i="10"/>
  <c r="Q72" i="10"/>
  <c r="L75" i="10"/>
  <c r="L77" i="10"/>
  <c r="M133" i="10"/>
  <c r="M138" i="10"/>
  <c r="Q147" i="10"/>
  <c r="M153" i="10"/>
  <c r="L167" i="10"/>
  <c r="R176" i="10"/>
  <c r="M191" i="10"/>
  <c r="Q208" i="10"/>
  <c r="M211" i="10"/>
  <c r="Q28" i="10"/>
  <c r="M3" i="10"/>
  <c r="R5" i="10"/>
  <c r="Q11" i="10"/>
  <c r="R12" i="10"/>
  <c r="R13" i="10"/>
  <c r="L17" i="10"/>
  <c r="R21" i="10"/>
  <c r="M36" i="10"/>
  <c r="Q44" i="10"/>
  <c r="R48" i="10"/>
  <c r="Q52" i="10"/>
  <c r="R56" i="10"/>
  <c r="M68" i="10"/>
  <c r="L73" i="10"/>
  <c r="Q80" i="10"/>
  <c r="R86" i="10"/>
  <c r="L93" i="10"/>
  <c r="Q97" i="10"/>
  <c r="L117" i="10"/>
  <c r="L125" i="10"/>
  <c r="Q142" i="10"/>
  <c r="Q150" i="10"/>
  <c r="M162" i="10"/>
  <c r="R163" i="10"/>
  <c r="R165" i="10"/>
  <c r="Q172" i="10"/>
  <c r="R178" i="10"/>
  <c r="Q180" i="10"/>
  <c r="M198" i="10"/>
  <c r="L210" i="10"/>
  <c r="Q212" i="10"/>
  <c r="M214" i="10"/>
  <c r="L219" i="10"/>
  <c r="L35" i="10"/>
  <c r="L41" i="10"/>
  <c r="L49" i="10"/>
  <c r="L67" i="10"/>
  <c r="L79" i="10"/>
  <c r="L81" i="10"/>
  <c r="Q85" i="10"/>
  <c r="M87" i="10"/>
  <c r="L101" i="10"/>
  <c r="L107" i="10"/>
  <c r="M113" i="10"/>
  <c r="M126" i="10"/>
  <c r="L141" i="10"/>
  <c r="R154" i="10"/>
  <c r="L161" i="10"/>
  <c r="L179" i="10"/>
  <c r="L199" i="10"/>
  <c r="L213" i="10"/>
  <c r="L215" i="10"/>
  <c r="R69" i="10"/>
  <c r="Q84" i="10"/>
  <c r="R94" i="10"/>
  <c r="Q105" i="10"/>
  <c r="Q130" i="10"/>
  <c r="R132" i="10"/>
  <c r="R139" i="10"/>
  <c r="Q146" i="10"/>
  <c r="R148" i="10"/>
  <c r="R159" i="10"/>
  <c r="R184" i="10"/>
  <c r="R192" i="10"/>
  <c r="Q204" i="10"/>
  <c r="H5" i="10"/>
  <c r="Q35" i="10"/>
  <c r="M39" i="10"/>
  <c r="M46" i="10"/>
  <c r="H80" i="10"/>
  <c r="H90" i="10"/>
  <c r="H94" i="10"/>
  <c r="Q106" i="10"/>
  <c r="R106" i="10"/>
  <c r="M108" i="10"/>
  <c r="R110" i="10"/>
  <c r="R111" i="10"/>
  <c r="H186" i="10"/>
  <c r="H209" i="10"/>
  <c r="H9" i="10"/>
  <c r="H26" i="10"/>
  <c r="Q10" i="10"/>
  <c r="R3" i="10"/>
  <c r="L4" i="10"/>
  <c r="Q7" i="10"/>
  <c r="M11" i="10"/>
  <c r="H14" i="10"/>
  <c r="M22" i="10"/>
  <c r="L25" i="10"/>
  <c r="L27" i="10"/>
  <c r="M28" i="10"/>
  <c r="R29" i="10"/>
  <c r="Q36" i="10"/>
  <c r="R40" i="10"/>
  <c r="H42" i="10"/>
  <c r="Q43" i="10"/>
  <c r="H46" i="10"/>
  <c r="M54" i="10"/>
  <c r="L57" i="10"/>
  <c r="L59" i="10"/>
  <c r="M60" i="10"/>
  <c r="M63" i="10"/>
  <c r="L65" i="10"/>
  <c r="H74" i="10"/>
  <c r="Q75" i="10"/>
  <c r="H78" i="10"/>
  <c r="H84" i="10"/>
  <c r="M89" i="10"/>
  <c r="L89" i="10"/>
  <c r="Q92" i="10"/>
  <c r="M95" i="10"/>
  <c r="H98" i="10"/>
  <c r="H102" i="10"/>
  <c r="H108" i="10"/>
  <c r="L109" i="10"/>
  <c r="R112" i="10"/>
  <c r="R114" i="10"/>
  <c r="R115" i="10"/>
  <c r="Q115" i="10"/>
  <c r="R119" i="10"/>
  <c r="M130" i="10"/>
  <c r="R134" i="10"/>
  <c r="Q135" i="10"/>
  <c r="R135" i="10"/>
  <c r="R138" i="10"/>
  <c r="L142" i="10"/>
  <c r="M142" i="10"/>
  <c r="H152" i="10"/>
  <c r="M187" i="10"/>
  <c r="R216" i="10"/>
  <c r="H34" i="10"/>
  <c r="H38" i="10"/>
  <c r="H62" i="10"/>
  <c r="H100" i="10"/>
  <c r="Q170" i="10"/>
  <c r="R170" i="10"/>
  <c r="Q27" i="10"/>
  <c r="H30" i="10"/>
  <c r="M38" i="10"/>
  <c r="H58" i="10"/>
  <c r="Q59" i="10"/>
  <c r="M62" i="10"/>
  <c r="H76" i="10"/>
  <c r="Q78" i="10"/>
  <c r="R78" i="10"/>
  <c r="H86" i="10"/>
  <c r="H92" i="10"/>
  <c r="H96" i="10"/>
  <c r="Q98" i="10"/>
  <c r="R98" i="10"/>
  <c r="M100" i="10"/>
  <c r="M105" i="10"/>
  <c r="L105" i="10"/>
  <c r="Q108" i="10"/>
  <c r="L118" i="10"/>
  <c r="M118" i="10"/>
  <c r="H132" i="10"/>
  <c r="Q155" i="10"/>
  <c r="R155" i="10"/>
  <c r="L158" i="10"/>
  <c r="M158" i="10"/>
  <c r="H166" i="10"/>
  <c r="H172" i="10"/>
  <c r="Q189" i="10"/>
  <c r="R189" i="10"/>
  <c r="H197" i="10"/>
  <c r="H206" i="10"/>
  <c r="H208" i="10"/>
  <c r="H12" i="10"/>
  <c r="M14" i="10"/>
  <c r="Q82" i="10"/>
  <c r="R82" i="10"/>
  <c r="H104" i="10"/>
  <c r="H169" i="10"/>
  <c r="H18" i="10"/>
  <c r="Q19" i="10"/>
  <c r="H22" i="10"/>
  <c r="M30" i="10"/>
  <c r="R37" i="10"/>
  <c r="H50" i="10"/>
  <c r="Q51" i="10"/>
  <c r="H54" i="10"/>
  <c r="R61" i="10"/>
  <c r="H82" i="10"/>
  <c r="Q89" i="10"/>
  <c r="Q90" i="10"/>
  <c r="R90" i="10"/>
  <c r="M92" i="10"/>
  <c r="M97" i="10"/>
  <c r="L97" i="10"/>
  <c r="Q100" i="10"/>
  <c r="H106" i="10"/>
  <c r="H110" i="10"/>
  <c r="H111" i="10"/>
  <c r="H112" i="10"/>
  <c r="H116" i="10"/>
  <c r="L122" i="10"/>
  <c r="M122" i="10"/>
  <c r="H131" i="10"/>
  <c r="H136" i="10"/>
  <c r="L146" i="10"/>
  <c r="M146" i="10"/>
  <c r="Q160" i="10"/>
  <c r="R160" i="10"/>
  <c r="H194" i="10"/>
  <c r="H196" i="10"/>
  <c r="H66" i="10"/>
  <c r="Q67" i="10"/>
  <c r="H70" i="10"/>
  <c r="Q83" i="10"/>
  <c r="H88" i="10"/>
  <c r="M96" i="10"/>
  <c r="M104" i="10"/>
  <c r="H123" i="10"/>
  <c r="H124" i="10"/>
  <c r="H128" i="10"/>
  <c r="H147" i="10"/>
  <c r="H148" i="10"/>
  <c r="H164" i="10"/>
  <c r="H174" i="10"/>
  <c r="H177" i="10"/>
  <c r="H180" i="10"/>
  <c r="L201" i="10"/>
  <c r="M202" i="10"/>
  <c r="Q203" i="10"/>
  <c r="H210" i="10"/>
  <c r="H212" i="10"/>
  <c r="H213" i="10"/>
  <c r="L217" i="10"/>
  <c r="M218" i="10"/>
  <c r="Q219" i="10"/>
  <c r="H156" i="10"/>
  <c r="H178" i="10"/>
  <c r="H190" i="10"/>
  <c r="Q191" i="10"/>
  <c r="L194" i="10"/>
  <c r="H202" i="10"/>
  <c r="H204" i="10"/>
  <c r="H205" i="10"/>
  <c r="L206" i="10"/>
  <c r="L209" i="10"/>
  <c r="Q211" i="10"/>
  <c r="H218" i="10"/>
  <c r="H114" i="10"/>
  <c r="H115" i="10"/>
  <c r="H120" i="10"/>
  <c r="H139" i="10"/>
  <c r="H140" i="10"/>
  <c r="H144" i="10"/>
  <c r="H160" i="10"/>
  <c r="H170" i="10"/>
  <c r="H182" i="10"/>
  <c r="H185" i="10"/>
  <c r="H188" i="10"/>
  <c r="H193" i="10"/>
  <c r="Q195" i="10"/>
  <c r="H198" i="10"/>
  <c r="H200" i="10"/>
  <c r="H201" i="10"/>
  <c r="L205" i="10"/>
  <c r="Q207" i="10"/>
  <c r="H214" i="10"/>
  <c r="H216" i="10"/>
  <c r="H217" i="10"/>
  <c r="G13" i="10"/>
  <c r="G21" i="10"/>
  <c r="G40" i="10"/>
  <c r="G69" i="10"/>
  <c r="G93" i="10"/>
  <c r="M98" i="10"/>
  <c r="L98" i="10"/>
  <c r="G109" i="10"/>
  <c r="Q117" i="10"/>
  <c r="R117" i="10"/>
  <c r="Q149" i="10"/>
  <c r="R149" i="10"/>
  <c r="G3" i="10"/>
  <c r="L5" i="10"/>
  <c r="L9" i="10"/>
  <c r="G11" i="10"/>
  <c r="H16" i="10"/>
  <c r="L18" i="10"/>
  <c r="G19" i="10"/>
  <c r="R22" i="10"/>
  <c r="L26" i="10"/>
  <c r="L34" i="10"/>
  <c r="R38" i="10"/>
  <c r="H45" i="10"/>
  <c r="H48" i="10"/>
  <c r="R54" i="10"/>
  <c r="L58" i="10"/>
  <c r="R70" i="10"/>
  <c r="H72" i="10"/>
  <c r="Q73" i="10"/>
  <c r="L74" i="10"/>
  <c r="M88" i="10"/>
  <c r="G89" i="10"/>
  <c r="M94" i="10"/>
  <c r="L94" i="10"/>
  <c r="Q95" i="10"/>
  <c r="R95" i="10"/>
  <c r="G105" i="10"/>
  <c r="L110" i="10"/>
  <c r="M110" i="10"/>
  <c r="L112" i="10"/>
  <c r="M115" i="10"/>
  <c r="L115" i="10"/>
  <c r="L120" i="10"/>
  <c r="L139" i="10"/>
  <c r="M139" i="10"/>
  <c r="G143" i="10"/>
  <c r="G175" i="10"/>
  <c r="M177" i="10"/>
  <c r="L177" i="10"/>
  <c r="G24" i="10"/>
  <c r="G29" i="10"/>
  <c r="G53" i="10"/>
  <c r="G64" i="10"/>
  <c r="Q99" i="10"/>
  <c r="R99" i="10"/>
  <c r="G113" i="10"/>
  <c r="Q65" i="10"/>
  <c r="L66" i="10"/>
  <c r="G67" i="10"/>
  <c r="G81" i="10"/>
  <c r="G83" i="10"/>
  <c r="Q4" i="10"/>
  <c r="L6" i="10"/>
  <c r="H7" i="10"/>
  <c r="L10" i="10"/>
  <c r="L12" i="10"/>
  <c r="L13" i="10"/>
  <c r="Q15" i="10"/>
  <c r="M16" i="10"/>
  <c r="G17" i="10"/>
  <c r="R17" i="10"/>
  <c r="L21" i="10"/>
  <c r="G25" i="10"/>
  <c r="R25" i="10"/>
  <c r="L29" i="10"/>
  <c r="G33" i="10"/>
  <c r="R33" i="10"/>
  <c r="Q39" i="10"/>
  <c r="M40" i="10"/>
  <c r="G41" i="10"/>
  <c r="R41" i="10"/>
  <c r="M42" i="10"/>
  <c r="G44" i="10"/>
  <c r="L45" i="10"/>
  <c r="Q47" i="10"/>
  <c r="M48" i="10"/>
  <c r="G49" i="10"/>
  <c r="R49" i="10"/>
  <c r="M50" i="10"/>
  <c r="G52" i="10"/>
  <c r="L53" i="10"/>
  <c r="Q55" i="10"/>
  <c r="M56" i="10"/>
  <c r="G57" i="10"/>
  <c r="R57" i="10"/>
  <c r="G60" i="10"/>
  <c r="L61" i="10"/>
  <c r="Q63" i="10"/>
  <c r="M64" i="10"/>
  <c r="G65" i="10"/>
  <c r="G68" i="10"/>
  <c r="L69" i="10"/>
  <c r="Q71" i="10"/>
  <c r="M72" i="10"/>
  <c r="G73" i="10"/>
  <c r="Q79" i="10"/>
  <c r="M82" i="10"/>
  <c r="M90" i="10"/>
  <c r="L90" i="10"/>
  <c r="Q91" i="10"/>
  <c r="R91" i="10"/>
  <c r="G101" i="10"/>
  <c r="M106" i="10"/>
  <c r="L106" i="10"/>
  <c r="Q107" i="10"/>
  <c r="R107" i="10"/>
  <c r="Q133" i="10"/>
  <c r="R133" i="10"/>
  <c r="G146" i="10"/>
  <c r="M156" i="10"/>
  <c r="L156" i="10"/>
  <c r="Q157" i="10"/>
  <c r="R157" i="10"/>
  <c r="G6" i="10"/>
  <c r="G10" i="10"/>
  <c r="G32" i="10"/>
  <c r="G37" i="10"/>
  <c r="G56" i="10"/>
  <c r="G61" i="10"/>
  <c r="M78" i="10"/>
  <c r="M86" i="10"/>
  <c r="G130" i="10"/>
  <c r="L164" i="10"/>
  <c r="M164" i="10"/>
  <c r="R14" i="10"/>
  <c r="G27" i="10"/>
  <c r="R30" i="10"/>
  <c r="G35" i="10"/>
  <c r="G43" i="10"/>
  <c r="R46" i="10"/>
  <c r="G51" i="10"/>
  <c r="G59" i="10"/>
  <c r="R62" i="10"/>
  <c r="G75" i="10"/>
  <c r="Q77" i="10"/>
  <c r="M80" i="10"/>
  <c r="H3" i="10"/>
  <c r="G4" i="10"/>
  <c r="G8" i="10"/>
  <c r="Q8" i="10"/>
  <c r="G20" i="10"/>
  <c r="Q23" i="10"/>
  <c r="M24" i="10"/>
  <c r="G28" i="10"/>
  <c r="Q31" i="10"/>
  <c r="M32" i="10"/>
  <c r="G36" i="10"/>
  <c r="L37" i="10"/>
  <c r="L3" i="10"/>
  <c r="G15" i="10"/>
  <c r="R18" i="10"/>
  <c r="G23" i="10"/>
  <c r="R26" i="10"/>
  <c r="G31" i="10"/>
  <c r="R34" i="10"/>
  <c r="G39" i="10"/>
  <c r="R42" i="10"/>
  <c r="G47" i="10"/>
  <c r="R50" i="10"/>
  <c r="G55" i="10"/>
  <c r="R58" i="10"/>
  <c r="G63" i="10"/>
  <c r="R66" i="10"/>
  <c r="G71" i="10"/>
  <c r="R74" i="10"/>
  <c r="M76" i="10"/>
  <c r="G77" i="10"/>
  <c r="G79" i="10"/>
  <c r="Q81" i="10"/>
  <c r="M84" i="10"/>
  <c r="G85" i="10"/>
  <c r="G87" i="10"/>
  <c r="G97" i="10"/>
  <c r="M102" i="10"/>
  <c r="L102" i="10"/>
  <c r="Q103" i="10"/>
  <c r="R103" i="10"/>
  <c r="L123" i="10"/>
  <c r="M123" i="10"/>
  <c r="G127" i="10"/>
  <c r="L136" i="10"/>
  <c r="H91" i="10"/>
  <c r="H95" i="10"/>
  <c r="H99" i="10"/>
  <c r="H103" i="10"/>
  <c r="H107" i="10"/>
  <c r="L111" i="10"/>
  <c r="Q113" i="10"/>
  <c r="M114" i="10"/>
  <c r="M116" i="10"/>
  <c r="L119" i="10"/>
  <c r="M119" i="10"/>
  <c r="H119" i="10"/>
  <c r="G126" i="10"/>
  <c r="R128" i="10"/>
  <c r="Q129" i="10"/>
  <c r="R129" i="10"/>
  <c r="L132" i="10"/>
  <c r="L135" i="10"/>
  <c r="M135" i="10"/>
  <c r="H135" i="10"/>
  <c r="G142" i="10"/>
  <c r="R144" i="10"/>
  <c r="Q145" i="10"/>
  <c r="R145" i="10"/>
  <c r="L148" i="10"/>
  <c r="G155" i="10"/>
  <c r="G163" i="10"/>
  <c r="G167" i="10"/>
  <c r="M169" i="10"/>
  <c r="L169" i="10"/>
  <c r="L172" i="10"/>
  <c r="M172" i="10"/>
  <c r="G118" i="10"/>
  <c r="R120" i="10"/>
  <c r="Q121" i="10"/>
  <c r="R121" i="10"/>
  <c r="L124" i="10"/>
  <c r="L127" i="10"/>
  <c r="M127" i="10"/>
  <c r="G134" i="10"/>
  <c r="R136" i="10"/>
  <c r="Q137" i="10"/>
  <c r="R137" i="10"/>
  <c r="L140" i="10"/>
  <c r="L143" i="10"/>
  <c r="M143" i="10"/>
  <c r="G151" i="10"/>
  <c r="G159" i="10"/>
  <c r="L166" i="10"/>
  <c r="R171" i="10"/>
  <c r="Q171" i="10"/>
  <c r="G117" i="10"/>
  <c r="H117" i="10"/>
  <c r="G122" i="10"/>
  <c r="R124" i="10"/>
  <c r="Q125" i="10"/>
  <c r="R125" i="10"/>
  <c r="L128" i="10"/>
  <c r="L131" i="10"/>
  <c r="M131" i="10"/>
  <c r="G138" i="10"/>
  <c r="R140" i="10"/>
  <c r="Q141" i="10"/>
  <c r="R141" i="10"/>
  <c r="L144" i="10"/>
  <c r="L147" i="10"/>
  <c r="M147" i="10"/>
  <c r="M152" i="10"/>
  <c r="L152" i="10"/>
  <c r="Q153" i="10"/>
  <c r="R153" i="10"/>
  <c r="M160" i="10"/>
  <c r="L160" i="10"/>
  <c r="Q161" i="10"/>
  <c r="R161" i="10"/>
  <c r="L174" i="10"/>
  <c r="R179" i="10"/>
  <c r="Q179" i="10"/>
  <c r="H121" i="10"/>
  <c r="H125" i="10"/>
  <c r="H129" i="10"/>
  <c r="H133" i="10"/>
  <c r="H137" i="10"/>
  <c r="H141" i="10"/>
  <c r="H145" i="10"/>
  <c r="H149" i="10"/>
  <c r="M151" i="10"/>
  <c r="H153" i="10"/>
  <c r="M155" i="10"/>
  <c r="H157" i="10"/>
  <c r="M159" i="10"/>
  <c r="H161" i="10"/>
  <c r="M163" i="10"/>
  <c r="R164" i="10"/>
  <c r="L165" i="10"/>
  <c r="Q167" i="10"/>
  <c r="M168" i="10"/>
  <c r="R169" i="10"/>
  <c r="M170" i="10"/>
  <c r="L173" i="10"/>
  <c r="Q175" i="10"/>
  <c r="M176" i="10"/>
  <c r="R177" i="10"/>
  <c r="M178" i="10"/>
  <c r="L181" i="10"/>
  <c r="Q183" i="10"/>
  <c r="M184" i="10"/>
  <c r="R185" i="10"/>
  <c r="M186" i="10"/>
  <c r="L189" i="10"/>
  <c r="L193" i="10"/>
  <c r="R201" i="10"/>
  <c r="Q201" i="10"/>
  <c r="R205" i="10"/>
  <c r="Q205" i="10"/>
  <c r="R209" i="10"/>
  <c r="Q209" i="10"/>
  <c r="R213" i="10"/>
  <c r="Q213" i="10"/>
  <c r="R217" i="10"/>
  <c r="Q217" i="10"/>
  <c r="L182" i="10"/>
  <c r="G183" i="10"/>
  <c r="L190" i="10"/>
  <c r="G191" i="10"/>
  <c r="R193" i="10"/>
  <c r="R194" i="10"/>
  <c r="Q194" i="10"/>
  <c r="M196" i="10"/>
  <c r="L196" i="10"/>
  <c r="G199" i="10"/>
  <c r="G203" i="10"/>
  <c r="G207" i="10"/>
  <c r="G211" i="10"/>
  <c r="G215" i="10"/>
  <c r="G219" i="10"/>
  <c r="G150" i="10"/>
  <c r="G154" i="10"/>
  <c r="G158" i="10"/>
  <c r="G162" i="10"/>
  <c r="G165" i="10"/>
  <c r="G168" i="10"/>
  <c r="G173" i="10"/>
  <c r="G176" i="10"/>
  <c r="M180" i="10"/>
  <c r="G181" i="10"/>
  <c r="G184" i="10"/>
  <c r="L185" i="10"/>
  <c r="Q187" i="10"/>
  <c r="M188" i="10"/>
  <c r="G189" i="10"/>
  <c r="G192" i="10"/>
  <c r="L197" i="10"/>
  <c r="R166" i="10"/>
  <c r="G171" i="10"/>
  <c r="R174" i="10"/>
  <c r="G179" i="10"/>
  <c r="R182" i="10"/>
  <c r="G187" i="10"/>
  <c r="R190" i="10"/>
  <c r="M192" i="10"/>
  <c r="L192" i="10"/>
  <c r="G195" i="10"/>
  <c r="R197" i="10"/>
  <c r="R198" i="10"/>
  <c r="Q198" i="10"/>
  <c r="M200" i="10"/>
  <c r="L200" i="10"/>
  <c r="M204" i="10"/>
  <c r="L204" i="10"/>
  <c r="M208" i="10"/>
  <c r="L208" i="10"/>
  <c r="M212" i="10"/>
  <c r="L212" i="10"/>
  <c r="M216" i="10"/>
  <c r="L216" i="10"/>
  <c r="Q202" i="10"/>
  <c r="Q206" i="10"/>
  <c r="Q210" i="10"/>
  <c r="Q214" i="10"/>
  <c r="Q218" i="10"/>
</calcChain>
</file>

<file path=xl/sharedStrings.xml><?xml version="1.0" encoding="utf-8"?>
<sst xmlns="http://schemas.openxmlformats.org/spreadsheetml/2006/main" count="1552" uniqueCount="531">
  <si>
    <t>EAI</t>
  </si>
  <si>
    <t>Décantation primaire</t>
  </si>
  <si>
    <t>Electricité</t>
  </si>
  <si>
    <t>Prétraitement</t>
  </si>
  <si>
    <t>Moyens Généraux</t>
  </si>
  <si>
    <t>Pasiphae</t>
  </si>
  <si>
    <t>Séchage boues</t>
  </si>
  <si>
    <t>Déshydratation</t>
  </si>
  <si>
    <t>Incinération</t>
  </si>
  <si>
    <t>Stockage distribution biogaz</t>
  </si>
  <si>
    <t>Bâtiments Industriels</t>
  </si>
  <si>
    <t>Traitement des sables</t>
  </si>
  <si>
    <t>Traitement des Eaux-Ensemble</t>
  </si>
  <si>
    <t>Traitement biologique</t>
  </si>
  <si>
    <t>Traitement tertiaire</t>
  </si>
  <si>
    <t>Digestion</t>
  </si>
  <si>
    <t>Ventilation-Désodorisation</t>
  </si>
  <si>
    <t>Traitement cplémentaire avant rejet</t>
  </si>
  <si>
    <t>Arrivée effluents</t>
  </si>
  <si>
    <t>Eau potable et industrielle</t>
  </si>
  <si>
    <t>Stockage boues séchées</t>
  </si>
  <si>
    <t>Epaississement boues biologiques</t>
  </si>
  <si>
    <t>Attente fourniture</t>
  </si>
  <si>
    <t>Attente réalisation</t>
  </si>
  <si>
    <t>En cours</t>
  </si>
  <si>
    <t>Travaux</t>
  </si>
  <si>
    <t>En préparation</t>
  </si>
  <si>
    <t>Sécurité</t>
  </si>
  <si>
    <t>Epuration</t>
  </si>
  <si>
    <t>Thermique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</si>
  <si>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</si>
  <si>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</si>
  <si>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</si>
  <si>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</si>
  <si>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</si>
  <si>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</si>
  <si>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</si>
  <si>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</si>
  <si>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</si>
  <si>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</si>
  <si>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</si>
  <si>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</si>
  <si>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Préventif</t>
  </si>
  <si>
    <t>Demandeur</t>
  </si>
  <si>
    <t>Attente de validation</t>
  </si>
  <si>
    <t>RINCHEVAL JEAN MARIE</t>
  </si>
  <si>
    <t>60223 - Fournitures d'ateliers et d'usines stockées</t>
  </si>
  <si>
    <t>Magasin</t>
  </si>
  <si>
    <t>FREITAS DAVID</t>
  </si>
  <si>
    <t>617-2 - Etude - exploitation (process)</t>
  </si>
  <si>
    <t>Analyses de laboratoire</t>
  </si>
  <si>
    <t>60227 - Pièces de rechange stockées</t>
  </si>
  <si>
    <t>COUDERT BENJAMIN</t>
  </si>
  <si>
    <t>61558-1 - Reparation de biens mobiliers process (correctif)</t>
  </si>
  <si>
    <t>6135 - Locations mobilières</t>
  </si>
  <si>
    <t>Utilités-Ensemble</t>
  </si>
  <si>
    <t>BREARD JOHAN</t>
  </si>
  <si>
    <t>6156-2 - Maintenance periodique - hors process (préventif)</t>
  </si>
  <si>
    <t>A traiter</t>
  </si>
  <si>
    <t>TAVEL DIDIER</t>
  </si>
  <si>
    <t>2031-30 - Frais d’études</t>
  </si>
  <si>
    <t>Automates et SNCC</t>
  </si>
  <si>
    <t>611-3 - Autres sous-traitance</t>
  </si>
  <si>
    <t>DELAPRE FRANCK</t>
  </si>
  <si>
    <t>FAYON YVES</t>
  </si>
  <si>
    <t>FLICI AGHILES</t>
  </si>
  <si>
    <t>61528-1 - Reparation des ouvrages - process (correctif)</t>
  </si>
  <si>
    <t>BUISSON SEBASTIEN</t>
  </si>
  <si>
    <t>6288 - Autres services extérieurs</t>
  </si>
  <si>
    <t>RIELLO SEBASTIEN</t>
  </si>
  <si>
    <t>60228-1 - Réactifs</t>
  </si>
  <si>
    <t>Traitement des Boues-Ensemble</t>
  </si>
  <si>
    <t>60228-2 - Autres fournitures consommables stockées</t>
  </si>
  <si>
    <t>Traitée</t>
  </si>
  <si>
    <t>61521 - Entretien et reparation des batiments</t>
  </si>
  <si>
    <t>LE TALLEC XAVIER</t>
  </si>
  <si>
    <t>FERNANDES LOUIS-PHILIPPE</t>
  </si>
  <si>
    <t>BOUAZZA MOKHTAR</t>
  </si>
  <si>
    <t>JAMES WILFRID</t>
  </si>
  <si>
    <t>61523 - Entretien et reparation des reseaux</t>
  </si>
  <si>
    <t>6061-2 - Electricité</t>
  </si>
  <si>
    <t>ZAZ ABDELMAJID</t>
  </si>
  <si>
    <t>6156-1 - Maintenance periodique - process (préventif)</t>
  </si>
  <si>
    <t>6063 - Fournitures d'entretien et de petit équipement</t>
  </si>
  <si>
    <t>COLINET VINCENT</t>
  </si>
  <si>
    <t>Santé-Sécurité</t>
  </si>
  <si>
    <t>61558-2 - Reparation de biens mobiliers hors process (correc</t>
  </si>
  <si>
    <t>Réception</t>
  </si>
  <si>
    <t>DULAS CAROLE</t>
  </si>
  <si>
    <t>2154-30 - Acquisition de materiel industriel</t>
  </si>
  <si>
    <t>FROMONOT GILLES</t>
  </si>
  <si>
    <t>SANCEY ALEXIS</t>
  </si>
  <si>
    <t>AURIVEL NICOLAS</t>
  </si>
  <si>
    <t>COULIBALY IBRAHIMA</t>
  </si>
  <si>
    <t>Réseaux de chaleur</t>
  </si>
  <si>
    <t>611-2 - Sous-traitance boues (evacuation et / ou valorisatio</t>
  </si>
  <si>
    <t>Valorisation agricole (1)</t>
  </si>
  <si>
    <t>6068 - Autres matières et fournitures non stockées</t>
  </si>
  <si>
    <t>60226 - Vêtements de travail stockés</t>
  </si>
  <si>
    <t>617-3 - Etude - administration générale (hors process)</t>
  </si>
  <si>
    <t>VANNIER CEDRIC</t>
  </si>
  <si>
    <t>60221 - Combustibles, lubrifiants et carburants stockés</t>
  </si>
  <si>
    <t>Manutention-Levage</t>
  </si>
  <si>
    <t>617 - Etudes et recherches</t>
  </si>
  <si>
    <t>6161 - Primes d'assurance et sinistres</t>
  </si>
  <si>
    <t>FORT LAURENT</t>
  </si>
  <si>
    <t>TACCHI BENEDICTE</t>
  </si>
  <si>
    <t>6261-99 - Frais d'affranchissement</t>
  </si>
  <si>
    <t>2051 - Licences et brevets informatiques</t>
  </si>
  <si>
    <t>6283 - Frais de nettoyage des locaux</t>
  </si>
  <si>
    <t>Bâtiments administratifs</t>
  </si>
  <si>
    <t>GERVAIS JULIEN</t>
  </si>
  <si>
    <t>Kolb Olivier</t>
  </si>
  <si>
    <t>651 - Redevances informatiques</t>
  </si>
  <si>
    <t>6282 - Frais de gardiennage</t>
  </si>
  <si>
    <t>6061-199 - Eau</t>
  </si>
  <si>
    <t>6288-99 - Autres</t>
  </si>
  <si>
    <t>648-3 - Titres restaurants</t>
  </si>
  <si>
    <t>6475 - Médecine du travail, pharmacie</t>
  </si>
  <si>
    <t>6378 - Taxes et redevances diverses</t>
  </si>
  <si>
    <t>627 - Services bancaires et assimilés</t>
  </si>
  <si>
    <t>6262 - Frais de télécommunication</t>
  </si>
  <si>
    <t>6257 - Réceptions</t>
  </si>
  <si>
    <t>Type de budget</t>
  </si>
  <si>
    <t>6255-99 - Frais de déménagement</t>
  </si>
  <si>
    <t>6251-99 - Voyages et déplacements</t>
  </si>
  <si>
    <t>6248 - Transports divers</t>
  </si>
  <si>
    <t>6247 - Transports collectifs du personnel</t>
  </si>
  <si>
    <t>6236 - Catalogues, imprimés et documentations diverses</t>
  </si>
  <si>
    <t>6231 - Annonces et insertions publicitaires</t>
  </si>
  <si>
    <t>6228 - Honoraires divers services extérieurs</t>
  </si>
  <si>
    <t>6211 - Personnel intérimaire</t>
  </si>
  <si>
    <t>618-5 - Formation professionnelle</t>
  </si>
  <si>
    <t>618-1 - Abonnements</t>
  </si>
  <si>
    <t>6136 - Malis sur emballage</t>
  </si>
  <si>
    <t>612 - Redevance de credit bail</t>
  </si>
  <si>
    <t>6066 - Carburants</t>
  </si>
  <si>
    <t>6064 - Fournitures administratives</t>
  </si>
  <si>
    <t>6061-3 - Gaz</t>
  </si>
  <si>
    <t>60222 - Produits d'entretien stockés</t>
  </si>
  <si>
    <t>2315-30 - Prestations d'installations,materiel et outillage</t>
  </si>
  <si>
    <t>2184-00 - Acquisition de mobilier</t>
  </si>
  <si>
    <t>2183-30 - Acquisition de materiel bureau et informatique</t>
  </si>
  <si>
    <t>2182-00 - Acquisition de vehicule et materiel de transport</t>
  </si>
  <si>
    <t>21311-30 - Batiments d'exploitation</t>
  </si>
  <si>
    <t>2125 - Amenagement de terrain</t>
  </si>
  <si>
    <t>IANNACE NICOLAS</t>
  </si>
  <si>
    <t>OUSSENY Koita</t>
  </si>
  <si>
    <t>FILLALI MOHAMED</t>
  </si>
  <si>
    <t>Sylvie Doue</t>
  </si>
  <si>
    <t>Stéphane Pommier</t>
  </si>
  <si>
    <t>MARESTER MIGUEL</t>
  </si>
  <si>
    <t>CERVEAUX FABIEN</t>
  </si>
  <si>
    <t>ABOUDOU SAGNA</t>
  </si>
  <si>
    <t>STEVEN GADOIS CHARTIER</t>
  </si>
  <si>
    <t>Jean-Yves MILERSKI</t>
  </si>
  <si>
    <t>AYASSAMY PATRICK</t>
  </si>
  <si>
    <t>RAQUI Naïka</t>
  </si>
  <si>
    <t>PODAN Jérémy</t>
  </si>
  <si>
    <t>DARANI SADIA</t>
  </si>
  <si>
    <t>DA SILVA Bruno</t>
  </si>
  <si>
    <t>NDONGO THIAM</t>
  </si>
  <si>
    <t>CHEKHAB ADIL</t>
  </si>
  <si>
    <t>MAKEU ARMELLE</t>
  </si>
  <si>
    <t>TOURNIE MAGALI</t>
  </si>
  <si>
    <t>LAROCHE LAURENT</t>
  </si>
  <si>
    <t>BIGARD PHILIPPE</t>
  </si>
  <si>
    <t>MARINE TASSIN</t>
  </si>
  <si>
    <t>WILLIOT SEBASTIEN</t>
  </si>
  <si>
    <t>VACARESSE PHILIPPE</t>
  </si>
  <si>
    <t>TOUFIK AHMED</t>
  </si>
  <si>
    <t>THUILLIER YVES</t>
  </si>
  <si>
    <t>THUILLIER ALEXANDRA</t>
  </si>
  <si>
    <t>TEIXEIRA FERNANDO</t>
  </si>
  <si>
    <t>SYLLA ABLAYE</t>
  </si>
  <si>
    <t>SOUDED NACER</t>
  </si>
  <si>
    <t>SADIKHOSSEN YANN</t>
  </si>
  <si>
    <t>ROMAO NICOLAS</t>
  </si>
  <si>
    <t>ROBIN LAURENT</t>
  </si>
  <si>
    <t>RABY GREGORY</t>
  </si>
  <si>
    <t>POTEAU MICHAEL</t>
  </si>
  <si>
    <t>PLARD CHRISTOPHE</t>
  </si>
  <si>
    <t>PIRUNET NIRUPARAN</t>
  </si>
  <si>
    <t>OUDJEDI HAKIM</t>
  </si>
  <si>
    <t>ORTEGA ELODIE</t>
  </si>
  <si>
    <t>NUNES PATRICK</t>
  </si>
  <si>
    <t>NGANDO CHRISTIAN</t>
  </si>
  <si>
    <t>MORANDINI KEVIN</t>
  </si>
  <si>
    <t>MONDEL MICKAEL</t>
  </si>
  <si>
    <t>MOFITA JOEL</t>
  </si>
  <si>
    <t>MIGOT JULIEN</t>
  </si>
  <si>
    <t>MIGAYROU HUGO</t>
  </si>
  <si>
    <t>MAUGER SERGE</t>
  </si>
  <si>
    <t>MATENDOLUA ADRIEN</t>
  </si>
  <si>
    <t>MARZOUKI WALID</t>
  </si>
  <si>
    <t>MARZOUKI Florence</t>
  </si>
  <si>
    <t>MANNECHEZ CHRISTIAN</t>
  </si>
  <si>
    <t>MAIGRET PHILIPPE</t>
  </si>
  <si>
    <t>MACHEBEUF BORIS</t>
  </si>
  <si>
    <t>LESEL GILLES</t>
  </si>
  <si>
    <t>LEONARD CEDRIC</t>
  </si>
  <si>
    <t>LAVRAT FREDERIC</t>
  </si>
  <si>
    <t>LARIVE ORIANE</t>
  </si>
  <si>
    <t>KONTE SAMBA</t>
  </si>
  <si>
    <t>KHELIFA AKIM</t>
  </si>
  <si>
    <t>JANOT PRISCA</t>
  </si>
  <si>
    <t>INESTA JEAN MICHEL</t>
  </si>
  <si>
    <t>HOUSSIERE FRANCK</t>
  </si>
  <si>
    <t>HOUMAULT MATTHIEU</t>
  </si>
  <si>
    <t>HEYTMANN SEBASTIEN</t>
  </si>
  <si>
    <t>HENRI STEPHANE</t>
  </si>
  <si>
    <t>HAGUET CHRISTOPHE</t>
  </si>
  <si>
    <t>GONCALVES JORGE</t>
  </si>
  <si>
    <t>GOERES GERALD</t>
  </si>
  <si>
    <t>FAZEUILH DARYLL</t>
  </si>
  <si>
    <t>FADEL BILEL</t>
  </si>
  <si>
    <t>EGASE THIERRY</t>
  </si>
  <si>
    <t>DROUIN STEPHANE</t>
  </si>
  <si>
    <t>DRAME DIAME</t>
  </si>
  <si>
    <t>DRAME ABDOULAYE</t>
  </si>
  <si>
    <t>DJENNANE ZAKARIA</t>
  </si>
  <si>
    <t>DIOP SADIO</t>
  </si>
  <si>
    <t>DILOSQUET GUILLAUME</t>
  </si>
  <si>
    <t>DERIVAL GAELLE</t>
  </si>
  <si>
    <t>DANIEL GILLES</t>
  </si>
  <si>
    <t>DA FONSECA ANTONIO</t>
  </si>
  <si>
    <t>COSTAZ JEAN MARIE</t>
  </si>
  <si>
    <t>CHONG SIT WILLIAM</t>
  </si>
  <si>
    <t>CHATAIN PIERRE</t>
  </si>
  <si>
    <t>BOUYOUCEF AZZEDINE</t>
  </si>
  <si>
    <t>BOUTAQMANT AHMIDO</t>
  </si>
  <si>
    <t>BOUGHALEM ABDELHALIM</t>
  </si>
  <si>
    <t>BOUCHEZ FRANCOIS</t>
  </si>
  <si>
    <t>BONO CHRISTIAN</t>
  </si>
  <si>
    <t>BONHOURE PATRICE</t>
  </si>
  <si>
    <t>BOCQUET THIERRY</t>
  </si>
  <si>
    <t>BENHAMOU LAURENT</t>
  </si>
  <si>
    <t>BELHADJ YOUSSEF</t>
  </si>
  <si>
    <t>BASSOUR BENASSAR</t>
  </si>
  <si>
    <t>BASSET Olivier</t>
  </si>
  <si>
    <t>AMARA ANIS</t>
  </si>
  <si>
    <t>ALLAOUI ABDELMALEK</t>
  </si>
  <si>
    <t>ABOUDOU BAKARY</t>
  </si>
  <si>
    <t>Total</t>
  </si>
  <si>
    <t>Centre de coûts</t>
  </si>
  <si>
    <t>Equipements de laboratoire</t>
  </si>
  <si>
    <t>Espaces verts</t>
  </si>
  <si>
    <t>Voierie et réseaux divers (VRD)</t>
  </si>
  <si>
    <t>Épuration</t>
  </si>
  <si>
    <t>Sortie eau traitée</t>
  </si>
  <si>
    <t>Arrivée effluents - Prétraitement</t>
  </si>
  <si>
    <t>Gaz naturel</t>
  </si>
  <si>
    <t>Valorisation thermique (2)</t>
  </si>
  <si>
    <t>Boues en décharge (3)</t>
  </si>
  <si>
    <t>Air comprimé</t>
  </si>
  <si>
    <t>CARL</t>
  </si>
  <si>
    <t>MECANIQUE</t>
  </si>
  <si>
    <t>Épuration jour</t>
  </si>
  <si>
    <t>Quart thermique</t>
  </si>
  <si>
    <t>Quart epuration</t>
  </si>
  <si>
    <t>Logistique</t>
  </si>
  <si>
    <t>Administration</t>
  </si>
  <si>
    <t>Montant hors taxe total pour chaque centre de coûts</t>
  </si>
  <si>
    <t>Nombre total de chaque code d'état pour chaque demandeur</t>
  </si>
  <si>
    <t>Total hors taxe</t>
  </si>
  <si>
    <t>Nombre de D.I traitées par budget</t>
  </si>
  <si>
    <t>Nombre de D.I traitées</t>
  </si>
  <si>
    <t>Montant total hors taxe des D.I traitées pour chaque demandeur</t>
  </si>
  <si>
    <t>AVIME</t>
  </si>
  <si>
    <t>AURIVEL_NI</t>
  </si>
  <si>
    <t>CIMRI</t>
  </si>
  <si>
    <t>S-SOCIÉTÉ_EXTÉRIEUR</t>
  </si>
  <si>
    <t>THUILLIER_YV</t>
  </si>
  <si>
    <t>S-MECANIQUE</t>
  </si>
  <si>
    <t>DERIVAL_GA</t>
  </si>
  <si>
    <t>S-EAI</t>
  </si>
  <si>
    <t>COSTAZ_JM</t>
  </si>
  <si>
    <t>CERVEAUX_FA</t>
  </si>
  <si>
    <t>BENHAMOU_LA</t>
  </si>
  <si>
    <t>MAUGER_SE</t>
  </si>
  <si>
    <t>DA_SILVA</t>
  </si>
  <si>
    <t>MAIGRET_PH</t>
  </si>
  <si>
    <t>VANNIER_CE</t>
  </si>
  <si>
    <t>MIGAYROU_HU</t>
  </si>
  <si>
    <t>MORANDINI_KE</t>
  </si>
  <si>
    <t>S-THERMIQUE</t>
  </si>
  <si>
    <t>EGASE_TH</t>
  </si>
  <si>
    <t>ABOUDOU_BA</t>
  </si>
  <si>
    <t>OUSSENY_KO</t>
  </si>
  <si>
    <t>DRAME_AB</t>
  </si>
  <si>
    <t>NUNES_PA</t>
  </si>
  <si>
    <t>KONE_MO</t>
  </si>
  <si>
    <t>NGANDO_CH</t>
  </si>
  <si>
    <t>KEVIN_COURJOL</t>
  </si>
  <si>
    <t>MARESTER_MI</t>
  </si>
  <si>
    <t>FADEL_BI</t>
  </si>
  <si>
    <t>BOUCHEZ_FR</t>
  </si>
  <si>
    <t>MONDEL_MI</t>
  </si>
  <si>
    <t>LESEL_GI</t>
  </si>
  <si>
    <t>GONCALVES_JO</t>
  </si>
  <si>
    <t>TOUFIK_AH</t>
  </si>
  <si>
    <t>NDONGO_THIAM</t>
  </si>
  <si>
    <t>SADE</t>
  </si>
  <si>
    <t>GOERES_GE</t>
  </si>
  <si>
    <t>MIGOT_JU</t>
  </si>
  <si>
    <t>MARZOUKI_WA</t>
  </si>
  <si>
    <t>SADIKHOSSEN_YA</t>
  </si>
  <si>
    <t>BREARD_JO</t>
  </si>
  <si>
    <t>FLICI_AG</t>
  </si>
  <si>
    <t>LEONARD_CE</t>
  </si>
  <si>
    <t>SETHA</t>
  </si>
  <si>
    <t>BOUAZZA_MO</t>
  </si>
  <si>
    <t>BELHADJ_YO</t>
  </si>
  <si>
    <t>SANTIMA_AR</t>
  </si>
  <si>
    <t>SAGNA_AB</t>
  </si>
  <si>
    <t>LECES</t>
  </si>
  <si>
    <t>POUJAUD</t>
  </si>
  <si>
    <t>AMARA_AN</t>
  </si>
  <si>
    <t>FROMONOT_GI</t>
  </si>
  <si>
    <t>COUDERT_BE</t>
  </si>
  <si>
    <t>ACTEMIUM</t>
  </si>
  <si>
    <t>SICK</t>
  </si>
  <si>
    <t>VEOLIA</t>
  </si>
  <si>
    <t>COMETI</t>
  </si>
  <si>
    <t>OUDJEDI_HA</t>
  </si>
  <si>
    <t>BENDRIMIA_AL</t>
  </si>
  <si>
    <t>FILLALI_MO</t>
  </si>
  <si>
    <t>FOFANA_AB</t>
  </si>
  <si>
    <t>ATLAS_COPCO</t>
  </si>
  <si>
    <t>GADOIS_CHARTIER_ST</t>
  </si>
  <si>
    <t>FREITAS_DAVID</t>
  </si>
  <si>
    <t>DA_FONSECA_AN</t>
  </si>
  <si>
    <t>BASSET_OL</t>
  </si>
  <si>
    <t>RABY_GR</t>
  </si>
  <si>
    <t>CHONG_SIT_WI</t>
  </si>
  <si>
    <t>SATELEC</t>
  </si>
  <si>
    <t>ARMONY</t>
  </si>
  <si>
    <t>ENGIE_INEO</t>
  </si>
  <si>
    <t>ZAZ_AB</t>
  </si>
  <si>
    <t>KHELIFA_AK</t>
  </si>
  <si>
    <t>SOGEA</t>
  </si>
  <si>
    <t>RENFORT_SIAAP</t>
  </si>
  <si>
    <t>HOUSSIERE_FR</t>
  </si>
  <si>
    <t>COLIN_GU</t>
  </si>
  <si>
    <t>FIKE</t>
  </si>
  <si>
    <t>JFC</t>
  </si>
  <si>
    <t>CNS</t>
  </si>
  <si>
    <t>SANCEY_AL</t>
  </si>
  <si>
    <t>PUTZMEISTER</t>
  </si>
  <si>
    <t>FAZEUILH_DA</t>
  </si>
  <si>
    <t>INESTA_JM</t>
  </si>
  <si>
    <t>IDEX</t>
  </si>
  <si>
    <t>APAVE</t>
  </si>
  <si>
    <t>HACH</t>
  </si>
  <si>
    <t>ALLAOUI_AB</t>
  </si>
  <si>
    <t>PODAN_JE</t>
  </si>
  <si>
    <t>SECAUTO</t>
  </si>
  <si>
    <t>SOCOMEC</t>
  </si>
  <si>
    <t>YOKOGAWA</t>
  </si>
  <si>
    <t>ENDRESS</t>
  </si>
  <si>
    <t>POTEAU_MI</t>
  </si>
  <si>
    <t>VACARESSE_PH</t>
  </si>
  <si>
    <t>GED_ADREM</t>
  </si>
  <si>
    <t>BOUYOUCEF_AZ</t>
  </si>
  <si>
    <t>CHATAIN_PI</t>
  </si>
  <si>
    <t>MACHEBEUF_BO</t>
  </si>
  <si>
    <t>PLARD_CH</t>
  </si>
  <si>
    <t>LEGRAND</t>
  </si>
  <si>
    <t>DIOP_SA</t>
  </si>
  <si>
    <t>COLINET_VI</t>
  </si>
  <si>
    <t>BABCOCK</t>
  </si>
  <si>
    <t>BEROA</t>
  </si>
  <si>
    <t>ICAR</t>
  </si>
  <si>
    <t>RETISOL</t>
  </si>
  <si>
    <t>AEP</t>
  </si>
  <si>
    <t>LAROCHE_L</t>
  </si>
  <si>
    <t>LARIVE_OR</t>
  </si>
  <si>
    <t>AUTOCHIM</t>
  </si>
  <si>
    <t>HYD&amp;AU_FLUID</t>
  </si>
  <si>
    <t>DELAPRE_FR</t>
  </si>
  <si>
    <t>VULCA_SERVICE</t>
  </si>
  <si>
    <t>MOFITA_JO</t>
  </si>
  <si>
    <t>ADS</t>
  </si>
  <si>
    <t>SCHEINDER_ELECTRIC</t>
  </si>
  <si>
    <t>KSB</t>
  </si>
  <si>
    <t>COLIN GUILLAUME</t>
  </si>
  <si>
    <t>Kone Moussa</t>
  </si>
  <si>
    <t>KOLB_OL</t>
  </si>
  <si>
    <t>CHRISTINE_PI</t>
  </si>
  <si>
    <t>Christine Piault</t>
  </si>
  <si>
    <t>SEMERU</t>
  </si>
  <si>
    <t>TASSIN_MA</t>
  </si>
  <si>
    <t>Bellais François</t>
  </si>
  <si>
    <t>BENDRIMIA Ali</t>
  </si>
  <si>
    <t>FOFANA Abdoulaye</t>
  </si>
  <si>
    <t>Kevin Courjol</t>
  </si>
  <si>
    <t>DISSAUX LAURE</t>
  </si>
  <si>
    <t>AIT</t>
  </si>
  <si>
    <t>AM2K</t>
  </si>
  <si>
    <t>AQUALABO</t>
  </si>
  <si>
    <t>BASSOUR_BE</t>
  </si>
  <si>
    <t>BOCQUET_TH</t>
  </si>
  <si>
    <t>BONHOURE_PA</t>
  </si>
  <si>
    <t>BONO_CH</t>
  </si>
  <si>
    <t>BOUGHALEM_AB</t>
  </si>
  <si>
    <t>BOUTAQMANT_AH</t>
  </si>
  <si>
    <t>CHEKHAB_AD</t>
  </si>
  <si>
    <t>COULIBALY_IB</t>
  </si>
  <si>
    <t>DARANI_SA</t>
  </si>
  <si>
    <t>DILOSQUET_GU</t>
  </si>
  <si>
    <t>DJENNANE_ZA</t>
  </si>
  <si>
    <t>DRAME_DI</t>
  </si>
  <si>
    <t>DROUIN_ST</t>
  </si>
  <si>
    <t>DULAS_CA</t>
  </si>
  <si>
    <t>EIFFAGE</t>
  </si>
  <si>
    <t>ENTREPOSE</t>
  </si>
  <si>
    <t>FAYON_YV</t>
  </si>
  <si>
    <t>FORT_LA</t>
  </si>
  <si>
    <t>HAGUET_CH</t>
  </si>
  <si>
    <t>HENRI_ST</t>
  </si>
  <si>
    <t>HEYTMANN_SE</t>
  </si>
  <si>
    <t>HOUMAULT_MA</t>
  </si>
  <si>
    <t>JAMES_WI</t>
  </si>
  <si>
    <t>KONTE_SA</t>
  </si>
  <si>
    <t>LAVRAT_FR</t>
  </si>
  <si>
    <t>MANNECHEZ_CH</t>
  </si>
  <si>
    <t>MARZOUKI_FLORENCE</t>
  </si>
  <si>
    <t>MATENDOLUA_AD</t>
  </si>
  <si>
    <t>MC_PLASTIC</t>
  </si>
  <si>
    <t>MILERSKI_JY</t>
  </si>
  <si>
    <t>MINEBEA</t>
  </si>
  <si>
    <t>ORTEGA_EL</t>
  </si>
  <si>
    <t>PA_TECHNOLOGIE</t>
  </si>
  <si>
    <t>PIRUNET_NI</t>
  </si>
  <si>
    <t>RINCHEVAL_JM</t>
  </si>
  <si>
    <t>ROMAO_N</t>
  </si>
  <si>
    <t>RTE</t>
  </si>
  <si>
    <t>SECOMAN</t>
  </si>
  <si>
    <t>SEIRIS</t>
  </si>
  <si>
    <t>SETREM</t>
  </si>
  <si>
    <t>STEN</t>
  </si>
  <si>
    <t>SYLLA_AB</t>
  </si>
  <si>
    <t>TECH_TEAM</t>
  </si>
  <si>
    <t>TEIXERA_FE</t>
  </si>
  <si>
    <t>THUILLIER_AL</t>
  </si>
  <si>
    <t>TRANSFO_LAB</t>
  </si>
  <si>
    <t>TSO</t>
  </si>
  <si>
    <t>TTL</t>
  </si>
  <si>
    <t>WILLOT_SE</t>
  </si>
  <si>
    <t>Société Extérieur</t>
  </si>
  <si>
    <t>Mécanique</t>
  </si>
  <si>
    <t>Etapes préliminaires</t>
  </si>
  <si>
    <t>Légendes</t>
  </si>
  <si>
    <t>Feuilles de données</t>
  </si>
  <si>
    <t>Tutoriel</t>
  </si>
  <si>
    <t>Feuilles de calculs</t>
  </si>
  <si>
    <t>1 - Permet de supprimer les anciennes données afin d'y introduire les nouvelles.</t>
  </si>
  <si>
    <t>Feuilles de résultats</t>
  </si>
  <si>
    <t>Préventive Systématique</t>
  </si>
  <si>
    <t>Règlementaire</t>
  </si>
  <si>
    <t>Correctif</t>
  </si>
  <si>
    <t>En attente devis</t>
  </si>
  <si>
    <t xml:space="preserve"> </t>
  </si>
  <si>
    <t>Faites</t>
  </si>
  <si>
    <t>Non faites</t>
  </si>
  <si>
    <t>Libellé de la nature d'intervention</t>
  </si>
  <si>
    <t>Libellé</t>
  </si>
  <si>
    <t>NORMAL</t>
  </si>
  <si>
    <t>REQUEST</t>
  </si>
  <si>
    <t>Services généraux</t>
  </si>
  <si>
    <t>AWAITINGREAL</t>
  </si>
  <si>
    <t>INPROGRESS</t>
  </si>
  <si>
    <t>AWAITINGITEM</t>
  </si>
  <si>
    <t>CLOSED</t>
  </si>
  <si>
    <t>FINISHED</t>
  </si>
  <si>
    <t>AWAITINGESTIMATE</t>
  </si>
  <si>
    <t>% Faites</t>
  </si>
  <si>
    <t>Surété sécurité</t>
  </si>
  <si>
    <t>Travaux épuration</t>
  </si>
  <si>
    <t>Travaux thermique</t>
  </si>
  <si>
    <t>Méca Epuration</t>
  </si>
  <si>
    <t>Méca Thermique</t>
  </si>
  <si>
    <t>S-SÛRETÉ_SÉCURITÉ</t>
  </si>
  <si>
    <t>S-MÉCA_ÉPURATION</t>
  </si>
  <si>
    <t>S-SERVICE_GÉNÉRAUX</t>
  </si>
  <si>
    <t>S-TRAVAUX_EPURATION</t>
  </si>
  <si>
    <t>S-TRAVAUX</t>
  </si>
  <si>
    <t>S-MÉCA_THERMIQUE</t>
  </si>
  <si>
    <t>S-TRAVAUX_NEUFS</t>
  </si>
  <si>
    <t>S-MÉTHODES_PERFO</t>
  </si>
  <si>
    <t>S-TRAVAUX_THERMIQUE</t>
  </si>
  <si>
    <t>Request</t>
  </si>
  <si>
    <t>AWAITINGVALID</t>
  </si>
  <si>
    <t>Curratif</t>
  </si>
  <si>
    <t>Pourcentage préventif</t>
  </si>
  <si>
    <t>Janvier - Février</t>
  </si>
  <si>
    <t>Janvier - Mars</t>
  </si>
  <si>
    <t>Janvier - Avril</t>
  </si>
  <si>
    <t>Janvier - Mai</t>
  </si>
  <si>
    <t>Janvier - Juin</t>
  </si>
  <si>
    <t>Janvier - Juillet</t>
  </si>
  <si>
    <t>Janvier - Août</t>
  </si>
  <si>
    <t>Janvier - Septembre</t>
  </si>
  <si>
    <t>Janvier - Octobre</t>
  </si>
  <si>
    <t>Janvier - Novembre</t>
  </si>
  <si>
    <t>Janvier - Décembre</t>
  </si>
  <si>
    <t>ARCHIVED</t>
  </si>
  <si>
    <t>Travaux neufs</t>
  </si>
  <si>
    <t>Sociétés extérieurs</t>
  </si>
  <si>
    <t>Méthodes et performances</t>
  </si>
  <si>
    <t>Date</t>
  </si>
  <si>
    <t>Type horaire</t>
  </si>
  <si>
    <t>Durée</t>
  </si>
  <si>
    <t>Date initiale de début</t>
  </si>
  <si>
    <t>Date initiale de fin</t>
  </si>
  <si>
    <t>Modification / Amélioration</t>
  </si>
  <si>
    <t>CERVEAUX Fabien</t>
  </si>
  <si>
    <t>Société SETHA</t>
  </si>
  <si>
    <t>société POUJAUD</t>
  </si>
  <si>
    <r>
      <t>6 - Permet de choisir respectivement la date de début et de fin des données de l'onglet "</t>
    </r>
    <r>
      <rPr>
        <b/>
        <sz val="11"/>
        <rFont val="Calibri"/>
        <family val="2"/>
        <scheme val="minor"/>
      </rPr>
      <t>D_Pointages</t>
    </r>
    <r>
      <rPr>
        <sz val="11"/>
        <rFont val="Calibri"/>
        <family val="2"/>
        <scheme val="minor"/>
      </rPr>
      <t>".</t>
    </r>
  </si>
  <si>
    <r>
      <t>7 - Disposition des données de l'onglet "</t>
    </r>
    <r>
      <rPr>
        <b/>
        <sz val="11"/>
        <rFont val="Calibri"/>
        <family val="2"/>
        <scheme val="minor"/>
      </rPr>
      <t>D_Pointages</t>
    </r>
    <r>
      <rPr>
        <sz val="11"/>
        <rFont val="Calibri"/>
        <family val="2"/>
        <scheme val="minor"/>
      </rPr>
      <t>" via le bouton ci-contre.</t>
    </r>
  </si>
  <si>
    <r>
      <t>8 - Mettre en place la disposition des noms et des heures pour chaque service dans l'onglet de caclcul "</t>
    </r>
    <r>
      <rPr>
        <b/>
        <sz val="11"/>
        <color theme="1"/>
        <rFont val="Calibri"/>
        <family val="2"/>
        <scheme val="minor"/>
      </rPr>
      <t>Pointages</t>
    </r>
    <r>
      <rPr>
        <sz val="11"/>
        <color theme="1"/>
        <rFont val="Calibri"/>
        <family val="2"/>
        <scheme val="minor"/>
      </rPr>
      <t>" via le bouton ci-contre.</t>
    </r>
  </si>
  <si>
    <r>
      <t>9 - Calculer le prix total et changer le format de cellule dans l'onglet de données "</t>
    </r>
    <r>
      <rPr>
        <b/>
        <sz val="11"/>
        <color theme="1"/>
        <rFont val="Calibri"/>
        <family val="2"/>
        <scheme val="minor"/>
      </rPr>
      <t>D_Demandeurs_Budgets_Centres</t>
    </r>
    <r>
      <rPr>
        <sz val="11"/>
        <color theme="1"/>
        <rFont val="Calibri"/>
        <family val="2"/>
        <scheme val="minor"/>
      </rPr>
      <t>" via le bouton ci-contre.</t>
    </r>
  </si>
  <si>
    <r>
      <t>2 - Copier le fichier de données "D_Interventions des équipes" dans l'onglet associé. (</t>
    </r>
    <r>
      <rPr>
        <b/>
        <sz val="11"/>
        <rFont val="Calibri"/>
        <family val="2"/>
        <scheme val="minor"/>
      </rPr>
      <t>Copier / Coller type</t>
    </r>
    <r>
      <rPr>
        <b/>
        <sz val="11"/>
        <color rgb="FFFF0000"/>
        <rFont val="Calibri"/>
        <family val="2"/>
        <scheme val="minor"/>
      </rPr>
      <t xml:space="preserve"> Valeurs </t>
    </r>
    <r>
      <rPr>
        <b/>
        <sz val="11"/>
        <rFont val="Calibri"/>
        <family val="2"/>
        <scheme val="minor"/>
      </rPr>
      <t xml:space="preserve">en </t>
    </r>
    <r>
      <rPr>
        <b/>
        <sz val="11"/>
        <color rgb="FFFF0000"/>
        <rFont val="Calibri"/>
        <family val="2"/>
        <scheme val="minor"/>
      </rPr>
      <t>A1</t>
    </r>
    <r>
      <rPr>
        <sz val="11"/>
        <rFont val="Calibri"/>
        <family val="2"/>
        <scheme val="minor"/>
      </rPr>
      <t>)</t>
    </r>
  </si>
  <si>
    <r>
      <t>3 - Copier le fichier de données "D_Temps de réalisation" dans l'onglet associé. (</t>
    </r>
    <r>
      <rPr>
        <b/>
        <sz val="11"/>
        <rFont val="Calibri"/>
        <family val="2"/>
        <scheme val="minor"/>
      </rPr>
      <t xml:space="preserve">Copier / Coller </t>
    </r>
    <r>
      <rPr>
        <b/>
        <sz val="11"/>
        <color rgb="FFFF0000"/>
        <rFont val="Calibri"/>
        <family val="2"/>
        <scheme val="minor"/>
      </rPr>
      <t>simple</t>
    </r>
    <r>
      <rPr>
        <b/>
        <sz val="11"/>
        <rFont val="Calibri"/>
        <family val="2"/>
        <scheme val="minor"/>
      </rPr>
      <t xml:space="preserve"> en </t>
    </r>
    <r>
      <rPr>
        <b/>
        <sz val="11"/>
        <color rgb="FFFF0000"/>
        <rFont val="Calibri"/>
        <family val="2"/>
        <scheme val="minor"/>
      </rPr>
      <t>B2</t>
    </r>
    <r>
      <rPr>
        <sz val="11"/>
        <rFont val="Calibri"/>
        <family val="2"/>
        <scheme val="minor"/>
      </rPr>
      <t>)</t>
    </r>
  </si>
  <si>
    <r>
      <t>4 - Copier le fichier de données "D_Pointages" dans l'onglet associé. (</t>
    </r>
    <r>
      <rPr>
        <b/>
        <sz val="11"/>
        <rFont val="Calibri"/>
        <family val="2"/>
        <scheme val="minor"/>
      </rPr>
      <t xml:space="preserve">Copier / Coller type </t>
    </r>
    <r>
      <rPr>
        <b/>
        <sz val="11"/>
        <color rgb="FFFF0000"/>
        <rFont val="Calibri"/>
        <family val="2"/>
        <scheme val="minor"/>
      </rPr>
      <t xml:space="preserve">Valeurs </t>
    </r>
    <r>
      <rPr>
        <b/>
        <sz val="11"/>
        <rFont val="Calibri"/>
        <family val="2"/>
        <scheme val="minor"/>
      </rPr>
      <t xml:space="preserve">en </t>
    </r>
    <r>
      <rPr>
        <b/>
        <sz val="11"/>
        <color rgb="FFFF0000"/>
        <rFont val="Calibri"/>
        <family val="2"/>
        <scheme val="minor"/>
      </rPr>
      <t>A</t>
    </r>
    <r>
      <rPr>
        <sz val="11"/>
        <color rgb="FFFF0000"/>
        <rFont val="Calibri"/>
        <family val="2"/>
        <scheme val="minor"/>
      </rPr>
      <t>1</t>
    </r>
    <r>
      <rPr>
        <sz val="11"/>
        <rFont val="Calibri"/>
        <family val="2"/>
        <scheme val="minor"/>
      </rPr>
      <t>)</t>
    </r>
  </si>
  <si>
    <r>
      <t>5 - Copier le fichier de données "D_Demandeurs, Budgets, Centre de coûts" dans l'onglet associé. (</t>
    </r>
    <r>
      <rPr>
        <b/>
        <sz val="11"/>
        <rFont val="Calibri"/>
        <family val="2"/>
        <scheme val="minor"/>
      </rPr>
      <t xml:space="preserve">Copier / Coller type </t>
    </r>
    <r>
      <rPr>
        <b/>
        <sz val="11"/>
        <color rgb="FFFF0000"/>
        <rFont val="Calibri"/>
        <family val="2"/>
        <scheme val="minor"/>
      </rPr>
      <t>Valeurs</t>
    </r>
    <r>
      <rPr>
        <b/>
        <sz val="11"/>
        <rFont val="Calibri"/>
        <family val="2"/>
        <scheme val="minor"/>
      </rPr>
      <t xml:space="preserve"> en </t>
    </r>
    <r>
      <rPr>
        <b/>
        <sz val="11"/>
        <color rgb="FFFF0000"/>
        <rFont val="Calibri"/>
        <family val="2"/>
        <scheme val="minor"/>
      </rPr>
      <t>A1</t>
    </r>
    <r>
      <rPr>
        <sz val="11"/>
        <rFont val="Calibri"/>
        <family val="2"/>
        <scheme val="minor"/>
      </rPr>
      <t>)</t>
    </r>
  </si>
  <si>
    <t>07/06/2019</t>
  </si>
  <si>
    <t>05/06/2019</t>
  </si>
  <si>
    <t>22/06/2019</t>
  </si>
  <si>
    <t>05/07/2019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</si>
</sst>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"/>
    <numFmt numFmtId="165" formatCode="0.0E+00"/>
    <numFmt numFmtId="166" formatCode="#,##0.0\ &quot;€&quot;"/>
    <numFmt numFmtId="167" formatCode="#,##0.0"/>
    <numFmt numFmtId="168" formatCode="#,##0.000"/>
    <numFmt numFmtId="169" formatCode="0.0%"/>
    <numFmt numFmtId="170" formatCode="dd/mm/yy;@"/>
  </numFmts>
  <fonts count="24" x14ac:knownFonts="1">
    <font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rgb="FF00B050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303030"/>
      <name val="Arial"/>
      <family val="2"/>
    </font>
    <font>
      <b/>
      <sz val="18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0"/>
      <color indexed="57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6"/>
      <color rgb="FF8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C1D9E6"/>
        <bgColor indexed="64"/>
      </patternFill>
    </fill>
    <fill>
      <patternFill patternType="solid">
        <fgColor rgb="FFEAF2F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F7B29"/>
        <bgColor indexed="64"/>
      </patternFill>
    </fill>
    <fill>
      <patternFill patternType="solid">
        <fgColor rgb="FF1D48A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6FA7C6"/>
      </left>
      <right/>
      <top style="thin">
        <color rgb="FF6FA7C6"/>
      </top>
      <bottom style="thin">
        <color rgb="FF6FA7C6"/>
      </bottom>
      <diagonal/>
    </border>
    <border>
      <left/>
      <right/>
      <top style="thin">
        <color rgb="FF6FA7C6"/>
      </top>
      <bottom style="thin">
        <color rgb="FF6FA7C6"/>
      </bottom>
      <diagonal/>
    </border>
    <border>
      <left/>
      <right style="thin">
        <color rgb="FF6FA7C6"/>
      </right>
      <top style="thin">
        <color rgb="FF6FA7C6"/>
      </top>
      <bottom style="thin">
        <color rgb="FF6FA7C6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/>
      <right/>
      <top style="medium">
        <color rgb="FF00B050"/>
      </top>
      <bottom/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rgb="FF6FA7C6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255">
    <xf numFmtId="0" fontId="0" fillId="0" borderId="0" xfId="0"/>
    <xf numFmtId="164" fontId="4" fillId="0" borderId="10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0" fillId="0" borderId="11" xfId="0" applyNumberFormat="1" applyBorder="1"/>
    <xf numFmtId="164" fontId="0" fillId="0" borderId="15" xfId="0" applyNumberFormat="1" applyBorder="1"/>
    <xf numFmtId="164" fontId="0" fillId="0" borderId="0" xfId="0" applyNumberFormat="1"/>
    <xf numFmtId="164" fontId="3" fillId="0" borderId="12" xfId="0" applyNumberFormat="1" applyFont="1" applyBorder="1" applyAlignment="1">
      <alignment horizontal="center" vertical="center"/>
    </xf>
    <xf numFmtId="164" fontId="5" fillId="0" borderId="0" xfId="0" applyNumberFormat="1" applyFont="1" applyBorder="1"/>
    <xf numFmtId="164" fontId="0" fillId="0" borderId="0" xfId="0" applyNumberFormat="1" applyBorder="1"/>
    <xf numFmtId="164" fontId="0" fillId="0" borderId="16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164" fontId="5" fillId="0" borderId="14" xfId="0" applyNumberFormat="1" applyFont="1" applyBorder="1"/>
    <xf numFmtId="164" fontId="0" fillId="0" borderId="14" xfId="0" applyNumberFormat="1" applyBorder="1"/>
    <xf numFmtId="164" fontId="0" fillId="0" borderId="17" xfId="0" applyNumberFormat="1" applyBorder="1"/>
    <xf numFmtId="164" fontId="1" fillId="0" borderId="0" xfId="0" applyNumberFormat="1" applyFont="1" applyBorder="1" applyAlignment="1">
      <alignment horizontal="center"/>
    </xf>
    <xf numFmtId="164" fontId="0" fillId="0" borderId="10" xfId="0" applyNumberFormat="1" applyBorder="1"/>
    <xf numFmtId="164" fontId="7" fillId="0" borderId="0" xfId="0" applyNumberFormat="1" applyFont="1" applyBorder="1" applyAlignment="1"/>
    <xf numFmtId="164" fontId="0" fillId="0" borderId="12" xfId="0" applyNumberForma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vertical="center"/>
    </xf>
    <xf numFmtId="0" fontId="0" fillId="0" borderId="0" xfId="0" applyNumberFormat="1"/>
    <xf numFmtId="164" fontId="8" fillId="0" borderId="0" xfId="0" applyNumberFormat="1" applyFont="1" applyBorder="1" applyAlignment="1">
      <alignment vertical="center"/>
    </xf>
    <xf numFmtId="0" fontId="0" fillId="0" borderId="0" xfId="0" applyNumberFormat="1" applyBorder="1"/>
    <xf numFmtId="165" fontId="0" fillId="0" borderId="0" xfId="0" applyNumberFormat="1" applyBorder="1" applyAlignment="1"/>
    <xf numFmtId="0" fontId="0" fillId="0" borderId="0" xfId="0" applyNumberFormat="1" applyBorder="1" applyAlignment="1"/>
    <xf numFmtId="164" fontId="6" fillId="0" borderId="0" xfId="0" applyNumberFormat="1" applyFont="1" applyBorder="1"/>
    <xf numFmtId="0" fontId="2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6" fontId="0" fillId="0" borderId="0" xfId="0" applyNumberFormat="1"/>
    <xf numFmtId="164" fontId="10" fillId="0" borderId="0" xfId="0" applyNumberFormat="1" applyFont="1" applyBorder="1" applyAlignment="1">
      <alignment vertical="center"/>
    </xf>
    <xf numFmtId="164" fontId="10" fillId="0" borderId="11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166" fontId="0" fillId="0" borderId="0" xfId="0" applyNumberForma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9" fontId="5" fillId="0" borderId="0" xfId="1" applyFont="1" applyBorder="1" applyAlignment="1">
      <alignment horizontal="center" vertical="center"/>
    </xf>
    <xf numFmtId="9" fontId="5" fillId="0" borderId="0" xfId="1" applyFont="1" applyBorder="1"/>
    <xf numFmtId="9" fontId="0" fillId="0" borderId="0" xfId="1" applyFont="1" applyBorder="1"/>
    <xf numFmtId="164" fontId="0" fillId="0" borderId="0" xfId="0" applyNumberFormat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4" fontId="0" fillId="0" borderId="0" xfId="0" applyNumberFormat="1" applyBorder="1" applyAlignment="1"/>
    <xf numFmtId="164" fontId="7" fillId="0" borderId="11" xfId="0" applyNumberFormat="1" applyFont="1" applyBorder="1" applyAlignment="1"/>
    <xf numFmtId="164" fontId="5" fillId="0" borderId="11" xfId="0" applyNumberFormat="1" applyFont="1" applyBorder="1"/>
    <xf numFmtId="9" fontId="3" fillId="0" borderId="0" xfId="1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8" xfId="0" applyBorder="1"/>
    <xf numFmtId="0" fontId="2" fillId="0" borderId="21" xfId="0" applyFont="1" applyBorder="1" applyAlignment="1">
      <alignment horizontal="center" vertical="center"/>
    </xf>
    <xf numFmtId="0" fontId="12" fillId="0" borderId="1" xfId="0" applyFont="1" applyBorder="1"/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0" fillId="0" borderId="7" xfId="0" applyBorder="1"/>
    <xf numFmtId="0" fontId="12" fillId="0" borderId="8" xfId="0" applyFont="1" applyBorder="1"/>
    <xf numFmtId="0" fontId="0" fillId="0" borderId="3" xfId="0" applyBorder="1"/>
    <xf numFmtId="0" fontId="4" fillId="0" borderId="4" xfId="0" applyFont="1" applyBorder="1" applyAlignment="1">
      <alignment horizontal="center" vertical="center"/>
    </xf>
    <xf numFmtId="167" fontId="0" fillId="0" borderId="6" xfId="0" applyNumberFormat="1" applyBorder="1"/>
    <xf numFmtId="167" fontId="0" fillId="0" borderId="9" xfId="0" applyNumberFormat="1" applyBorder="1"/>
    <xf numFmtId="167" fontId="0" fillId="0" borderId="0" xfId="0" applyNumberFormat="1" applyBorder="1"/>
    <xf numFmtId="0" fontId="0" fillId="0" borderId="0" xfId="0" applyFill="1" applyBorder="1"/>
    <xf numFmtId="168" fontId="0" fillId="0" borderId="0" xfId="0" applyNumberFormat="1" applyBorder="1"/>
    <xf numFmtId="164" fontId="11" fillId="0" borderId="0" xfId="0" applyNumberFormat="1" applyFont="1" applyBorder="1" applyAlignment="1"/>
    <xf numFmtId="164" fontId="13" fillId="0" borderId="0" xfId="0" applyNumberFormat="1" applyFont="1" applyBorder="1" applyAlignment="1">
      <alignment vertical="center"/>
    </xf>
    <xf numFmtId="0" fontId="0" fillId="0" borderId="0" xfId="0" applyAlignment="1">
      <alignment horizontal="left"/>
    </xf>
    <xf numFmtId="0" fontId="0" fillId="0" borderId="22" xfId="0" applyBorder="1"/>
    <xf numFmtId="0" fontId="0" fillId="0" borderId="25" xfId="0" applyBorder="1"/>
    <xf numFmtId="0" fontId="5" fillId="0" borderId="0" xfId="1" applyNumberFormat="1" applyFont="1" applyBorder="1" applyAlignment="1">
      <alignment horizontal="center" vertical="center"/>
    </xf>
    <xf numFmtId="164" fontId="2" fillId="0" borderId="31" xfId="0" applyNumberFormat="1" applyFont="1" applyBorder="1" applyAlignment="1">
      <alignment horizontal="center" vertical="center"/>
    </xf>
    <xf numFmtId="164" fontId="2" fillId="0" borderId="32" xfId="0" applyNumberFormat="1" applyFont="1" applyBorder="1" applyAlignment="1">
      <alignment horizontal="center" vertical="center"/>
    </xf>
    <xf numFmtId="164" fontId="3" fillId="0" borderId="29" xfId="0" applyNumberFormat="1" applyFont="1" applyBorder="1" applyAlignment="1">
      <alignment horizontal="center" vertical="center"/>
    </xf>
    <xf numFmtId="164" fontId="3" fillId="0" borderId="30" xfId="0" applyNumberFormat="1" applyFont="1" applyBorder="1" applyAlignment="1">
      <alignment horizontal="center" vertical="center"/>
    </xf>
    <xf numFmtId="164" fontId="3" fillId="0" borderId="33" xfId="0" applyNumberFormat="1" applyFont="1" applyBorder="1" applyAlignment="1">
      <alignment horizontal="center" vertical="center"/>
    </xf>
    <xf numFmtId="0" fontId="5" fillId="0" borderId="34" xfId="1" applyNumberFormat="1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0" fontId="5" fillId="0" borderId="33" xfId="1" applyNumberFormat="1" applyFont="1" applyBorder="1" applyAlignment="1">
      <alignment horizontal="center" vertical="center"/>
    </xf>
    <xf numFmtId="0" fontId="5" fillId="0" borderId="35" xfId="1" applyNumberFormat="1" applyFont="1" applyFill="1" applyBorder="1" applyAlignment="1">
      <alignment horizontal="center" vertical="center" wrapText="1"/>
    </xf>
    <xf numFmtId="0" fontId="5" fillId="0" borderId="33" xfId="1" applyNumberFormat="1" applyFont="1" applyBorder="1" applyAlignment="1">
      <alignment horizontal="center" vertical="center" wrapText="1"/>
    </xf>
    <xf numFmtId="0" fontId="5" fillId="0" borderId="29" xfId="1" applyNumberFormat="1" applyFont="1" applyBorder="1" applyAlignment="1">
      <alignment horizontal="center" vertical="center" wrapText="1"/>
    </xf>
    <xf numFmtId="0" fontId="5" fillId="0" borderId="30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5" fillId="0" borderId="29" xfId="1" applyNumberFormat="1" applyFont="1" applyBorder="1" applyAlignment="1">
      <alignment horizontal="center" vertical="center"/>
    </xf>
    <xf numFmtId="0" fontId="5" fillId="0" borderId="30" xfId="1" applyNumberFormat="1" applyFont="1" applyBorder="1" applyAlignment="1">
      <alignment horizontal="center" vertical="center"/>
    </xf>
    <xf numFmtId="9" fontId="0" fillId="0" borderId="16" xfId="1" applyFont="1" applyBorder="1"/>
    <xf numFmtId="9" fontId="2" fillId="0" borderId="11" xfId="1" applyFont="1" applyBorder="1" applyAlignment="1">
      <alignment horizontal="center" vertical="center"/>
    </xf>
    <xf numFmtId="0" fontId="5" fillId="0" borderId="29" xfId="1" applyNumberFormat="1" applyFont="1" applyBorder="1" applyAlignment="1">
      <alignment horizontal="center" vertical="center"/>
    </xf>
    <xf numFmtId="9" fontId="0" fillId="0" borderId="11" xfId="1" applyFont="1" applyBorder="1"/>
    <xf numFmtId="0" fontId="5" fillId="0" borderId="28" xfId="1" applyNumberFormat="1" applyFont="1" applyBorder="1" applyAlignment="1">
      <alignment horizontal="center" vertical="center"/>
    </xf>
    <xf numFmtId="0" fontId="0" fillId="0" borderId="38" xfId="0" applyBorder="1"/>
    <xf numFmtId="0" fontId="0" fillId="0" borderId="28" xfId="0" applyBorder="1"/>
    <xf numFmtId="164" fontId="2" fillId="0" borderId="36" xfId="0" applyNumberFormat="1" applyFont="1" applyBorder="1" applyAlignment="1">
      <alignment horizontal="center" vertical="center"/>
    </xf>
    <xf numFmtId="0" fontId="5" fillId="0" borderId="37" xfId="1" applyNumberFormat="1" applyFont="1" applyBorder="1" applyAlignment="1">
      <alignment horizontal="center" vertical="center"/>
    </xf>
    <xf numFmtId="0" fontId="5" fillId="0" borderId="39" xfId="1" applyNumberFormat="1" applyFont="1" applyBorder="1" applyAlignment="1">
      <alignment horizontal="center" vertical="center"/>
    </xf>
    <xf numFmtId="0" fontId="5" fillId="0" borderId="40" xfId="1" applyNumberFormat="1" applyFont="1" applyBorder="1" applyAlignment="1">
      <alignment horizontal="center" vertical="center"/>
    </xf>
    <xf numFmtId="164" fontId="3" fillId="0" borderId="41" xfId="0" applyNumberFormat="1" applyFont="1" applyBorder="1" applyAlignment="1">
      <alignment horizontal="center" vertical="center"/>
    </xf>
    <xf numFmtId="164" fontId="3" fillId="0" borderId="42" xfId="0" applyNumberFormat="1" applyFont="1" applyBorder="1" applyAlignment="1">
      <alignment horizontal="center" vertical="center"/>
    </xf>
    <xf numFmtId="164" fontId="3" fillId="0" borderId="43" xfId="0" applyNumberFormat="1" applyFont="1" applyBorder="1" applyAlignment="1">
      <alignment horizontal="center" vertical="center"/>
    </xf>
    <xf numFmtId="164" fontId="5" fillId="0" borderId="39" xfId="1" applyNumberFormat="1" applyFont="1" applyBorder="1" applyAlignment="1">
      <alignment horizontal="center" vertical="center"/>
    </xf>
    <xf numFmtId="164" fontId="5" fillId="0" borderId="40" xfId="1" applyNumberFormat="1" applyFont="1" applyBorder="1"/>
    <xf numFmtId="0" fontId="5" fillId="0" borderId="30" xfId="1" applyNumberFormat="1" applyFont="1" applyBorder="1"/>
    <xf numFmtId="164" fontId="3" fillId="0" borderId="44" xfId="0" applyNumberFormat="1" applyFont="1" applyBorder="1" applyAlignment="1">
      <alignment horizontal="center" vertical="center"/>
    </xf>
    <xf numFmtId="164" fontId="5" fillId="0" borderId="37" xfId="1" applyNumberFormat="1" applyFont="1" applyBorder="1" applyAlignment="1">
      <alignment horizontal="center" vertical="center"/>
    </xf>
    <xf numFmtId="164" fontId="2" fillId="0" borderId="38" xfId="0" applyNumberFormat="1" applyFont="1" applyBorder="1" applyAlignment="1">
      <alignment horizontal="center" vertical="center"/>
    </xf>
    <xf numFmtId="1" fontId="0" fillId="0" borderId="33" xfId="0" applyNumberForma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29" xfId="0" applyNumberFormat="1" applyFont="1" applyFill="1" applyBorder="1" applyAlignment="1" applyProtection="1">
      <alignment horizontal="center" vertical="center"/>
    </xf>
    <xf numFmtId="0" fontId="3" fillId="0" borderId="30" xfId="0" applyNumberFormat="1" applyFont="1" applyFill="1" applyBorder="1" applyAlignment="1" applyProtection="1">
      <alignment horizontal="center" vertical="center"/>
    </xf>
    <xf numFmtId="0" fontId="3" fillId="0" borderId="33" xfId="0" applyNumberFormat="1" applyFont="1" applyFill="1" applyBorder="1" applyAlignment="1" applyProtection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5" fillId="0" borderId="45" xfId="1" applyNumberFormat="1" applyFont="1" applyBorder="1" applyAlignment="1">
      <alignment horizontal="center" vertical="center"/>
    </xf>
    <xf numFmtId="0" fontId="5" fillId="0" borderId="46" xfId="1" applyNumberFormat="1" applyFont="1" applyBorder="1" applyAlignment="1">
      <alignment horizontal="center" vertical="center"/>
    </xf>
    <xf numFmtId="0" fontId="5" fillId="0" borderId="47" xfId="1" applyNumberFormat="1" applyFont="1" applyBorder="1" applyAlignment="1">
      <alignment horizontal="center" vertical="center"/>
    </xf>
    <xf numFmtId="0" fontId="5" fillId="0" borderId="33" xfId="1" applyNumberFormat="1" applyFont="1" applyBorder="1" applyAlignment="1">
      <alignment horizontal="center" vertical="center"/>
    </xf>
    <xf numFmtId="0" fontId="5" fillId="0" borderId="29" xfId="1" applyNumberFormat="1" applyFont="1" applyBorder="1" applyAlignment="1">
      <alignment horizontal="center" vertical="center"/>
    </xf>
    <xf numFmtId="0" fontId="5" fillId="0" borderId="30" xfId="1" applyNumberFormat="1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/>
    </xf>
    <xf numFmtId="0" fontId="17" fillId="0" borderId="0" xfId="0" applyFont="1" applyAlignment="1">
      <alignment horizontal="center" vertical="center"/>
    </xf>
    <xf numFmtId="1" fontId="0" fillId="0" borderId="47" xfId="0" applyNumberFormat="1" applyBorder="1" applyAlignment="1">
      <alignment horizontal="center" vertical="center"/>
    </xf>
    <xf numFmtId="14" fontId="0" fillId="0" borderId="0" xfId="0" applyNumberFormat="1"/>
    <xf numFmtId="1" fontId="0" fillId="0" borderId="35" xfId="0" applyNumberFormat="1" applyBorder="1" applyAlignment="1">
      <alignment horizontal="center"/>
    </xf>
    <xf numFmtId="0" fontId="5" fillId="0" borderId="12" xfId="1" applyNumberFormat="1" applyFont="1" applyBorder="1" applyAlignment="1">
      <alignment horizontal="center" vertical="center"/>
    </xf>
    <xf numFmtId="0" fontId="0" fillId="0" borderId="13" xfId="0" applyBorder="1"/>
    <xf numFmtId="0" fontId="5" fillId="0" borderId="29" xfId="1" applyNumberFormat="1" applyFont="1" applyFill="1" applyBorder="1" applyAlignment="1">
      <alignment horizontal="center" vertical="center" wrapText="1"/>
    </xf>
    <xf numFmtId="0" fontId="5" fillId="0" borderId="29" xfId="1" applyNumberFormat="1" applyFont="1" applyFill="1" applyBorder="1" applyAlignment="1">
      <alignment horizontal="center" vertical="center"/>
    </xf>
    <xf numFmtId="0" fontId="5" fillId="0" borderId="10" xfId="1" applyNumberFormat="1" applyFont="1" applyBorder="1" applyAlignment="1">
      <alignment horizontal="center" vertical="center"/>
    </xf>
    <xf numFmtId="0" fontId="5" fillId="0" borderId="15" xfId="1" applyNumberFormat="1" applyFont="1" applyBorder="1" applyAlignment="1">
      <alignment horizontal="center" vertical="center"/>
    </xf>
    <xf numFmtId="0" fontId="5" fillId="0" borderId="16" xfId="1" applyNumberFormat="1" applyFont="1" applyBorder="1" applyAlignment="1">
      <alignment horizontal="center" vertical="center"/>
    </xf>
    <xf numFmtId="0" fontId="0" fillId="0" borderId="12" xfId="0" applyBorder="1"/>
    <xf numFmtId="0" fontId="0" fillId="0" borderId="16" xfId="0" applyBorder="1"/>
    <xf numFmtId="0" fontId="0" fillId="0" borderId="17" xfId="0" applyBorder="1"/>
    <xf numFmtId="0" fontId="0" fillId="0" borderId="10" xfId="0" applyBorder="1"/>
    <xf numFmtId="0" fontId="0" fillId="0" borderId="15" xfId="0" applyBorder="1"/>
    <xf numFmtId="1" fontId="0" fillId="0" borderId="28" xfId="0" applyNumberForma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164" fontId="0" fillId="8" borderId="0" xfId="0" applyNumberFormat="1" applyFill="1" applyBorder="1"/>
    <xf numFmtId="164" fontId="0" fillId="11" borderId="0" xfId="0" applyNumberFormat="1" applyFill="1" applyBorder="1"/>
    <xf numFmtId="164" fontId="0" fillId="12" borderId="0" xfId="0" applyNumberFormat="1" applyFill="1" applyBorder="1"/>
    <xf numFmtId="164" fontId="0" fillId="13" borderId="0" xfId="0" applyNumberFormat="1" applyFill="1" applyBorder="1"/>
    <xf numFmtId="0" fontId="0" fillId="13" borderId="0" xfId="0" applyFill="1" applyBorder="1"/>
    <xf numFmtId="0" fontId="5" fillId="9" borderId="28" xfId="1" applyNumberFormat="1" applyFont="1" applyFill="1" applyBorder="1" applyAlignment="1">
      <alignment horizontal="center" vertical="center"/>
    </xf>
    <xf numFmtId="1" fontId="0" fillId="9" borderId="35" xfId="0" applyNumberFormat="1" applyFill="1" applyBorder="1" applyAlignment="1">
      <alignment horizontal="center"/>
    </xf>
    <xf numFmtId="1" fontId="0" fillId="9" borderId="29" xfId="0" applyNumberFormat="1" applyFill="1" applyBorder="1" applyAlignment="1">
      <alignment horizontal="center"/>
    </xf>
    <xf numFmtId="0" fontId="0" fillId="9" borderId="29" xfId="0" applyFill="1" applyBorder="1" applyAlignment="1">
      <alignment horizontal="center"/>
    </xf>
    <xf numFmtId="1" fontId="0" fillId="9" borderId="30" xfId="0" applyNumberFormat="1" applyFill="1" applyBorder="1" applyAlignment="1">
      <alignment horizontal="center"/>
    </xf>
    <xf numFmtId="0" fontId="5" fillId="10" borderId="28" xfId="1" applyNumberFormat="1" applyFont="1" applyFill="1" applyBorder="1" applyAlignment="1">
      <alignment horizontal="center" vertical="center"/>
    </xf>
    <xf numFmtId="1" fontId="0" fillId="10" borderId="35" xfId="0" applyNumberFormat="1" applyFill="1" applyBorder="1" applyAlignment="1">
      <alignment horizontal="center"/>
    </xf>
    <xf numFmtId="1" fontId="0" fillId="10" borderId="29" xfId="0" applyNumberFormat="1" applyFill="1" applyBorder="1" applyAlignment="1">
      <alignment horizontal="center"/>
    </xf>
    <xf numFmtId="0" fontId="0" fillId="10" borderId="29" xfId="0" applyFill="1" applyBorder="1" applyAlignment="1">
      <alignment horizontal="center"/>
    </xf>
    <xf numFmtId="1" fontId="0" fillId="10" borderId="30" xfId="0" applyNumberFormat="1" applyFill="1" applyBorder="1" applyAlignment="1">
      <alignment horizontal="center"/>
    </xf>
    <xf numFmtId="169" fontId="5" fillId="12" borderId="35" xfId="1" applyNumberFormat="1" applyFont="1" applyFill="1" applyBorder="1" applyAlignment="1">
      <alignment horizontal="center" vertical="center"/>
    </xf>
    <xf numFmtId="169" fontId="5" fillId="12" borderId="33" xfId="1" applyNumberFormat="1" applyFont="1" applyFill="1" applyBorder="1" applyAlignment="1">
      <alignment horizontal="center" vertical="center"/>
    </xf>
    <xf numFmtId="169" fontId="5" fillId="12" borderId="47" xfId="1" applyNumberFormat="1" applyFont="1" applyFill="1" applyBorder="1" applyAlignment="1">
      <alignment horizontal="center" vertical="center"/>
    </xf>
    <xf numFmtId="0" fontId="5" fillId="14" borderId="28" xfId="1" applyNumberFormat="1" applyFont="1" applyFill="1" applyBorder="1" applyAlignment="1">
      <alignment horizontal="center" vertical="center"/>
    </xf>
    <xf numFmtId="169" fontId="5" fillId="14" borderId="35" xfId="1" applyNumberFormat="1" applyFont="1" applyFill="1" applyBorder="1" applyAlignment="1">
      <alignment horizontal="center" vertical="center"/>
    </xf>
    <xf numFmtId="169" fontId="5" fillId="14" borderId="33" xfId="1" applyNumberFormat="1" applyFont="1" applyFill="1" applyBorder="1" applyAlignment="1">
      <alignment horizontal="center" vertical="center"/>
    </xf>
    <xf numFmtId="169" fontId="5" fillId="14" borderId="47" xfId="1" applyNumberFormat="1" applyFont="1" applyFill="1" applyBorder="1" applyAlignment="1">
      <alignment horizontal="center" vertical="center"/>
    </xf>
    <xf numFmtId="0" fontId="5" fillId="12" borderId="36" xfId="1" applyNumberFormat="1" applyFont="1" applyFill="1" applyBorder="1" applyAlignment="1">
      <alignment horizontal="center" vertical="center"/>
    </xf>
    <xf numFmtId="0" fontId="0" fillId="10" borderId="29" xfId="0" applyFill="1" applyBorder="1" applyAlignment="1">
      <alignment horizontal="center" vertical="center"/>
    </xf>
    <xf numFmtId="166" fontId="6" fillId="15" borderId="37" xfId="0" applyNumberFormat="1" applyFont="1" applyFill="1" applyBorder="1" applyAlignment="1">
      <alignment horizontal="center" vertical="center"/>
    </xf>
    <xf numFmtId="166" fontId="6" fillId="15" borderId="39" xfId="0" applyNumberFormat="1" applyFont="1" applyFill="1" applyBorder="1" applyAlignment="1">
      <alignment horizontal="center" vertical="center"/>
    </xf>
    <xf numFmtId="166" fontId="6" fillId="15" borderId="40" xfId="0" applyNumberFormat="1" applyFont="1" applyFill="1" applyBorder="1" applyAlignment="1">
      <alignment horizontal="center" vertical="center"/>
    </xf>
    <xf numFmtId="164" fontId="6" fillId="16" borderId="37" xfId="0" applyNumberFormat="1" applyFont="1" applyFill="1" applyBorder="1" applyAlignment="1">
      <alignment horizontal="center" vertical="center"/>
    </xf>
    <xf numFmtId="164" fontId="6" fillId="16" borderId="39" xfId="0" applyNumberFormat="1" applyFont="1" applyFill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0" fillId="0" borderId="41" xfId="0" applyBorder="1"/>
    <xf numFmtId="0" fontId="2" fillId="0" borderId="15" xfId="0" applyFont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  <xf numFmtId="0" fontId="0" fillId="0" borderId="29" xfId="0" applyBorder="1"/>
    <xf numFmtId="0" fontId="0" fillId="10" borderId="48" xfId="0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166" fontId="0" fillId="14" borderId="49" xfId="0" applyNumberFormat="1" applyFill="1" applyBorder="1" applyAlignment="1">
      <alignment horizontal="center"/>
    </xf>
    <xf numFmtId="166" fontId="0" fillId="14" borderId="39" xfId="0" applyNumberFormat="1" applyFill="1" applyBorder="1" applyAlignment="1">
      <alignment horizontal="center"/>
    </xf>
    <xf numFmtId="0" fontId="0" fillId="0" borderId="39" xfId="0" applyBorder="1"/>
    <xf numFmtId="9" fontId="0" fillId="0" borderId="29" xfId="1" applyFont="1" applyBorder="1"/>
    <xf numFmtId="0" fontId="0" fillId="0" borderId="42" xfId="0" applyBorder="1"/>
    <xf numFmtId="0" fontId="0" fillId="0" borderId="50" xfId="0" applyBorder="1"/>
    <xf numFmtId="0" fontId="0" fillId="0" borderId="51" xfId="0" applyBorder="1"/>
    <xf numFmtId="0" fontId="3" fillId="0" borderId="38" xfId="0" applyFont="1" applyFill="1" applyBorder="1" applyAlignment="1">
      <alignment horizontal="center" vertical="center"/>
    </xf>
    <xf numFmtId="0" fontId="0" fillId="10" borderId="38" xfId="0" applyFill="1" applyBorder="1" applyAlignment="1">
      <alignment horizontal="center" vertical="center"/>
    </xf>
    <xf numFmtId="0" fontId="0" fillId="10" borderId="28" xfId="0" applyFill="1" applyBorder="1" applyAlignment="1">
      <alignment horizontal="center" vertical="center"/>
    </xf>
    <xf numFmtId="166" fontId="0" fillId="14" borderId="36" xfId="0" applyNumberFormat="1" applyFill="1" applyBorder="1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0" borderId="0" xfId="0" applyBorder="1" applyAlignment="1"/>
    <xf numFmtId="0" fontId="10" fillId="0" borderId="0" xfId="0" applyFont="1" applyBorder="1" applyAlignment="1"/>
    <xf numFmtId="14" fontId="0" fillId="0" borderId="0" xfId="0" applyNumberFormat="1" applyBorder="1"/>
    <xf numFmtId="0" fontId="0" fillId="0" borderId="0" xfId="0" applyAlignment="1"/>
    <xf numFmtId="167" fontId="4" fillId="11" borderId="4" xfId="0" applyNumberFormat="1" applyFont="1" applyFill="1" applyBorder="1" applyAlignment="1">
      <alignment horizontal="center" vertical="center"/>
    </xf>
    <xf numFmtId="167" fontId="4" fillId="12" borderId="4" xfId="0" applyNumberFormat="1" applyFont="1" applyFill="1" applyBorder="1" applyAlignment="1">
      <alignment horizontal="center" vertical="center"/>
    </xf>
    <xf numFmtId="0" fontId="0" fillId="0" borderId="5" xfId="0" applyFill="1" applyBorder="1"/>
    <xf numFmtId="167" fontId="12" fillId="0" borderId="1" xfId="0" applyNumberFormat="1" applyFont="1" applyFill="1" applyBorder="1"/>
    <xf numFmtId="0" fontId="0" fillId="0" borderId="1" xfId="0" applyFill="1" applyBorder="1"/>
    <xf numFmtId="167" fontId="0" fillId="0" borderId="1" xfId="0" applyNumberFormat="1" applyFill="1" applyBorder="1"/>
    <xf numFmtId="167" fontId="0" fillId="0" borderId="0" xfId="0" applyNumberFormat="1" applyFill="1" applyBorder="1"/>
    <xf numFmtId="0" fontId="5" fillId="11" borderId="3" xfId="0" applyFont="1" applyFill="1" applyBorder="1" applyAlignment="1">
      <alignment vertical="center"/>
    </xf>
    <xf numFmtId="0" fontId="0" fillId="12" borderId="3" xfId="0" applyFill="1" applyBorder="1"/>
    <xf numFmtId="167" fontId="12" fillId="0" borderId="1" xfId="0" applyNumberFormat="1" applyFont="1" applyBorder="1"/>
    <xf numFmtId="167" fontId="0" fillId="0" borderId="1" xfId="0" applyNumberFormat="1" applyBorder="1"/>
    <xf numFmtId="0" fontId="3" fillId="17" borderId="7" xfId="0" applyFont="1" applyFill="1" applyBorder="1" applyAlignment="1">
      <alignment horizontal="center" vertical="center"/>
    </xf>
    <xf numFmtId="167" fontId="5" fillId="10" borderId="8" xfId="0" applyNumberFormat="1" applyFont="1" applyFill="1" applyBorder="1" applyAlignment="1">
      <alignment horizontal="center"/>
    </xf>
    <xf numFmtId="167" fontId="5" fillId="10" borderId="9" xfId="0" applyNumberFormat="1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26" xfId="0" applyBorder="1"/>
    <xf numFmtId="170" fontId="0" fillId="0" borderId="0" xfId="0" applyNumberFormat="1" applyAlignment="1">
      <alignment horizontal="center" vertical="center"/>
    </xf>
    <xf numFmtId="0" fontId="16" fillId="0" borderId="18" xfId="0" applyNumberFormat="1" applyFont="1" applyFill="1" applyBorder="1" applyAlignment="1" applyProtection="1">
      <alignment horizontal="center" vertical="center" wrapText="1"/>
    </xf>
    <xf numFmtId="0" fontId="16" fillId="0" borderId="19" xfId="0" applyNumberFormat="1" applyFont="1" applyFill="1" applyBorder="1" applyAlignment="1" applyProtection="1">
      <alignment horizontal="center" vertical="center" wrapText="1"/>
    </xf>
    <xf numFmtId="0" fontId="16" fillId="0" borderId="20" xfId="0" applyNumberFormat="1" applyFont="1" applyFill="1" applyBorder="1" applyAlignment="1" applyProtection="1">
      <alignment horizontal="center" vertical="center" wrapText="1"/>
    </xf>
    <xf numFmtId="2" fontId="16" fillId="0" borderId="18" xfId="0" applyNumberFormat="1" applyFont="1" applyFill="1" applyBorder="1" applyAlignment="1" applyProtection="1">
      <alignment horizontal="center" vertical="center" wrapText="1"/>
    </xf>
    <xf numFmtId="2" fontId="16" fillId="0" borderId="20" xfId="0" applyNumberFormat="1" applyFont="1" applyFill="1" applyBorder="1" applyAlignment="1" applyProtection="1">
      <alignment horizontal="center" vertical="center" wrapText="1"/>
    </xf>
    <xf numFmtId="0" fontId="15" fillId="2" borderId="52" xfId="0" applyNumberFormat="1" applyFont="1" applyFill="1" applyBorder="1" applyAlignment="1" applyProtection="1">
      <alignment horizontal="center" vertical="center" wrapText="1"/>
    </xf>
    <xf numFmtId="0" fontId="15" fillId="2" borderId="19" xfId="0" applyNumberFormat="1" applyFont="1" applyFill="1" applyBorder="1" applyAlignment="1" applyProtection="1">
      <alignment horizontal="center" vertical="center" wrapText="1"/>
    </xf>
    <xf numFmtId="0" fontId="15" fillId="2" borderId="20" xfId="0" applyNumberFormat="1" applyFont="1" applyFill="1" applyBorder="1" applyAlignment="1" applyProtection="1">
      <alignment horizontal="center" vertical="center" wrapText="1"/>
    </xf>
    <xf numFmtId="0" fontId="15" fillId="3" borderId="18" xfId="0" applyNumberFormat="1" applyFont="1" applyFill="1" applyBorder="1" applyAlignment="1" applyProtection="1">
      <alignment horizontal="center" vertical="center" wrapText="1"/>
    </xf>
    <xf numFmtId="0" fontId="15" fillId="3" borderId="20" xfId="0" applyNumberFormat="1" applyFont="1" applyFill="1" applyBorder="1" applyAlignment="1" applyProtection="1">
      <alignment horizontal="center" vertical="center" wrapText="1"/>
    </xf>
    <xf numFmtId="0" fontId="15" fillId="3" borderId="19" xfId="0" applyNumberFormat="1" applyFont="1" applyFill="1" applyBorder="1" applyAlignment="1" applyProtection="1">
      <alignment horizontal="center" vertical="center" wrapText="1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14" fillId="0" borderId="22" xfId="0" applyFont="1" applyBorder="1" applyAlignment="1">
      <alignment horizontal="left" vertical="center" wrapText="1"/>
    </xf>
    <xf numFmtId="0" fontId="14" fillId="0" borderId="23" xfId="0" applyFont="1" applyBorder="1" applyAlignment="1">
      <alignment horizontal="left" vertical="center" wrapText="1"/>
    </xf>
    <xf numFmtId="0" fontId="14" fillId="0" borderId="24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64" fontId="10" fillId="0" borderId="0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0" fontId="5" fillId="0" borderId="45" xfId="1" applyNumberFormat="1" applyFont="1" applyBorder="1" applyAlignment="1">
      <alignment horizontal="center" vertical="center"/>
    </xf>
    <xf numFmtId="0" fontId="5" fillId="0" borderId="46" xfId="1" applyNumberFormat="1" applyFont="1" applyBorder="1" applyAlignment="1">
      <alignment horizontal="center" vertical="center"/>
    </xf>
    <xf numFmtId="0" fontId="5" fillId="0" borderId="47" xfId="1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1D48A7"/>
      <color rgb="FFB00000"/>
      <color rgb="FFDF7B2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53"/>
  <ax:ocxPr ax:name="_ExtentY" ax:value="53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186777601"/>
  <ax:ocxPr ax:name="CurrentDate" ax:value="43638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005"/>
  <ax:ocxPr ax:name="_ExtentY" ax:value="265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186777601"/>
  <ax:ocxPr ax:name="CurrentDate" ax:value="43651"/>
</ax:ocx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8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OT</a:t>
            </a:r>
            <a:r>
              <a:rPr lang="fr-FR" baseline="0"/>
              <a:t> faites et non faites pour chaque équipe par mois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8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0327744626882353E-3"/>
          <c:y val="6.2955048366874281E-2"/>
          <c:w val="0.98814878825267727"/>
          <c:h val="0.6972117974974534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Tableau_Comex!$H$6</c:f>
              <c:strCache>
                <c:ptCount val="1"/>
                <c:pt idx="0">
                  <c:v>Faites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 algn="l">
                  <a:defRPr sz="16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Tableau_Comex!$F$7:$G$174</c:f>
              <c:multiLvlStrCache>
                <c:ptCount val="168"/>
                <c:lvl>
                  <c:pt idx="0">
                    <c:v>Services généraux</c:v>
                  </c:pt>
                  <c:pt idx="1">
                    <c:v>EAI</c:v>
                  </c:pt>
                  <c:pt idx="2">
                    <c:v>Méca Epuration</c:v>
                  </c:pt>
                  <c:pt idx="3">
                    <c:v>Méca Thermique</c:v>
                  </c:pt>
                  <c:pt idx="4">
                    <c:v>Surété sécurité</c:v>
                  </c:pt>
                  <c:pt idx="5">
                    <c:v>Thermique</c:v>
                  </c:pt>
                  <c:pt idx="6">
                    <c:v>Travaux</c:v>
                  </c:pt>
                  <c:pt idx="7">
                    <c:v>Travaux épuration</c:v>
                  </c:pt>
                  <c:pt idx="8">
                    <c:v>Travaux thermique</c:v>
                  </c:pt>
                  <c:pt idx="9">
                    <c:v>Travaux neufs</c:v>
                  </c:pt>
                  <c:pt idx="10">
                    <c:v>Sociétés extérieurs</c:v>
                  </c:pt>
                  <c:pt idx="11">
                    <c:v>Méthodes et performances</c:v>
                  </c:pt>
                  <c:pt idx="12">
                    <c:v>Mécanique</c:v>
                  </c:pt>
                  <c:pt idx="13">
                    <c:v>Total</c:v>
                  </c:pt>
                  <c:pt idx="14">
                    <c:v>Services généraux</c:v>
                  </c:pt>
                  <c:pt idx="15">
                    <c:v>EAI</c:v>
                  </c:pt>
                  <c:pt idx="16">
                    <c:v>Méca Epuration</c:v>
                  </c:pt>
                  <c:pt idx="17">
                    <c:v>Méca Thermique</c:v>
                  </c:pt>
                  <c:pt idx="18">
                    <c:v>Surété sécurité</c:v>
                  </c:pt>
                  <c:pt idx="19">
                    <c:v>Thermique</c:v>
                  </c:pt>
                  <c:pt idx="20">
                    <c:v>Travaux</c:v>
                  </c:pt>
                  <c:pt idx="21">
                    <c:v>Travaux épuration</c:v>
                  </c:pt>
                  <c:pt idx="22">
                    <c:v>Travaux thermique</c:v>
                  </c:pt>
                  <c:pt idx="23">
                    <c:v>Travaux neufs</c:v>
                  </c:pt>
                  <c:pt idx="24">
                    <c:v>Sociétés extérieurs</c:v>
                  </c:pt>
                  <c:pt idx="25">
                    <c:v>Méthodes et performances</c:v>
                  </c:pt>
                  <c:pt idx="26">
                    <c:v>Mécanique</c:v>
                  </c:pt>
                  <c:pt idx="27">
                    <c:v>Total</c:v>
                  </c:pt>
                  <c:pt idx="28">
                    <c:v>Services généraux</c:v>
                  </c:pt>
                  <c:pt idx="29">
                    <c:v>EAI</c:v>
                  </c:pt>
                  <c:pt idx="30">
                    <c:v>Méca Epuration</c:v>
                  </c:pt>
                  <c:pt idx="31">
                    <c:v>Méca Thermique</c:v>
                  </c:pt>
                  <c:pt idx="32">
                    <c:v>Surété sécurité</c:v>
                  </c:pt>
                  <c:pt idx="33">
                    <c:v>Thermique</c:v>
                  </c:pt>
                  <c:pt idx="34">
                    <c:v>Travaux</c:v>
                  </c:pt>
                  <c:pt idx="35">
                    <c:v>Travaux épuration</c:v>
                  </c:pt>
                  <c:pt idx="36">
                    <c:v>Travaux thermique</c:v>
                  </c:pt>
                  <c:pt idx="37">
                    <c:v>Travaux neufs</c:v>
                  </c:pt>
                  <c:pt idx="38">
                    <c:v>Sociétés extérieurs</c:v>
                  </c:pt>
                  <c:pt idx="39">
                    <c:v>Méthodes et performances</c:v>
                  </c:pt>
                  <c:pt idx="40">
                    <c:v>Mécanique</c:v>
                  </c:pt>
                  <c:pt idx="41">
                    <c:v>Total</c:v>
                  </c:pt>
                  <c:pt idx="42">
                    <c:v>Services généraux</c:v>
                  </c:pt>
                  <c:pt idx="43">
                    <c:v>EAI</c:v>
                  </c:pt>
                  <c:pt idx="44">
                    <c:v>Méca Epuration</c:v>
                  </c:pt>
                  <c:pt idx="45">
                    <c:v>Méca Thermique</c:v>
                  </c:pt>
                  <c:pt idx="46">
                    <c:v>Surété sécurité</c:v>
                  </c:pt>
                  <c:pt idx="47">
                    <c:v>Thermique</c:v>
                  </c:pt>
                  <c:pt idx="48">
                    <c:v>Travaux</c:v>
                  </c:pt>
                  <c:pt idx="49">
                    <c:v>Travaux épuration</c:v>
                  </c:pt>
                  <c:pt idx="50">
                    <c:v>Travaux thermique</c:v>
                  </c:pt>
                  <c:pt idx="51">
                    <c:v>Travaux neufs</c:v>
                  </c:pt>
                  <c:pt idx="52">
                    <c:v>Sociétés extérieurs</c:v>
                  </c:pt>
                  <c:pt idx="53">
                    <c:v>Méthodes et performances</c:v>
                  </c:pt>
                  <c:pt idx="54">
                    <c:v>Mécanique</c:v>
                  </c:pt>
                  <c:pt idx="55">
                    <c:v>Total</c:v>
                  </c:pt>
                  <c:pt idx="56">
                    <c:v>Services généraux</c:v>
                  </c:pt>
                  <c:pt idx="57">
                    <c:v>EAI</c:v>
                  </c:pt>
                  <c:pt idx="58">
                    <c:v>Méca Epuration</c:v>
                  </c:pt>
                  <c:pt idx="59">
                    <c:v>Méca Thermique</c:v>
                  </c:pt>
                  <c:pt idx="60">
                    <c:v>Surété sécurité</c:v>
                  </c:pt>
                  <c:pt idx="61">
                    <c:v>Thermique</c:v>
                  </c:pt>
                  <c:pt idx="62">
                    <c:v>Travaux</c:v>
                  </c:pt>
                  <c:pt idx="63">
                    <c:v>Travaux épuration</c:v>
                  </c:pt>
                  <c:pt idx="64">
                    <c:v>Travaux thermique</c:v>
                  </c:pt>
                  <c:pt idx="65">
                    <c:v>Travaux neufs</c:v>
                  </c:pt>
                  <c:pt idx="66">
                    <c:v>Sociétés extérieurs</c:v>
                  </c:pt>
                  <c:pt idx="67">
                    <c:v>Méthodes et performances</c:v>
                  </c:pt>
                  <c:pt idx="68">
                    <c:v>Mécanique</c:v>
                  </c:pt>
                  <c:pt idx="69">
                    <c:v>Total</c:v>
                  </c:pt>
                  <c:pt idx="70">
                    <c:v>Services généraux</c:v>
                  </c:pt>
                  <c:pt idx="71">
                    <c:v>EAI</c:v>
                  </c:pt>
                  <c:pt idx="72">
                    <c:v>Méca Epuration</c:v>
                  </c:pt>
                  <c:pt idx="73">
                    <c:v>Méca Thermique</c:v>
                  </c:pt>
                  <c:pt idx="74">
                    <c:v>Surété sécurité</c:v>
                  </c:pt>
                  <c:pt idx="75">
                    <c:v>Thermique</c:v>
                  </c:pt>
                  <c:pt idx="76">
                    <c:v>Travaux</c:v>
                  </c:pt>
                  <c:pt idx="77">
                    <c:v>Travaux épuration</c:v>
                  </c:pt>
                  <c:pt idx="78">
                    <c:v>Travaux thermique</c:v>
                  </c:pt>
                  <c:pt idx="79">
                    <c:v>Travaux neufs</c:v>
                  </c:pt>
                  <c:pt idx="80">
                    <c:v>Sociétés extérieurs</c:v>
                  </c:pt>
                  <c:pt idx="81">
                    <c:v>Méthodes et performances</c:v>
                  </c:pt>
                  <c:pt idx="82">
                    <c:v>Mécanique</c:v>
                  </c:pt>
                  <c:pt idx="83">
                    <c:v>Total</c:v>
                  </c:pt>
                  <c:pt idx="84">
                    <c:v>Services généraux</c:v>
                  </c:pt>
                  <c:pt idx="85">
                    <c:v>EAI</c:v>
                  </c:pt>
                  <c:pt idx="86">
                    <c:v>Méca Epuration</c:v>
                  </c:pt>
                  <c:pt idx="87">
                    <c:v>Méca Thermique</c:v>
                  </c:pt>
                  <c:pt idx="88">
                    <c:v>Surété sécurité</c:v>
                  </c:pt>
                  <c:pt idx="89">
                    <c:v>Thermique</c:v>
                  </c:pt>
                  <c:pt idx="90">
                    <c:v>Travaux</c:v>
                  </c:pt>
                  <c:pt idx="91">
                    <c:v>Travaux épuration</c:v>
                  </c:pt>
                  <c:pt idx="92">
                    <c:v>Travaux thermique</c:v>
                  </c:pt>
                  <c:pt idx="93">
                    <c:v>Travaux neufs</c:v>
                  </c:pt>
                  <c:pt idx="94">
                    <c:v>Sociétés extérieurs</c:v>
                  </c:pt>
                  <c:pt idx="95">
                    <c:v>Méthodes et performances</c:v>
                  </c:pt>
                  <c:pt idx="96">
                    <c:v>Mécanique</c:v>
                  </c:pt>
                  <c:pt idx="97">
                    <c:v>Total</c:v>
                  </c:pt>
                  <c:pt idx="98">
                    <c:v>Services généraux</c:v>
                  </c:pt>
                  <c:pt idx="99">
                    <c:v>EAI</c:v>
                  </c:pt>
                  <c:pt idx="100">
                    <c:v>Méca Epuration</c:v>
                  </c:pt>
                  <c:pt idx="101">
                    <c:v>Méca Thermique</c:v>
                  </c:pt>
                  <c:pt idx="102">
                    <c:v>Surété sécurité</c:v>
                  </c:pt>
                  <c:pt idx="103">
                    <c:v>Thermique</c:v>
                  </c:pt>
                  <c:pt idx="104">
                    <c:v>Travaux</c:v>
                  </c:pt>
                  <c:pt idx="105">
                    <c:v>Travaux épuration</c:v>
                  </c:pt>
                  <c:pt idx="106">
                    <c:v>Travaux thermique</c:v>
                  </c:pt>
                  <c:pt idx="107">
                    <c:v>Travaux neufs</c:v>
                  </c:pt>
                  <c:pt idx="108">
                    <c:v>Sociétés extérieurs</c:v>
                  </c:pt>
                  <c:pt idx="109">
                    <c:v>Méthodes et performances</c:v>
                  </c:pt>
                  <c:pt idx="110">
                    <c:v>Mécanique</c:v>
                  </c:pt>
                  <c:pt idx="111">
                    <c:v>Total</c:v>
                  </c:pt>
                  <c:pt idx="112">
                    <c:v>Services généraux</c:v>
                  </c:pt>
                  <c:pt idx="113">
                    <c:v>EAI</c:v>
                  </c:pt>
                  <c:pt idx="114">
                    <c:v>Méca Epuration</c:v>
                  </c:pt>
                  <c:pt idx="115">
                    <c:v>Méca Thermique</c:v>
                  </c:pt>
                  <c:pt idx="116">
                    <c:v>Surété sécurité</c:v>
                  </c:pt>
                  <c:pt idx="117">
                    <c:v>Thermique</c:v>
                  </c:pt>
                  <c:pt idx="118">
                    <c:v>Travaux</c:v>
                  </c:pt>
                  <c:pt idx="119">
                    <c:v>Travaux épuration</c:v>
                  </c:pt>
                  <c:pt idx="120">
                    <c:v>Travaux thermique</c:v>
                  </c:pt>
                  <c:pt idx="121">
                    <c:v>Travaux neufs</c:v>
                  </c:pt>
                  <c:pt idx="122">
                    <c:v>Sociétés extérieurs</c:v>
                  </c:pt>
                  <c:pt idx="123">
                    <c:v>Méthodes et performances</c:v>
                  </c:pt>
                  <c:pt idx="124">
                    <c:v>Mécanique</c:v>
                  </c:pt>
                  <c:pt idx="125">
                    <c:v>Total</c:v>
                  </c:pt>
                  <c:pt idx="126">
                    <c:v>Services généraux</c:v>
                  </c:pt>
                  <c:pt idx="127">
                    <c:v>EAI</c:v>
                  </c:pt>
                  <c:pt idx="128">
                    <c:v>Méca Epuration</c:v>
                  </c:pt>
                  <c:pt idx="129">
                    <c:v>Méca Thermique</c:v>
                  </c:pt>
                  <c:pt idx="130">
                    <c:v>Surété sécurité</c:v>
                  </c:pt>
                  <c:pt idx="131">
                    <c:v>Thermique</c:v>
                  </c:pt>
                  <c:pt idx="132">
                    <c:v>Travaux</c:v>
                  </c:pt>
                  <c:pt idx="133">
                    <c:v>Travaux épuration</c:v>
                  </c:pt>
                  <c:pt idx="134">
                    <c:v>Travaux thermique</c:v>
                  </c:pt>
                  <c:pt idx="135">
                    <c:v>Travaux neufs</c:v>
                  </c:pt>
                  <c:pt idx="136">
                    <c:v>Sociétés extérieurs</c:v>
                  </c:pt>
                  <c:pt idx="137">
                    <c:v>Méthodes et performances</c:v>
                  </c:pt>
                  <c:pt idx="138">
                    <c:v>Mécanique</c:v>
                  </c:pt>
                  <c:pt idx="139">
                    <c:v>Total</c:v>
                  </c:pt>
                  <c:pt idx="140">
                    <c:v>Services généraux</c:v>
                  </c:pt>
                  <c:pt idx="141">
                    <c:v>EAI</c:v>
                  </c:pt>
                  <c:pt idx="142">
                    <c:v>Méca Epuration</c:v>
                  </c:pt>
                  <c:pt idx="143">
                    <c:v>Méca Thermique</c:v>
                  </c:pt>
                  <c:pt idx="144">
                    <c:v>Surété sécurité</c:v>
                  </c:pt>
                  <c:pt idx="145">
                    <c:v>Thermique</c:v>
                  </c:pt>
                  <c:pt idx="146">
                    <c:v>Travaux</c:v>
                  </c:pt>
                  <c:pt idx="147">
                    <c:v>Travaux épuration</c:v>
                  </c:pt>
                  <c:pt idx="148">
                    <c:v>Travaux thermique</c:v>
                  </c:pt>
                  <c:pt idx="149">
                    <c:v>Travaux neufs</c:v>
                  </c:pt>
                  <c:pt idx="150">
                    <c:v>Sociétés extérieurs</c:v>
                  </c:pt>
                  <c:pt idx="151">
                    <c:v>Méthodes et performances</c:v>
                  </c:pt>
                  <c:pt idx="152">
                    <c:v>Mécanique</c:v>
                  </c:pt>
                  <c:pt idx="153">
                    <c:v>Total</c:v>
                  </c:pt>
                  <c:pt idx="154">
                    <c:v>Services généraux</c:v>
                  </c:pt>
                  <c:pt idx="155">
                    <c:v>EAI</c:v>
                  </c:pt>
                  <c:pt idx="156">
                    <c:v>Méca Epuration</c:v>
                  </c:pt>
                  <c:pt idx="157">
                    <c:v>Méca Thermique</c:v>
                  </c:pt>
                  <c:pt idx="158">
                    <c:v>Surété sécurité</c:v>
                  </c:pt>
                  <c:pt idx="159">
                    <c:v>Thermique</c:v>
                  </c:pt>
                  <c:pt idx="160">
                    <c:v>Travaux</c:v>
                  </c:pt>
                  <c:pt idx="161">
                    <c:v>Travaux épuration</c:v>
                  </c:pt>
                  <c:pt idx="162">
                    <c:v>Travaux thermique</c:v>
                  </c:pt>
                  <c:pt idx="163">
                    <c:v>Travaux neufs</c:v>
                  </c:pt>
                  <c:pt idx="164">
                    <c:v>Sociétés extérieurs</c:v>
                  </c:pt>
                  <c:pt idx="165">
                    <c:v>Méthodes et performances</c:v>
                  </c:pt>
                  <c:pt idx="166">
                    <c:v>Mécanique</c:v>
                  </c:pt>
                  <c:pt idx="167">
                    <c:v>Total</c:v>
                  </c:pt>
                </c:lvl>
                <c:lvl>
                  <c:pt idx="0">
                    <c:v>Janvier</c:v>
                  </c:pt>
                  <c:pt idx="14">
                    <c:v>Février</c:v>
                  </c:pt>
                  <c:pt idx="28">
                    <c:v>Mars</c:v>
                  </c:pt>
                  <c:pt idx="42">
                    <c:v>Avril</c:v>
                  </c:pt>
                  <c:pt idx="56">
                    <c:v>Mai</c:v>
                  </c:pt>
                  <c:pt idx="70">
                    <c:v>Juin</c:v>
                  </c:pt>
                  <c:pt idx="84">
                    <c:v>Juillet</c:v>
                  </c:pt>
                  <c:pt idx="98">
                    <c:v>Août</c:v>
                  </c:pt>
                  <c:pt idx="112">
                    <c:v>Septembre</c:v>
                  </c:pt>
                  <c:pt idx="126">
                    <c:v>Octobre</c:v>
                  </c:pt>
                  <c:pt idx="140">
                    <c:v>Novembre</c:v>
                  </c:pt>
                  <c:pt idx="154">
                    <c:v>Décembre</c:v>
                  </c:pt>
                </c:lvl>
              </c:multiLvlStrCache>
            </c:multiLvlStrRef>
          </c:cat>
          <c:val>
            <c:numRef>
              <c:f>Tableau_Comex!$H$7:$H$174</c:f>
              <c:numCache>
                <c:formatCode>0</c:formatCode>
                <c:ptCount val="168"/>
                <c:pt idx="0">
                  <c:v>41</c:v>
                </c:pt>
                <c:pt idx="1">
                  <c:v>118</c:v>
                </c:pt>
                <c:pt idx="2">
                  <c:v>256</c:v>
                </c:pt>
                <c:pt idx="3" formatCode="General">
                  <c:v>48</c:v>
                </c:pt>
                <c:pt idx="4" formatCode="General">
                  <c:v>3</c:v>
                </c:pt>
                <c:pt idx="5" formatCode="General">
                  <c:v>63</c:v>
                </c:pt>
                <c:pt idx="6" formatCode="General">
                  <c:v>21</c:v>
                </c:pt>
                <c:pt idx="7">
                  <c:v>12</c:v>
                </c:pt>
                <c:pt idx="8" formatCode="General">
                  <c:v>0</c:v>
                </c:pt>
                <c:pt idx="9" formatCode="General">
                  <c:v>1</c:v>
                </c:pt>
                <c:pt idx="10">
                  <c:v>42</c:v>
                </c:pt>
                <c:pt idx="11">
                  <c:v>3</c:v>
                </c:pt>
                <c:pt idx="12">
                  <c:v>186</c:v>
                </c:pt>
                <c:pt idx="13">
                  <c:v>794</c:v>
                </c:pt>
                <c:pt idx="14">
                  <c:v>43</c:v>
                </c:pt>
                <c:pt idx="15">
                  <c:v>132</c:v>
                </c:pt>
                <c:pt idx="16">
                  <c:v>141</c:v>
                </c:pt>
                <c:pt idx="17" formatCode="General">
                  <c:v>76</c:v>
                </c:pt>
                <c:pt idx="18" formatCode="General">
                  <c:v>4</c:v>
                </c:pt>
                <c:pt idx="19" formatCode="General">
                  <c:v>38</c:v>
                </c:pt>
                <c:pt idx="20" formatCode="General">
                  <c:v>36</c:v>
                </c:pt>
                <c:pt idx="21">
                  <c:v>0</c:v>
                </c:pt>
                <c:pt idx="22" formatCode="General">
                  <c:v>0</c:v>
                </c:pt>
                <c:pt idx="23" formatCode="General">
                  <c:v>0</c:v>
                </c:pt>
                <c:pt idx="24">
                  <c:v>32</c:v>
                </c:pt>
                <c:pt idx="25">
                  <c:v>0</c:v>
                </c:pt>
                <c:pt idx="26">
                  <c:v>108</c:v>
                </c:pt>
                <c:pt idx="27">
                  <c:v>610</c:v>
                </c:pt>
                <c:pt idx="28">
                  <c:v>41</c:v>
                </c:pt>
                <c:pt idx="29">
                  <c:v>103</c:v>
                </c:pt>
                <c:pt idx="30">
                  <c:v>302</c:v>
                </c:pt>
                <c:pt idx="31" formatCode="General">
                  <c:v>60</c:v>
                </c:pt>
                <c:pt idx="32" formatCode="General">
                  <c:v>1</c:v>
                </c:pt>
                <c:pt idx="33" formatCode="General">
                  <c:v>66</c:v>
                </c:pt>
                <c:pt idx="34" formatCode="General">
                  <c:v>2</c:v>
                </c:pt>
                <c:pt idx="35">
                  <c:v>0</c:v>
                </c:pt>
                <c:pt idx="36" formatCode="General">
                  <c:v>0</c:v>
                </c:pt>
                <c:pt idx="37" formatCode="General">
                  <c:v>0</c:v>
                </c:pt>
                <c:pt idx="38">
                  <c:v>8</c:v>
                </c:pt>
                <c:pt idx="39">
                  <c:v>0</c:v>
                </c:pt>
                <c:pt idx="40">
                  <c:v>284</c:v>
                </c:pt>
                <c:pt idx="41">
                  <c:v>867</c:v>
                </c:pt>
                <c:pt idx="42">
                  <c:v>49</c:v>
                </c:pt>
                <c:pt idx="43">
                  <c:v>127</c:v>
                </c:pt>
                <c:pt idx="44">
                  <c:v>164</c:v>
                </c:pt>
                <c:pt idx="45" formatCode="General">
                  <c:v>76</c:v>
                </c:pt>
                <c:pt idx="46" formatCode="General">
                  <c:v>3</c:v>
                </c:pt>
                <c:pt idx="47" formatCode="General">
                  <c:v>66</c:v>
                </c:pt>
                <c:pt idx="48" formatCode="General">
                  <c:v>14</c:v>
                </c:pt>
                <c:pt idx="49">
                  <c:v>0</c:v>
                </c:pt>
                <c:pt idx="50" formatCode="General">
                  <c:v>0</c:v>
                </c:pt>
                <c:pt idx="51" formatCode="General">
                  <c:v>0</c:v>
                </c:pt>
                <c:pt idx="52">
                  <c:v>10</c:v>
                </c:pt>
                <c:pt idx="53">
                  <c:v>1</c:v>
                </c:pt>
                <c:pt idx="54">
                  <c:v>149</c:v>
                </c:pt>
                <c:pt idx="55">
                  <c:v>659</c:v>
                </c:pt>
                <c:pt idx="56">
                  <c:v>20</c:v>
                </c:pt>
                <c:pt idx="57">
                  <c:v>148</c:v>
                </c:pt>
                <c:pt idx="58">
                  <c:v>215</c:v>
                </c:pt>
                <c:pt idx="59" formatCode="General">
                  <c:v>84</c:v>
                </c:pt>
                <c:pt idx="60" formatCode="General">
                  <c:v>2</c:v>
                </c:pt>
                <c:pt idx="61" formatCode="General">
                  <c:v>51</c:v>
                </c:pt>
                <c:pt idx="62" formatCode="General">
                  <c:v>8</c:v>
                </c:pt>
                <c:pt idx="63">
                  <c:v>0</c:v>
                </c:pt>
                <c:pt idx="64" formatCode="General">
                  <c:v>0</c:v>
                </c:pt>
                <c:pt idx="65" formatCode="General">
                  <c:v>0</c:v>
                </c:pt>
                <c:pt idx="66">
                  <c:v>12</c:v>
                </c:pt>
                <c:pt idx="67">
                  <c:v>2</c:v>
                </c:pt>
                <c:pt idx="68">
                  <c:v>213</c:v>
                </c:pt>
                <c:pt idx="69">
                  <c:v>755</c:v>
                </c:pt>
                <c:pt idx="70">
                  <c:v>29</c:v>
                </c:pt>
                <c:pt idx="71">
                  <c:v>67</c:v>
                </c:pt>
                <c:pt idx="72">
                  <c:v>279</c:v>
                </c:pt>
                <c:pt idx="73" formatCode="General">
                  <c:v>32</c:v>
                </c:pt>
                <c:pt idx="74" formatCode="General">
                  <c:v>0</c:v>
                </c:pt>
                <c:pt idx="75" formatCode="General">
                  <c:v>60</c:v>
                </c:pt>
                <c:pt idx="76" formatCode="General">
                  <c:v>15</c:v>
                </c:pt>
                <c:pt idx="77">
                  <c:v>0</c:v>
                </c:pt>
                <c:pt idx="78" formatCode="General">
                  <c:v>3</c:v>
                </c:pt>
                <c:pt idx="79" formatCode="General">
                  <c:v>0</c:v>
                </c:pt>
                <c:pt idx="80">
                  <c:v>12</c:v>
                </c:pt>
                <c:pt idx="81">
                  <c:v>0</c:v>
                </c:pt>
                <c:pt idx="82">
                  <c:v>260</c:v>
                </c:pt>
                <c:pt idx="83">
                  <c:v>757</c:v>
                </c:pt>
                <c:pt idx="97">
                  <c:v>0</c:v>
                </c:pt>
                <c:pt idx="111">
                  <c:v>0</c:v>
                </c:pt>
                <c:pt idx="125">
                  <c:v>0</c:v>
                </c:pt>
                <c:pt idx="139">
                  <c:v>0</c:v>
                </c:pt>
                <c:pt idx="153">
                  <c:v>0</c:v>
                </c:pt>
                <c:pt idx="167">
                  <c:v>0</c:v>
                </c:pt>
              </c:numCache>
            </c:numRef>
          </c:val>
        </c:ser>
        <c:ser>
          <c:idx val="1"/>
          <c:order val="1"/>
          <c:tx>
            <c:strRef>
              <c:f>Tableau_Comex!$I$6</c:f>
              <c:strCache>
                <c:ptCount val="1"/>
                <c:pt idx="0">
                  <c:v>Non faites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 algn="l">
                  <a:defRPr sz="16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Tableau_Comex!$F$7:$G$174</c:f>
              <c:multiLvlStrCache>
                <c:ptCount val="168"/>
                <c:lvl>
                  <c:pt idx="0">
                    <c:v>Services généraux</c:v>
                  </c:pt>
                  <c:pt idx="1">
                    <c:v>EAI</c:v>
                  </c:pt>
                  <c:pt idx="2">
                    <c:v>Méca Epuration</c:v>
                  </c:pt>
                  <c:pt idx="3">
                    <c:v>Méca Thermique</c:v>
                  </c:pt>
                  <c:pt idx="4">
                    <c:v>Surété sécurité</c:v>
                  </c:pt>
                  <c:pt idx="5">
                    <c:v>Thermique</c:v>
                  </c:pt>
                  <c:pt idx="6">
                    <c:v>Travaux</c:v>
                  </c:pt>
                  <c:pt idx="7">
                    <c:v>Travaux épuration</c:v>
                  </c:pt>
                  <c:pt idx="8">
                    <c:v>Travaux thermique</c:v>
                  </c:pt>
                  <c:pt idx="9">
                    <c:v>Travaux neufs</c:v>
                  </c:pt>
                  <c:pt idx="10">
                    <c:v>Sociétés extérieurs</c:v>
                  </c:pt>
                  <c:pt idx="11">
                    <c:v>Méthodes et performances</c:v>
                  </c:pt>
                  <c:pt idx="12">
                    <c:v>Mécanique</c:v>
                  </c:pt>
                  <c:pt idx="13">
                    <c:v>Total</c:v>
                  </c:pt>
                  <c:pt idx="14">
                    <c:v>Services généraux</c:v>
                  </c:pt>
                  <c:pt idx="15">
                    <c:v>EAI</c:v>
                  </c:pt>
                  <c:pt idx="16">
                    <c:v>Méca Epuration</c:v>
                  </c:pt>
                  <c:pt idx="17">
                    <c:v>Méca Thermique</c:v>
                  </c:pt>
                  <c:pt idx="18">
                    <c:v>Surété sécurité</c:v>
                  </c:pt>
                  <c:pt idx="19">
                    <c:v>Thermique</c:v>
                  </c:pt>
                  <c:pt idx="20">
                    <c:v>Travaux</c:v>
                  </c:pt>
                  <c:pt idx="21">
                    <c:v>Travaux épuration</c:v>
                  </c:pt>
                  <c:pt idx="22">
                    <c:v>Travaux thermique</c:v>
                  </c:pt>
                  <c:pt idx="23">
                    <c:v>Travaux neufs</c:v>
                  </c:pt>
                  <c:pt idx="24">
                    <c:v>Sociétés extérieurs</c:v>
                  </c:pt>
                  <c:pt idx="25">
                    <c:v>Méthodes et performances</c:v>
                  </c:pt>
                  <c:pt idx="26">
                    <c:v>Mécanique</c:v>
                  </c:pt>
                  <c:pt idx="27">
                    <c:v>Total</c:v>
                  </c:pt>
                  <c:pt idx="28">
                    <c:v>Services généraux</c:v>
                  </c:pt>
                  <c:pt idx="29">
                    <c:v>EAI</c:v>
                  </c:pt>
                  <c:pt idx="30">
                    <c:v>Méca Epuration</c:v>
                  </c:pt>
                  <c:pt idx="31">
                    <c:v>Méca Thermique</c:v>
                  </c:pt>
                  <c:pt idx="32">
                    <c:v>Surété sécurité</c:v>
                  </c:pt>
                  <c:pt idx="33">
                    <c:v>Thermique</c:v>
                  </c:pt>
                  <c:pt idx="34">
                    <c:v>Travaux</c:v>
                  </c:pt>
                  <c:pt idx="35">
                    <c:v>Travaux épuration</c:v>
                  </c:pt>
                  <c:pt idx="36">
                    <c:v>Travaux thermique</c:v>
                  </c:pt>
                  <c:pt idx="37">
                    <c:v>Travaux neufs</c:v>
                  </c:pt>
                  <c:pt idx="38">
                    <c:v>Sociétés extérieurs</c:v>
                  </c:pt>
                  <c:pt idx="39">
                    <c:v>Méthodes et performances</c:v>
                  </c:pt>
                  <c:pt idx="40">
                    <c:v>Mécanique</c:v>
                  </c:pt>
                  <c:pt idx="41">
                    <c:v>Total</c:v>
                  </c:pt>
                  <c:pt idx="42">
                    <c:v>Services généraux</c:v>
                  </c:pt>
                  <c:pt idx="43">
                    <c:v>EAI</c:v>
                  </c:pt>
                  <c:pt idx="44">
                    <c:v>Méca Epuration</c:v>
                  </c:pt>
                  <c:pt idx="45">
                    <c:v>Méca Thermique</c:v>
                  </c:pt>
                  <c:pt idx="46">
                    <c:v>Surété sécurité</c:v>
                  </c:pt>
                  <c:pt idx="47">
                    <c:v>Thermique</c:v>
                  </c:pt>
                  <c:pt idx="48">
                    <c:v>Travaux</c:v>
                  </c:pt>
                  <c:pt idx="49">
                    <c:v>Travaux épuration</c:v>
                  </c:pt>
                  <c:pt idx="50">
                    <c:v>Travaux thermique</c:v>
                  </c:pt>
                  <c:pt idx="51">
                    <c:v>Travaux neufs</c:v>
                  </c:pt>
                  <c:pt idx="52">
                    <c:v>Sociétés extérieurs</c:v>
                  </c:pt>
                  <c:pt idx="53">
                    <c:v>Méthodes et performances</c:v>
                  </c:pt>
                  <c:pt idx="54">
                    <c:v>Mécanique</c:v>
                  </c:pt>
                  <c:pt idx="55">
                    <c:v>Total</c:v>
                  </c:pt>
                  <c:pt idx="56">
                    <c:v>Services généraux</c:v>
                  </c:pt>
                  <c:pt idx="57">
                    <c:v>EAI</c:v>
                  </c:pt>
                  <c:pt idx="58">
                    <c:v>Méca Epuration</c:v>
                  </c:pt>
                  <c:pt idx="59">
                    <c:v>Méca Thermique</c:v>
                  </c:pt>
                  <c:pt idx="60">
                    <c:v>Surété sécurité</c:v>
                  </c:pt>
                  <c:pt idx="61">
                    <c:v>Thermique</c:v>
                  </c:pt>
                  <c:pt idx="62">
                    <c:v>Travaux</c:v>
                  </c:pt>
                  <c:pt idx="63">
                    <c:v>Travaux épuration</c:v>
                  </c:pt>
                  <c:pt idx="64">
                    <c:v>Travaux thermique</c:v>
                  </c:pt>
                  <c:pt idx="65">
                    <c:v>Travaux neufs</c:v>
                  </c:pt>
                  <c:pt idx="66">
                    <c:v>Sociétés extérieurs</c:v>
                  </c:pt>
                  <c:pt idx="67">
                    <c:v>Méthodes et performances</c:v>
                  </c:pt>
                  <c:pt idx="68">
                    <c:v>Mécanique</c:v>
                  </c:pt>
                  <c:pt idx="69">
                    <c:v>Total</c:v>
                  </c:pt>
                  <c:pt idx="70">
                    <c:v>Services généraux</c:v>
                  </c:pt>
                  <c:pt idx="71">
                    <c:v>EAI</c:v>
                  </c:pt>
                  <c:pt idx="72">
                    <c:v>Méca Epuration</c:v>
                  </c:pt>
                  <c:pt idx="73">
                    <c:v>Méca Thermique</c:v>
                  </c:pt>
                  <c:pt idx="74">
                    <c:v>Surété sécurité</c:v>
                  </c:pt>
                  <c:pt idx="75">
                    <c:v>Thermique</c:v>
                  </c:pt>
                  <c:pt idx="76">
                    <c:v>Travaux</c:v>
                  </c:pt>
                  <c:pt idx="77">
                    <c:v>Travaux épuration</c:v>
                  </c:pt>
                  <c:pt idx="78">
                    <c:v>Travaux thermique</c:v>
                  </c:pt>
                  <c:pt idx="79">
                    <c:v>Travaux neufs</c:v>
                  </c:pt>
                  <c:pt idx="80">
                    <c:v>Sociétés extérieurs</c:v>
                  </c:pt>
                  <c:pt idx="81">
                    <c:v>Méthodes et performances</c:v>
                  </c:pt>
                  <c:pt idx="82">
                    <c:v>Mécanique</c:v>
                  </c:pt>
                  <c:pt idx="83">
                    <c:v>Total</c:v>
                  </c:pt>
                  <c:pt idx="84">
                    <c:v>Services généraux</c:v>
                  </c:pt>
                  <c:pt idx="85">
                    <c:v>EAI</c:v>
                  </c:pt>
                  <c:pt idx="86">
                    <c:v>Méca Epuration</c:v>
                  </c:pt>
                  <c:pt idx="87">
                    <c:v>Méca Thermique</c:v>
                  </c:pt>
                  <c:pt idx="88">
                    <c:v>Surété sécurité</c:v>
                  </c:pt>
                  <c:pt idx="89">
                    <c:v>Thermique</c:v>
                  </c:pt>
                  <c:pt idx="90">
                    <c:v>Travaux</c:v>
                  </c:pt>
                  <c:pt idx="91">
                    <c:v>Travaux épuration</c:v>
                  </c:pt>
                  <c:pt idx="92">
                    <c:v>Travaux thermique</c:v>
                  </c:pt>
                  <c:pt idx="93">
                    <c:v>Travaux neufs</c:v>
                  </c:pt>
                  <c:pt idx="94">
                    <c:v>Sociétés extérieurs</c:v>
                  </c:pt>
                  <c:pt idx="95">
                    <c:v>Méthodes et performances</c:v>
                  </c:pt>
                  <c:pt idx="96">
                    <c:v>Mécanique</c:v>
                  </c:pt>
                  <c:pt idx="97">
                    <c:v>Total</c:v>
                  </c:pt>
                  <c:pt idx="98">
                    <c:v>Services généraux</c:v>
                  </c:pt>
                  <c:pt idx="99">
                    <c:v>EAI</c:v>
                  </c:pt>
                  <c:pt idx="100">
                    <c:v>Méca Epuration</c:v>
                  </c:pt>
                  <c:pt idx="101">
                    <c:v>Méca Thermique</c:v>
                  </c:pt>
                  <c:pt idx="102">
                    <c:v>Surété sécurité</c:v>
                  </c:pt>
                  <c:pt idx="103">
                    <c:v>Thermique</c:v>
                  </c:pt>
                  <c:pt idx="104">
                    <c:v>Travaux</c:v>
                  </c:pt>
                  <c:pt idx="105">
                    <c:v>Travaux épuration</c:v>
                  </c:pt>
                  <c:pt idx="106">
                    <c:v>Travaux thermique</c:v>
                  </c:pt>
                  <c:pt idx="107">
                    <c:v>Travaux neufs</c:v>
                  </c:pt>
                  <c:pt idx="108">
                    <c:v>Sociétés extérieurs</c:v>
                  </c:pt>
                  <c:pt idx="109">
                    <c:v>Méthodes et performances</c:v>
                  </c:pt>
                  <c:pt idx="110">
                    <c:v>Mécanique</c:v>
                  </c:pt>
                  <c:pt idx="111">
                    <c:v>Total</c:v>
                  </c:pt>
                  <c:pt idx="112">
                    <c:v>Services généraux</c:v>
                  </c:pt>
                  <c:pt idx="113">
                    <c:v>EAI</c:v>
                  </c:pt>
                  <c:pt idx="114">
                    <c:v>Méca Epuration</c:v>
                  </c:pt>
                  <c:pt idx="115">
                    <c:v>Méca Thermique</c:v>
                  </c:pt>
                  <c:pt idx="116">
                    <c:v>Surété sécurité</c:v>
                  </c:pt>
                  <c:pt idx="117">
                    <c:v>Thermique</c:v>
                  </c:pt>
                  <c:pt idx="118">
                    <c:v>Travaux</c:v>
                  </c:pt>
                  <c:pt idx="119">
                    <c:v>Travaux épuration</c:v>
                  </c:pt>
                  <c:pt idx="120">
                    <c:v>Travaux thermique</c:v>
                  </c:pt>
                  <c:pt idx="121">
                    <c:v>Travaux neufs</c:v>
                  </c:pt>
                  <c:pt idx="122">
                    <c:v>Sociétés extérieurs</c:v>
                  </c:pt>
                  <c:pt idx="123">
                    <c:v>Méthodes et performances</c:v>
                  </c:pt>
                  <c:pt idx="124">
                    <c:v>Mécanique</c:v>
                  </c:pt>
                  <c:pt idx="125">
                    <c:v>Total</c:v>
                  </c:pt>
                  <c:pt idx="126">
                    <c:v>Services généraux</c:v>
                  </c:pt>
                  <c:pt idx="127">
                    <c:v>EAI</c:v>
                  </c:pt>
                  <c:pt idx="128">
                    <c:v>Méca Epuration</c:v>
                  </c:pt>
                  <c:pt idx="129">
                    <c:v>Méca Thermique</c:v>
                  </c:pt>
                  <c:pt idx="130">
                    <c:v>Surété sécurité</c:v>
                  </c:pt>
                  <c:pt idx="131">
                    <c:v>Thermique</c:v>
                  </c:pt>
                  <c:pt idx="132">
                    <c:v>Travaux</c:v>
                  </c:pt>
                  <c:pt idx="133">
                    <c:v>Travaux épuration</c:v>
                  </c:pt>
                  <c:pt idx="134">
                    <c:v>Travaux thermique</c:v>
                  </c:pt>
                  <c:pt idx="135">
                    <c:v>Travaux neufs</c:v>
                  </c:pt>
                  <c:pt idx="136">
                    <c:v>Sociétés extérieurs</c:v>
                  </c:pt>
                  <c:pt idx="137">
                    <c:v>Méthodes et performances</c:v>
                  </c:pt>
                  <c:pt idx="138">
                    <c:v>Mécanique</c:v>
                  </c:pt>
                  <c:pt idx="139">
                    <c:v>Total</c:v>
                  </c:pt>
                  <c:pt idx="140">
                    <c:v>Services généraux</c:v>
                  </c:pt>
                  <c:pt idx="141">
                    <c:v>EAI</c:v>
                  </c:pt>
                  <c:pt idx="142">
                    <c:v>Méca Epuration</c:v>
                  </c:pt>
                  <c:pt idx="143">
                    <c:v>Méca Thermique</c:v>
                  </c:pt>
                  <c:pt idx="144">
                    <c:v>Surété sécurité</c:v>
                  </c:pt>
                  <c:pt idx="145">
                    <c:v>Thermique</c:v>
                  </c:pt>
                  <c:pt idx="146">
                    <c:v>Travaux</c:v>
                  </c:pt>
                  <c:pt idx="147">
                    <c:v>Travaux épuration</c:v>
                  </c:pt>
                  <c:pt idx="148">
                    <c:v>Travaux thermique</c:v>
                  </c:pt>
                  <c:pt idx="149">
                    <c:v>Travaux neufs</c:v>
                  </c:pt>
                  <c:pt idx="150">
                    <c:v>Sociétés extérieurs</c:v>
                  </c:pt>
                  <c:pt idx="151">
                    <c:v>Méthodes et performances</c:v>
                  </c:pt>
                  <c:pt idx="152">
                    <c:v>Mécanique</c:v>
                  </c:pt>
                  <c:pt idx="153">
                    <c:v>Total</c:v>
                  </c:pt>
                  <c:pt idx="154">
                    <c:v>Services généraux</c:v>
                  </c:pt>
                  <c:pt idx="155">
                    <c:v>EAI</c:v>
                  </c:pt>
                  <c:pt idx="156">
                    <c:v>Méca Epuration</c:v>
                  </c:pt>
                  <c:pt idx="157">
                    <c:v>Méca Thermique</c:v>
                  </c:pt>
                  <c:pt idx="158">
                    <c:v>Surété sécurité</c:v>
                  </c:pt>
                  <c:pt idx="159">
                    <c:v>Thermique</c:v>
                  </c:pt>
                  <c:pt idx="160">
                    <c:v>Travaux</c:v>
                  </c:pt>
                  <c:pt idx="161">
                    <c:v>Travaux épuration</c:v>
                  </c:pt>
                  <c:pt idx="162">
                    <c:v>Travaux thermique</c:v>
                  </c:pt>
                  <c:pt idx="163">
                    <c:v>Travaux neufs</c:v>
                  </c:pt>
                  <c:pt idx="164">
                    <c:v>Sociétés extérieurs</c:v>
                  </c:pt>
                  <c:pt idx="165">
                    <c:v>Méthodes et performances</c:v>
                  </c:pt>
                  <c:pt idx="166">
                    <c:v>Mécanique</c:v>
                  </c:pt>
                  <c:pt idx="167">
                    <c:v>Total</c:v>
                  </c:pt>
                </c:lvl>
                <c:lvl>
                  <c:pt idx="0">
                    <c:v>Janvier</c:v>
                  </c:pt>
                  <c:pt idx="14">
                    <c:v>Février</c:v>
                  </c:pt>
                  <c:pt idx="28">
                    <c:v>Mars</c:v>
                  </c:pt>
                  <c:pt idx="42">
                    <c:v>Avril</c:v>
                  </c:pt>
                  <c:pt idx="56">
                    <c:v>Mai</c:v>
                  </c:pt>
                  <c:pt idx="70">
                    <c:v>Juin</c:v>
                  </c:pt>
                  <c:pt idx="84">
                    <c:v>Juillet</c:v>
                  </c:pt>
                  <c:pt idx="98">
                    <c:v>Août</c:v>
                  </c:pt>
                  <c:pt idx="112">
                    <c:v>Septembre</c:v>
                  </c:pt>
                  <c:pt idx="126">
                    <c:v>Octobre</c:v>
                  </c:pt>
                  <c:pt idx="140">
                    <c:v>Novembre</c:v>
                  </c:pt>
                  <c:pt idx="154">
                    <c:v>Décembre</c:v>
                  </c:pt>
                </c:lvl>
              </c:multiLvlStrCache>
            </c:multiLvlStrRef>
          </c:cat>
          <c:val>
            <c:numRef>
              <c:f>Tableau_Comex!$I$7:$I$174</c:f>
              <c:numCache>
                <c:formatCode>General</c:formatCode>
                <c:ptCount val="168"/>
                <c:pt idx="0" formatCode="0">
                  <c:v>3</c:v>
                </c:pt>
                <c:pt idx="1">
                  <c:v>57</c:v>
                </c:pt>
                <c:pt idx="2">
                  <c:v>3</c:v>
                </c:pt>
                <c:pt idx="3">
                  <c:v>10</c:v>
                </c:pt>
                <c:pt idx="4">
                  <c:v>6</c:v>
                </c:pt>
                <c:pt idx="5">
                  <c:v>2</c:v>
                </c:pt>
                <c:pt idx="6">
                  <c:v>2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 formatCode="0">
                  <c:v>5</c:v>
                </c:pt>
                <c:pt idx="11">
                  <c:v>10</c:v>
                </c:pt>
                <c:pt idx="12">
                  <c:v>0</c:v>
                </c:pt>
                <c:pt idx="13" formatCode="0">
                  <c:v>101</c:v>
                </c:pt>
                <c:pt idx="14" formatCode="0">
                  <c:v>8</c:v>
                </c:pt>
                <c:pt idx="15">
                  <c:v>63</c:v>
                </c:pt>
                <c:pt idx="16">
                  <c:v>15</c:v>
                </c:pt>
                <c:pt idx="17">
                  <c:v>4</c:v>
                </c:pt>
                <c:pt idx="18">
                  <c:v>8</c:v>
                </c:pt>
                <c:pt idx="19">
                  <c:v>4</c:v>
                </c:pt>
                <c:pt idx="20">
                  <c:v>9</c:v>
                </c:pt>
                <c:pt idx="21">
                  <c:v>15</c:v>
                </c:pt>
                <c:pt idx="22">
                  <c:v>0</c:v>
                </c:pt>
                <c:pt idx="23">
                  <c:v>1</c:v>
                </c:pt>
                <c:pt idx="24" formatCode="0">
                  <c:v>9</c:v>
                </c:pt>
                <c:pt idx="25">
                  <c:v>0</c:v>
                </c:pt>
                <c:pt idx="26">
                  <c:v>2</c:v>
                </c:pt>
                <c:pt idx="27" formatCode="0">
                  <c:v>138</c:v>
                </c:pt>
                <c:pt idx="28" formatCode="0">
                  <c:v>7</c:v>
                </c:pt>
                <c:pt idx="29">
                  <c:v>79</c:v>
                </c:pt>
                <c:pt idx="30">
                  <c:v>22</c:v>
                </c:pt>
                <c:pt idx="31">
                  <c:v>4</c:v>
                </c:pt>
                <c:pt idx="32">
                  <c:v>5</c:v>
                </c:pt>
                <c:pt idx="33">
                  <c:v>1</c:v>
                </c:pt>
                <c:pt idx="34">
                  <c:v>4</c:v>
                </c:pt>
                <c:pt idx="35">
                  <c:v>3</c:v>
                </c:pt>
                <c:pt idx="36">
                  <c:v>2</c:v>
                </c:pt>
                <c:pt idx="37">
                  <c:v>4</c:v>
                </c:pt>
                <c:pt idx="38" formatCode="0">
                  <c:v>3</c:v>
                </c:pt>
                <c:pt idx="39">
                  <c:v>0</c:v>
                </c:pt>
                <c:pt idx="40">
                  <c:v>2</c:v>
                </c:pt>
                <c:pt idx="41" formatCode="0">
                  <c:v>136</c:v>
                </c:pt>
                <c:pt idx="42" formatCode="0">
                  <c:v>8</c:v>
                </c:pt>
                <c:pt idx="43">
                  <c:v>166</c:v>
                </c:pt>
                <c:pt idx="44">
                  <c:v>25</c:v>
                </c:pt>
                <c:pt idx="45">
                  <c:v>14</c:v>
                </c:pt>
                <c:pt idx="46">
                  <c:v>10</c:v>
                </c:pt>
                <c:pt idx="47">
                  <c:v>2</c:v>
                </c:pt>
                <c:pt idx="48">
                  <c:v>9</c:v>
                </c:pt>
                <c:pt idx="49">
                  <c:v>12</c:v>
                </c:pt>
                <c:pt idx="50">
                  <c:v>0</c:v>
                </c:pt>
                <c:pt idx="51">
                  <c:v>2</c:v>
                </c:pt>
                <c:pt idx="52" formatCode="0">
                  <c:v>7</c:v>
                </c:pt>
                <c:pt idx="53">
                  <c:v>3</c:v>
                </c:pt>
                <c:pt idx="54">
                  <c:v>11</c:v>
                </c:pt>
                <c:pt idx="55" formatCode="0">
                  <c:v>269</c:v>
                </c:pt>
                <c:pt idx="56" formatCode="0">
                  <c:v>18</c:v>
                </c:pt>
                <c:pt idx="57">
                  <c:v>86</c:v>
                </c:pt>
                <c:pt idx="58">
                  <c:v>49</c:v>
                </c:pt>
                <c:pt idx="59">
                  <c:v>21</c:v>
                </c:pt>
                <c:pt idx="60">
                  <c:v>7</c:v>
                </c:pt>
                <c:pt idx="61">
                  <c:v>5</c:v>
                </c:pt>
                <c:pt idx="62">
                  <c:v>2</c:v>
                </c:pt>
                <c:pt idx="63">
                  <c:v>6</c:v>
                </c:pt>
                <c:pt idx="64">
                  <c:v>0</c:v>
                </c:pt>
                <c:pt idx="65">
                  <c:v>4</c:v>
                </c:pt>
                <c:pt idx="66" formatCode="0">
                  <c:v>0</c:v>
                </c:pt>
                <c:pt idx="67">
                  <c:v>0</c:v>
                </c:pt>
                <c:pt idx="68">
                  <c:v>36</c:v>
                </c:pt>
                <c:pt idx="69" formatCode="0">
                  <c:v>234</c:v>
                </c:pt>
                <c:pt idx="70" formatCode="0">
                  <c:v>13</c:v>
                </c:pt>
                <c:pt idx="71">
                  <c:v>120</c:v>
                </c:pt>
                <c:pt idx="72">
                  <c:v>74</c:v>
                </c:pt>
                <c:pt idx="73">
                  <c:v>43</c:v>
                </c:pt>
                <c:pt idx="74">
                  <c:v>9</c:v>
                </c:pt>
                <c:pt idx="75">
                  <c:v>9</c:v>
                </c:pt>
                <c:pt idx="76">
                  <c:v>11</c:v>
                </c:pt>
                <c:pt idx="77">
                  <c:v>3</c:v>
                </c:pt>
                <c:pt idx="78">
                  <c:v>1</c:v>
                </c:pt>
                <c:pt idx="79">
                  <c:v>2</c:v>
                </c:pt>
                <c:pt idx="80" formatCode="0">
                  <c:v>10</c:v>
                </c:pt>
                <c:pt idx="81">
                  <c:v>0</c:v>
                </c:pt>
                <c:pt idx="82">
                  <c:v>34</c:v>
                </c:pt>
                <c:pt idx="83" formatCode="0">
                  <c:v>329</c:v>
                </c:pt>
                <c:pt idx="97" formatCode="0">
                  <c:v>0</c:v>
                </c:pt>
                <c:pt idx="111" formatCode="0">
                  <c:v>0</c:v>
                </c:pt>
                <c:pt idx="125" formatCode="0">
                  <c:v>0</c:v>
                </c:pt>
                <c:pt idx="139" formatCode="0">
                  <c:v>0</c:v>
                </c:pt>
                <c:pt idx="153" formatCode="0">
                  <c:v>0</c:v>
                </c:pt>
                <c:pt idx="167" formatCode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axId val="241608184"/>
        <c:axId val="241608576"/>
      </c:barChart>
      <c:catAx>
        <c:axId val="241608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608576"/>
        <c:crosses val="autoZero"/>
        <c:auto val="1"/>
        <c:lblAlgn val="ctr"/>
        <c:lblOffset val="100"/>
        <c:noMultiLvlLbl val="0"/>
      </c:catAx>
      <c:valAx>
        <c:axId val="24160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608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14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Pourcentage d'OT faites</a:t>
            </a:r>
            <a:r>
              <a:rPr lang="en-US" baseline="0"/>
              <a:t> pour chaque équipe par mois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Tableau_Comex!$J$6</c:f>
              <c:strCache>
                <c:ptCount val="1"/>
                <c:pt idx="0">
                  <c:v>% Faites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Tableau_Comex!$F$7:$G$174</c:f>
              <c:multiLvlStrCache>
                <c:ptCount val="168"/>
                <c:lvl>
                  <c:pt idx="0">
                    <c:v>Services généraux</c:v>
                  </c:pt>
                  <c:pt idx="1">
                    <c:v>EAI</c:v>
                  </c:pt>
                  <c:pt idx="2">
                    <c:v>Méca Epuration</c:v>
                  </c:pt>
                  <c:pt idx="3">
                    <c:v>Méca Thermique</c:v>
                  </c:pt>
                  <c:pt idx="4">
                    <c:v>Surété sécurité</c:v>
                  </c:pt>
                  <c:pt idx="5">
                    <c:v>Thermique</c:v>
                  </c:pt>
                  <c:pt idx="6">
                    <c:v>Travaux</c:v>
                  </c:pt>
                  <c:pt idx="7">
                    <c:v>Travaux épuration</c:v>
                  </c:pt>
                  <c:pt idx="8">
                    <c:v>Travaux thermique</c:v>
                  </c:pt>
                  <c:pt idx="9">
                    <c:v>Travaux neufs</c:v>
                  </c:pt>
                  <c:pt idx="10">
                    <c:v>Sociétés extérieurs</c:v>
                  </c:pt>
                  <c:pt idx="11">
                    <c:v>Méthodes et performances</c:v>
                  </c:pt>
                  <c:pt idx="12">
                    <c:v>Mécanique</c:v>
                  </c:pt>
                  <c:pt idx="13">
                    <c:v>Total</c:v>
                  </c:pt>
                  <c:pt idx="14">
                    <c:v>Services généraux</c:v>
                  </c:pt>
                  <c:pt idx="15">
                    <c:v>EAI</c:v>
                  </c:pt>
                  <c:pt idx="16">
                    <c:v>Méca Epuration</c:v>
                  </c:pt>
                  <c:pt idx="17">
                    <c:v>Méca Thermique</c:v>
                  </c:pt>
                  <c:pt idx="18">
                    <c:v>Surété sécurité</c:v>
                  </c:pt>
                  <c:pt idx="19">
                    <c:v>Thermique</c:v>
                  </c:pt>
                  <c:pt idx="20">
                    <c:v>Travaux</c:v>
                  </c:pt>
                  <c:pt idx="21">
                    <c:v>Travaux épuration</c:v>
                  </c:pt>
                  <c:pt idx="22">
                    <c:v>Travaux thermique</c:v>
                  </c:pt>
                  <c:pt idx="23">
                    <c:v>Travaux neufs</c:v>
                  </c:pt>
                  <c:pt idx="24">
                    <c:v>Sociétés extérieurs</c:v>
                  </c:pt>
                  <c:pt idx="25">
                    <c:v>Méthodes et performances</c:v>
                  </c:pt>
                  <c:pt idx="26">
                    <c:v>Mécanique</c:v>
                  </c:pt>
                  <c:pt idx="27">
                    <c:v>Total</c:v>
                  </c:pt>
                  <c:pt idx="28">
                    <c:v>Services généraux</c:v>
                  </c:pt>
                  <c:pt idx="29">
                    <c:v>EAI</c:v>
                  </c:pt>
                  <c:pt idx="30">
                    <c:v>Méca Epuration</c:v>
                  </c:pt>
                  <c:pt idx="31">
                    <c:v>Méca Thermique</c:v>
                  </c:pt>
                  <c:pt idx="32">
                    <c:v>Surété sécurité</c:v>
                  </c:pt>
                  <c:pt idx="33">
                    <c:v>Thermique</c:v>
                  </c:pt>
                  <c:pt idx="34">
                    <c:v>Travaux</c:v>
                  </c:pt>
                  <c:pt idx="35">
                    <c:v>Travaux épuration</c:v>
                  </c:pt>
                  <c:pt idx="36">
                    <c:v>Travaux thermique</c:v>
                  </c:pt>
                  <c:pt idx="37">
                    <c:v>Travaux neufs</c:v>
                  </c:pt>
                  <c:pt idx="38">
                    <c:v>Sociétés extérieurs</c:v>
                  </c:pt>
                  <c:pt idx="39">
                    <c:v>Méthodes et performances</c:v>
                  </c:pt>
                  <c:pt idx="40">
                    <c:v>Mécanique</c:v>
                  </c:pt>
                  <c:pt idx="41">
                    <c:v>Total</c:v>
                  </c:pt>
                  <c:pt idx="42">
                    <c:v>Services généraux</c:v>
                  </c:pt>
                  <c:pt idx="43">
                    <c:v>EAI</c:v>
                  </c:pt>
                  <c:pt idx="44">
                    <c:v>Méca Epuration</c:v>
                  </c:pt>
                  <c:pt idx="45">
                    <c:v>Méca Thermique</c:v>
                  </c:pt>
                  <c:pt idx="46">
                    <c:v>Surété sécurité</c:v>
                  </c:pt>
                  <c:pt idx="47">
                    <c:v>Thermique</c:v>
                  </c:pt>
                  <c:pt idx="48">
                    <c:v>Travaux</c:v>
                  </c:pt>
                  <c:pt idx="49">
                    <c:v>Travaux épuration</c:v>
                  </c:pt>
                  <c:pt idx="50">
                    <c:v>Travaux thermique</c:v>
                  </c:pt>
                  <c:pt idx="51">
                    <c:v>Travaux neufs</c:v>
                  </c:pt>
                  <c:pt idx="52">
                    <c:v>Sociétés extérieurs</c:v>
                  </c:pt>
                  <c:pt idx="53">
                    <c:v>Méthodes et performances</c:v>
                  </c:pt>
                  <c:pt idx="54">
                    <c:v>Mécanique</c:v>
                  </c:pt>
                  <c:pt idx="55">
                    <c:v>Total</c:v>
                  </c:pt>
                  <c:pt idx="56">
                    <c:v>Services généraux</c:v>
                  </c:pt>
                  <c:pt idx="57">
                    <c:v>EAI</c:v>
                  </c:pt>
                  <c:pt idx="58">
                    <c:v>Méca Epuration</c:v>
                  </c:pt>
                  <c:pt idx="59">
                    <c:v>Méca Thermique</c:v>
                  </c:pt>
                  <c:pt idx="60">
                    <c:v>Surété sécurité</c:v>
                  </c:pt>
                  <c:pt idx="61">
                    <c:v>Thermique</c:v>
                  </c:pt>
                  <c:pt idx="62">
                    <c:v>Travaux</c:v>
                  </c:pt>
                  <c:pt idx="63">
                    <c:v>Travaux épuration</c:v>
                  </c:pt>
                  <c:pt idx="64">
                    <c:v>Travaux thermique</c:v>
                  </c:pt>
                  <c:pt idx="65">
                    <c:v>Travaux neufs</c:v>
                  </c:pt>
                  <c:pt idx="66">
                    <c:v>Sociétés extérieurs</c:v>
                  </c:pt>
                  <c:pt idx="67">
                    <c:v>Méthodes et performances</c:v>
                  </c:pt>
                  <c:pt idx="68">
                    <c:v>Mécanique</c:v>
                  </c:pt>
                  <c:pt idx="69">
                    <c:v>Total</c:v>
                  </c:pt>
                  <c:pt idx="70">
                    <c:v>Services généraux</c:v>
                  </c:pt>
                  <c:pt idx="71">
                    <c:v>EAI</c:v>
                  </c:pt>
                  <c:pt idx="72">
                    <c:v>Méca Epuration</c:v>
                  </c:pt>
                  <c:pt idx="73">
                    <c:v>Méca Thermique</c:v>
                  </c:pt>
                  <c:pt idx="74">
                    <c:v>Surété sécurité</c:v>
                  </c:pt>
                  <c:pt idx="75">
                    <c:v>Thermique</c:v>
                  </c:pt>
                  <c:pt idx="76">
                    <c:v>Travaux</c:v>
                  </c:pt>
                  <c:pt idx="77">
                    <c:v>Travaux épuration</c:v>
                  </c:pt>
                  <c:pt idx="78">
                    <c:v>Travaux thermique</c:v>
                  </c:pt>
                  <c:pt idx="79">
                    <c:v>Travaux neufs</c:v>
                  </c:pt>
                  <c:pt idx="80">
                    <c:v>Sociétés extérieurs</c:v>
                  </c:pt>
                  <c:pt idx="81">
                    <c:v>Méthodes et performances</c:v>
                  </c:pt>
                  <c:pt idx="82">
                    <c:v>Mécanique</c:v>
                  </c:pt>
                  <c:pt idx="83">
                    <c:v>Total</c:v>
                  </c:pt>
                  <c:pt idx="84">
                    <c:v>Services généraux</c:v>
                  </c:pt>
                  <c:pt idx="85">
                    <c:v>EAI</c:v>
                  </c:pt>
                  <c:pt idx="86">
                    <c:v>Méca Epuration</c:v>
                  </c:pt>
                  <c:pt idx="87">
                    <c:v>Méca Thermique</c:v>
                  </c:pt>
                  <c:pt idx="88">
                    <c:v>Surété sécurité</c:v>
                  </c:pt>
                  <c:pt idx="89">
                    <c:v>Thermique</c:v>
                  </c:pt>
                  <c:pt idx="90">
                    <c:v>Travaux</c:v>
                  </c:pt>
                  <c:pt idx="91">
                    <c:v>Travaux épuration</c:v>
                  </c:pt>
                  <c:pt idx="92">
                    <c:v>Travaux thermique</c:v>
                  </c:pt>
                  <c:pt idx="93">
                    <c:v>Travaux neufs</c:v>
                  </c:pt>
                  <c:pt idx="94">
                    <c:v>Sociétés extérieurs</c:v>
                  </c:pt>
                  <c:pt idx="95">
                    <c:v>Méthodes et performances</c:v>
                  </c:pt>
                  <c:pt idx="96">
                    <c:v>Mécanique</c:v>
                  </c:pt>
                  <c:pt idx="97">
                    <c:v>Total</c:v>
                  </c:pt>
                  <c:pt idx="98">
                    <c:v>Services généraux</c:v>
                  </c:pt>
                  <c:pt idx="99">
                    <c:v>EAI</c:v>
                  </c:pt>
                  <c:pt idx="100">
                    <c:v>Méca Epuration</c:v>
                  </c:pt>
                  <c:pt idx="101">
                    <c:v>Méca Thermique</c:v>
                  </c:pt>
                  <c:pt idx="102">
                    <c:v>Surété sécurité</c:v>
                  </c:pt>
                  <c:pt idx="103">
                    <c:v>Thermique</c:v>
                  </c:pt>
                  <c:pt idx="104">
                    <c:v>Travaux</c:v>
                  </c:pt>
                  <c:pt idx="105">
                    <c:v>Travaux épuration</c:v>
                  </c:pt>
                  <c:pt idx="106">
                    <c:v>Travaux thermique</c:v>
                  </c:pt>
                  <c:pt idx="107">
                    <c:v>Travaux neufs</c:v>
                  </c:pt>
                  <c:pt idx="108">
                    <c:v>Sociétés extérieurs</c:v>
                  </c:pt>
                  <c:pt idx="109">
                    <c:v>Méthodes et performances</c:v>
                  </c:pt>
                  <c:pt idx="110">
                    <c:v>Mécanique</c:v>
                  </c:pt>
                  <c:pt idx="111">
                    <c:v>Total</c:v>
                  </c:pt>
                  <c:pt idx="112">
                    <c:v>Services généraux</c:v>
                  </c:pt>
                  <c:pt idx="113">
                    <c:v>EAI</c:v>
                  </c:pt>
                  <c:pt idx="114">
                    <c:v>Méca Epuration</c:v>
                  </c:pt>
                  <c:pt idx="115">
                    <c:v>Méca Thermique</c:v>
                  </c:pt>
                  <c:pt idx="116">
                    <c:v>Surété sécurité</c:v>
                  </c:pt>
                  <c:pt idx="117">
                    <c:v>Thermique</c:v>
                  </c:pt>
                  <c:pt idx="118">
                    <c:v>Travaux</c:v>
                  </c:pt>
                  <c:pt idx="119">
                    <c:v>Travaux épuration</c:v>
                  </c:pt>
                  <c:pt idx="120">
                    <c:v>Travaux thermique</c:v>
                  </c:pt>
                  <c:pt idx="121">
                    <c:v>Travaux neufs</c:v>
                  </c:pt>
                  <c:pt idx="122">
                    <c:v>Sociétés extérieurs</c:v>
                  </c:pt>
                  <c:pt idx="123">
                    <c:v>Méthodes et performances</c:v>
                  </c:pt>
                  <c:pt idx="124">
                    <c:v>Mécanique</c:v>
                  </c:pt>
                  <c:pt idx="125">
                    <c:v>Total</c:v>
                  </c:pt>
                  <c:pt idx="126">
                    <c:v>Services généraux</c:v>
                  </c:pt>
                  <c:pt idx="127">
                    <c:v>EAI</c:v>
                  </c:pt>
                  <c:pt idx="128">
                    <c:v>Méca Epuration</c:v>
                  </c:pt>
                  <c:pt idx="129">
                    <c:v>Méca Thermique</c:v>
                  </c:pt>
                  <c:pt idx="130">
                    <c:v>Surété sécurité</c:v>
                  </c:pt>
                  <c:pt idx="131">
                    <c:v>Thermique</c:v>
                  </c:pt>
                  <c:pt idx="132">
                    <c:v>Travaux</c:v>
                  </c:pt>
                  <c:pt idx="133">
                    <c:v>Travaux épuration</c:v>
                  </c:pt>
                  <c:pt idx="134">
                    <c:v>Travaux thermique</c:v>
                  </c:pt>
                  <c:pt idx="135">
                    <c:v>Travaux neufs</c:v>
                  </c:pt>
                  <c:pt idx="136">
                    <c:v>Sociétés extérieurs</c:v>
                  </c:pt>
                  <c:pt idx="137">
                    <c:v>Méthodes et performances</c:v>
                  </c:pt>
                  <c:pt idx="138">
                    <c:v>Mécanique</c:v>
                  </c:pt>
                  <c:pt idx="139">
                    <c:v>Total</c:v>
                  </c:pt>
                  <c:pt idx="140">
                    <c:v>Services généraux</c:v>
                  </c:pt>
                  <c:pt idx="141">
                    <c:v>EAI</c:v>
                  </c:pt>
                  <c:pt idx="142">
                    <c:v>Méca Epuration</c:v>
                  </c:pt>
                  <c:pt idx="143">
                    <c:v>Méca Thermique</c:v>
                  </c:pt>
                  <c:pt idx="144">
                    <c:v>Surété sécurité</c:v>
                  </c:pt>
                  <c:pt idx="145">
                    <c:v>Thermique</c:v>
                  </c:pt>
                  <c:pt idx="146">
                    <c:v>Travaux</c:v>
                  </c:pt>
                  <c:pt idx="147">
                    <c:v>Travaux épuration</c:v>
                  </c:pt>
                  <c:pt idx="148">
                    <c:v>Travaux thermique</c:v>
                  </c:pt>
                  <c:pt idx="149">
                    <c:v>Travaux neufs</c:v>
                  </c:pt>
                  <c:pt idx="150">
                    <c:v>Sociétés extérieurs</c:v>
                  </c:pt>
                  <c:pt idx="151">
                    <c:v>Méthodes et performances</c:v>
                  </c:pt>
                  <c:pt idx="152">
                    <c:v>Mécanique</c:v>
                  </c:pt>
                  <c:pt idx="153">
                    <c:v>Total</c:v>
                  </c:pt>
                  <c:pt idx="154">
                    <c:v>Services généraux</c:v>
                  </c:pt>
                  <c:pt idx="155">
                    <c:v>EAI</c:v>
                  </c:pt>
                  <c:pt idx="156">
                    <c:v>Méca Epuration</c:v>
                  </c:pt>
                  <c:pt idx="157">
                    <c:v>Méca Thermique</c:v>
                  </c:pt>
                  <c:pt idx="158">
                    <c:v>Surété sécurité</c:v>
                  </c:pt>
                  <c:pt idx="159">
                    <c:v>Thermique</c:v>
                  </c:pt>
                  <c:pt idx="160">
                    <c:v>Travaux</c:v>
                  </c:pt>
                  <c:pt idx="161">
                    <c:v>Travaux épuration</c:v>
                  </c:pt>
                  <c:pt idx="162">
                    <c:v>Travaux thermique</c:v>
                  </c:pt>
                  <c:pt idx="163">
                    <c:v>Travaux neufs</c:v>
                  </c:pt>
                  <c:pt idx="164">
                    <c:v>Sociétés extérieurs</c:v>
                  </c:pt>
                  <c:pt idx="165">
                    <c:v>Méthodes et performances</c:v>
                  </c:pt>
                  <c:pt idx="166">
                    <c:v>Mécanique</c:v>
                  </c:pt>
                  <c:pt idx="167">
                    <c:v>Total</c:v>
                  </c:pt>
                </c:lvl>
                <c:lvl>
                  <c:pt idx="0">
                    <c:v>Janvier</c:v>
                  </c:pt>
                  <c:pt idx="14">
                    <c:v>Février</c:v>
                  </c:pt>
                  <c:pt idx="28">
                    <c:v>Mars</c:v>
                  </c:pt>
                  <c:pt idx="42">
                    <c:v>Avril</c:v>
                  </c:pt>
                  <c:pt idx="56">
                    <c:v>Mai</c:v>
                  </c:pt>
                  <c:pt idx="70">
                    <c:v>Juin</c:v>
                  </c:pt>
                  <c:pt idx="84">
                    <c:v>Juillet</c:v>
                  </c:pt>
                  <c:pt idx="98">
                    <c:v>Août</c:v>
                  </c:pt>
                  <c:pt idx="112">
                    <c:v>Septembre</c:v>
                  </c:pt>
                  <c:pt idx="126">
                    <c:v>Octobre</c:v>
                  </c:pt>
                  <c:pt idx="140">
                    <c:v>Novembre</c:v>
                  </c:pt>
                  <c:pt idx="154">
                    <c:v>Décembre</c:v>
                  </c:pt>
                </c:lvl>
              </c:multiLvlStrCache>
            </c:multiLvlStrRef>
          </c:cat>
          <c:val>
            <c:numRef>
              <c:f>Tableau_Comex!$J$7:$J$174</c:f>
              <c:numCache>
                <c:formatCode>0.0%</c:formatCode>
                <c:ptCount val="168"/>
                <c:pt idx="0">
                  <c:v>0.93181818181818177</c:v>
                </c:pt>
                <c:pt idx="1">
                  <c:v>0.67428571428571427</c:v>
                </c:pt>
                <c:pt idx="2">
                  <c:v>0.98841698841698844</c:v>
                </c:pt>
                <c:pt idx="3">
                  <c:v>0.82758620689655171</c:v>
                </c:pt>
                <c:pt idx="4">
                  <c:v>0.33333333333333331</c:v>
                </c:pt>
                <c:pt idx="5">
                  <c:v>0.96923076923076923</c:v>
                </c:pt>
                <c:pt idx="6">
                  <c:v>0.91304347826086951</c:v>
                </c:pt>
                <c:pt idx="7">
                  <c:v>0.92307692307692313</c:v>
                </c:pt>
                <c:pt idx="8">
                  <c:v>0</c:v>
                </c:pt>
                <c:pt idx="9">
                  <c:v>0.5</c:v>
                </c:pt>
                <c:pt idx="10">
                  <c:v>0.8936170212765957</c:v>
                </c:pt>
                <c:pt idx="11">
                  <c:v>0.23076923076923078</c:v>
                </c:pt>
                <c:pt idx="12">
                  <c:v>1</c:v>
                </c:pt>
                <c:pt idx="13">
                  <c:v>0.88715083798882677</c:v>
                </c:pt>
                <c:pt idx="14">
                  <c:v>0.84313725490196079</c:v>
                </c:pt>
                <c:pt idx="15">
                  <c:v>0.67692307692307696</c:v>
                </c:pt>
                <c:pt idx="16">
                  <c:v>0.90384615384615385</c:v>
                </c:pt>
                <c:pt idx="17">
                  <c:v>0.95</c:v>
                </c:pt>
                <c:pt idx="18">
                  <c:v>0.33333333333333331</c:v>
                </c:pt>
                <c:pt idx="19">
                  <c:v>0.90476190476190477</c:v>
                </c:pt>
                <c:pt idx="20">
                  <c:v>0.8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0.78048780487804881</c:v>
                </c:pt>
                <c:pt idx="25">
                  <c:v>0</c:v>
                </c:pt>
                <c:pt idx="26">
                  <c:v>0.98181818181818181</c:v>
                </c:pt>
                <c:pt idx="27">
                  <c:v>0.81550802139037437</c:v>
                </c:pt>
                <c:pt idx="28">
                  <c:v>0.85416666666666663</c:v>
                </c:pt>
                <c:pt idx="29">
                  <c:v>0.56593406593406592</c:v>
                </c:pt>
                <c:pt idx="30">
                  <c:v>0.9320987654320988</c:v>
                </c:pt>
                <c:pt idx="31">
                  <c:v>0.9375</c:v>
                </c:pt>
                <c:pt idx="32">
                  <c:v>0.16666666666666666</c:v>
                </c:pt>
                <c:pt idx="33">
                  <c:v>0.9850746268656716</c:v>
                </c:pt>
                <c:pt idx="34">
                  <c:v>0.33333333333333331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0.72727272727272729</c:v>
                </c:pt>
                <c:pt idx="39">
                  <c:v>0</c:v>
                </c:pt>
                <c:pt idx="40">
                  <c:v>0.99300699300699302</c:v>
                </c:pt>
                <c:pt idx="41">
                  <c:v>0.86440677966101698</c:v>
                </c:pt>
                <c:pt idx="42">
                  <c:v>0.85964912280701755</c:v>
                </c:pt>
                <c:pt idx="43">
                  <c:v>0.43344709897610922</c:v>
                </c:pt>
                <c:pt idx="44">
                  <c:v>0.86772486772486768</c:v>
                </c:pt>
                <c:pt idx="45">
                  <c:v>0.84444444444444444</c:v>
                </c:pt>
                <c:pt idx="46">
                  <c:v>0.23076923076923078</c:v>
                </c:pt>
                <c:pt idx="47">
                  <c:v>0.97058823529411764</c:v>
                </c:pt>
                <c:pt idx="48">
                  <c:v>0.60869565217391308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0.58823529411764708</c:v>
                </c:pt>
                <c:pt idx="53">
                  <c:v>0.25</c:v>
                </c:pt>
                <c:pt idx="54">
                  <c:v>0.93125000000000002</c:v>
                </c:pt>
                <c:pt idx="55">
                  <c:v>0.71012931034482762</c:v>
                </c:pt>
                <c:pt idx="56">
                  <c:v>0.52631578947368418</c:v>
                </c:pt>
                <c:pt idx="57">
                  <c:v>0.63247863247863245</c:v>
                </c:pt>
                <c:pt idx="58">
                  <c:v>0.81439393939393945</c:v>
                </c:pt>
                <c:pt idx="59">
                  <c:v>0.8</c:v>
                </c:pt>
                <c:pt idx="60">
                  <c:v>0.22222222222222221</c:v>
                </c:pt>
                <c:pt idx="61">
                  <c:v>0.9107142857142857</c:v>
                </c:pt>
                <c:pt idx="62">
                  <c:v>0.8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1</c:v>
                </c:pt>
                <c:pt idx="67">
                  <c:v>1</c:v>
                </c:pt>
                <c:pt idx="68">
                  <c:v>0.85542168674698793</c:v>
                </c:pt>
                <c:pt idx="69">
                  <c:v>0.76339737108190087</c:v>
                </c:pt>
                <c:pt idx="70">
                  <c:v>0.69047619047619047</c:v>
                </c:pt>
                <c:pt idx="71">
                  <c:v>0.35828877005347592</c:v>
                </c:pt>
                <c:pt idx="72">
                  <c:v>0.79036827195467418</c:v>
                </c:pt>
                <c:pt idx="73">
                  <c:v>0.42666666666666669</c:v>
                </c:pt>
                <c:pt idx="74">
                  <c:v>0</c:v>
                </c:pt>
                <c:pt idx="75">
                  <c:v>0.86956521739130432</c:v>
                </c:pt>
                <c:pt idx="76">
                  <c:v>0.57692307692307687</c:v>
                </c:pt>
                <c:pt idx="77">
                  <c:v>0</c:v>
                </c:pt>
                <c:pt idx="78">
                  <c:v>0.75</c:v>
                </c:pt>
                <c:pt idx="79">
                  <c:v>0</c:v>
                </c:pt>
                <c:pt idx="80">
                  <c:v>0.54545454545454541</c:v>
                </c:pt>
                <c:pt idx="81">
                  <c:v>0</c:v>
                </c:pt>
                <c:pt idx="82">
                  <c:v>0.88435374149659862</c:v>
                </c:pt>
                <c:pt idx="83">
                  <c:v>0.69705340699815843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41609360"/>
        <c:axId val="241609752"/>
      </c:barChart>
      <c:catAx>
        <c:axId val="241609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609752"/>
        <c:crosses val="autoZero"/>
        <c:auto val="1"/>
        <c:lblAlgn val="ctr"/>
        <c:lblOffset val="100"/>
        <c:noMultiLvlLbl val="0"/>
      </c:catAx>
      <c:valAx>
        <c:axId val="241609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609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8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Pourcentage d'OT faites pour chaque équipe depuis Janvier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8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Tableau_Comex!$P$6</c:f>
              <c:strCache>
                <c:ptCount val="1"/>
                <c:pt idx="0">
                  <c:v>% Faites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Tableau_Comex!$L$7:$M$174</c:f>
              <c:multiLvlStrCache>
                <c:ptCount val="168"/>
                <c:lvl>
                  <c:pt idx="0">
                    <c:v>Services généraux</c:v>
                  </c:pt>
                  <c:pt idx="1">
                    <c:v>EAI</c:v>
                  </c:pt>
                  <c:pt idx="2">
                    <c:v>Méca Epuration</c:v>
                  </c:pt>
                  <c:pt idx="3">
                    <c:v>Méca Thermique</c:v>
                  </c:pt>
                  <c:pt idx="4">
                    <c:v>Surété sécurité</c:v>
                  </c:pt>
                  <c:pt idx="5">
                    <c:v>Thermique</c:v>
                  </c:pt>
                  <c:pt idx="6">
                    <c:v>Travaux</c:v>
                  </c:pt>
                  <c:pt idx="7">
                    <c:v>Travaux épuration</c:v>
                  </c:pt>
                  <c:pt idx="8">
                    <c:v>Travaux thermique</c:v>
                  </c:pt>
                  <c:pt idx="9">
                    <c:v>Travaux neufs</c:v>
                  </c:pt>
                  <c:pt idx="10">
                    <c:v>Sociétés extérieurs</c:v>
                  </c:pt>
                  <c:pt idx="11">
                    <c:v>Méthodes et performances</c:v>
                  </c:pt>
                  <c:pt idx="12">
                    <c:v>Mécanique</c:v>
                  </c:pt>
                  <c:pt idx="13">
                    <c:v>Total</c:v>
                  </c:pt>
                  <c:pt idx="14">
                    <c:v>Services généraux</c:v>
                  </c:pt>
                  <c:pt idx="15">
                    <c:v>EAI</c:v>
                  </c:pt>
                  <c:pt idx="16">
                    <c:v>Méca Epuration</c:v>
                  </c:pt>
                  <c:pt idx="17">
                    <c:v>Méca Thermique</c:v>
                  </c:pt>
                  <c:pt idx="18">
                    <c:v>Surété sécurité</c:v>
                  </c:pt>
                  <c:pt idx="19">
                    <c:v>Thermique</c:v>
                  </c:pt>
                  <c:pt idx="20">
                    <c:v>Travaux</c:v>
                  </c:pt>
                  <c:pt idx="21">
                    <c:v>Travaux épuration</c:v>
                  </c:pt>
                  <c:pt idx="22">
                    <c:v>Travaux thermique</c:v>
                  </c:pt>
                  <c:pt idx="23">
                    <c:v>Travaux neufs</c:v>
                  </c:pt>
                  <c:pt idx="24">
                    <c:v>Sociétés extérieurs</c:v>
                  </c:pt>
                  <c:pt idx="25">
                    <c:v>Méthodes et performances</c:v>
                  </c:pt>
                  <c:pt idx="26">
                    <c:v>Mécanique</c:v>
                  </c:pt>
                  <c:pt idx="27">
                    <c:v>Total</c:v>
                  </c:pt>
                  <c:pt idx="28">
                    <c:v>Services généraux</c:v>
                  </c:pt>
                  <c:pt idx="29">
                    <c:v>EAI</c:v>
                  </c:pt>
                  <c:pt idx="30">
                    <c:v>Méca Epuration</c:v>
                  </c:pt>
                  <c:pt idx="31">
                    <c:v>Méca Thermique</c:v>
                  </c:pt>
                  <c:pt idx="32">
                    <c:v>Surété sécurité</c:v>
                  </c:pt>
                  <c:pt idx="33">
                    <c:v>Thermique</c:v>
                  </c:pt>
                  <c:pt idx="34">
                    <c:v>Travaux</c:v>
                  </c:pt>
                  <c:pt idx="35">
                    <c:v>Travaux épuration</c:v>
                  </c:pt>
                  <c:pt idx="36">
                    <c:v>Travaux thermique</c:v>
                  </c:pt>
                  <c:pt idx="37">
                    <c:v>Travaux neufs</c:v>
                  </c:pt>
                  <c:pt idx="38">
                    <c:v>Sociétés extérieurs</c:v>
                  </c:pt>
                  <c:pt idx="39">
                    <c:v>Méthodes et performances</c:v>
                  </c:pt>
                  <c:pt idx="40">
                    <c:v>Mécanique</c:v>
                  </c:pt>
                  <c:pt idx="41">
                    <c:v>Total</c:v>
                  </c:pt>
                  <c:pt idx="42">
                    <c:v>Services généraux</c:v>
                  </c:pt>
                  <c:pt idx="43">
                    <c:v>EAI</c:v>
                  </c:pt>
                  <c:pt idx="44">
                    <c:v>Méca Epuration</c:v>
                  </c:pt>
                  <c:pt idx="45">
                    <c:v>Méca Thermique</c:v>
                  </c:pt>
                  <c:pt idx="46">
                    <c:v>Surété sécurité</c:v>
                  </c:pt>
                  <c:pt idx="47">
                    <c:v>Thermique</c:v>
                  </c:pt>
                  <c:pt idx="48">
                    <c:v>Travaux</c:v>
                  </c:pt>
                  <c:pt idx="49">
                    <c:v>Travaux épuration</c:v>
                  </c:pt>
                  <c:pt idx="50">
                    <c:v>Travaux thermique</c:v>
                  </c:pt>
                  <c:pt idx="51">
                    <c:v>Travaux neufs</c:v>
                  </c:pt>
                  <c:pt idx="52">
                    <c:v>Sociétés extérieurs</c:v>
                  </c:pt>
                  <c:pt idx="53">
                    <c:v>Méthodes et performances</c:v>
                  </c:pt>
                  <c:pt idx="54">
                    <c:v>Mécanique</c:v>
                  </c:pt>
                  <c:pt idx="55">
                    <c:v>Total</c:v>
                  </c:pt>
                  <c:pt idx="56">
                    <c:v>Services généraux</c:v>
                  </c:pt>
                  <c:pt idx="57">
                    <c:v>EAI</c:v>
                  </c:pt>
                  <c:pt idx="58">
                    <c:v>Méca Epuration</c:v>
                  </c:pt>
                  <c:pt idx="59">
                    <c:v>Méca Thermique</c:v>
                  </c:pt>
                  <c:pt idx="60">
                    <c:v>Surété sécurité</c:v>
                  </c:pt>
                  <c:pt idx="61">
                    <c:v>Thermique</c:v>
                  </c:pt>
                  <c:pt idx="62">
                    <c:v>Travaux</c:v>
                  </c:pt>
                  <c:pt idx="63">
                    <c:v>Travaux épuration</c:v>
                  </c:pt>
                  <c:pt idx="64">
                    <c:v>Travaux thermique</c:v>
                  </c:pt>
                  <c:pt idx="65">
                    <c:v>Travaux neufs</c:v>
                  </c:pt>
                  <c:pt idx="66">
                    <c:v>Sociétés extérieurs</c:v>
                  </c:pt>
                  <c:pt idx="67">
                    <c:v>Méthodes et performances</c:v>
                  </c:pt>
                  <c:pt idx="68">
                    <c:v>Mécanique</c:v>
                  </c:pt>
                  <c:pt idx="69">
                    <c:v>Total</c:v>
                  </c:pt>
                  <c:pt idx="70">
                    <c:v>Services généraux</c:v>
                  </c:pt>
                  <c:pt idx="71">
                    <c:v>EAI</c:v>
                  </c:pt>
                  <c:pt idx="72">
                    <c:v>Méca Epuration</c:v>
                  </c:pt>
                  <c:pt idx="73">
                    <c:v>Méca Thermique</c:v>
                  </c:pt>
                  <c:pt idx="74">
                    <c:v>Surété sécurité</c:v>
                  </c:pt>
                  <c:pt idx="75">
                    <c:v>Thermique</c:v>
                  </c:pt>
                  <c:pt idx="76">
                    <c:v>Travaux</c:v>
                  </c:pt>
                  <c:pt idx="77">
                    <c:v>Travaux épuration</c:v>
                  </c:pt>
                  <c:pt idx="78">
                    <c:v>Travaux thermique</c:v>
                  </c:pt>
                  <c:pt idx="79">
                    <c:v>Travaux neufs</c:v>
                  </c:pt>
                  <c:pt idx="80">
                    <c:v>Sociétés extérieurs</c:v>
                  </c:pt>
                  <c:pt idx="81">
                    <c:v>Méthodes et performances</c:v>
                  </c:pt>
                  <c:pt idx="82">
                    <c:v>Mécanique</c:v>
                  </c:pt>
                  <c:pt idx="83">
                    <c:v>Total</c:v>
                  </c:pt>
                  <c:pt idx="84">
                    <c:v>Services généraux</c:v>
                  </c:pt>
                  <c:pt idx="85">
                    <c:v>EAI</c:v>
                  </c:pt>
                  <c:pt idx="86">
                    <c:v>Méca Epuration</c:v>
                  </c:pt>
                  <c:pt idx="87">
                    <c:v>Méca Thermique</c:v>
                  </c:pt>
                  <c:pt idx="88">
                    <c:v>Surété sécurité</c:v>
                  </c:pt>
                  <c:pt idx="89">
                    <c:v>Thermique</c:v>
                  </c:pt>
                  <c:pt idx="90">
                    <c:v>Travaux</c:v>
                  </c:pt>
                  <c:pt idx="91">
                    <c:v>Travaux épuration</c:v>
                  </c:pt>
                  <c:pt idx="92">
                    <c:v>Travaux thermique</c:v>
                  </c:pt>
                  <c:pt idx="93">
                    <c:v>Travaux neufs</c:v>
                  </c:pt>
                  <c:pt idx="94">
                    <c:v>Sociétés extérieurs</c:v>
                  </c:pt>
                  <c:pt idx="95">
                    <c:v>Méthodes et performances</c:v>
                  </c:pt>
                  <c:pt idx="96">
                    <c:v>Mécanique</c:v>
                  </c:pt>
                  <c:pt idx="97">
                    <c:v>Total</c:v>
                  </c:pt>
                  <c:pt idx="98">
                    <c:v>Services généraux</c:v>
                  </c:pt>
                  <c:pt idx="99">
                    <c:v>EAI</c:v>
                  </c:pt>
                  <c:pt idx="100">
                    <c:v>Méca Epuration</c:v>
                  </c:pt>
                  <c:pt idx="101">
                    <c:v>Méca Thermique</c:v>
                  </c:pt>
                  <c:pt idx="102">
                    <c:v>Surété sécurité</c:v>
                  </c:pt>
                  <c:pt idx="103">
                    <c:v>Thermique</c:v>
                  </c:pt>
                  <c:pt idx="104">
                    <c:v>Travaux</c:v>
                  </c:pt>
                  <c:pt idx="105">
                    <c:v>Travaux épuration</c:v>
                  </c:pt>
                  <c:pt idx="106">
                    <c:v>Travaux thermique</c:v>
                  </c:pt>
                  <c:pt idx="107">
                    <c:v>Travaux neufs</c:v>
                  </c:pt>
                  <c:pt idx="108">
                    <c:v>Sociétés extérieurs</c:v>
                  </c:pt>
                  <c:pt idx="109">
                    <c:v>Méthodes et performances</c:v>
                  </c:pt>
                  <c:pt idx="110">
                    <c:v>Mécanique</c:v>
                  </c:pt>
                  <c:pt idx="111">
                    <c:v>Total</c:v>
                  </c:pt>
                  <c:pt idx="112">
                    <c:v>Services généraux</c:v>
                  </c:pt>
                  <c:pt idx="113">
                    <c:v>EAI</c:v>
                  </c:pt>
                  <c:pt idx="114">
                    <c:v>Méca Epuration</c:v>
                  </c:pt>
                  <c:pt idx="115">
                    <c:v>Méca Thermique</c:v>
                  </c:pt>
                  <c:pt idx="116">
                    <c:v>Surété sécurité</c:v>
                  </c:pt>
                  <c:pt idx="117">
                    <c:v>Thermique</c:v>
                  </c:pt>
                  <c:pt idx="118">
                    <c:v>Travaux</c:v>
                  </c:pt>
                  <c:pt idx="119">
                    <c:v>Travaux épuration</c:v>
                  </c:pt>
                  <c:pt idx="120">
                    <c:v>Travaux thermique</c:v>
                  </c:pt>
                  <c:pt idx="121">
                    <c:v>Travaux neufs</c:v>
                  </c:pt>
                  <c:pt idx="122">
                    <c:v>Sociétés extérieurs</c:v>
                  </c:pt>
                  <c:pt idx="123">
                    <c:v>Méthodes et performances</c:v>
                  </c:pt>
                  <c:pt idx="124">
                    <c:v>Mécanique</c:v>
                  </c:pt>
                  <c:pt idx="125">
                    <c:v>Total</c:v>
                  </c:pt>
                  <c:pt idx="126">
                    <c:v>Services généraux</c:v>
                  </c:pt>
                  <c:pt idx="127">
                    <c:v>EAI</c:v>
                  </c:pt>
                  <c:pt idx="128">
                    <c:v>Méca Epuration</c:v>
                  </c:pt>
                  <c:pt idx="129">
                    <c:v>Méca Thermique</c:v>
                  </c:pt>
                  <c:pt idx="130">
                    <c:v>Surété sécurité</c:v>
                  </c:pt>
                  <c:pt idx="131">
                    <c:v>Thermique</c:v>
                  </c:pt>
                  <c:pt idx="132">
                    <c:v>Travaux</c:v>
                  </c:pt>
                  <c:pt idx="133">
                    <c:v>Travaux épuration</c:v>
                  </c:pt>
                  <c:pt idx="134">
                    <c:v>Travaux thermique</c:v>
                  </c:pt>
                  <c:pt idx="135">
                    <c:v>Travaux neufs</c:v>
                  </c:pt>
                  <c:pt idx="136">
                    <c:v>Sociétés extérieurs</c:v>
                  </c:pt>
                  <c:pt idx="137">
                    <c:v>Méthodes et performances</c:v>
                  </c:pt>
                  <c:pt idx="138">
                    <c:v>Mécanique</c:v>
                  </c:pt>
                  <c:pt idx="139">
                    <c:v>Total</c:v>
                  </c:pt>
                  <c:pt idx="140">
                    <c:v>Services généraux</c:v>
                  </c:pt>
                  <c:pt idx="141">
                    <c:v>EAI</c:v>
                  </c:pt>
                  <c:pt idx="142">
                    <c:v>Méca Epuration</c:v>
                  </c:pt>
                  <c:pt idx="143">
                    <c:v>Méca Thermique</c:v>
                  </c:pt>
                  <c:pt idx="144">
                    <c:v>Surété sécurité</c:v>
                  </c:pt>
                  <c:pt idx="145">
                    <c:v>Thermique</c:v>
                  </c:pt>
                  <c:pt idx="146">
                    <c:v>Travaux</c:v>
                  </c:pt>
                  <c:pt idx="147">
                    <c:v>Travaux épuration</c:v>
                  </c:pt>
                  <c:pt idx="148">
                    <c:v>Travaux thermique</c:v>
                  </c:pt>
                  <c:pt idx="149">
                    <c:v>Travaux neufs</c:v>
                  </c:pt>
                  <c:pt idx="150">
                    <c:v>Sociétés extérieurs</c:v>
                  </c:pt>
                  <c:pt idx="151">
                    <c:v>Méthodes et performances</c:v>
                  </c:pt>
                  <c:pt idx="152">
                    <c:v>Mécanique</c:v>
                  </c:pt>
                  <c:pt idx="153">
                    <c:v>Total</c:v>
                  </c:pt>
                  <c:pt idx="154">
                    <c:v>Services généraux</c:v>
                  </c:pt>
                  <c:pt idx="155">
                    <c:v>EAI</c:v>
                  </c:pt>
                  <c:pt idx="156">
                    <c:v>Méca Epuration</c:v>
                  </c:pt>
                  <c:pt idx="157">
                    <c:v>Méca Thermique</c:v>
                  </c:pt>
                  <c:pt idx="158">
                    <c:v>Surété sécurité</c:v>
                  </c:pt>
                  <c:pt idx="159">
                    <c:v>Thermique</c:v>
                  </c:pt>
                  <c:pt idx="160">
                    <c:v>Travaux</c:v>
                  </c:pt>
                  <c:pt idx="161">
                    <c:v>Travaux épuration</c:v>
                  </c:pt>
                  <c:pt idx="162">
                    <c:v>Travaux thermique</c:v>
                  </c:pt>
                  <c:pt idx="163">
                    <c:v>Travaux neufs</c:v>
                  </c:pt>
                  <c:pt idx="164">
                    <c:v>Sociétés extérieurs</c:v>
                  </c:pt>
                  <c:pt idx="165">
                    <c:v>Méthodes et performances</c:v>
                  </c:pt>
                  <c:pt idx="166">
                    <c:v>Mécanique</c:v>
                  </c:pt>
                  <c:pt idx="167">
                    <c:v>Total</c:v>
                  </c:pt>
                </c:lvl>
                <c:lvl>
                  <c:pt idx="0">
                    <c:v>Janvier</c:v>
                  </c:pt>
                  <c:pt idx="14">
                    <c:v>Janvier - Février</c:v>
                  </c:pt>
                  <c:pt idx="28">
                    <c:v>Janvier - Mars</c:v>
                  </c:pt>
                  <c:pt idx="42">
                    <c:v>Janvier - Avril</c:v>
                  </c:pt>
                  <c:pt idx="56">
                    <c:v>Janvier - Mai</c:v>
                  </c:pt>
                  <c:pt idx="70">
                    <c:v>Janvier - Juin</c:v>
                  </c:pt>
                  <c:pt idx="84">
                    <c:v>Janvier - Juillet</c:v>
                  </c:pt>
                  <c:pt idx="98">
                    <c:v>Janvier - Août</c:v>
                  </c:pt>
                  <c:pt idx="112">
                    <c:v>Janvier - Septembre</c:v>
                  </c:pt>
                  <c:pt idx="126">
                    <c:v>Janvier - Octobre</c:v>
                  </c:pt>
                  <c:pt idx="140">
                    <c:v>Janvier - Novembre</c:v>
                  </c:pt>
                  <c:pt idx="154">
                    <c:v>Janvier - Décembre</c:v>
                  </c:pt>
                </c:lvl>
              </c:multiLvlStrCache>
            </c:multiLvlStrRef>
          </c:cat>
          <c:val>
            <c:numRef>
              <c:f>Tableau_Comex!$P$7:$P$174</c:f>
              <c:numCache>
                <c:formatCode>0.0%</c:formatCode>
                <c:ptCount val="168"/>
                <c:pt idx="0">
                  <c:v>0.93181818181818177</c:v>
                </c:pt>
                <c:pt idx="1">
                  <c:v>0.67428571428571427</c:v>
                </c:pt>
                <c:pt idx="2">
                  <c:v>0.98841698841698844</c:v>
                </c:pt>
                <c:pt idx="3">
                  <c:v>0.82758620689655171</c:v>
                </c:pt>
                <c:pt idx="4">
                  <c:v>0.33333333333333331</c:v>
                </c:pt>
                <c:pt idx="5">
                  <c:v>0.96923076923076923</c:v>
                </c:pt>
                <c:pt idx="6">
                  <c:v>0.91304347826086951</c:v>
                </c:pt>
                <c:pt idx="7">
                  <c:v>0.92307692307692313</c:v>
                </c:pt>
                <c:pt idx="8">
                  <c:v>0</c:v>
                </c:pt>
                <c:pt idx="9">
                  <c:v>0.5</c:v>
                </c:pt>
                <c:pt idx="10">
                  <c:v>0.8936170212765957</c:v>
                </c:pt>
                <c:pt idx="11">
                  <c:v>0.23076923076923078</c:v>
                </c:pt>
                <c:pt idx="12">
                  <c:v>1</c:v>
                </c:pt>
                <c:pt idx="13">
                  <c:v>0.88715083798882677</c:v>
                </c:pt>
                <c:pt idx="14">
                  <c:v>0.88421052631578945</c:v>
                </c:pt>
                <c:pt idx="15">
                  <c:v>0.67567567567567566</c:v>
                </c:pt>
                <c:pt idx="16">
                  <c:v>0.95662650602409638</c:v>
                </c:pt>
                <c:pt idx="17">
                  <c:v>0.89855072463768115</c:v>
                </c:pt>
                <c:pt idx="18">
                  <c:v>0.33333333333333331</c:v>
                </c:pt>
                <c:pt idx="19">
                  <c:v>0.94392523364485981</c:v>
                </c:pt>
                <c:pt idx="20">
                  <c:v>0.83823529411764708</c:v>
                </c:pt>
                <c:pt idx="21">
                  <c:v>0.42857142857142855</c:v>
                </c:pt>
                <c:pt idx="22">
                  <c:v>0</c:v>
                </c:pt>
                <c:pt idx="23">
                  <c:v>0.33333333333333331</c:v>
                </c:pt>
                <c:pt idx="24">
                  <c:v>0.84090909090909094</c:v>
                </c:pt>
                <c:pt idx="25">
                  <c:v>0.23076923076923078</c:v>
                </c:pt>
                <c:pt idx="26">
                  <c:v>0.9932432432432432</c:v>
                </c:pt>
                <c:pt idx="27">
                  <c:v>0.8545343883140597</c:v>
                </c:pt>
                <c:pt idx="28">
                  <c:v>0.87412587412587417</c:v>
                </c:pt>
                <c:pt idx="29">
                  <c:v>0.63949275362318836</c:v>
                </c:pt>
                <c:pt idx="30">
                  <c:v>0.94587280108254401</c:v>
                </c:pt>
                <c:pt idx="31">
                  <c:v>0.91089108910891092</c:v>
                </c:pt>
                <c:pt idx="32">
                  <c:v>0.29629629629629628</c:v>
                </c:pt>
                <c:pt idx="33">
                  <c:v>0.95977011494252873</c:v>
                </c:pt>
                <c:pt idx="34">
                  <c:v>0.79729729729729726</c:v>
                </c:pt>
                <c:pt idx="35">
                  <c:v>0.38709677419354838</c:v>
                </c:pt>
                <c:pt idx="36">
                  <c:v>0</c:v>
                </c:pt>
                <c:pt idx="37">
                  <c:v>0.14285714285714285</c:v>
                </c:pt>
                <c:pt idx="38">
                  <c:v>0.82828282828282829</c:v>
                </c:pt>
                <c:pt idx="39">
                  <c:v>0.23076923076923078</c:v>
                </c:pt>
                <c:pt idx="40">
                  <c:v>0.99312714776632305</c:v>
                </c:pt>
                <c:pt idx="41">
                  <c:v>0.85827664399092973</c:v>
                </c:pt>
                <c:pt idx="42">
                  <c:v>0.87</c:v>
                </c:pt>
                <c:pt idx="43">
                  <c:v>0.56804733727810652</c:v>
                </c:pt>
                <c:pt idx="44">
                  <c:v>0.92995689655172409</c:v>
                </c:pt>
                <c:pt idx="45">
                  <c:v>0.8904109589041096</c:v>
                </c:pt>
                <c:pt idx="46">
                  <c:v>0.27500000000000002</c:v>
                </c:pt>
                <c:pt idx="47">
                  <c:v>0.96280991735537191</c:v>
                </c:pt>
                <c:pt idx="48">
                  <c:v>0.75257731958762886</c:v>
                </c:pt>
                <c:pt idx="49">
                  <c:v>0.27906976744186046</c:v>
                </c:pt>
                <c:pt idx="50">
                  <c:v>0</c:v>
                </c:pt>
                <c:pt idx="51">
                  <c:v>0.1111111111111111</c:v>
                </c:pt>
                <c:pt idx="52">
                  <c:v>0.7931034482758621</c:v>
                </c:pt>
                <c:pt idx="53">
                  <c:v>0.23529411764705882</c:v>
                </c:pt>
                <c:pt idx="54">
                  <c:v>0.97978436657681944</c:v>
                </c:pt>
                <c:pt idx="55">
                  <c:v>0.81980973698936765</c:v>
                </c:pt>
                <c:pt idx="56">
                  <c:v>0.81512605042016806</c:v>
                </c:pt>
                <c:pt idx="57">
                  <c:v>0.58202038924930488</c:v>
                </c:pt>
                <c:pt idx="58">
                  <c:v>0.90436241610738255</c:v>
                </c:pt>
                <c:pt idx="59">
                  <c:v>0.86649874055415621</c:v>
                </c:pt>
                <c:pt idx="60">
                  <c:v>0.26530612244897961</c:v>
                </c:pt>
                <c:pt idx="61">
                  <c:v>0.95302013422818788</c:v>
                </c:pt>
                <c:pt idx="62">
                  <c:v>0.7570093457943925</c:v>
                </c:pt>
                <c:pt idx="63">
                  <c:v>0.24489795918367346</c:v>
                </c:pt>
                <c:pt idx="64">
                  <c:v>0</c:v>
                </c:pt>
                <c:pt idx="65">
                  <c:v>7.6923076923076927E-2</c:v>
                </c:pt>
                <c:pt idx="66">
                  <c:v>0.8125</c:v>
                </c:pt>
                <c:pt idx="67">
                  <c:v>0.31578947368421051</c:v>
                </c:pt>
                <c:pt idx="68">
                  <c:v>0.94853683148335011</c:v>
                </c:pt>
                <c:pt idx="69">
                  <c:v>0.80758273065965369</c:v>
                </c:pt>
                <c:pt idx="70">
                  <c:v>0.79642857142857137</c:v>
                </c:pt>
                <c:pt idx="71">
                  <c:v>0.54897314375987361</c:v>
                </c:pt>
                <c:pt idx="72">
                  <c:v>0.87831715210355987</c:v>
                </c:pt>
                <c:pt idx="73">
                  <c:v>0.79661016949152541</c:v>
                </c:pt>
                <c:pt idx="74">
                  <c:v>0.22413793103448276</c:v>
                </c:pt>
                <c:pt idx="75">
                  <c:v>0.93732970027247953</c:v>
                </c:pt>
                <c:pt idx="76">
                  <c:v>0.72180451127819545</c:v>
                </c:pt>
                <c:pt idx="77">
                  <c:v>0.23076923076923078</c:v>
                </c:pt>
                <c:pt idx="78">
                  <c:v>0.42857142857142855</c:v>
                </c:pt>
                <c:pt idx="79">
                  <c:v>6.6666666666666666E-2</c:v>
                </c:pt>
                <c:pt idx="80">
                  <c:v>0.77333333333333332</c:v>
                </c:pt>
                <c:pt idx="81">
                  <c:v>0.31578947368421051</c:v>
                </c:pt>
                <c:pt idx="82">
                  <c:v>0.93385214007782102</c:v>
                </c:pt>
                <c:pt idx="83">
                  <c:v>0.7863338644007789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41610536"/>
        <c:axId val="241610928"/>
      </c:barChart>
      <c:catAx>
        <c:axId val="241610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610928"/>
        <c:crosses val="autoZero"/>
        <c:auto val="1"/>
        <c:lblAlgn val="ctr"/>
        <c:lblOffset val="100"/>
        <c:noMultiLvlLbl val="0"/>
      </c:catAx>
      <c:valAx>
        <c:axId val="241610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610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1400"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2000"/>
              <a:t>En cours d'interventions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Interventions_En_Cours!$B$3</c:f>
              <c:strCache>
                <c:ptCount val="1"/>
                <c:pt idx="0">
                  <c:v>EAI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Interventions_En_Cours!$C$2:$G$2</c:f>
              <c:strCache>
                <c:ptCount val="5"/>
                <c:pt idx="0">
                  <c:v>En préparation</c:v>
                </c:pt>
                <c:pt idx="1">
                  <c:v>En attente devis</c:v>
                </c:pt>
                <c:pt idx="2">
                  <c:v>Attente fourniture</c:v>
                </c:pt>
                <c:pt idx="3">
                  <c:v>Attente réalisation</c:v>
                </c:pt>
                <c:pt idx="4">
                  <c:v>En cours</c:v>
                </c:pt>
              </c:strCache>
            </c:strRef>
          </c:cat>
          <c:val>
            <c:numRef>
              <c:f>Interventions_En_Cours!$C$3:$G$3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Interventions_En_Cours!$B$4</c:f>
              <c:strCache>
                <c:ptCount val="1"/>
                <c:pt idx="0">
                  <c:v>Epuration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Interventions_En_Cours!$C$2:$G$2</c:f>
              <c:strCache>
                <c:ptCount val="5"/>
                <c:pt idx="0">
                  <c:v>En préparation</c:v>
                </c:pt>
                <c:pt idx="1">
                  <c:v>En attente devis</c:v>
                </c:pt>
                <c:pt idx="2">
                  <c:v>Attente fourniture</c:v>
                </c:pt>
                <c:pt idx="3">
                  <c:v>Attente réalisation</c:v>
                </c:pt>
                <c:pt idx="4">
                  <c:v>En cours</c:v>
                </c:pt>
              </c:strCache>
            </c:strRef>
          </c:cat>
          <c:val>
            <c:numRef>
              <c:f>Interventions_En_Cours!$C$4:$G$4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2"/>
          <c:order val="2"/>
          <c:tx>
            <c:strRef>
              <c:f>Interventions_En_Cours!$B$5</c:f>
              <c:strCache>
                <c:ptCount val="1"/>
                <c:pt idx="0">
                  <c:v>Thermique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Interventions_En_Cours!$C$2:$G$2</c:f>
              <c:strCache>
                <c:ptCount val="5"/>
                <c:pt idx="0">
                  <c:v>En préparation</c:v>
                </c:pt>
                <c:pt idx="1">
                  <c:v>En attente devis</c:v>
                </c:pt>
                <c:pt idx="2">
                  <c:v>Attente fourniture</c:v>
                </c:pt>
                <c:pt idx="3">
                  <c:v>Attente réalisation</c:v>
                </c:pt>
                <c:pt idx="4">
                  <c:v>En cours</c:v>
                </c:pt>
              </c:strCache>
            </c:strRef>
          </c:cat>
          <c:val>
            <c:numRef>
              <c:f>Interventions_En_Cours!$C$5:$G$5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3"/>
          <c:order val="3"/>
          <c:tx>
            <c:strRef>
              <c:f>Interventions_En_Cours!$B$6</c:f>
              <c:strCache>
                <c:ptCount val="1"/>
                <c:pt idx="0">
                  <c:v>Travaux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Interventions_En_Cours!$C$2:$G$2</c:f>
              <c:strCache>
                <c:ptCount val="5"/>
                <c:pt idx="0">
                  <c:v>En préparation</c:v>
                </c:pt>
                <c:pt idx="1">
                  <c:v>En attente devis</c:v>
                </c:pt>
                <c:pt idx="2">
                  <c:v>Attente fourniture</c:v>
                </c:pt>
                <c:pt idx="3">
                  <c:v>Attente réalisation</c:v>
                </c:pt>
                <c:pt idx="4">
                  <c:v>En cours</c:v>
                </c:pt>
              </c:strCache>
            </c:strRef>
          </c:cat>
          <c:val>
            <c:numRef>
              <c:f>Interventions_En_Cours!$C$6:$G$6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4"/>
          <c:order val="4"/>
          <c:tx>
            <c:strRef>
              <c:f>Interventions_En_Cours!$B$7</c:f>
              <c:strCache>
                <c:ptCount val="1"/>
                <c:pt idx="0">
                  <c:v>Sécurité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Interventions_En_Cours!$C$2:$G$2</c:f>
              <c:strCache>
                <c:ptCount val="5"/>
                <c:pt idx="0">
                  <c:v>En préparation</c:v>
                </c:pt>
                <c:pt idx="1">
                  <c:v>En attente devis</c:v>
                </c:pt>
                <c:pt idx="2">
                  <c:v>Attente fourniture</c:v>
                </c:pt>
                <c:pt idx="3">
                  <c:v>Attente réalisation</c:v>
                </c:pt>
                <c:pt idx="4">
                  <c:v>En cours</c:v>
                </c:pt>
              </c:strCache>
            </c:strRef>
          </c:cat>
          <c:val>
            <c:numRef>
              <c:f>Interventions_En_Cours!$C$7:$G$7</c:f>
              <c:numCache>
                <c:formatCode>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33060768"/>
        <c:axId val="133061552"/>
      </c:barChart>
      <c:catAx>
        <c:axId val="133060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3061552"/>
        <c:crosses val="autoZero"/>
        <c:auto val="1"/>
        <c:lblAlgn val="ctr"/>
        <c:lblOffset val="100"/>
        <c:noMultiLvlLbl val="0"/>
      </c:catAx>
      <c:valAx>
        <c:axId val="13306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3060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700121443422316"/>
          <c:y val="0.94093362689340843"/>
          <c:w val="0.57755710992415987"/>
          <c:h val="4.86179965196759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cap="none" spc="0" normalizeH="0" baseline="0">
                <a:solidFill>
                  <a:schemeClr val="tx1"/>
                </a:solidFill>
                <a:latin typeface="+mj-lt"/>
                <a:ea typeface="+mj-ea"/>
                <a:cs typeface="+mj-cs"/>
              </a:defRPr>
            </a:pPr>
            <a:r>
              <a:rPr lang="en-US" sz="2000" b="1">
                <a:solidFill>
                  <a:schemeClr val="tx1"/>
                </a:solidFill>
              </a:rPr>
              <a:t>Temps de réalisation en fonction du centre de coût (top 10 et en heure)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cap="none" spc="0" normalizeH="0" baseline="0">
              <a:solidFill>
                <a:schemeClr val="tx1"/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D_Temps_Realisation!$H$4:$J$13</c:f>
            </c:strRef>
          </c:cat>
          <c:val>
            <c:numRef>
              <c:f>D_Temps_Realisation!$B$4:$B$13</c:f>
              <c:numCache>
                <c:formatCode>0.00</c:formatCode>
                <c:ptCount val="10"/>
              </c:numCache>
            </c:numRef>
          </c:val>
        </c:ser>
        <c:ser>
          <c:idx val="1"/>
          <c:order val="1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D_Temps_Realisation!$H$4:$J$13</c:f>
            </c:strRef>
          </c:cat>
          <c:val>
            <c:numRef>
              <c:f>D_Temps_Realisation!$C$4:$C$13</c:f>
              <c:numCache>
                <c:formatCode>0.00</c:formatCode>
                <c:ptCount val="10"/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67"/>
        <c:overlap val="-43"/>
        <c:axId val="241975608"/>
        <c:axId val="241976000"/>
      </c:barChart>
      <c:catAx>
        <c:axId val="241975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976000"/>
        <c:crosses val="autoZero"/>
        <c:auto val="1"/>
        <c:lblAlgn val="ctr"/>
        <c:lblOffset val="100"/>
        <c:noMultiLvlLbl val="0"/>
      </c:catAx>
      <c:valAx>
        <c:axId val="241976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975608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2000"/>
              <a:t>Pourcentages</a:t>
            </a:r>
            <a:r>
              <a:rPr lang="fr-FR" sz="2000" baseline="0"/>
              <a:t> d'interventions en cours</a:t>
            </a:r>
            <a:endParaRPr lang="fr-FR" sz="20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Pourcentages_Interventions!$B$3:$B$14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Pourcentages_Interventions!$H$2:$H$13</c:f>
              <c:numCache>
                <c:formatCode>General</c:formatCode>
                <c:ptCount val="12"/>
                <c:pt idx="0">
                  <c:v>34.61</c:v>
                </c:pt>
                <c:pt idx="1">
                  <c:v>38.26</c:v>
                </c:pt>
                <c:pt idx="2">
                  <c:v>25.36</c:v>
                </c:pt>
                <c:pt idx="3">
                  <c:v>36.450000000000003</c:v>
                </c:pt>
                <c:pt idx="4">
                  <c:v>30.13</c:v>
                </c:pt>
                <c:pt idx="5">
                  <c:v>24.98</c:v>
                </c:pt>
              </c:numCache>
            </c:numRef>
          </c:val>
          <c:smooth val="0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41976784"/>
        <c:axId val="241977176"/>
      </c:lineChart>
      <c:catAx>
        <c:axId val="241976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977176"/>
        <c:crosses val="autoZero"/>
        <c:auto val="1"/>
        <c:lblAlgn val="ctr"/>
        <c:lblOffset val="100"/>
        <c:noMultiLvlLbl val="0"/>
      </c:catAx>
      <c:valAx>
        <c:axId val="241977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1976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Drop" dropLines="10" dropStyle="combo" dx="16" fmlaLink="Traitees_Types_Budgets!$E$15" fmlaRange="Liste_Budget" noThreeD="1" sel="9" val="7"/>
</file>

<file path=xl/ctrlProps/ctrlProp8.xml><?xml version="1.0" encoding="utf-8"?>
<formControlPr xmlns="http://schemas.microsoft.com/office/spreadsheetml/2009/9/main" objectType="Drop" dropLines="10" dropStyle="combo" dx="16" fmlaLink="Hors_Taxe_Centres_Couts!$E$15" fmlaRange="Liste_CentreCouts" noThreeD="1" sel="36" val="3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28</xdr:row>
          <xdr:rowOff>190500</xdr:rowOff>
        </xdr:from>
        <xdr:to>
          <xdr:col>10</xdr:col>
          <xdr:colOff>0</xdr:colOff>
          <xdr:row>31</xdr:row>
          <xdr:rowOff>9525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Prix total et changement de format de cellule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26</xdr:row>
          <xdr:rowOff>9525</xdr:rowOff>
        </xdr:from>
        <xdr:to>
          <xdr:col>9</xdr:col>
          <xdr:colOff>762000</xdr:colOff>
          <xdr:row>28</xdr:row>
          <xdr:rowOff>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Disposition des noms et des heures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190500</xdr:rowOff>
        </xdr:from>
        <xdr:to>
          <xdr:col>10</xdr:col>
          <xdr:colOff>0</xdr:colOff>
          <xdr:row>7</xdr:row>
          <xdr:rowOff>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Suppression des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23</xdr:row>
          <xdr:rowOff>0</xdr:rowOff>
        </xdr:from>
        <xdr:to>
          <xdr:col>10</xdr:col>
          <xdr:colOff>0</xdr:colOff>
          <xdr:row>25</xdr:row>
          <xdr:rowOff>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Selection des dates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20</xdr:row>
          <xdr:rowOff>16564</xdr:rowOff>
        </xdr:from>
        <xdr:to>
          <xdr:col>9</xdr:col>
          <xdr:colOff>0</xdr:colOff>
          <xdr:row>22</xdr:row>
          <xdr:rowOff>19049</xdr:rowOff>
        </xdr:to>
        <xdr:sp macro="" textlink="">
          <xdr:nvSpPr>
            <xdr:cNvPr id="12294" name="DTPicker1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20</xdr:row>
          <xdr:rowOff>0</xdr:rowOff>
        </xdr:from>
        <xdr:to>
          <xdr:col>12</xdr:col>
          <xdr:colOff>9525</xdr:colOff>
          <xdr:row>22</xdr:row>
          <xdr:rowOff>19050</xdr:rowOff>
        </xdr:to>
        <xdr:sp macro="" textlink="">
          <xdr:nvSpPr>
            <xdr:cNvPr id="12296" name="DTPicker2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190498</xdr:colOff>
      <xdr:row>1</xdr:row>
      <xdr:rowOff>75407</xdr:rowOff>
    </xdr:from>
    <xdr:to>
      <xdr:col>113</xdr:col>
      <xdr:colOff>63499</xdr:colOff>
      <xdr:row>45</xdr:row>
      <xdr:rowOff>52917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1</xdr:row>
          <xdr:rowOff>47625</xdr:rowOff>
        </xdr:from>
        <xdr:to>
          <xdr:col>3</xdr:col>
          <xdr:colOff>457200</xdr:colOff>
          <xdr:row>2</xdr:row>
          <xdr:rowOff>161925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800000"/>
                  </a:solidFill>
                  <a:latin typeface="Calibri"/>
                </a:rPr>
                <a:t>Lancer le calcul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148165</xdr:colOff>
      <xdr:row>46</xdr:row>
      <xdr:rowOff>10582</xdr:rowOff>
    </xdr:from>
    <xdr:to>
      <xdr:col>113</xdr:col>
      <xdr:colOff>0</xdr:colOff>
      <xdr:row>90</xdr:row>
      <xdr:rowOff>16329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709084</xdr:colOff>
      <xdr:row>1</xdr:row>
      <xdr:rowOff>52918</xdr:rowOff>
    </xdr:from>
    <xdr:to>
      <xdr:col>11</xdr:col>
      <xdr:colOff>158751</xdr:colOff>
      <xdr:row>3</xdr:row>
      <xdr:rowOff>84668</xdr:rowOff>
    </xdr:to>
    <xdr:sp macro="" textlink="">
      <xdr:nvSpPr>
        <xdr:cNvPr id="2" name="ZoneTexte 1"/>
        <xdr:cNvSpPr txBox="1"/>
      </xdr:nvSpPr>
      <xdr:spPr>
        <a:xfrm>
          <a:off x="7567084" y="243418"/>
          <a:ext cx="973667" cy="412750"/>
        </a:xfrm>
        <a:prstGeom prst="rect">
          <a:avLst/>
        </a:prstGeom>
        <a:solidFill>
          <a:srgbClr val="DF7B2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Faites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16</xdr:col>
      <xdr:colOff>491067</xdr:colOff>
      <xdr:row>1</xdr:row>
      <xdr:rowOff>57151</xdr:rowOff>
    </xdr:from>
    <xdr:to>
      <xdr:col>17</xdr:col>
      <xdr:colOff>709084</xdr:colOff>
      <xdr:row>3</xdr:row>
      <xdr:rowOff>88901</xdr:rowOff>
    </xdr:to>
    <xdr:sp macro="" textlink="">
      <xdr:nvSpPr>
        <xdr:cNvPr id="7" name="ZoneTexte 6"/>
        <xdr:cNvSpPr txBox="1"/>
      </xdr:nvSpPr>
      <xdr:spPr>
        <a:xfrm>
          <a:off x="12683067" y="247651"/>
          <a:ext cx="980017" cy="412750"/>
        </a:xfrm>
        <a:prstGeom prst="rect">
          <a:avLst/>
        </a:prstGeom>
        <a:solidFill>
          <a:srgbClr val="1D48A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Non faites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51</xdr:col>
      <xdr:colOff>152400</xdr:colOff>
      <xdr:row>4</xdr:row>
      <xdr:rowOff>46568</xdr:rowOff>
    </xdr:from>
    <xdr:to>
      <xdr:col>52</xdr:col>
      <xdr:colOff>364067</xdr:colOff>
      <xdr:row>6</xdr:row>
      <xdr:rowOff>78318</xdr:rowOff>
    </xdr:to>
    <xdr:sp macro="" textlink="">
      <xdr:nvSpPr>
        <xdr:cNvPr id="14" name="ZoneTexte 13"/>
        <xdr:cNvSpPr txBox="1"/>
      </xdr:nvSpPr>
      <xdr:spPr>
        <a:xfrm>
          <a:off x="39014400" y="808568"/>
          <a:ext cx="973667" cy="412750"/>
        </a:xfrm>
        <a:prstGeom prst="rect">
          <a:avLst/>
        </a:prstGeom>
        <a:solidFill>
          <a:srgbClr val="DF7B2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Faites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60</xdr:col>
      <xdr:colOff>251883</xdr:colOff>
      <xdr:row>4</xdr:row>
      <xdr:rowOff>40217</xdr:rowOff>
    </xdr:from>
    <xdr:to>
      <xdr:col>61</xdr:col>
      <xdr:colOff>469900</xdr:colOff>
      <xdr:row>6</xdr:row>
      <xdr:rowOff>71967</xdr:rowOff>
    </xdr:to>
    <xdr:sp macro="" textlink="">
      <xdr:nvSpPr>
        <xdr:cNvPr id="15" name="ZoneTexte 14"/>
        <xdr:cNvSpPr txBox="1"/>
      </xdr:nvSpPr>
      <xdr:spPr>
        <a:xfrm>
          <a:off x="45971883" y="802217"/>
          <a:ext cx="980017" cy="412750"/>
        </a:xfrm>
        <a:prstGeom prst="rect">
          <a:avLst/>
        </a:prstGeom>
        <a:solidFill>
          <a:srgbClr val="1D48A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Non faites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93</xdr:col>
      <xdr:colOff>452967</xdr:colOff>
      <xdr:row>1</xdr:row>
      <xdr:rowOff>50803</xdr:rowOff>
    </xdr:from>
    <xdr:to>
      <xdr:col>94</xdr:col>
      <xdr:colOff>664634</xdr:colOff>
      <xdr:row>3</xdr:row>
      <xdr:rowOff>82553</xdr:rowOff>
    </xdr:to>
    <xdr:sp macro="" textlink="">
      <xdr:nvSpPr>
        <xdr:cNvPr id="16" name="ZoneTexte 15"/>
        <xdr:cNvSpPr txBox="1"/>
      </xdr:nvSpPr>
      <xdr:spPr>
        <a:xfrm>
          <a:off x="71318967" y="241303"/>
          <a:ext cx="973667" cy="412750"/>
        </a:xfrm>
        <a:prstGeom prst="rect">
          <a:avLst/>
        </a:prstGeom>
        <a:solidFill>
          <a:srgbClr val="DF7B2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Faites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102</xdr:col>
      <xdr:colOff>351367</xdr:colOff>
      <xdr:row>1</xdr:row>
      <xdr:rowOff>65617</xdr:rowOff>
    </xdr:from>
    <xdr:to>
      <xdr:col>103</xdr:col>
      <xdr:colOff>569384</xdr:colOff>
      <xdr:row>3</xdr:row>
      <xdr:rowOff>97367</xdr:rowOff>
    </xdr:to>
    <xdr:sp macro="" textlink="">
      <xdr:nvSpPr>
        <xdr:cNvPr id="17" name="ZoneTexte 16"/>
        <xdr:cNvSpPr txBox="1"/>
      </xdr:nvSpPr>
      <xdr:spPr>
        <a:xfrm>
          <a:off x="78075367" y="256117"/>
          <a:ext cx="980017" cy="412750"/>
        </a:xfrm>
        <a:prstGeom prst="rect">
          <a:avLst/>
        </a:prstGeom>
        <a:solidFill>
          <a:srgbClr val="1D48A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Non faites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742950</xdr:colOff>
          <xdr:row>1</xdr:row>
          <xdr:rowOff>57150</xdr:rowOff>
        </xdr:from>
        <xdr:to>
          <xdr:col>6</xdr:col>
          <xdr:colOff>266700</xdr:colOff>
          <xdr:row>2</xdr:row>
          <xdr:rowOff>161925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800000"/>
                  </a:solidFill>
                  <a:latin typeface="Calibri"/>
                </a:rPr>
                <a:t>Retour en arrière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158750</xdr:colOff>
      <xdr:row>91</xdr:row>
      <xdr:rowOff>0</xdr:rowOff>
    </xdr:from>
    <xdr:to>
      <xdr:col>113</xdr:col>
      <xdr:colOff>0</xdr:colOff>
      <xdr:row>135</xdr:row>
      <xdr:rowOff>12700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0.1637</cdr:x>
      <cdr:y>0.00482</cdr:y>
    </cdr:from>
    <cdr:to>
      <cdr:x>0.17471</cdr:x>
      <cdr:y>0.05425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4071299" y="40429"/>
          <a:ext cx="946454" cy="414606"/>
        </a:xfrm>
        <a:prstGeom xmlns:a="http://schemas.openxmlformats.org/drawingml/2006/main" prst="rect">
          <a:avLst/>
        </a:prstGeom>
        <a:solidFill xmlns:a="http://schemas.openxmlformats.org/drawingml/2006/main">
          <a:srgbClr val="B00000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>
              <a:solidFill>
                <a:schemeClr val="bg1"/>
              </a:solidFill>
            </a:rPr>
            <a:t>% Faites</a:t>
          </a:r>
          <a:endParaRPr lang="fr-FR" sz="1100" b="1">
            <a:solidFill>
              <a:schemeClr val="bg1"/>
            </a:solidFill>
          </a:endParaRPr>
        </a:p>
      </cdr:txBody>
    </cdr:sp>
  </cdr:relSizeAnchor>
  <cdr:relSizeAnchor xmlns:cdr="http://schemas.openxmlformats.org/drawingml/2006/chartDrawing">
    <cdr:from>
      <cdr:x>0.49284</cdr:x>
      <cdr:y>0.06565</cdr:y>
    </cdr:from>
    <cdr:to>
      <cdr:x>0.50369</cdr:x>
      <cdr:y>0.11508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42363459" y="550656"/>
          <a:ext cx="932959" cy="414606"/>
        </a:xfrm>
        <a:prstGeom xmlns:a="http://schemas.openxmlformats.org/drawingml/2006/main" prst="rect">
          <a:avLst/>
        </a:prstGeom>
        <a:solidFill xmlns:a="http://schemas.openxmlformats.org/drawingml/2006/main">
          <a:srgbClr val="B00000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>
              <a:solidFill>
                <a:schemeClr val="bg1"/>
              </a:solidFill>
            </a:rPr>
            <a:t>% Faites</a:t>
          </a:r>
          <a:endParaRPr lang="fr-FR" sz="1100" b="1">
            <a:solidFill>
              <a:schemeClr val="bg1"/>
            </a:solidFill>
          </a:endParaRPr>
        </a:p>
      </cdr:txBody>
    </cdr:sp>
  </cdr:relSizeAnchor>
  <cdr:relSizeAnchor xmlns:cdr="http://schemas.openxmlformats.org/drawingml/2006/chartDrawing">
    <cdr:from>
      <cdr:x>0.82618</cdr:x>
      <cdr:y>0.00355</cdr:y>
    </cdr:from>
    <cdr:to>
      <cdr:x>0.83748</cdr:x>
      <cdr:y>0.05298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71016644" y="29777"/>
          <a:ext cx="971191" cy="414606"/>
        </a:xfrm>
        <a:prstGeom xmlns:a="http://schemas.openxmlformats.org/drawingml/2006/main" prst="rect">
          <a:avLst/>
        </a:prstGeom>
        <a:solidFill xmlns:a="http://schemas.openxmlformats.org/drawingml/2006/main">
          <a:srgbClr val="B00000"/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>
              <a:solidFill>
                <a:schemeClr val="bg1"/>
              </a:solidFill>
            </a:rPr>
            <a:t>% Faites</a:t>
          </a:r>
          <a:endParaRPr lang="fr-FR" sz="1100" b="1">
            <a:solidFill>
              <a:schemeClr val="bg1"/>
            </a:solidFill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0.15594</cdr:x>
      <cdr:y>0.00609</cdr:y>
    </cdr:from>
    <cdr:to>
      <cdr:x>0.17498</cdr:x>
      <cdr:y>0.05552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3402614" y="50853"/>
          <a:ext cx="1636303" cy="412753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4">
            <a:lumMod val="75000"/>
          </a:schemeClr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>
              <a:solidFill>
                <a:schemeClr val="bg1"/>
              </a:solidFill>
            </a:rPr>
            <a:t>% Faites (glissant)</a:t>
          </a:r>
          <a:endParaRPr lang="fr-FR" sz="1100" b="1">
            <a:solidFill>
              <a:schemeClr val="bg1"/>
            </a:solidFill>
          </a:endParaRPr>
        </a:p>
      </cdr:txBody>
    </cdr:sp>
  </cdr:relSizeAnchor>
  <cdr:relSizeAnchor xmlns:cdr="http://schemas.openxmlformats.org/drawingml/2006/chartDrawing">
    <cdr:from>
      <cdr:x>0.48777</cdr:x>
      <cdr:y>0.07325</cdr:y>
    </cdr:from>
    <cdr:to>
      <cdr:x>0.50683</cdr:x>
      <cdr:y>0.12268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41922490" y="611656"/>
          <a:ext cx="1638510" cy="412753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4">
            <a:lumMod val="75000"/>
          </a:schemeClr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>
              <a:solidFill>
                <a:schemeClr val="bg1"/>
              </a:solidFill>
            </a:rPr>
            <a:t>% Faites (glissant)</a:t>
          </a:r>
          <a:endParaRPr lang="fr-FR" sz="1100" b="1">
            <a:solidFill>
              <a:schemeClr val="bg1"/>
            </a:solidFill>
          </a:endParaRPr>
        </a:p>
      </cdr:txBody>
    </cdr:sp>
  </cdr:relSizeAnchor>
  <cdr:relSizeAnchor xmlns:cdr="http://schemas.openxmlformats.org/drawingml/2006/chartDrawing">
    <cdr:from>
      <cdr:x>0.82135</cdr:x>
      <cdr:y>0.00735</cdr:y>
    </cdr:from>
    <cdr:to>
      <cdr:x>0.84004</cdr:x>
      <cdr:y>0.05678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70592774" y="61374"/>
          <a:ext cx="1606726" cy="412753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4">
            <a:lumMod val="75000"/>
          </a:schemeClr>
        </a:solidFill>
        <a:ln xmlns:a="http://schemas.openxmlformats.org/drawingml/2006/main" w="9525" cmpd="sng">
          <a:solidFill>
            <a:schemeClr val="lt1">
              <a:shade val="50000"/>
            </a:schemeClr>
          </a:solidFill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>
              <a:solidFill>
                <a:schemeClr val="bg1"/>
              </a:solidFill>
            </a:rPr>
            <a:t>% Faites (glissant)</a:t>
          </a:r>
          <a:endParaRPr lang="fr-FR" sz="1100" b="1">
            <a:solidFill>
              <a:schemeClr val="bg1"/>
            </a:solidFill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9618</xdr:colOff>
      <xdr:row>49</xdr:row>
      <xdr:rowOff>23813</xdr:rowOff>
    </xdr:from>
    <xdr:to>
      <xdr:col>21</xdr:col>
      <xdr:colOff>750091</xdr:colOff>
      <xdr:row>84</xdr:row>
      <xdr:rowOff>10584</xdr:rowOff>
    </xdr:to>
    <xdr:graphicFrame macro="">
      <xdr:nvGraphicFramePr>
        <xdr:cNvPr id="1045" name="Graphique_ECI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790575</xdr:colOff>
          <xdr:row>246</xdr:row>
          <xdr:rowOff>0</xdr:rowOff>
        </xdr:from>
        <xdr:to>
          <xdr:col>10</xdr:col>
          <xdr:colOff>0</xdr:colOff>
          <xdr:row>248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214</xdr:row>
          <xdr:rowOff>9525</xdr:rowOff>
        </xdr:from>
        <xdr:to>
          <xdr:col>9</xdr:col>
          <xdr:colOff>9525</xdr:colOff>
          <xdr:row>216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11906</xdr:colOff>
      <xdr:row>88</xdr:row>
      <xdr:rowOff>23812</xdr:rowOff>
    </xdr:from>
    <xdr:to>
      <xdr:col>22</xdr:col>
      <xdr:colOff>35718</xdr:colOff>
      <xdr:row>122</xdr:row>
      <xdr:rowOff>185396</xdr:rowOff>
    </xdr:to>
    <xdr:graphicFrame macro="">
      <xdr:nvGraphicFramePr>
        <xdr:cNvPr id="4" name="Graphique_TR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866775</xdr:colOff>
          <xdr:row>135</xdr:row>
          <xdr:rowOff>104775</xdr:rowOff>
        </xdr:from>
        <xdr:to>
          <xdr:col>7</xdr:col>
          <xdr:colOff>219075</xdr:colOff>
          <xdr:row>141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Pointage des équipes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847725</xdr:colOff>
          <xdr:row>135</xdr:row>
          <xdr:rowOff>123825</xdr:rowOff>
        </xdr:from>
        <xdr:to>
          <xdr:col>18</xdr:col>
          <xdr:colOff>38100</xdr:colOff>
          <xdr:row>141</xdr:row>
          <xdr:rowOff>228600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Pointage EAI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809625</xdr:colOff>
          <xdr:row>157</xdr:row>
          <xdr:rowOff>209550</xdr:rowOff>
        </xdr:from>
        <xdr:to>
          <xdr:col>18</xdr:col>
          <xdr:colOff>38100</xdr:colOff>
          <xdr:row>163</xdr:row>
          <xdr:rowOff>219075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Pointage Extérieur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819150</xdr:colOff>
          <xdr:row>157</xdr:row>
          <xdr:rowOff>209550</xdr:rowOff>
        </xdr:from>
        <xdr:to>
          <xdr:col>7</xdr:col>
          <xdr:colOff>161925</xdr:colOff>
          <xdr:row>163</xdr:row>
          <xdr:rowOff>219075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Pointage Mécanique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2644</xdr:colOff>
      <xdr:row>0</xdr:row>
      <xdr:rowOff>242357</xdr:rowOff>
    </xdr:from>
    <xdr:to>
      <xdr:col>21</xdr:col>
      <xdr:colOff>751416</xdr:colOff>
      <xdr:row>18</xdr:row>
      <xdr:rowOff>243416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1</xdr:row>
          <xdr:rowOff>95250</xdr:rowOff>
        </xdr:from>
        <xdr:to>
          <xdr:col>3</xdr:col>
          <xdr:colOff>676275</xdr:colOff>
          <xdr:row>2</xdr:row>
          <xdr:rowOff>200025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800000"/>
                  </a:solidFill>
                  <a:latin typeface="Calibri"/>
                </a:rPr>
                <a:t>Lancer le calcul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</xdr:row>
          <xdr:rowOff>95250</xdr:rowOff>
        </xdr:from>
        <xdr:to>
          <xdr:col>6</xdr:col>
          <xdr:colOff>57150</xdr:colOff>
          <xdr:row>2</xdr:row>
          <xdr:rowOff>200025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800000"/>
                  </a:solidFill>
                  <a:latin typeface="Calibri"/>
                </a:rPr>
                <a:t>Retour arrière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Aspect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5" Type="http://schemas.openxmlformats.org/officeDocument/2006/relationships/ctrlProp" Target="../ctrlProps/ctrlProp8.xml"/><Relationship Id="rId10" Type="http://schemas.openxmlformats.org/officeDocument/2006/relationships/ctrlProp" Target="../ctrlProps/ctrlProp1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0.79998168889431442"/>
  </sheetPr>
  <dimension ref="H1:J817"/>
  <sheetViews>
    <sheetView topLeftCell="I1" workbookViewId="0">
      <selection activeCell="I1" sqref="A1:XFD1048576"/>
    </sheetView>
  </sheetViews>
  <sheetFormatPr baseColWidth="10" defaultRowHeight="15" x14ac:dyDescent="0.25"/>
  <cols>
    <col min="7" max="7" width="31.7109375" bestFit="1" customWidth="1"/>
    <col min="8" max="8" width="11.42578125" style="124"/>
    <col min="10" max="10" width="11.42578125" style="124"/>
    <col min="22" max="22" width="46" bestFit="1" customWidth="1"/>
    <col min="23" max="23" width="19" bestFit="1" customWidth="1"/>
    <col min="26" max="26" width="22.85546875" bestFit="1" customWidth="1"/>
  </cols>
  <sheetData>
    <row r="1" ht="38.25" customHeight="1" x14ac:dyDescent="0.25"/>
    <row r="2" ht="63.75" customHeight="1" x14ac:dyDescent="0.25"/>
    <row r="3" ht="63.75" customHeight="1" x14ac:dyDescent="0.25"/>
    <row r="4" ht="38.25" customHeight="1" x14ac:dyDescent="0.25"/>
    <row r="5" ht="38.25" customHeight="1" x14ac:dyDescent="0.25"/>
    <row r="6" ht="63.75" customHeight="1" x14ac:dyDescent="0.25"/>
    <row r="7" ht="63.75" customHeight="1" x14ac:dyDescent="0.25"/>
    <row r="8" ht="38.25" customHeight="1" x14ac:dyDescent="0.25"/>
    <row r="9" ht="38.25" customHeight="1" x14ac:dyDescent="0.25"/>
    <row r="10" ht="38.25" customHeight="1" x14ac:dyDescent="0.25"/>
    <row r="11" ht="25.5" customHeight="1" x14ac:dyDescent="0.25"/>
    <row r="12" ht="25.5" customHeight="1" x14ac:dyDescent="0.25"/>
    <row r="13" ht="38.25" customHeight="1" x14ac:dyDescent="0.25"/>
    <row r="14" ht="38.25" customHeight="1" x14ac:dyDescent="0.25"/>
    <row r="15" ht="38.25" customHeight="1" x14ac:dyDescent="0.25"/>
    <row r="16" ht="38.25" customHeight="1" x14ac:dyDescent="0.25"/>
    <row r="17" ht="38.25" customHeight="1" x14ac:dyDescent="0.25"/>
    <row r="18" ht="38.25" customHeight="1" x14ac:dyDescent="0.25"/>
    <row r="19" ht="38.25" customHeight="1" x14ac:dyDescent="0.25"/>
    <row r="20" ht="25.5" customHeight="1" x14ac:dyDescent="0.25"/>
    <row r="21" ht="25.5" customHeight="1" x14ac:dyDescent="0.25"/>
    <row r="22" ht="38.25" customHeight="1" x14ac:dyDescent="0.25"/>
    <row r="23" ht="38.25" customHeight="1" x14ac:dyDescent="0.25"/>
    <row r="24" ht="38.25" customHeight="1" x14ac:dyDescent="0.25"/>
    <row r="25" ht="38.25" customHeight="1" x14ac:dyDescent="0.25"/>
    <row r="26" ht="38.25" customHeight="1" x14ac:dyDescent="0.25"/>
    <row r="27" ht="63.75" customHeight="1" x14ac:dyDescent="0.25"/>
    <row r="28" ht="63.75" customHeight="1" x14ac:dyDescent="0.25"/>
    <row r="31" ht="63.75" customHeight="1" x14ac:dyDescent="0.25"/>
    <row r="32" ht="63.75" customHeight="1" x14ac:dyDescent="0.25"/>
    <row r="35" ht="63.75" customHeight="1" x14ac:dyDescent="0.25"/>
    <row r="36" ht="63.75" customHeight="1" x14ac:dyDescent="0.25"/>
    <row r="39" ht="63.75" customHeight="1" x14ac:dyDescent="0.25"/>
    <row r="40" ht="63.75" customHeight="1" x14ac:dyDescent="0.25"/>
    <row r="45" ht="38.25" customHeight="1" x14ac:dyDescent="0.25"/>
    <row r="46" ht="38.25" customHeight="1" x14ac:dyDescent="0.25"/>
    <row r="49" ht="38.25" customHeight="1" x14ac:dyDescent="0.25"/>
    <row r="50" ht="38.25" customHeight="1" x14ac:dyDescent="0.25"/>
    <row r="51" ht="38.25" customHeight="1" x14ac:dyDescent="0.25"/>
    <row r="52" ht="38.25" customHeight="1" x14ac:dyDescent="0.25"/>
    <row r="53" ht="38.25" customHeight="1" x14ac:dyDescent="0.25"/>
    <row r="54" ht="38.25" customHeight="1" x14ac:dyDescent="0.25"/>
    <row r="55" ht="38.25" customHeight="1" x14ac:dyDescent="0.25"/>
    <row r="56" ht="38.25" customHeight="1" x14ac:dyDescent="0.25"/>
    <row r="57" ht="25.5" customHeight="1" x14ac:dyDescent="0.25"/>
    <row r="58" ht="38.25" customHeight="1" x14ac:dyDescent="0.25"/>
    <row r="59" ht="38.25" customHeight="1" x14ac:dyDescent="0.25"/>
    <row r="60" ht="38.25" customHeight="1" x14ac:dyDescent="0.25"/>
    <row r="61" ht="63.75" customHeight="1" x14ac:dyDescent="0.25"/>
    <row r="62" ht="63.75" customHeight="1" x14ac:dyDescent="0.25"/>
    <row r="63" ht="38.25" customHeight="1" x14ac:dyDescent="0.25"/>
    <row r="64" ht="38.25" customHeight="1" x14ac:dyDescent="0.25"/>
    <row r="67" ht="38.25" customHeight="1" x14ac:dyDescent="0.25"/>
    <row r="68" ht="38.25" customHeight="1" x14ac:dyDescent="0.25"/>
    <row r="73" ht="63.75" customHeight="1" x14ac:dyDescent="0.25"/>
    <row r="74" ht="63.75" customHeight="1" x14ac:dyDescent="0.25"/>
    <row r="75" ht="38.25" customHeight="1" x14ac:dyDescent="0.25"/>
    <row r="76" ht="38.25" customHeight="1" x14ac:dyDescent="0.25"/>
    <row r="77" ht="63.75" customHeight="1" x14ac:dyDescent="0.25"/>
    <row r="78" ht="63.75" customHeight="1" x14ac:dyDescent="0.25"/>
    <row r="81" ht="63.75" customHeight="1" x14ac:dyDescent="0.25"/>
    <row r="82" ht="63.75" customHeight="1" x14ac:dyDescent="0.25"/>
    <row r="83" ht="38.25" customHeight="1" x14ac:dyDescent="0.25"/>
    <row r="84" ht="38.25" customHeight="1" x14ac:dyDescent="0.25"/>
    <row r="85" ht="63.75" customHeight="1" x14ac:dyDescent="0.25"/>
    <row r="86" ht="63.75" customHeight="1" x14ac:dyDescent="0.25"/>
    <row r="87" ht="38.25" customHeight="1" x14ac:dyDescent="0.25"/>
    <row r="88" ht="38.25" customHeight="1" x14ac:dyDescent="0.25"/>
    <row r="89" ht="63.75" customHeight="1" x14ac:dyDescent="0.25"/>
    <row r="90" ht="63.75" customHeight="1" x14ac:dyDescent="0.25"/>
    <row r="91" ht="38.25" customHeight="1" x14ac:dyDescent="0.25"/>
    <row r="92" ht="38.25" customHeight="1" x14ac:dyDescent="0.25"/>
    <row r="93" ht="63.75" customHeight="1" x14ac:dyDescent="0.25"/>
    <row r="94" ht="63.75" customHeight="1" x14ac:dyDescent="0.25"/>
    <row r="95" ht="38.25" customHeight="1" x14ac:dyDescent="0.25"/>
    <row r="96" ht="38.25" customHeight="1" x14ac:dyDescent="0.25"/>
    <row r="97" ht="63.75" customHeight="1" x14ac:dyDescent="0.25"/>
    <row r="98" ht="63.75" customHeight="1" x14ac:dyDescent="0.25"/>
    <row r="99" ht="38.25" customHeight="1" x14ac:dyDescent="0.25"/>
    <row r="100" ht="38.25" customHeight="1" x14ac:dyDescent="0.25"/>
    <row r="101" ht="63.75" customHeight="1" x14ac:dyDescent="0.25"/>
    <row r="102" ht="63.75" customHeight="1" x14ac:dyDescent="0.25"/>
    <row r="103" ht="38.25" customHeight="1" x14ac:dyDescent="0.25"/>
    <row r="104" ht="38.25" customHeight="1" x14ac:dyDescent="0.25"/>
    <row r="107" ht="38.25" customHeight="1" x14ac:dyDescent="0.25"/>
    <row r="108" ht="38.25" customHeight="1" x14ac:dyDescent="0.25"/>
    <row r="109" ht="63.75" customHeight="1" x14ac:dyDescent="0.25"/>
    <row r="110" ht="63.75" customHeight="1" x14ac:dyDescent="0.25"/>
    <row r="111" ht="38.25" customHeight="1" x14ac:dyDescent="0.25"/>
    <row r="112" ht="38.25" customHeight="1" x14ac:dyDescent="0.25"/>
    <row r="115" ht="38.25" customHeight="1" x14ac:dyDescent="0.25"/>
    <row r="116" ht="38.25" customHeight="1" x14ac:dyDescent="0.25"/>
    <row r="119" ht="38.25" customHeight="1" x14ac:dyDescent="0.25"/>
    <row r="120" ht="38.25" customHeight="1" x14ac:dyDescent="0.25"/>
    <row r="121" ht="63.75" customHeight="1" x14ac:dyDescent="0.25"/>
    <row r="122" ht="63.75" customHeight="1" x14ac:dyDescent="0.25"/>
    <row r="125" ht="63.75" customHeight="1" x14ac:dyDescent="0.25"/>
    <row r="126" ht="63.75" customHeight="1" x14ac:dyDescent="0.25"/>
    <row r="127" ht="38.25" customHeight="1" x14ac:dyDescent="0.25"/>
    <row r="128" ht="38.25" customHeight="1" x14ac:dyDescent="0.25"/>
    <row r="131" ht="38.25" customHeight="1" x14ac:dyDescent="0.25"/>
    <row r="132" ht="38.25" customHeight="1" x14ac:dyDescent="0.25"/>
    <row r="133" ht="63.75" customHeight="1" x14ac:dyDescent="0.25"/>
    <row r="134" ht="63.75" customHeight="1" x14ac:dyDescent="0.25"/>
    <row r="137" ht="63.75" customHeight="1" x14ac:dyDescent="0.25"/>
    <row r="138" ht="63.75" customHeight="1" x14ac:dyDescent="0.25"/>
    <row r="139" ht="38.25" customHeight="1" x14ac:dyDescent="0.25"/>
    <row r="140" ht="38.25" customHeight="1" x14ac:dyDescent="0.25"/>
    <row r="141" ht="63.75" customHeight="1" x14ac:dyDescent="0.25"/>
    <row r="142" ht="63.75" customHeight="1" x14ac:dyDescent="0.25"/>
    <row r="143" ht="38.25" customHeight="1" x14ac:dyDescent="0.25"/>
    <row r="144" ht="38.25" customHeight="1" x14ac:dyDescent="0.25"/>
    <row r="145" ht="63.75" customHeight="1" x14ac:dyDescent="0.25"/>
    <row r="146" ht="63.75" customHeight="1" x14ac:dyDescent="0.25"/>
    <row r="149" ht="63.75" customHeight="1" x14ac:dyDescent="0.25"/>
    <row r="150" ht="63.75" customHeight="1" x14ac:dyDescent="0.25"/>
    <row r="151" ht="38.25" customHeight="1" x14ac:dyDescent="0.25"/>
    <row r="152" ht="38.25" customHeight="1" x14ac:dyDescent="0.25"/>
    <row r="155" ht="38.25" customHeight="1" x14ac:dyDescent="0.25"/>
    <row r="156" ht="38.25" customHeight="1" x14ac:dyDescent="0.25"/>
    <row r="161" ht="38.25" customHeight="1" x14ac:dyDescent="0.25"/>
    <row r="162" ht="38.25" customHeight="1" x14ac:dyDescent="0.25"/>
    <row r="163" ht="38.25" customHeight="1" x14ac:dyDescent="0.25"/>
    <row r="164" ht="38.25" customHeight="1" x14ac:dyDescent="0.25"/>
    <row r="165" ht="38.25" customHeight="1" x14ac:dyDescent="0.25"/>
    <row r="166" ht="38.25" customHeight="1" x14ac:dyDescent="0.25"/>
    <row r="167" ht="38.25" customHeight="1" x14ac:dyDescent="0.25"/>
    <row r="168" ht="38.25" customHeight="1" x14ac:dyDescent="0.25"/>
    <row r="169" ht="38.25" customHeight="1" x14ac:dyDescent="0.25"/>
    <row r="170" ht="38.25" customHeight="1" x14ac:dyDescent="0.25"/>
    <row r="171" ht="38.25" customHeight="1" x14ac:dyDescent="0.25"/>
    <row r="172" ht="38.25" customHeight="1" x14ac:dyDescent="0.25"/>
    <row r="173" ht="38.25" customHeight="1" x14ac:dyDescent="0.25"/>
    <row r="174" ht="38.25" customHeight="1" x14ac:dyDescent="0.25"/>
    <row r="175" ht="38.25" customHeight="1" x14ac:dyDescent="0.25"/>
    <row r="176" ht="38.25" customHeight="1" x14ac:dyDescent="0.25"/>
    <row r="177" ht="38.25" customHeight="1" x14ac:dyDescent="0.25"/>
    <row r="178" ht="38.25" customHeight="1" x14ac:dyDescent="0.25"/>
    <row r="179" ht="38.25" customHeight="1" x14ac:dyDescent="0.25"/>
    <row r="180" ht="38.25" customHeight="1" x14ac:dyDescent="0.25"/>
    <row r="181" ht="38.25" customHeight="1" x14ac:dyDescent="0.25"/>
    <row r="182" ht="38.25" customHeight="1" x14ac:dyDescent="0.25"/>
    <row r="183" ht="38.25" customHeight="1" x14ac:dyDescent="0.25"/>
    <row r="184" ht="38.25" customHeight="1" x14ac:dyDescent="0.25"/>
    <row r="185" ht="38.25" customHeight="1" x14ac:dyDescent="0.25"/>
    <row r="186" ht="51" customHeight="1" x14ac:dyDescent="0.25"/>
    <row r="187" ht="38.25" customHeight="1" x14ac:dyDescent="0.25"/>
    <row r="188" ht="38.25" customHeight="1" x14ac:dyDescent="0.25"/>
    <row r="189" ht="38.25" customHeight="1" x14ac:dyDescent="0.25"/>
    <row r="190" ht="63.75" customHeight="1" x14ac:dyDescent="0.25"/>
    <row r="191" ht="38.25" customHeight="1" x14ac:dyDescent="0.25"/>
    <row r="192" ht="38.25" customHeight="1" x14ac:dyDescent="0.25"/>
    <row r="193" ht="38.25" customHeight="1" x14ac:dyDescent="0.25"/>
    <row r="194" ht="38.25" customHeight="1" x14ac:dyDescent="0.25"/>
    <row r="195" ht="51" customHeight="1" x14ac:dyDescent="0.25"/>
    <row r="196" ht="38.25" customHeight="1" x14ac:dyDescent="0.25"/>
    <row r="197" ht="38.25" customHeight="1" x14ac:dyDescent="0.25"/>
    <row r="198" ht="51" customHeight="1" x14ac:dyDescent="0.25"/>
    <row r="199" ht="51" customHeight="1" x14ac:dyDescent="0.25"/>
    <row r="200" ht="51" customHeight="1" x14ac:dyDescent="0.25"/>
    <row r="201" ht="51" customHeight="1" x14ac:dyDescent="0.25"/>
    <row r="202" ht="51" customHeight="1" x14ac:dyDescent="0.25"/>
    <row r="203" ht="51" customHeight="1" x14ac:dyDescent="0.25"/>
    <row r="204" ht="51" customHeight="1" x14ac:dyDescent="0.25"/>
    <row r="205" ht="51" customHeight="1" x14ac:dyDescent="0.25"/>
    <row r="206" ht="51" customHeight="1" x14ac:dyDescent="0.25"/>
    <row r="207" ht="51" customHeight="1" x14ac:dyDescent="0.25"/>
    <row r="208" ht="51" customHeight="1" x14ac:dyDescent="0.25"/>
    <row r="209" ht="51" customHeight="1" x14ac:dyDescent="0.25"/>
    <row r="210" ht="51" customHeight="1" x14ac:dyDescent="0.25"/>
    <row r="212" ht="51" customHeight="1" x14ac:dyDescent="0.25"/>
    <row r="216" ht="51" customHeight="1" x14ac:dyDescent="0.25"/>
    <row r="217" ht="51" customHeight="1" x14ac:dyDescent="0.25"/>
    <row r="218" ht="51" customHeight="1" x14ac:dyDescent="0.25"/>
    <row r="222" ht="38.25" customHeight="1" x14ac:dyDescent="0.25"/>
    <row r="223" ht="63.75" customHeight="1" x14ac:dyDescent="0.25"/>
    <row r="224" ht="38.25" customHeight="1" x14ac:dyDescent="0.25"/>
    <row r="225" ht="63.75" customHeight="1" x14ac:dyDescent="0.25"/>
    <row r="226" ht="38.25" customHeight="1" x14ac:dyDescent="0.25"/>
    <row r="228" ht="38.25" customHeight="1" x14ac:dyDescent="0.25"/>
    <row r="229" ht="38.25" customHeight="1" x14ac:dyDescent="0.25"/>
    <row r="230" ht="38.25" customHeight="1" x14ac:dyDescent="0.25"/>
    <row r="231" ht="38.25" customHeight="1" x14ac:dyDescent="0.25"/>
    <row r="232" ht="38.25" customHeight="1" x14ac:dyDescent="0.25"/>
    <row r="233" ht="38.25" customHeight="1" x14ac:dyDescent="0.25"/>
    <row r="234" ht="38.25" customHeight="1" x14ac:dyDescent="0.25"/>
    <row r="235" ht="38.25" customHeight="1" x14ac:dyDescent="0.25"/>
    <row r="236" ht="38.25" customHeight="1" x14ac:dyDescent="0.25"/>
    <row r="237" ht="38.25" customHeight="1" x14ac:dyDescent="0.25"/>
    <row r="238" ht="38.25" customHeight="1" x14ac:dyDescent="0.25"/>
    <row r="239" ht="38.25" customHeight="1" x14ac:dyDescent="0.25"/>
    <row r="240" ht="38.25" customHeight="1" x14ac:dyDescent="0.25"/>
    <row r="241" ht="38.25" customHeight="1" x14ac:dyDescent="0.25"/>
    <row r="242" ht="38.25" customHeight="1" x14ac:dyDescent="0.25"/>
    <row r="243" ht="38.25" customHeight="1" x14ac:dyDescent="0.25"/>
    <row r="244" ht="38.25" customHeight="1" x14ac:dyDescent="0.25"/>
    <row r="245" ht="38.25" customHeight="1" x14ac:dyDescent="0.25"/>
    <row r="246" ht="38.25" customHeight="1" x14ac:dyDescent="0.25"/>
    <row r="247" ht="38.25" customHeight="1" x14ac:dyDescent="0.25"/>
    <row r="248" ht="25.5" customHeight="1" x14ac:dyDescent="0.25"/>
    <row r="249" ht="38.25" customHeight="1" x14ac:dyDescent="0.25"/>
    <row r="250" ht="38.25" customHeight="1" x14ac:dyDescent="0.25"/>
    <row r="251" ht="38.25" customHeight="1" x14ac:dyDescent="0.25"/>
    <row r="252" ht="25.5" customHeight="1" x14ac:dyDescent="0.25"/>
    <row r="253" ht="38.25" customHeight="1" x14ac:dyDescent="0.25"/>
    <row r="254" ht="38.25" customHeight="1" x14ac:dyDescent="0.25"/>
    <row r="255" ht="38.25" customHeight="1" x14ac:dyDescent="0.25"/>
    <row r="256" ht="25.5" customHeight="1" x14ac:dyDescent="0.25"/>
    <row r="257" ht="38.25" customHeight="1" x14ac:dyDescent="0.25"/>
    <row r="258" ht="38.25" customHeight="1" x14ac:dyDescent="0.25"/>
    <row r="259" ht="38.25" customHeight="1" x14ac:dyDescent="0.25"/>
    <row r="260" ht="25.5" customHeight="1" x14ac:dyDescent="0.25"/>
    <row r="261" ht="38.25" customHeight="1" x14ac:dyDescent="0.25"/>
    <row r="262" ht="38.25" customHeight="1" x14ac:dyDescent="0.25"/>
    <row r="263" ht="38.25" customHeight="1" x14ac:dyDescent="0.25"/>
    <row r="264" ht="25.5" customHeight="1" x14ac:dyDescent="0.25"/>
    <row r="265" ht="38.25" customHeight="1" x14ac:dyDescent="0.25"/>
    <row r="266" ht="25.5" customHeight="1" x14ac:dyDescent="0.25"/>
    <row r="267" ht="38.25" customHeight="1" x14ac:dyDescent="0.25"/>
    <row r="268" ht="38.25" customHeight="1" x14ac:dyDescent="0.25"/>
    <row r="269" ht="38.25" customHeight="1" x14ac:dyDescent="0.25"/>
    <row r="270" ht="25.5" customHeight="1" x14ac:dyDescent="0.25"/>
    <row r="271" ht="38.25" customHeight="1" x14ac:dyDescent="0.25"/>
    <row r="272" ht="38.25" customHeight="1" x14ac:dyDescent="0.25"/>
    <row r="273" ht="38.25" customHeight="1" x14ac:dyDescent="0.25"/>
    <row r="275" ht="25.5" customHeight="1" x14ac:dyDescent="0.25"/>
    <row r="277" ht="38.25" customHeight="1" x14ac:dyDescent="0.25"/>
    <row r="278" ht="38.25" customHeight="1" x14ac:dyDescent="0.25"/>
    <row r="279" ht="38.25" customHeight="1" x14ac:dyDescent="0.25"/>
    <row r="280" ht="38.25" customHeight="1" x14ac:dyDescent="0.25"/>
    <row r="281" ht="38.25" customHeight="1" x14ac:dyDescent="0.25"/>
    <row r="282" ht="25.5" customHeight="1" x14ac:dyDescent="0.25"/>
    <row r="286" ht="25.5" customHeight="1" x14ac:dyDescent="0.25"/>
    <row r="287" ht="38.25" customHeight="1" x14ac:dyDescent="0.25"/>
    <row r="288" ht="25.5" customHeight="1" x14ac:dyDescent="0.25"/>
    <row r="289" ht="38.25" customHeight="1" x14ac:dyDescent="0.25"/>
    <row r="290" ht="25.5" customHeight="1" x14ac:dyDescent="0.25"/>
    <row r="292" ht="63.75" customHeight="1" x14ac:dyDescent="0.25"/>
    <row r="293" ht="38.25" customHeight="1" x14ac:dyDescent="0.25"/>
    <row r="294" ht="38.25" customHeight="1" x14ac:dyDescent="0.25"/>
    <row r="295" ht="38.25" customHeight="1" x14ac:dyDescent="0.25"/>
    <row r="296" ht="38.25" customHeight="1" x14ac:dyDescent="0.25"/>
    <row r="297" ht="38.25" customHeight="1" x14ac:dyDescent="0.25"/>
    <row r="298" ht="38.25" customHeight="1" x14ac:dyDescent="0.25"/>
    <row r="304" ht="51" customHeight="1" x14ac:dyDescent="0.25"/>
    <row r="305" ht="51" customHeight="1" x14ac:dyDescent="0.25"/>
    <row r="306" ht="38.25" customHeight="1" x14ac:dyDescent="0.25"/>
    <row r="307" ht="38.25" customHeight="1" x14ac:dyDescent="0.25"/>
    <row r="312" ht="63.75" customHeight="1" x14ac:dyDescent="0.25"/>
    <row r="313" ht="38.25" customHeight="1" x14ac:dyDescent="0.25"/>
    <row r="314" ht="63.75" customHeight="1" x14ac:dyDescent="0.25"/>
    <row r="315" ht="38.25" customHeight="1" x14ac:dyDescent="0.25"/>
    <row r="316" ht="63.75" customHeight="1" x14ac:dyDescent="0.25"/>
    <row r="317" ht="38.25" customHeight="1" x14ac:dyDescent="0.25"/>
    <row r="318" ht="63.75" customHeight="1" x14ac:dyDescent="0.25"/>
    <row r="319" ht="38.25" customHeight="1" x14ac:dyDescent="0.25"/>
    <row r="320" ht="63.75" customHeight="1" x14ac:dyDescent="0.25"/>
    <row r="321" ht="38.25" customHeight="1" x14ac:dyDescent="0.25"/>
    <row r="322" ht="63.75" customHeight="1" x14ac:dyDescent="0.25"/>
    <row r="323" ht="38.25" customHeight="1" x14ac:dyDescent="0.25"/>
    <row r="324" ht="63.75" customHeight="1" x14ac:dyDescent="0.25"/>
    <row r="325" ht="38.25" customHeight="1" x14ac:dyDescent="0.25"/>
    <row r="326" ht="38.25" customHeight="1" x14ac:dyDescent="0.25"/>
    <row r="327" ht="38.25" customHeight="1" x14ac:dyDescent="0.25"/>
    <row r="328" ht="38.25" customHeight="1" x14ac:dyDescent="0.25"/>
    <row r="329" ht="38.25" customHeight="1" x14ac:dyDescent="0.25"/>
    <row r="330" ht="38.25" customHeight="1" x14ac:dyDescent="0.25"/>
    <row r="331" ht="38.25" customHeight="1" x14ac:dyDescent="0.25"/>
    <row r="332" ht="38.25" customHeight="1" x14ac:dyDescent="0.25"/>
    <row r="333" ht="38.25" customHeight="1" x14ac:dyDescent="0.25"/>
    <row r="334" ht="38.25" customHeight="1" x14ac:dyDescent="0.25"/>
    <row r="335" ht="38.25" customHeight="1" x14ac:dyDescent="0.25"/>
    <row r="338" ht="38.25" customHeight="1" x14ac:dyDescent="0.25"/>
    <row r="339" ht="38.25" customHeight="1" x14ac:dyDescent="0.25"/>
    <row r="342" ht="38.25" customHeight="1" x14ac:dyDescent="0.25"/>
    <row r="343" ht="38.25" customHeight="1" x14ac:dyDescent="0.25"/>
    <row r="346" ht="38.25" customHeight="1" x14ac:dyDescent="0.25"/>
    <row r="347" ht="38.25" customHeight="1" x14ac:dyDescent="0.25"/>
    <row r="350" ht="38.25" customHeight="1" x14ac:dyDescent="0.25"/>
    <row r="351" ht="38.25" customHeight="1" x14ac:dyDescent="0.25"/>
    <row r="354" ht="38.25" customHeight="1" x14ac:dyDescent="0.25"/>
    <row r="355" ht="38.25" customHeight="1" x14ac:dyDescent="0.25"/>
    <row r="358" ht="38.25" customHeight="1" x14ac:dyDescent="0.25"/>
    <row r="359" ht="38.25" customHeight="1" x14ac:dyDescent="0.25"/>
    <row r="362" ht="38.25" customHeight="1" x14ac:dyDescent="0.25"/>
    <row r="363" ht="38.25" customHeight="1" x14ac:dyDescent="0.25"/>
    <row r="364" ht="63.75" customHeight="1" x14ac:dyDescent="0.25"/>
    <row r="365" ht="63.75" customHeight="1" x14ac:dyDescent="0.25"/>
    <row r="366" ht="38.25" customHeight="1" x14ac:dyDescent="0.25"/>
    <row r="367" ht="38.25" customHeight="1" x14ac:dyDescent="0.25"/>
    <row r="368" ht="63.75" customHeight="1" x14ac:dyDescent="0.25"/>
    <row r="369" ht="63.75" customHeight="1" x14ac:dyDescent="0.25"/>
    <row r="370" ht="38.25" customHeight="1" x14ac:dyDescent="0.25"/>
    <row r="371" ht="38.25" customHeight="1" x14ac:dyDescent="0.25"/>
    <row r="372" ht="63.75" customHeight="1" x14ac:dyDescent="0.25"/>
    <row r="373" ht="63.75" customHeight="1" x14ac:dyDescent="0.25"/>
    <row r="374" ht="38.25" customHeight="1" x14ac:dyDescent="0.25"/>
    <row r="375" ht="38.25" customHeight="1" x14ac:dyDescent="0.25"/>
    <row r="376" ht="63.75" customHeight="1" x14ac:dyDescent="0.25"/>
    <row r="377" ht="63.75" customHeight="1" x14ac:dyDescent="0.25"/>
    <row r="378" ht="38.25" customHeight="1" x14ac:dyDescent="0.25"/>
    <row r="379" ht="38.25" customHeight="1" x14ac:dyDescent="0.25"/>
    <row r="380" ht="63.75" customHeight="1" x14ac:dyDescent="0.25"/>
    <row r="381" ht="63.75" customHeight="1" x14ac:dyDescent="0.25"/>
    <row r="382" ht="38.25" customHeight="1" x14ac:dyDescent="0.25"/>
    <row r="383" ht="38.25" customHeight="1" x14ac:dyDescent="0.25"/>
    <row r="384" ht="63.75" customHeight="1" x14ac:dyDescent="0.25"/>
    <row r="385" ht="63.75" customHeight="1" x14ac:dyDescent="0.25"/>
    <row r="386" ht="38.25" customHeight="1" x14ac:dyDescent="0.25"/>
    <row r="388" ht="38.25" customHeight="1" x14ac:dyDescent="0.25"/>
    <row r="389" ht="38.25" customHeight="1" x14ac:dyDescent="0.25"/>
    <row r="392" ht="38.25" customHeight="1" x14ac:dyDescent="0.25"/>
    <row r="393" ht="38.25" customHeight="1" x14ac:dyDescent="0.25"/>
    <row r="396" ht="38.25" customHeight="1" x14ac:dyDescent="0.25"/>
    <row r="397" ht="38.25" customHeight="1" x14ac:dyDescent="0.25"/>
    <row r="401" ht="38.25" customHeight="1" x14ac:dyDescent="0.25"/>
    <row r="404" ht="38.25" customHeight="1" x14ac:dyDescent="0.25"/>
    <row r="405" ht="38.25" customHeight="1" x14ac:dyDescent="0.25"/>
    <row r="408" ht="38.25" customHeight="1" x14ac:dyDescent="0.25"/>
    <row r="409" ht="38.25" customHeight="1" x14ac:dyDescent="0.25"/>
    <row r="412" ht="38.25" customHeight="1" x14ac:dyDescent="0.25"/>
    <row r="413" ht="38.25" customHeight="1" x14ac:dyDescent="0.25"/>
    <row r="414" ht="38.25" customHeight="1" x14ac:dyDescent="0.25"/>
    <row r="415" ht="38.25" customHeight="1" x14ac:dyDescent="0.25"/>
    <row r="419" ht="63.75" customHeight="1" x14ac:dyDescent="0.25"/>
    <row r="420" ht="63.75" customHeight="1" x14ac:dyDescent="0.25"/>
    <row r="423" ht="63.75" customHeight="1" x14ac:dyDescent="0.25"/>
    <row r="424" ht="63.75" customHeight="1" x14ac:dyDescent="0.25"/>
    <row r="427" ht="38.25" customHeight="1" x14ac:dyDescent="0.25"/>
    <row r="428" ht="38.25" customHeight="1" x14ac:dyDescent="0.25"/>
    <row r="431" ht="38.25" customHeight="1" x14ac:dyDescent="0.25"/>
    <row r="432" ht="38.25" customHeight="1" x14ac:dyDescent="0.25"/>
    <row r="435" ht="38.25" customHeight="1" x14ac:dyDescent="0.25"/>
    <row r="436" ht="38.25" customHeight="1" x14ac:dyDescent="0.25"/>
    <row r="439" ht="38.25" customHeight="1" x14ac:dyDescent="0.25"/>
    <row r="440" ht="38.25" customHeight="1" x14ac:dyDescent="0.25"/>
    <row r="445" ht="63.75" customHeight="1" x14ac:dyDescent="0.25"/>
    <row r="446" ht="63.75" customHeight="1" x14ac:dyDescent="0.25"/>
    <row r="447" ht="38.25" customHeight="1" x14ac:dyDescent="0.25"/>
    <row r="448" ht="38.25" customHeight="1" x14ac:dyDescent="0.25"/>
    <row r="451" ht="38.25" customHeight="1" x14ac:dyDescent="0.25"/>
    <row r="452" ht="38.25" customHeight="1" x14ac:dyDescent="0.25"/>
    <row r="453" ht="63.75" customHeight="1" x14ac:dyDescent="0.25"/>
    <row r="454" ht="63.75" customHeight="1" x14ac:dyDescent="0.25"/>
    <row r="455" ht="38.25" customHeight="1" x14ac:dyDescent="0.25"/>
    <row r="456" ht="38.25" customHeight="1" x14ac:dyDescent="0.25"/>
    <row r="459" ht="25.5" customHeight="1" x14ac:dyDescent="0.25"/>
    <row r="460" ht="38.25" customHeight="1" x14ac:dyDescent="0.25"/>
    <row r="461" ht="38.25" customHeight="1" x14ac:dyDescent="0.25"/>
    <row r="462" ht="63.75" customHeight="1" x14ac:dyDescent="0.25"/>
    <row r="463" ht="63.75" customHeight="1" x14ac:dyDescent="0.25"/>
    <row r="466" ht="63.75" customHeight="1" x14ac:dyDescent="0.25"/>
    <row r="467" ht="63.75" customHeight="1" x14ac:dyDescent="0.25"/>
    <row r="470" ht="63.75" customHeight="1" x14ac:dyDescent="0.25"/>
    <row r="471" ht="63.75" customHeight="1" x14ac:dyDescent="0.25"/>
    <row r="472" ht="38.25" customHeight="1" x14ac:dyDescent="0.25"/>
    <row r="473" ht="63.75" customHeight="1" x14ac:dyDescent="0.25"/>
    <row r="474" ht="63.75" customHeight="1" x14ac:dyDescent="0.25"/>
    <row r="475" ht="38.25" customHeight="1" x14ac:dyDescent="0.25"/>
    <row r="476" ht="38.25" customHeight="1" x14ac:dyDescent="0.25"/>
    <row r="477" ht="38.25" customHeight="1" x14ac:dyDescent="0.25"/>
    <row r="478" ht="38.25" customHeight="1" x14ac:dyDescent="0.25"/>
    <row r="482" ht="38.25" customHeight="1" x14ac:dyDescent="0.25"/>
    <row r="483" ht="38.25" customHeight="1" x14ac:dyDescent="0.25"/>
    <row r="484" ht="38.25" customHeight="1" x14ac:dyDescent="0.25"/>
    <row r="485" ht="63.75" customHeight="1" x14ac:dyDescent="0.25"/>
    <row r="486" ht="63.75" customHeight="1" x14ac:dyDescent="0.25"/>
    <row r="487" ht="63.75" customHeight="1" x14ac:dyDescent="0.25"/>
    <row r="488" ht="63.75" customHeight="1" x14ac:dyDescent="0.25"/>
    <row r="489" ht="63.75" customHeight="1" x14ac:dyDescent="0.25"/>
    <row r="490" ht="63.75" customHeight="1" x14ac:dyDescent="0.25"/>
    <row r="491" ht="38.25" customHeight="1" x14ac:dyDescent="0.25"/>
    <row r="492" ht="38.25" customHeight="1" x14ac:dyDescent="0.25"/>
    <row r="493" ht="38.25" customHeight="1" x14ac:dyDescent="0.25"/>
    <row r="495" ht="63.75" customHeight="1" x14ac:dyDescent="0.25"/>
    <row r="496" ht="63.75" customHeight="1" x14ac:dyDescent="0.25"/>
    <row r="497" ht="63.75" customHeight="1" x14ac:dyDescent="0.25"/>
    <row r="498" ht="38.25" customHeight="1" x14ac:dyDescent="0.25"/>
    <row r="499" ht="38.25" customHeight="1" x14ac:dyDescent="0.25"/>
    <row r="500" ht="38.25" customHeight="1" x14ac:dyDescent="0.25"/>
    <row r="501" ht="38.25" customHeight="1" x14ac:dyDescent="0.25"/>
    <row r="502" ht="38.25" customHeight="1" x14ac:dyDescent="0.25"/>
    <row r="503" ht="38.25" customHeight="1" x14ac:dyDescent="0.25"/>
    <row r="504" ht="25.5" customHeight="1" x14ac:dyDescent="0.25"/>
    <row r="505" ht="25.5" customHeight="1" x14ac:dyDescent="0.25"/>
    <row r="506" ht="25.5" customHeight="1" x14ac:dyDescent="0.25"/>
    <row r="507" ht="25.5" customHeight="1" x14ac:dyDescent="0.25"/>
    <row r="508" ht="25.5" customHeight="1" x14ac:dyDescent="0.25"/>
    <row r="509" ht="25.5" customHeight="1" x14ac:dyDescent="0.25"/>
    <row r="510" ht="25.5" customHeight="1" x14ac:dyDescent="0.25"/>
    <row r="511" ht="25.5" customHeight="1" x14ac:dyDescent="0.25"/>
    <row r="512" ht="25.5" customHeight="1" x14ac:dyDescent="0.25"/>
    <row r="513" ht="25.5" customHeight="1" x14ac:dyDescent="0.25"/>
    <row r="514" ht="25.5" customHeight="1" x14ac:dyDescent="0.25"/>
    <row r="515" ht="25.5" customHeight="1" x14ac:dyDescent="0.25"/>
    <row r="516" ht="25.5" customHeight="1" x14ac:dyDescent="0.25"/>
    <row r="517" ht="25.5" customHeight="1" x14ac:dyDescent="0.25"/>
    <row r="518" ht="25.5" customHeight="1" x14ac:dyDescent="0.25"/>
    <row r="519" ht="25.5" customHeight="1" x14ac:dyDescent="0.25"/>
    <row r="520" ht="25.5" customHeight="1" x14ac:dyDescent="0.25"/>
    <row r="521" ht="25.5" customHeight="1" x14ac:dyDescent="0.25"/>
    <row r="522" ht="25.5" customHeight="1" x14ac:dyDescent="0.25"/>
    <row r="523" ht="25.5" customHeight="1" x14ac:dyDescent="0.25"/>
    <row r="524" ht="25.5" customHeight="1" x14ac:dyDescent="0.25"/>
    <row r="525" ht="25.5" customHeight="1" x14ac:dyDescent="0.25"/>
    <row r="526" ht="25.5" customHeight="1" x14ac:dyDescent="0.25"/>
    <row r="527" ht="25.5" customHeight="1" x14ac:dyDescent="0.25"/>
    <row r="528" ht="25.5" customHeight="1" x14ac:dyDescent="0.25"/>
    <row r="529" ht="25.5" customHeight="1" x14ac:dyDescent="0.25"/>
    <row r="530" ht="25.5" customHeight="1" x14ac:dyDescent="0.25"/>
    <row r="531" ht="25.5" customHeight="1" x14ac:dyDescent="0.25"/>
    <row r="532" ht="25.5" customHeight="1" x14ac:dyDescent="0.25"/>
    <row r="533" ht="25.5" customHeight="1" x14ac:dyDescent="0.25"/>
    <row r="534" ht="25.5" customHeight="1" x14ac:dyDescent="0.25"/>
    <row r="535" ht="25.5" customHeight="1" x14ac:dyDescent="0.25"/>
    <row r="536" ht="25.5" customHeight="1" x14ac:dyDescent="0.25"/>
    <row r="537" ht="25.5" customHeight="1" x14ac:dyDescent="0.25"/>
    <row r="538" ht="25.5" customHeight="1" x14ac:dyDescent="0.25"/>
    <row r="539" ht="25.5" customHeight="1" x14ac:dyDescent="0.25"/>
    <row r="540" ht="25.5" customHeight="1" x14ac:dyDescent="0.25"/>
    <row r="541" ht="38.25" customHeight="1" x14ac:dyDescent="0.25"/>
    <row r="542" ht="38.25" customHeight="1" x14ac:dyDescent="0.25"/>
    <row r="543" ht="38.25" customHeight="1" x14ac:dyDescent="0.25"/>
    <row r="544" ht="51" customHeight="1" x14ac:dyDescent="0.25"/>
    <row r="545" ht="51" customHeight="1" x14ac:dyDescent="0.25"/>
    <row r="546" ht="51" customHeight="1" x14ac:dyDescent="0.25"/>
    <row r="547" ht="51" customHeight="1" x14ac:dyDescent="0.25"/>
    <row r="548" ht="51" customHeight="1" x14ac:dyDescent="0.25"/>
    <row r="549" ht="51" customHeight="1" x14ac:dyDescent="0.25"/>
    <row r="550" ht="51" customHeight="1" x14ac:dyDescent="0.25"/>
    <row r="551" ht="51" customHeight="1" x14ac:dyDescent="0.25"/>
    <row r="552" ht="51" customHeight="1" x14ac:dyDescent="0.25"/>
    <row r="553" ht="51" customHeight="1" x14ac:dyDescent="0.25"/>
    <row r="557" ht="51" customHeight="1" x14ac:dyDescent="0.25"/>
    <row r="558" ht="51" customHeight="1" x14ac:dyDescent="0.25"/>
    <row r="559" ht="51" customHeight="1" x14ac:dyDescent="0.25"/>
    <row r="560" ht="51" customHeight="1" x14ac:dyDescent="0.25"/>
    <row r="561" ht="51" customHeight="1" x14ac:dyDescent="0.25"/>
    <row r="565" ht="51" customHeight="1" x14ac:dyDescent="0.25"/>
    <row r="566" ht="38.25" customHeight="1" x14ac:dyDescent="0.25"/>
    <row r="568" ht="25.5" customHeight="1" x14ac:dyDescent="0.25"/>
    <row r="569" ht="38.25" customHeight="1" x14ac:dyDescent="0.25"/>
    <row r="570" ht="38.25" customHeight="1" x14ac:dyDescent="0.25"/>
    <row r="571" ht="38.25" customHeight="1" x14ac:dyDescent="0.25"/>
    <row r="573" ht="51" customHeight="1" x14ac:dyDescent="0.25"/>
    <row r="575" ht="38.25" customHeight="1" x14ac:dyDescent="0.25"/>
    <row r="576" ht="38.25" customHeight="1" x14ac:dyDescent="0.25"/>
    <row r="579" ht="63.75" customHeight="1" x14ac:dyDescent="0.25"/>
    <row r="580" ht="38.25" customHeight="1" x14ac:dyDescent="0.25"/>
    <row r="581" ht="38.25" customHeight="1" x14ac:dyDescent="0.25"/>
    <row r="582" ht="38.25" customHeight="1" x14ac:dyDescent="0.25"/>
    <row r="583" ht="38.25" customHeight="1" x14ac:dyDescent="0.25"/>
    <row r="584" ht="38.25" customHeight="1" x14ac:dyDescent="0.25"/>
    <row r="585" ht="38.25" customHeight="1" x14ac:dyDescent="0.25"/>
    <row r="587" ht="38.25" customHeight="1" x14ac:dyDescent="0.25"/>
    <row r="588" ht="63.75" customHeight="1" x14ac:dyDescent="0.25"/>
    <row r="589" ht="38.25" customHeight="1" x14ac:dyDescent="0.25"/>
    <row r="590" ht="63.75" customHeight="1" x14ac:dyDescent="0.25"/>
    <row r="591" ht="38.25" customHeight="1" x14ac:dyDescent="0.25"/>
    <row r="592" ht="63.75" customHeight="1" x14ac:dyDescent="0.25"/>
    <row r="593" ht="38.25" customHeight="1" x14ac:dyDescent="0.25"/>
    <row r="594" ht="63.75" customHeight="1" x14ac:dyDescent="0.25"/>
    <row r="595" ht="25.5" customHeight="1" x14ac:dyDescent="0.25"/>
    <row r="597" ht="38.25" customHeight="1" x14ac:dyDescent="0.25"/>
    <row r="598" ht="38.25" customHeight="1" x14ac:dyDescent="0.25"/>
    <row r="599" ht="38.25" customHeight="1" x14ac:dyDescent="0.25"/>
    <row r="600" ht="38.25" customHeight="1" x14ac:dyDescent="0.25"/>
    <row r="601" ht="38.25" customHeight="1" x14ac:dyDescent="0.25"/>
    <row r="602" ht="38.25" customHeight="1" x14ac:dyDescent="0.25"/>
    <row r="603" ht="38.25" customHeight="1" x14ac:dyDescent="0.25"/>
    <row r="605" ht="38.25" customHeight="1" x14ac:dyDescent="0.25"/>
    <row r="606" ht="38.25" customHeight="1" x14ac:dyDescent="0.25"/>
    <row r="607" ht="38.25" customHeight="1" x14ac:dyDescent="0.25"/>
    <row r="608" ht="38.25" customHeight="1" x14ac:dyDescent="0.25"/>
    <row r="610" ht="38.25" customHeight="1" x14ac:dyDescent="0.25"/>
    <row r="611" ht="63.75" customHeight="1" x14ac:dyDescent="0.25"/>
    <row r="612" ht="38.25" customHeight="1" x14ac:dyDescent="0.25"/>
    <row r="613" ht="63.75" customHeight="1" x14ac:dyDescent="0.25"/>
    <row r="614" ht="38.25" customHeight="1" x14ac:dyDescent="0.25"/>
    <row r="615" ht="38.25" customHeight="1" x14ac:dyDescent="0.25"/>
    <row r="616" ht="38.25" customHeight="1" x14ac:dyDescent="0.25"/>
    <row r="621" ht="51" customHeight="1" x14ac:dyDescent="0.25"/>
    <row r="622" ht="51" customHeight="1" x14ac:dyDescent="0.25"/>
    <row r="623" ht="51" customHeight="1" x14ac:dyDescent="0.25"/>
    <row r="624" ht="51" customHeight="1" x14ac:dyDescent="0.25"/>
    <row r="625" ht="51" customHeight="1" x14ac:dyDescent="0.25"/>
    <row r="626" ht="51" customHeight="1" x14ac:dyDescent="0.25"/>
    <row r="631" ht="51" customHeight="1" x14ac:dyDescent="0.25"/>
    <row r="632" ht="63.75" customHeight="1" x14ac:dyDescent="0.25"/>
    <row r="633" ht="63.75" customHeight="1" x14ac:dyDescent="0.25"/>
    <row r="635" ht="38.25" customHeight="1" x14ac:dyDescent="0.25"/>
    <row r="636" ht="38.25" customHeight="1" x14ac:dyDescent="0.25"/>
    <row r="637" ht="38.25" customHeight="1" x14ac:dyDescent="0.25"/>
    <row r="638" ht="38.25" customHeight="1" x14ac:dyDescent="0.25"/>
    <row r="639" ht="25.5" customHeight="1" x14ac:dyDescent="0.25"/>
    <row r="641" ht="38.25" customHeight="1" x14ac:dyDescent="0.25"/>
    <row r="642" ht="38.25" customHeight="1" x14ac:dyDescent="0.25"/>
    <row r="643" ht="63.75" customHeight="1" x14ac:dyDescent="0.25"/>
    <row r="644" ht="38.25" customHeight="1" x14ac:dyDescent="0.25"/>
    <row r="645" ht="63.75" customHeight="1" x14ac:dyDescent="0.25"/>
    <row r="646" ht="38.25" customHeight="1" x14ac:dyDescent="0.25"/>
    <row r="648" ht="38.25" customHeight="1" x14ac:dyDescent="0.25"/>
    <row r="650" ht="38.25" customHeight="1" x14ac:dyDescent="0.25"/>
    <row r="652" ht="38.25" customHeight="1" x14ac:dyDescent="0.25"/>
    <row r="653" ht="63.75" customHeight="1" x14ac:dyDescent="0.25"/>
    <row r="654" ht="38.25" customHeight="1" x14ac:dyDescent="0.25"/>
    <row r="655" ht="63.75" customHeight="1" x14ac:dyDescent="0.25"/>
    <row r="657" ht="38.25" customHeight="1" x14ac:dyDescent="0.25"/>
    <row r="658" ht="38.25" customHeight="1" x14ac:dyDescent="0.25"/>
    <row r="659" ht="38.25" customHeight="1" x14ac:dyDescent="0.25"/>
    <row r="660" ht="38.25" customHeight="1" x14ac:dyDescent="0.25"/>
    <row r="661" ht="38.25" customHeight="1" x14ac:dyDescent="0.25"/>
    <row r="662" ht="38.25" customHeight="1" x14ac:dyDescent="0.25"/>
    <row r="663" ht="38.25" customHeight="1" x14ac:dyDescent="0.25"/>
    <row r="664" ht="38.25" customHeight="1" x14ac:dyDescent="0.25"/>
    <row r="665" ht="63.75" customHeight="1" x14ac:dyDescent="0.25"/>
    <row r="666" ht="38.25" customHeight="1" x14ac:dyDescent="0.25"/>
    <row r="667" ht="38.25" customHeight="1" x14ac:dyDescent="0.25"/>
    <row r="668" ht="38.25" customHeight="1" x14ac:dyDescent="0.25"/>
    <row r="669" ht="38.25" customHeight="1" x14ac:dyDescent="0.25"/>
    <row r="672" ht="38.25" customHeight="1" x14ac:dyDescent="0.25"/>
    <row r="673" ht="38.25" customHeight="1" x14ac:dyDescent="0.25"/>
    <row r="674" ht="38.25" customHeight="1" x14ac:dyDescent="0.25"/>
    <row r="675" ht="38.25" customHeight="1" x14ac:dyDescent="0.25"/>
    <row r="676" ht="38.25" customHeight="1" x14ac:dyDescent="0.25"/>
    <row r="677" ht="38.25" customHeight="1" x14ac:dyDescent="0.25"/>
    <row r="678" ht="38.25" customHeight="1" x14ac:dyDescent="0.25"/>
    <row r="679" ht="38.25" customHeight="1" x14ac:dyDescent="0.25"/>
    <row r="680" ht="38.25" customHeight="1" x14ac:dyDescent="0.25"/>
    <row r="681" ht="38.25" customHeight="1" x14ac:dyDescent="0.25"/>
    <row r="682" ht="38.25" customHeight="1" x14ac:dyDescent="0.25"/>
    <row r="683" ht="38.25" customHeight="1" x14ac:dyDescent="0.25"/>
    <row r="684" ht="38.25" customHeight="1" x14ac:dyDescent="0.25"/>
    <row r="685" ht="38.25" customHeight="1" x14ac:dyDescent="0.25"/>
    <row r="686" ht="38.25" customHeight="1" x14ac:dyDescent="0.25"/>
    <row r="687" ht="38.25" customHeight="1" x14ac:dyDescent="0.25"/>
    <row r="688" ht="38.25" customHeight="1" x14ac:dyDescent="0.25"/>
    <row r="689" ht="38.25" customHeight="1" x14ac:dyDescent="0.25"/>
    <row r="690" ht="63.75" customHeight="1" x14ac:dyDescent="0.25"/>
    <row r="691" ht="63.75" customHeight="1" x14ac:dyDescent="0.25"/>
    <row r="692" ht="38.25" customHeight="1" x14ac:dyDescent="0.25"/>
    <row r="693" ht="38.25" customHeight="1" x14ac:dyDescent="0.25"/>
    <row r="694" ht="38.25" customHeight="1" x14ac:dyDescent="0.25"/>
    <row r="695" ht="38.25" customHeight="1" x14ac:dyDescent="0.25"/>
    <row r="696" ht="38.25" customHeight="1" x14ac:dyDescent="0.25"/>
    <row r="697" ht="38.25" customHeight="1" x14ac:dyDescent="0.25"/>
    <row r="700" ht="38.25" customHeight="1" x14ac:dyDescent="0.25"/>
    <row r="701" ht="38.25" customHeight="1" x14ac:dyDescent="0.25"/>
    <row r="704" ht="38.25" customHeight="1" x14ac:dyDescent="0.25"/>
    <row r="705" ht="38.25" customHeight="1" x14ac:dyDescent="0.25"/>
    <row r="706" ht="38.25" customHeight="1" x14ac:dyDescent="0.25"/>
    <row r="707" ht="51" customHeight="1" x14ac:dyDescent="0.25"/>
    <row r="708" ht="51" customHeight="1" x14ac:dyDescent="0.25"/>
    <row r="709" ht="63.75" customHeight="1" x14ac:dyDescent="0.25"/>
    <row r="710" ht="51" customHeight="1" x14ac:dyDescent="0.25"/>
    <row r="713" ht="51" customHeight="1" x14ac:dyDescent="0.25"/>
    <row r="714" ht="51" customHeight="1" x14ac:dyDescent="0.25"/>
    <row r="715" ht="51" customHeight="1" x14ac:dyDescent="0.25"/>
    <row r="716" ht="51" customHeight="1" x14ac:dyDescent="0.25"/>
    <row r="717" ht="51" customHeight="1" x14ac:dyDescent="0.25"/>
    <row r="718" ht="51" customHeight="1" x14ac:dyDescent="0.25"/>
    <row r="719" ht="38.25" customHeight="1" x14ac:dyDescent="0.25"/>
    <row r="720" ht="38.25" customHeight="1" x14ac:dyDescent="0.25"/>
    <row r="721" ht="38.25" customHeight="1" x14ac:dyDescent="0.25"/>
    <row r="722" ht="38.25" customHeight="1" x14ac:dyDescent="0.25"/>
    <row r="723" ht="38.25" customHeight="1" x14ac:dyDescent="0.25"/>
    <row r="724" ht="38.25" customHeight="1" x14ac:dyDescent="0.25"/>
    <row r="725" ht="38.25" customHeight="1" x14ac:dyDescent="0.25"/>
    <row r="726" ht="38.25" customHeight="1" x14ac:dyDescent="0.25"/>
    <row r="727" ht="38.25" customHeight="1" x14ac:dyDescent="0.25"/>
    <row r="728" ht="38.25" customHeight="1" x14ac:dyDescent="0.25"/>
    <row r="739" ht="38.25" customHeight="1" x14ac:dyDescent="0.25"/>
    <row r="740" ht="38.25" customHeight="1" x14ac:dyDescent="0.25"/>
    <row r="741" ht="38.25" customHeight="1" x14ac:dyDescent="0.25"/>
    <row r="742" ht="25.5" customHeight="1" x14ac:dyDescent="0.25"/>
    <row r="743" ht="38.25" customHeight="1" x14ac:dyDescent="0.25"/>
    <row r="744" ht="25.5" customHeight="1" x14ac:dyDescent="0.25"/>
    <row r="745" ht="38.25" customHeight="1" x14ac:dyDescent="0.25"/>
    <row r="746" ht="38.25" customHeight="1" x14ac:dyDescent="0.25"/>
    <row r="747" ht="38.25" customHeight="1" x14ac:dyDescent="0.25"/>
    <row r="748" ht="25.5" customHeight="1" x14ac:dyDescent="0.25"/>
    <row r="749" ht="38.25" customHeight="1" x14ac:dyDescent="0.25"/>
    <row r="750" ht="25.5" customHeight="1" x14ac:dyDescent="0.25"/>
    <row r="751" ht="38.25" customHeight="1" x14ac:dyDescent="0.25"/>
    <row r="752" ht="25.5" customHeight="1" x14ac:dyDescent="0.25"/>
    <row r="753" ht="38.25" customHeight="1" x14ac:dyDescent="0.25"/>
    <row r="754" ht="25.5" customHeight="1" x14ac:dyDescent="0.25"/>
    <row r="755" ht="38.25" customHeight="1" x14ac:dyDescent="0.25"/>
    <row r="756" ht="63.75" customHeight="1" x14ac:dyDescent="0.25"/>
    <row r="757" ht="38.25" customHeight="1" x14ac:dyDescent="0.25"/>
    <row r="758" ht="38.25" customHeight="1" x14ac:dyDescent="0.25"/>
    <row r="759" ht="63.75" customHeight="1" x14ac:dyDescent="0.25"/>
    <row r="760" ht="38.25" customHeight="1" x14ac:dyDescent="0.25"/>
    <row r="761" ht="38.25" customHeight="1" x14ac:dyDescent="0.25"/>
    <row r="762" ht="63.75" customHeight="1" x14ac:dyDescent="0.25"/>
    <row r="763" ht="38.25" customHeight="1" x14ac:dyDescent="0.25"/>
    <row r="764" ht="38.25" customHeight="1" x14ac:dyDescent="0.25"/>
    <row r="765" ht="63.75" customHeight="1" x14ac:dyDescent="0.25"/>
    <row r="766" ht="38.25" customHeight="1" x14ac:dyDescent="0.25"/>
    <row r="767" ht="38.25" customHeight="1" x14ac:dyDescent="0.25"/>
    <row r="768" ht="63.75" customHeight="1" x14ac:dyDescent="0.25"/>
    <row r="769" ht="38.25" customHeight="1" x14ac:dyDescent="0.25"/>
    <row r="770" ht="38.25" customHeight="1" x14ac:dyDescent="0.25"/>
    <row r="771" ht="63.75" customHeight="1" x14ac:dyDescent="0.25"/>
    <row r="772" ht="38.25" customHeight="1" x14ac:dyDescent="0.25"/>
    <row r="773" ht="38.25" customHeight="1" x14ac:dyDescent="0.25"/>
    <row r="774" ht="38.25" customHeight="1" x14ac:dyDescent="0.25"/>
    <row r="775" ht="38.25" customHeight="1" x14ac:dyDescent="0.25"/>
    <row r="776" ht="38.25" customHeight="1" x14ac:dyDescent="0.25"/>
    <row r="777" ht="38.25" customHeight="1" x14ac:dyDescent="0.25"/>
    <row r="778" ht="38.25" customHeight="1" x14ac:dyDescent="0.25"/>
    <row r="779" ht="38.25" customHeight="1" x14ac:dyDescent="0.25"/>
    <row r="780" ht="38.25" customHeight="1" x14ac:dyDescent="0.25"/>
    <row r="781" ht="38.25" customHeight="1" x14ac:dyDescent="0.25"/>
    <row r="785" ht="38.25" customHeight="1" x14ac:dyDescent="0.25"/>
    <row r="786" ht="38.25" customHeight="1" x14ac:dyDescent="0.25"/>
    <row r="787" ht="38.25" customHeight="1" x14ac:dyDescent="0.25"/>
    <row r="788" ht="38.25" customHeight="1" x14ac:dyDescent="0.25"/>
    <row r="789" ht="38.25" customHeight="1" x14ac:dyDescent="0.25"/>
    <row r="790" ht="38.25" customHeight="1" x14ac:dyDescent="0.25"/>
    <row r="791" ht="38.25" customHeight="1" x14ac:dyDescent="0.25"/>
    <row r="792" ht="38.25" customHeight="1" x14ac:dyDescent="0.25"/>
    <row r="793" ht="38.25" customHeight="1" x14ac:dyDescent="0.25"/>
    <row r="794" ht="38.25" customHeight="1" x14ac:dyDescent="0.25"/>
    <row r="796" ht="63.75" customHeight="1" x14ac:dyDescent="0.25"/>
    <row r="797" ht="25.5" customHeight="1" x14ac:dyDescent="0.25"/>
    <row r="798" ht="25.5" customHeight="1" x14ac:dyDescent="0.25"/>
    <row r="799" ht="25.5" customHeight="1" x14ac:dyDescent="0.25"/>
    <row r="800" ht="25.5" customHeight="1" x14ac:dyDescent="0.25"/>
    <row r="801" ht="25.5" customHeight="1" x14ac:dyDescent="0.25"/>
    <row r="802" ht="25.5" customHeight="1" x14ac:dyDescent="0.25"/>
    <row r="803" ht="25.5" customHeight="1" x14ac:dyDescent="0.25"/>
    <row r="804" ht="25.5" customHeight="1" x14ac:dyDescent="0.25"/>
    <row r="805" ht="25.5" customHeight="1" x14ac:dyDescent="0.25"/>
    <row r="806" ht="63.75" customHeight="1" x14ac:dyDescent="0.25"/>
    <row r="807" ht="63.75" customHeight="1" x14ac:dyDescent="0.25"/>
    <row r="808" ht="25.5" customHeight="1" x14ac:dyDescent="0.25"/>
    <row r="809" ht="25.5" customHeight="1" x14ac:dyDescent="0.25"/>
    <row r="810" ht="25.5" customHeight="1" x14ac:dyDescent="0.25"/>
    <row r="811" ht="38.25" customHeight="1" x14ac:dyDescent="0.25"/>
    <row r="812" ht="38.25" customHeight="1" x14ac:dyDescent="0.25"/>
    <row r="813" ht="38.25" customHeight="1" x14ac:dyDescent="0.25"/>
    <row r="814" ht="38.25" customHeight="1" x14ac:dyDescent="0.25"/>
    <row r="817" ht="42.6" customHeight="1" x14ac:dyDescent="0.25"/>
  </sheetData>
  <sortState ref="A1:Z1035">
    <sortCondition ref="Z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6" tint="0.79998168889431442"/>
  </sheetPr>
  <dimension ref="A1:J17"/>
  <sheetViews>
    <sheetView workbookViewId="0">
      <selection activeCell="E18" sqref="E18"/>
    </sheetView>
  </sheetViews>
  <sheetFormatPr baseColWidth="10" defaultRowHeight="15" x14ac:dyDescent="0.25"/>
  <sheetData>
    <row r="1" spans="1:10" x14ac:dyDescent="0.25">
      <c r="B1" s="34"/>
    </row>
    <row r="2" spans="1:10" ht="15" customHeight="1" x14ac:dyDescent="0.25">
      <c r="A2" s="34"/>
      <c r="B2" s="225"/>
      <c r="C2" s="226"/>
      <c r="D2" s="226"/>
      <c r="E2" s="226"/>
      <c r="F2" s="226"/>
      <c r="G2" s="226"/>
      <c r="H2" s="226"/>
      <c r="I2" s="226"/>
      <c r="J2" s="227"/>
    </row>
    <row r="3" spans="1:10" ht="14.45" customHeight="1" x14ac:dyDescent="0.25">
      <c r="B3" s="228"/>
      <c r="C3" s="229"/>
      <c r="D3" s="228"/>
      <c r="E3" s="230"/>
      <c r="F3" s="230"/>
      <c r="G3" s="229"/>
      <c r="H3" s="228"/>
      <c r="I3" s="230"/>
      <c r="J3" s="229"/>
    </row>
    <row r="4" spans="1:10" ht="14.45" customHeight="1" x14ac:dyDescent="0.25">
      <c r="B4" s="223"/>
      <c r="C4" s="224"/>
      <c r="D4" s="220"/>
      <c r="E4" s="221"/>
      <c r="F4" s="221"/>
      <c r="G4" s="222"/>
      <c r="H4" s="220"/>
      <c r="I4" s="221"/>
      <c r="J4" s="222"/>
    </row>
    <row r="5" spans="1:10" ht="14.45" customHeight="1" x14ac:dyDescent="0.25">
      <c r="B5" s="223"/>
      <c r="C5" s="224"/>
      <c r="D5" s="220"/>
      <c r="E5" s="221"/>
      <c r="F5" s="221"/>
      <c r="G5" s="222"/>
      <c r="H5" s="220"/>
      <c r="I5" s="221"/>
      <c r="J5" s="222"/>
    </row>
    <row r="6" spans="1:10" ht="14.45" customHeight="1" x14ac:dyDescent="0.25">
      <c r="B6" s="223"/>
      <c r="C6" s="224"/>
      <c r="D6" s="220"/>
      <c r="E6" s="221"/>
      <c r="F6" s="221"/>
      <c r="G6" s="222"/>
      <c r="H6" s="220"/>
      <c r="I6" s="221"/>
      <c r="J6" s="222"/>
    </row>
    <row r="7" spans="1:10" ht="14.45" customHeight="1" x14ac:dyDescent="0.25">
      <c r="B7" s="223"/>
      <c r="C7" s="224"/>
      <c r="D7" s="220"/>
      <c r="E7" s="221"/>
      <c r="F7" s="221"/>
      <c r="G7" s="222"/>
      <c r="H7" s="220"/>
      <c r="I7" s="221"/>
      <c r="J7" s="222"/>
    </row>
    <row r="8" spans="1:10" ht="14.45" customHeight="1" x14ac:dyDescent="0.25">
      <c r="B8" s="223"/>
      <c r="C8" s="224"/>
      <c r="D8" s="220"/>
      <c r="E8" s="221"/>
      <c r="F8" s="221"/>
      <c r="G8" s="222"/>
      <c r="H8" s="220"/>
      <c r="I8" s="221"/>
      <c r="J8" s="222"/>
    </row>
    <row r="9" spans="1:10" ht="14.45" customHeight="1" x14ac:dyDescent="0.25">
      <c r="B9" s="223"/>
      <c r="C9" s="224"/>
      <c r="D9" s="220"/>
      <c r="E9" s="221"/>
      <c r="F9" s="221"/>
      <c r="G9" s="222"/>
      <c r="H9" s="220"/>
      <c r="I9" s="221"/>
      <c r="J9" s="222"/>
    </row>
    <row r="10" spans="1:10" ht="14.45" customHeight="1" x14ac:dyDescent="0.25">
      <c r="B10" s="223"/>
      <c r="C10" s="224"/>
      <c r="D10" s="220"/>
      <c r="E10" s="221"/>
      <c r="F10" s="221"/>
      <c r="G10" s="222"/>
      <c r="H10" s="220"/>
      <c r="I10" s="221"/>
      <c r="J10" s="222"/>
    </row>
    <row r="11" spans="1:10" ht="14.45" customHeight="1" x14ac:dyDescent="0.25">
      <c r="B11" s="223"/>
      <c r="C11" s="224"/>
      <c r="D11" s="220"/>
      <c r="E11" s="221"/>
      <c r="F11" s="221"/>
      <c r="G11" s="222"/>
      <c r="H11" s="220"/>
      <c r="I11" s="221"/>
      <c r="J11" s="222"/>
    </row>
    <row r="12" spans="1:10" ht="14.45" customHeight="1" x14ac:dyDescent="0.25">
      <c r="B12" s="223"/>
      <c r="C12" s="224"/>
      <c r="D12" s="220"/>
      <c r="E12" s="221"/>
      <c r="F12" s="221"/>
      <c r="G12" s="222"/>
      <c r="H12" s="220"/>
      <c r="I12" s="221"/>
      <c r="J12" s="222"/>
    </row>
    <row r="13" spans="1:10" ht="14.45" customHeight="1" x14ac:dyDescent="0.25">
      <c r="B13" s="223"/>
      <c r="C13" s="224"/>
      <c r="D13" s="220"/>
      <c r="E13" s="221"/>
      <c r="F13" s="221"/>
      <c r="G13" s="222"/>
      <c r="H13" s="220"/>
      <c r="I13" s="221"/>
      <c r="J13" s="222"/>
    </row>
    <row r="16" spans="1:10" ht="18.75" x14ac:dyDescent="0.25">
      <c r="B16" s="34"/>
      <c r="C16" s="215"/>
      <c r="D16" s="214"/>
      <c r="E16" s="214"/>
      <c r="F16" s="214"/>
    </row>
    <row r="17" spans="3:3" x14ac:dyDescent="0.25">
      <c r="C17" s="34"/>
    </row>
  </sheetData>
  <mergeCells count="34">
    <mergeCell ref="B2:J2"/>
    <mergeCell ref="B3:C3"/>
    <mergeCell ref="D3:G3"/>
    <mergeCell ref="H3:J3"/>
    <mergeCell ref="B4:C4"/>
    <mergeCell ref="D4:G4"/>
    <mergeCell ref="H4:J4"/>
    <mergeCell ref="B5:C5"/>
    <mergeCell ref="D5:G5"/>
    <mergeCell ref="H5:J5"/>
    <mergeCell ref="B6:C6"/>
    <mergeCell ref="D6:G6"/>
    <mergeCell ref="H6:J6"/>
    <mergeCell ref="B7:C7"/>
    <mergeCell ref="D7:G7"/>
    <mergeCell ref="H7:J7"/>
    <mergeCell ref="B8:C8"/>
    <mergeCell ref="D8:G8"/>
    <mergeCell ref="H8:J8"/>
    <mergeCell ref="B9:C9"/>
    <mergeCell ref="D9:G9"/>
    <mergeCell ref="H9:J9"/>
    <mergeCell ref="B10:C10"/>
    <mergeCell ref="D10:G10"/>
    <mergeCell ref="H10:J10"/>
    <mergeCell ref="H11:J11"/>
    <mergeCell ref="B12:C12"/>
    <mergeCell ref="D12:G12"/>
    <mergeCell ref="H12:J12"/>
    <mergeCell ref="B13:C13"/>
    <mergeCell ref="D13:G13"/>
    <mergeCell ref="H13:J13"/>
    <mergeCell ref="B11:C11"/>
    <mergeCell ref="D11:G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6" tint="0.79998168889431442"/>
  </sheetPr>
  <dimension ref="A1:N211"/>
  <sheetViews>
    <sheetView workbookViewId="0">
      <selection activeCell="K17" sqref="K17"/>
    </sheetView>
  </sheetViews>
  <sheetFormatPr baseColWidth="10" defaultRowHeight="15" x14ac:dyDescent="0.25"/>
  <cols>
    <col min="1" max="1" width="13.28515625" style="219" customWidth="1"/>
    <col min="2" max="3" width="11.42578125" style="124"/>
  </cols>
  <sheetData>
    <row r="1" spans="1:14" ht="38.25" customHeight="1" x14ac:dyDescent="0.25">
      <c r="A1" s="219" t="s">
        <v>510</v>
      </c>
      <c r="E1" t="s">
        <v>466</v>
      </c>
      <c r="G1" t="s">
        <v>511</v>
      </c>
      <c r="H1" t="s">
        <v>512</v>
      </c>
      <c r="L1" t="s">
        <v>465</v>
      </c>
      <c r="M1" t="s">
        <v>513</v>
      </c>
      <c r="N1" t="s">
        <v>514</v>
      </c>
    </row>
    <row r="2" spans="1:14" x14ac:dyDescent="0.25">
      <c r="A2" s="219">
        <v>43625.481134259258</v>
      </c>
      <c r="G2" t="s">
        <v>467</v>
      </c>
      <c r="H2">
        <v>1.5</v>
      </c>
      <c r="L2" t="s">
        <v>458</v>
      </c>
      <c r="M2">
        <v>43618.333333333336</v>
      </c>
      <c r="N2">
        <v>43618.75</v>
      </c>
    </row>
    <row r="3" spans="1:14" x14ac:dyDescent="0.25">
      <c r="A3" s="219">
        <v>43625.397685185184</v>
      </c>
      <c r="G3" t="s">
        <v>467</v>
      </c>
      <c r="H3">
        <v>1</v>
      </c>
      <c r="L3" t="s">
        <v>458</v>
      </c>
      <c r="M3">
        <v>43620.333333333336</v>
      </c>
      <c r="N3">
        <v>43620.333333333336</v>
      </c>
    </row>
    <row r="4" spans="1:14" x14ac:dyDescent="0.25">
      <c r="A4" s="219">
        <v>43625.364074074074</v>
      </c>
      <c r="G4" t="s">
        <v>467</v>
      </c>
      <c r="H4">
        <v>1</v>
      </c>
      <c r="L4" t="s">
        <v>458</v>
      </c>
      <c r="M4">
        <v>43621.333333333336</v>
      </c>
      <c r="N4">
        <v>43621.333333333336</v>
      </c>
    </row>
    <row r="5" spans="1:14" x14ac:dyDescent="0.25">
      <c r="A5" s="219">
        <v>43624.815115740741</v>
      </c>
      <c r="G5" t="s">
        <v>467</v>
      </c>
      <c r="H5">
        <v>1</v>
      </c>
      <c r="L5" t="s">
        <v>458</v>
      </c>
      <c r="M5">
        <v>43620.333333333336</v>
      </c>
      <c r="N5">
        <v>43620.333333333336</v>
      </c>
    </row>
    <row r="6" spans="1:14" x14ac:dyDescent="0.25">
      <c r="A6" s="219">
        <v>43624.812280092592</v>
      </c>
      <c r="E6" t="s">
        <v>161</v>
      </c>
      <c r="G6" t="s">
        <v>467</v>
      </c>
      <c r="H6">
        <v>1</v>
      </c>
      <c r="L6" t="s">
        <v>458</v>
      </c>
      <c r="M6">
        <v>43620.333333333336</v>
      </c>
      <c r="N6">
        <v>43620.333333333336</v>
      </c>
    </row>
    <row r="7" spans="1:14" x14ac:dyDescent="0.25">
      <c r="A7" s="219">
        <v>43624.343298611115</v>
      </c>
      <c r="G7" t="s">
        <v>467</v>
      </c>
      <c r="H7">
        <v>0.5</v>
      </c>
      <c r="L7" t="s">
        <v>458</v>
      </c>
      <c r="M7">
        <v>43617.333333333336</v>
      </c>
      <c r="N7">
        <v>43617.75</v>
      </c>
    </row>
    <row r="8" spans="1:14" x14ac:dyDescent="0.25">
      <c r="A8" s="219">
        <v>43623.583483796298</v>
      </c>
      <c r="G8" t="s">
        <v>467</v>
      </c>
      <c r="H8">
        <v>1</v>
      </c>
      <c r="L8" t="s">
        <v>458</v>
      </c>
      <c r="M8">
        <v>43626.333333333336</v>
      </c>
      <c r="N8">
        <v>43626.333333333336</v>
      </c>
    </row>
    <row r="9" spans="1:14" x14ac:dyDescent="0.25">
      <c r="A9" s="219">
        <v>43623.581701388888</v>
      </c>
      <c r="G9" t="s">
        <v>467</v>
      </c>
      <c r="H9">
        <v>1</v>
      </c>
      <c r="L9" t="s">
        <v>458</v>
      </c>
      <c r="M9">
        <v>43636.333333333336</v>
      </c>
      <c r="N9">
        <v>43636.333333333336</v>
      </c>
    </row>
    <row r="10" spans="1:14" x14ac:dyDescent="0.25">
      <c r="A10" s="219">
        <v>43623.571064814816</v>
      </c>
      <c r="G10" t="s">
        <v>467</v>
      </c>
      <c r="H10">
        <v>1</v>
      </c>
      <c r="L10" t="s">
        <v>460</v>
      </c>
      <c r="M10">
        <v>43602.39849417824</v>
      </c>
      <c r="N10">
        <v>43602.75</v>
      </c>
    </row>
    <row r="11" spans="1:14" x14ac:dyDescent="0.25">
      <c r="A11" s="219">
        <v>43623.570879629631</v>
      </c>
      <c r="E11" t="s">
        <v>386</v>
      </c>
      <c r="G11" t="s">
        <v>467</v>
      </c>
      <c r="H11">
        <v>1</v>
      </c>
      <c r="L11" t="s">
        <v>460</v>
      </c>
      <c r="M11">
        <v>43602.39849417824</v>
      </c>
      <c r="N11">
        <v>43602.75</v>
      </c>
    </row>
    <row r="12" spans="1:14" x14ac:dyDescent="0.25">
      <c r="A12" s="219">
        <v>43623.567361111112</v>
      </c>
      <c r="G12" t="s">
        <v>467</v>
      </c>
      <c r="H12">
        <v>0.5</v>
      </c>
      <c r="L12" t="s">
        <v>458</v>
      </c>
      <c r="M12">
        <v>43617.333333333336</v>
      </c>
      <c r="N12">
        <v>43617.333333333336</v>
      </c>
    </row>
    <row r="13" spans="1:14" x14ac:dyDescent="0.25">
      <c r="A13" s="219">
        <v>43623.563888888886</v>
      </c>
      <c r="G13" t="s">
        <v>467</v>
      </c>
      <c r="H13">
        <v>0.5</v>
      </c>
      <c r="L13" t="s">
        <v>458</v>
      </c>
      <c r="M13">
        <v>43620.333333333336</v>
      </c>
      <c r="N13">
        <v>43620.333333333336</v>
      </c>
    </row>
    <row r="14" spans="1:14" x14ac:dyDescent="0.25">
      <c r="A14" s="219">
        <v>43623.559027777781</v>
      </c>
      <c r="G14" t="s">
        <v>467</v>
      </c>
      <c r="H14">
        <v>0.5</v>
      </c>
      <c r="L14" t="s">
        <v>460</v>
      </c>
      <c r="M14">
        <v>43621.36477364583</v>
      </c>
      <c r="N14">
        <v>43621.75</v>
      </c>
    </row>
    <row r="15" spans="1:14" x14ac:dyDescent="0.25">
      <c r="A15" s="219">
        <v>43623.507638888892</v>
      </c>
      <c r="E15" t="s">
        <v>518</v>
      </c>
      <c r="G15" t="s">
        <v>467</v>
      </c>
      <c r="H15">
        <v>3</v>
      </c>
      <c r="L15" t="s">
        <v>459</v>
      </c>
      <c r="M15">
        <v>43345.333333333336</v>
      </c>
      <c r="N15">
        <v>43345.333333333336</v>
      </c>
    </row>
    <row r="16" spans="1:14" x14ac:dyDescent="0.25">
      <c r="A16" s="219">
        <v>43623.481249999997</v>
      </c>
      <c r="G16" t="s">
        <v>467</v>
      </c>
      <c r="H16">
        <v>0.5</v>
      </c>
      <c r="L16" t="s">
        <v>458</v>
      </c>
      <c r="M16">
        <v>43617.333333333336</v>
      </c>
      <c r="N16">
        <v>43617.333333333336</v>
      </c>
    </row>
    <row r="17" spans="1:14" x14ac:dyDescent="0.25">
      <c r="A17" s="219">
        <v>43623.479861111111</v>
      </c>
      <c r="G17" t="s">
        <v>467</v>
      </c>
      <c r="H17">
        <v>0.5</v>
      </c>
      <c r="L17" t="s">
        <v>458</v>
      </c>
      <c r="M17">
        <v>43617.333333333336</v>
      </c>
      <c r="N17">
        <v>43617.333333333336</v>
      </c>
    </row>
    <row r="18" spans="1:14" x14ac:dyDescent="0.25">
      <c r="A18" s="219">
        <v>43623.46733796296</v>
      </c>
      <c r="G18" t="s">
        <v>467</v>
      </c>
      <c r="H18">
        <v>2</v>
      </c>
      <c r="L18" t="s">
        <v>460</v>
      </c>
      <c r="M18">
        <v>43622.537331134263</v>
      </c>
      <c r="N18">
        <v>43622.75</v>
      </c>
    </row>
    <row r="19" spans="1:14" x14ac:dyDescent="0.25">
      <c r="A19" s="219">
        <v>43623.465127314812</v>
      </c>
      <c r="G19" t="s">
        <v>467</v>
      </c>
      <c r="H19">
        <v>2</v>
      </c>
      <c r="L19" t="s">
        <v>460</v>
      </c>
      <c r="M19">
        <v>43623.360563969909</v>
      </c>
      <c r="N19">
        <v>43623.75</v>
      </c>
    </row>
    <row r="20" spans="1:14" x14ac:dyDescent="0.25">
      <c r="A20" s="219">
        <v>43623.405555555553</v>
      </c>
      <c r="G20" t="s">
        <v>467</v>
      </c>
      <c r="H20">
        <v>1</v>
      </c>
      <c r="L20" t="s">
        <v>458</v>
      </c>
      <c r="M20">
        <v>43619.333333333336</v>
      </c>
      <c r="N20">
        <v>43619.333333333336</v>
      </c>
    </row>
    <row r="21" spans="1:14" x14ac:dyDescent="0.25">
      <c r="A21" s="219">
        <v>43623.40347222222</v>
      </c>
      <c r="G21" t="s">
        <v>467</v>
      </c>
      <c r="H21">
        <v>0.5</v>
      </c>
      <c r="L21" t="s">
        <v>458</v>
      </c>
      <c r="M21">
        <v>43632.333333333336</v>
      </c>
      <c r="N21">
        <v>43632.333333333336</v>
      </c>
    </row>
    <row r="22" spans="1:14" x14ac:dyDescent="0.25">
      <c r="A22" s="219">
        <v>43623.400694444441</v>
      </c>
      <c r="G22" t="s">
        <v>467</v>
      </c>
      <c r="H22">
        <v>1</v>
      </c>
      <c r="L22" t="s">
        <v>458</v>
      </c>
      <c r="M22">
        <v>43617.333333333336</v>
      </c>
      <c r="N22">
        <v>43617.333333333336</v>
      </c>
    </row>
    <row r="23" spans="1:14" x14ac:dyDescent="0.25">
      <c r="A23" s="219">
        <v>43623.388888888891</v>
      </c>
      <c r="G23" t="s">
        <v>467</v>
      </c>
      <c r="H23">
        <v>4</v>
      </c>
      <c r="L23" t="s">
        <v>460</v>
      </c>
      <c r="M23">
        <v>43623.388888888891</v>
      </c>
      <c r="N23">
        <v>43627.75</v>
      </c>
    </row>
    <row r="24" spans="1:14" x14ac:dyDescent="0.25">
      <c r="A24" s="219">
        <v>43623.215208333335</v>
      </c>
      <c r="G24" t="s">
        <v>467</v>
      </c>
      <c r="H24">
        <v>2</v>
      </c>
      <c r="L24" t="s">
        <v>458</v>
      </c>
      <c r="M24">
        <v>43590.333333333336</v>
      </c>
      <c r="N24">
        <v>43590.75</v>
      </c>
    </row>
    <row r="25" spans="1:14" x14ac:dyDescent="0.25">
      <c r="A25" s="219">
        <v>43623.214050925926</v>
      </c>
      <c r="G25" t="s">
        <v>467</v>
      </c>
      <c r="H25">
        <v>1</v>
      </c>
      <c r="L25" t="s">
        <v>458</v>
      </c>
      <c r="M25">
        <v>43620.333333333336</v>
      </c>
      <c r="N25">
        <v>43620.333333333336</v>
      </c>
    </row>
    <row r="26" spans="1:14" x14ac:dyDescent="0.25">
      <c r="A26" s="219">
        <v>43623.054513888892</v>
      </c>
      <c r="G26" t="s">
        <v>467</v>
      </c>
      <c r="H26">
        <v>0.5</v>
      </c>
      <c r="L26" t="s">
        <v>458</v>
      </c>
      <c r="M26">
        <v>43617.333333333336</v>
      </c>
      <c r="N26">
        <v>43617.75</v>
      </c>
    </row>
    <row r="27" spans="1:14" x14ac:dyDescent="0.25">
      <c r="A27" s="219">
        <v>43622.817789351851</v>
      </c>
      <c r="G27" t="s">
        <v>467</v>
      </c>
      <c r="H27">
        <v>1</v>
      </c>
      <c r="L27" t="s">
        <v>458</v>
      </c>
      <c r="M27">
        <v>43620.333333333336</v>
      </c>
      <c r="N27">
        <v>43620.333333333336</v>
      </c>
    </row>
    <row r="28" spans="1:14" x14ac:dyDescent="0.25">
      <c r="A28" s="219">
        <v>43622.817175925928</v>
      </c>
      <c r="G28" t="s">
        <v>467</v>
      </c>
      <c r="H28">
        <v>1</v>
      </c>
      <c r="L28" t="s">
        <v>458</v>
      </c>
      <c r="M28">
        <v>43617.333333333336</v>
      </c>
      <c r="N28">
        <v>43617.75</v>
      </c>
    </row>
    <row r="29" spans="1:14" x14ac:dyDescent="0.25">
      <c r="A29" s="219">
        <v>43622.687916666669</v>
      </c>
      <c r="G29" t="s">
        <v>467</v>
      </c>
      <c r="H29">
        <v>1</v>
      </c>
      <c r="L29" t="s">
        <v>459</v>
      </c>
      <c r="M29">
        <v>43601.333333333336</v>
      </c>
      <c r="N29">
        <v>43601.333333333336</v>
      </c>
    </row>
    <row r="30" spans="1:14" x14ac:dyDescent="0.25">
      <c r="A30" s="219">
        <v>43622.687847222223</v>
      </c>
      <c r="E30" t="s">
        <v>516</v>
      </c>
      <c r="G30" t="s">
        <v>467</v>
      </c>
      <c r="H30">
        <v>1</v>
      </c>
      <c r="L30" t="s">
        <v>459</v>
      </c>
      <c r="M30">
        <v>43601.333333333336</v>
      </c>
      <c r="N30">
        <v>43601.333333333336</v>
      </c>
    </row>
    <row r="31" spans="1:14" x14ac:dyDescent="0.25">
      <c r="A31" s="219">
        <v>43622.687824074077</v>
      </c>
      <c r="G31" t="s">
        <v>467</v>
      </c>
      <c r="H31">
        <v>1</v>
      </c>
      <c r="L31" t="s">
        <v>459</v>
      </c>
      <c r="M31">
        <v>43601.333333333336</v>
      </c>
      <c r="N31">
        <v>43601.333333333336</v>
      </c>
    </row>
    <row r="32" spans="1:14" x14ac:dyDescent="0.25">
      <c r="A32" s="219">
        <v>43622.682719907411</v>
      </c>
      <c r="G32" t="s">
        <v>467</v>
      </c>
      <c r="H32">
        <v>2</v>
      </c>
      <c r="L32" t="s">
        <v>458</v>
      </c>
      <c r="M32">
        <v>43619.333333333336</v>
      </c>
      <c r="N32">
        <v>43619.333333333336</v>
      </c>
    </row>
    <row r="33" spans="1:14" x14ac:dyDescent="0.25">
      <c r="A33" s="219">
        <v>43622.668738425928</v>
      </c>
      <c r="G33" t="s">
        <v>467</v>
      </c>
      <c r="H33">
        <v>1</v>
      </c>
      <c r="L33" t="s">
        <v>458</v>
      </c>
      <c r="M33">
        <v>43597.333333333336</v>
      </c>
      <c r="N33">
        <v>43597.75</v>
      </c>
    </row>
    <row r="34" spans="1:14" x14ac:dyDescent="0.25">
      <c r="A34" s="219">
        <v>43622.668599537035</v>
      </c>
      <c r="G34" t="s">
        <v>467</v>
      </c>
      <c r="H34">
        <v>1</v>
      </c>
      <c r="L34" t="s">
        <v>458</v>
      </c>
      <c r="M34">
        <v>43597.333333333336</v>
      </c>
      <c r="N34">
        <v>43597.75</v>
      </c>
    </row>
    <row r="35" spans="1:14" x14ac:dyDescent="0.25">
      <c r="A35" s="219">
        <v>43622.667187500003</v>
      </c>
      <c r="G35" t="s">
        <v>467</v>
      </c>
      <c r="H35">
        <v>1</v>
      </c>
      <c r="L35" t="s">
        <v>458</v>
      </c>
      <c r="M35">
        <v>43595.333333333336</v>
      </c>
      <c r="N35">
        <v>43595.75</v>
      </c>
    </row>
    <row r="36" spans="1:14" x14ac:dyDescent="0.25">
      <c r="A36" s="219">
        <v>43622.665567129632</v>
      </c>
      <c r="E36" t="s">
        <v>270</v>
      </c>
      <c r="G36" t="s">
        <v>467</v>
      </c>
      <c r="H36">
        <v>4</v>
      </c>
      <c r="L36" t="s">
        <v>460</v>
      </c>
      <c r="M36">
        <v>43622.427470057868</v>
      </c>
      <c r="N36">
        <v>43622.75</v>
      </c>
    </row>
    <row r="37" spans="1:14" x14ac:dyDescent="0.25">
      <c r="A37" s="219">
        <v>43622.663738425923</v>
      </c>
      <c r="G37" t="s">
        <v>467</v>
      </c>
      <c r="H37">
        <v>1</v>
      </c>
      <c r="L37" t="s">
        <v>458</v>
      </c>
      <c r="M37">
        <v>43618.333333333336</v>
      </c>
      <c r="N37">
        <v>43618.333333333336</v>
      </c>
    </row>
    <row r="38" spans="1:14" x14ac:dyDescent="0.25">
      <c r="A38" s="219">
        <v>43622.660787037035</v>
      </c>
      <c r="G38" t="s">
        <v>467</v>
      </c>
      <c r="H38">
        <v>5</v>
      </c>
      <c r="L38" t="s">
        <v>458</v>
      </c>
      <c r="M38">
        <v>43594.333333333336</v>
      </c>
      <c r="N38">
        <v>43594.75</v>
      </c>
    </row>
    <row r="39" spans="1:14" x14ac:dyDescent="0.25">
      <c r="A39" s="219">
        <v>43622.66064814815</v>
      </c>
      <c r="G39" t="s">
        <v>467</v>
      </c>
      <c r="H39">
        <v>5</v>
      </c>
      <c r="L39" t="s">
        <v>458</v>
      </c>
      <c r="M39">
        <v>43594.333333333336</v>
      </c>
      <c r="N39">
        <v>43594.75</v>
      </c>
    </row>
    <row r="40" spans="1:14" x14ac:dyDescent="0.25">
      <c r="A40" s="219">
        <v>43622.648784722223</v>
      </c>
      <c r="G40" t="s">
        <v>467</v>
      </c>
      <c r="H40">
        <v>4</v>
      </c>
      <c r="L40" t="s">
        <v>458</v>
      </c>
      <c r="M40">
        <v>43414.333333333336</v>
      </c>
      <c r="N40">
        <v>43414.333333333336</v>
      </c>
    </row>
    <row r="41" spans="1:14" x14ac:dyDescent="0.25">
      <c r="A41" s="219">
        <v>43622.648738425924</v>
      </c>
      <c r="G41" t="s">
        <v>467</v>
      </c>
      <c r="H41">
        <v>4</v>
      </c>
      <c r="L41" t="s">
        <v>458</v>
      </c>
      <c r="M41">
        <v>43414.333333333336</v>
      </c>
      <c r="N41">
        <v>43414.333333333336</v>
      </c>
    </row>
    <row r="42" spans="1:14" x14ac:dyDescent="0.25">
      <c r="A42" s="219">
        <v>43622.634722222225</v>
      </c>
      <c r="G42" t="s">
        <v>467</v>
      </c>
      <c r="H42">
        <v>7</v>
      </c>
      <c r="L42" t="s">
        <v>460</v>
      </c>
      <c r="M42">
        <v>43565.375009606483</v>
      </c>
      <c r="N42">
        <v>43565.75</v>
      </c>
    </row>
    <row r="43" spans="1:14" x14ac:dyDescent="0.25">
      <c r="A43" s="219">
        <v>43622.634027777778</v>
      </c>
      <c r="G43" t="s">
        <v>467</v>
      </c>
      <c r="H43">
        <v>7</v>
      </c>
      <c r="L43" t="s">
        <v>460</v>
      </c>
      <c r="M43">
        <v>43565.375009606483</v>
      </c>
      <c r="N43">
        <v>43565.75</v>
      </c>
    </row>
    <row r="44" spans="1:14" x14ac:dyDescent="0.25">
      <c r="A44" s="219">
        <v>43622.633634259262</v>
      </c>
      <c r="G44" t="s">
        <v>467</v>
      </c>
      <c r="H44">
        <v>1</v>
      </c>
      <c r="L44" t="s">
        <v>460</v>
      </c>
      <c r="M44">
        <v>43613.328072303244</v>
      </c>
      <c r="N44">
        <v>43613.75</v>
      </c>
    </row>
    <row r="45" spans="1:14" x14ac:dyDescent="0.25">
      <c r="A45" s="219">
        <v>43622.588564814818</v>
      </c>
      <c r="G45" t="s">
        <v>467</v>
      </c>
      <c r="H45">
        <v>1</v>
      </c>
      <c r="L45" t="s">
        <v>460</v>
      </c>
      <c r="M45">
        <v>43621.786569826392</v>
      </c>
      <c r="N45">
        <v>43621.786569826392</v>
      </c>
    </row>
    <row r="46" spans="1:14" x14ac:dyDescent="0.25">
      <c r="A46" s="219">
        <v>43622.553946759261</v>
      </c>
      <c r="E46" t="s">
        <v>516</v>
      </c>
      <c r="G46" t="s">
        <v>467</v>
      </c>
      <c r="H46">
        <v>1</v>
      </c>
      <c r="L46" t="s">
        <v>459</v>
      </c>
      <c r="M46">
        <v>43601.333333333336</v>
      </c>
      <c r="N46">
        <v>43601.333333333336</v>
      </c>
    </row>
    <row r="47" spans="1:14" x14ac:dyDescent="0.25">
      <c r="A47" s="219">
        <v>43622.553877314815</v>
      </c>
      <c r="G47" t="s">
        <v>467</v>
      </c>
      <c r="H47">
        <v>1</v>
      </c>
      <c r="L47" t="s">
        <v>459</v>
      </c>
      <c r="M47">
        <v>43601.333333333336</v>
      </c>
      <c r="N47">
        <v>43601.333333333336</v>
      </c>
    </row>
    <row r="48" spans="1:14" x14ac:dyDescent="0.25">
      <c r="A48" s="219">
        <v>43622.553842592592</v>
      </c>
      <c r="G48" t="s">
        <v>467</v>
      </c>
      <c r="H48">
        <v>1</v>
      </c>
      <c r="L48" t="s">
        <v>459</v>
      </c>
      <c r="M48">
        <v>43601.333333333336</v>
      </c>
      <c r="N48">
        <v>43601.333333333336</v>
      </c>
    </row>
    <row r="49" spans="1:14" x14ac:dyDescent="0.25">
      <c r="A49" s="219">
        <v>43622.493750000001</v>
      </c>
      <c r="G49" t="s">
        <v>467</v>
      </c>
      <c r="H49">
        <v>2</v>
      </c>
      <c r="L49" t="s">
        <v>458</v>
      </c>
      <c r="M49">
        <v>43566.333333333336</v>
      </c>
      <c r="N49">
        <v>43566.333333333336</v>
      </c>
    </row>
    <row r="50" spans="1:14" x14ac:dyDescent="0.25">
      <c r="A50" s="219">
        <v>43622.493680555555</v>
      </c>
      <c r="E50" t="s">
        <v>516</v>
      </c>
      <c r="G50" t="s">
        <v>467</v>
      </c>
      <c r="H50">
        <v>2</v>
      </c>
      <c r="L50" t="s">
        <v>458</v>
      </c>
      <c r="M50">
        <v>43566.333333333336</v>
      </c>
      <c r="N50">
        <v>43566.333333333336</v>
      </c>
    </row>
    <row r="51" spans="1:14" x14ac:dyDescent="0.25">
      <c r="A51" s="219">
        <v>43622.493634259263</v>
      </c>
      <c r="G51" t="s">
        <v>467</v>
      </c>
      <c r="H51">
        <v>2</v>
      </c>
      <c r="L51" t="s">
        <v>458</v>
      </c>
      <c r="M51">
        <v>43566.333333333336</v>
      </c>
      <c r="N51">
        <v>43566.333333333336</v>
      </c>
    </row>
    <row r="52" spans="1:14" x14ac:dyDescent="0.25">
      <c r="A52" s="219">
        <v>43622.489305555559</v>
      </c>
      <c r="G52" t="s">
        <v>467</v>
      </c>
      <c r="H52">
        <v>2</v>
      </c>
      <c r="L52" t="s">
        <v>460</v>
      </c>
      <c r="M52">
        <v>43608.367124039352</v>
      </c>
      <c r="N52">
        <v>43608.75</v>
      </c>
    </row>
    <row r="53" spans="1:14" x14ac:dyDescent="0.25">
      <c r="A53" s="219">
        <v>43622.48909722222</v>
      </c>
      <c r="G53" t="s">
        <v>467</v>
      </c>
      <c r="H53">
        <v>2</v>
      </c>
      <c r="L53" t="s">
        <v>460</v>
      </c>
      <c r="M53">
        <v>43608.367124039352</v>
      </c>
      <c r="N53">
        <v>43608.75</v>
      </c>
    </row>
    <row r="54" spans="1:14" x14ac:dyDescent="0.25">
      <c r="A54" s="219">
        <v>43622.484722222223</v>
      </c>
      <c r="G54" t="s">
        <v>467</v>
      </c>
      <c r="H54">
        <v>1</v>
      </c>
      <c r="L54" t="s">
        <v>460</v>
      </c>
      <c r="M54">
        <v>43607.373680208337</v>
      </c>
      <c r="N54">
        <v>43607.75</v>
      </c>
    </row>
    <row r="55" spans="1:14" x14ac:dyDescent="0.25">
      <c r="A55" s="219">
        <v>43622.484432870369</v>
      </c>
      <c r="G55" t="s">
        <v>467</v>
      </c>
      <c r="H55">
        <v>1</v>
      </c>
      <c r="L55" t="s">
        <v>460</v>
      </c>
      <c r="M55">
        <v>43607.373680208337</v>
      </c>
      <c r="N55">
        <v>43607.75</v>
      </c>
    </row>
    <row r="56" spans="1:14" x14ac:dyDescent="0.25">
      <c r="A56" s="219">
        <v>43622.447789351849</v>
      </c>
      <c r="G56" t="s">
        <v>467</v>
      </c>
      <c r="H56">
        <v>1</v>
      </c>
      <c r="L56" t="s">
        <v>458</v>
      </c>
      <c r="M56">
        <v>43588.333333333336</v>
      </c>
      <c r="N56">
        <v>43588.75</v>
      </c>
    </row>
    <row r="57" spans="1:14" x14ac:dyDescent="0.25">
      <c r="A57" s="219">
        <v>43622.437847222223</v>
      </c>
      <c r="G57" t="s">
        <v>467</v>
      </c>
      <c r="H57">
        <v>1</v>
      </c>
      <c r="L57" t="s">
        <v>458</v>
      </c>
      <c r="M57">
        <v>43600.333333333336</v>
      </c>
      <c r="N57">
        <v>43600.333333333336</v>
      </c>
    </row>
    <row r="58" spans="1:14" x14ac:dyDescent="0.25">
      <c r="A58" s="219">
        <v>43622.422962962963</v>
      </c>
      <c r="G58" t="s">
        <v>467</v>
      </c>
      <c r="H58">
        <v>2</v>
      </c>
      <c r="L58" t="s">
        <v>458</v>
      </c>
      <c r="M58">
        <v>43597.333333333336</v>
      </c>
      <c r="N58">
        <v>43597.333333333336</v>
      </c>
    </row>
    <row r="59" spans="1:14" x14ac:dyDescent="0.25">
      <c r="A59" s="219">
        <v>43622.413599537038</v>
      </c>
      <c r="G59" t="s">
        <v>467</v>
      </c>
      <c r="H59">
        <v>2</v>
      </c>
      <c r="L59" t="s">
        <v>460</v>
      </c>
      <c r="M59">
        <v>43304.367558020836</v>
      </c>
      <c r="N59">
        <v>43304.75</v>
      </c>
    </row>
    <row r="60" spans="1:14" x14ac:dyDescent="0.25">
      <c r="A60" s="219">
        <v>43621.778981481482</v>
      </c>
      <c r="E60" t="s">
        <v>151</v>
      </c>
      <c r="G60" t="s">
        <v>467</v>
      </c>
      <c r="H60">
        <v>1</v>
      </c>
      <c r="L60" t="s">
        <v>458</v>
      </c>
      <c r="M60">
        <v>43590.333333333336</v>
      </c>
      <c r="N60">
        <v>43590.75</v>
      </c>
    </row>
    <row r="61" spans="1:14" x14ac:dyDescent="0.25">
      <c r="A61" s="219">
        <v>43621.777256944442</v>
      </c>
      <c r="E61" t="s">
        <v>151</v>
      </c>
      <c r="G61" t="s">
        <v>467</v>
      </c>
      <c r="H61">
        <v>1</v>
      </c>
      <c r="L61" t="s">
        <v>458</v>
      </c>
      <c r="M61">
        <v>43588.333333333336</v>
      </c>
      <c r="N61">
        <v>43588.75</v>
      </c>
    </row>
    <row r="62" spans="1:14" x14ac:dyDescent="0.25">
      <c r="A62" s="219">
        <v>43621.686828703707</v>
      </c>
      <c r="G62" t="s">
        <v>467</v>
      </c>
      <c r="H62">
        <v>1</v>
      </c>
      <c r="L62" t="s">
        <v>460</v>
      </c>
      <c r="M62">
        <v>43621.385604016206</v>
      </c>
      <c r="N62">
        <v>43621.75</v>
      </c>
    </row>
    <row r="63" spans="1:14" x14ac:dyDescent="0.25">
      <c r="A63" s="219">
        <v>43621.67659722222</v>
      </c>
      <c r="G63" t="s">
        <v>467</v>
      </c>
      <c r="H63">
        <v>2</v>
      </c>
      <c r="L63" t="s">
        <v>460</v>
      </c>
      <c r="M63">
        <v>43613.327249652779</v>
      </c>
      <c r="N63">
        <v>43613.75</v>
      </c>
    </row>
    <row r="64" spans="1:14" x14ac:dyDescent="0.25">
      <c r="A64" s="219">
        <v>43621.668877314813</v>
      </c>
      <c r="G64" t="s">
        <v>467</v>
      </c>
      <c r="H64">
        <v>4</v>
      </c>
      <c r="L64" t="s">
        <v>460</v>
      </c>
      <c r="M64">
        <v>43584.649138692126</v>
      </c>
      <c r="N64">
        <v>43584.75</v>
      </c>
    </row>
    <row r="65" spans="1:14" x14ac:dyDescent="0.25">
      <c r="A65" s="219">
        <v>43621.662280092591</v>
      </c>
      <c r="G65" t="s">
        <v>467</v>
      </c>
      <c r="H65">
        <v>0.5</v>
      </c>
      <c r="L65" t="s">
        <v>458</v>
      </c>
      <c r="M65">
        <v>43626.333333333336</v>
      </c>
      <c r="N65">
        <v>43626.333333333336</v>
      </c>
    </row>
    <row r="66" spans="1:14" x14ac:dyDescent="0.25">
      <c r="A66" s="219">
        <v>43621.661828703705</v>
      </c>
      <c r="E66" t="s">
        <v>395</v>
      </c>
      <c r="G66" t="s">
        <v>467</v>
      </c>
      <c r="H66">
        <v>7.5</v>
      </c>
      <c r="L66" t="s">
        <v>458</v>
      </c>
      <c r="M66">
        <v>43586.333333333336</v>
      </c>
      <c r="N66">
        <v>43586.333333333336</v>
      </c>
    </row>
    <row r="67" spans="1:14" x14ac:dyDescent="0.25">
      <c r="A67" s="219">
        <v>43621.661678240744</v>
      </c>
      <c r="G67" t="s">
        <v>467</v>
      </c>
      <c r="H67">
        <v>0.5</v>
      </c>
      <c r="L67" t="s">
        <v>458</v>
      </c>
      <c r="M67">
        <v>43617.333333333336</v>
      </c>
      <c r="N67">
        <v>43617.333333333336</v>
      </c>
    </row>
    <row r="68" spans="1:14" x14ac:dyDescent="0.25">
      <c r="A68" s="219">
        <v>43621.66165509259</v>
      </c>
      <c r="G68" t="s">
        <v>467</v>
      </c>
      <c r="H68">
        <v>7.5</v>
      </c>
      <c r="L68" t="s">
        <v>458</v>
      </c>
      <c r="M68">
        <v>43586.333333333336</v>
      </c>
      <c r="N68">
        <v>43586.333333333336</v>
      </c>
    </row>
    <row r="69" spans="1:14" x14ac:dyDescent="0.25">
      <c r="A69" s="219">
        <v>43621.661493055559</v>
      </c>
      <c r="E69" t="s">
        <v>160</v>
      </c>
      <c r="G69" t="s">
        <v>467</v>
      </c>
      <c r="H69">
        <v>7.5</v>
      </c>
      <c r="L69" t="s">
        <v>458</v>
      </c>
      <c r="M69">
        <v>43586.333333333336</v>
      </c>
      <c r="N69">
        <v>43586.333333333336</v>
      </c>
    </row>
    <row r="70" spans="1:14" x14ac:dyDescent="0.25">
      <c r="A70" s="219">
        <v>43621.661041666666</v>
      </c>
      <c r="G70" t="s">
        <v>467</v>
      </c>
      <c r="H70">
        <v>0.5</v>
      </c>
      <c r="L70" t="s">
        <v>458</v>
      </c>
      <c r="M70">
        <v>43617.333333333336</v>
      </c>
      <c r="N70">
        <v>43617.333333333336</v>
      </c>
    </row>
    <row r="71" spans="1:14" x14ac:dyDescent="0.25">
      <c r="A71" s="219">
        <v>43621.660034722219</v>
      </c>
      <c r="G71" t="s">
        <v>467</v>
      </c>
      <c r="H71">
        <v>0.5</v>
      </c>
      <c r="L71" t="s">
        <v>458</v>
      </c>
      <c r="M71">
        <v>43617.333333333336</v>
      </c>
      <c r="N71">
        <v>43617.333333333336</v>
      </c>
    </row>
    <row r="72" spans="1:14" x14ac:dyDescent="0.25">
      <c r="A72" s="219">
        <v>43621.65483796296</v>
      </c>
      <c r="G72" t="s">
        <v>467</v>
      </c>
      <c r="H72">
        <v>0.5</v>
      </c>
      <c r="L72" t="s">
        <v>458</v>
      </c>
      <c r="M72">
        <v>43636.333333333336</v>
      </c>
      <c r="N72">
        <v>43636.333333333336</v>
      </c>
    </row>
    <row r="73" spans="1:14" x14ac:dyDescent="0.25">
      <c r="A73" s="219">
        <v>43621.654282407406</v>
      </c>
      <c r="G73" t="s">
        <v>467</v>
      </c>
      <c r="H73">
        <v>0.5</v>
      </c>
      <c r="L73" t="s">
        <v>458</v>
      </c>
      <c r="M73">
        <v>43636.333333333336</v>
      </c>
      <c r="N73">
        <v>43636.333333333336</v>
      </c>
    </row>
    <row r="74" spans="1:14" x14ac:dyDescent="0.25">
      <c r="A74" s="219">
        <v>43621.653541666667</v>
      </c>
      <c r="G74" t="s">
        <v>467</v>
      </c>
      <c r="H74">
        <v>0.5</v>
      </c>
      <c r="L74" t="s">
        <v>458</v>
      </c>
      <c r="M74">
        <v>43607.333333333336</v>
      </c>
      <c r="N74">
        <v>43607.333333333336</v>
      </c>
    </row>
    <row r="75" spans="1:14" x14ac:dyDescent="0.25">
      <c r="A75" s="219">
        <v>43621.652986111112</v>
      </c>
      <c r="G75" t="s">
        <v>467</v>
      </c>
      <c r="H75">
        <v>1</v>
      </c>
      <c r="L75" t="s">
        <v>458</v>
      </c>
      <c r="M75">
        <v>43586.333333333336</v>
      </c>
      <c r="N75">
        <v>43586.333333333336</v>
      </c>
    </row>
    <row r="76" spans="1:14" x14ac:dyDescent="0.25">
      <c r="A76" s="219">
        <v>43621.650069444448</v>
      </c>
      <c r="G76" t="s">
        <v>467</v>
      </c>
      <c r="H76">
        <v>0.5</v>
      </c>
      <c r="L76" t="s">
        <v>458</v>
      </c>
      <c r="M76">
        <v>43636.333333333336</v>
      </c>
      <c r="N76">
        <v>43636.333333333336</v>
      </c>
    </row>
    <row r="77" spans="1:14" x14ac:dyDescent="0.25">
      <c r="A77" s="219">
        <v>43621.648032407407</v>
      </c>
      <c r="G77" t="s">
        <v>467</v>
      </c>
      <c r="H77">
        <v>0.83333299999999999</v>
      </c>
      <c r="L77" t="s">
        <v>458</v>
      </c>
      <c r="M77">
        <v>43636.333333333336</v>
      </c>
      <c r="N77">
        <v>43636.333333333336</v>
      </c>
    </row>
    <row r="78" spans="1:14" x14ac:dyDescent="0.25">
      <c r="A78" s="219">
        <v>43621.647314814814</v>
      </c>
      <c r="G78" t="s">
        <v>467</v>
      </c>
      <c r="H78">
        <v>0.83333299999999999</v>
      </c>
      <c r="L78" t="s">
        <v>458</v>
      </c>
      <c r="M78">
        <v>43636.333333333336</v>
      </c>
      <c r="N78">
        <v>43636.333333333336</v>
      </c>
    </row>
    <row r="79" spans="1:14" x14ac:dyDescent="0.25">
      <c r="A79" s="219">
        <v>43621.646805555552</v>
      </c>
      <c r="G79" t="s">
        <v>467</v>
      </c>
      <c r="H79">
        <v>0.83333299999999999</v>
      </c>
      <c r="L79" t="s">
        <v>458</v>
      </c>
      <c r="M79">
        <v>43636.333333333336</v>
      </c>
      <c r="N79">
        <v>43636.333333333336</v>
      </c>
    </row>
    <row r="80" spans="1:14" x14ac:dyDescent="0.25">
      <c r="A80" s="219">
        <v>43621.646064814813</v>
      </c>
      <c r="G80" t="s">
        <v>467</v>
      </c>
      <c r="H80">
        <v>0.83333299999999999</v>
      </c>
      <c r="L80" t="s">
        <v>458</v>
      </c>
      <c r="M80">
        <v>43636.333333333336</v>
      </c>
      <c r="N80">
        <v>43636.333333333336</v>
      </c>
    </row>
    <row r="81" spans="1:14" x14ac:dyDescent="0.25">
      <c r="A81" s="219">
        <v>43621.645532407405</v>
      </c>
      <c r="G81" t="s">
        <v>467</v>
      </c>
      <c r="H81">
        <v>0.83333299999999999</v>
      </c>
      <c r="L81" t="s">
        <v>458</v>
      </c>
      <c r="M81">
        <v>43636.333333333336</v>
      </c>
      <c r="N81">
        <v>43636.333333333336</v>
      </c>
    </row>
    <row r="82" spans="1:14" x14ac:dyDescent="0.25">
      <c r="A82" s="219">
        <v>43621.637858796297</v>
      </c>
      <c r="G82" t="s">
        <v>467</v>
      </c>
      <c r="H82">
        <v>1</v>
      </c>
      <c r="L82" t="s">
        <v>460</v>
      </c>
      <c r="M82">
        <v>43621.365073263885</v>
      </c>
      <c r="N82">
        <v>43621.75</v>
      </c>
    </row>
    <row r="83" spans="1:14" x14ac:dyDescent="0.25">
      <c r="A83" s="219">
        <v>43621.634722222225</v>
      </c>
      <c r="G83" t="s">
        <v>467</v>
      </c>
      <c r="H83">
        <v>7</v>
      </c>
      <c r="L83" t="s">
        <v>460</v>
      </c>
      <c r="M83">
        <v>43565.375009606483</v>
      </c>
      <c r="N83">
        <v>43565.75</v>
      </c>
    </row>
    <row r="84" spans="1:14" x14ac:dyDescent="0.25">
      <c r="A84" s="219">
        <v>43621.633784722224</v>
      </c>
      <c r="G84" t="s">
        <v>467</v>
      </c>
      <c r="H84">
        <v>1</v>
      </c>
      <c r="L84" t="s">
        <v>460</v>
      </c>
      <c r="M84">
        <v>43621.364285613425</v>
      </c>
      <c r="N84">
        <v>43621.75</v>
      </c>
    </row>
    <row r="85" spans="1:14" x14ac:dyDescent="0.25">
      <c r="A85" s="219">
        <v>43621.633333333331</v>
      </c>
      <c r="G85" t="s">
        <v>467</v>
      </c>
      <c r="H85">
        <v>7</v>
      </c>
      <c r="L85" t="s">
        <v>460</v>
      </c>
      <c r="M85">
        <v>43565.375009606483</v>
      </c>
      <c r="N85">
        <v>43565.75</v>
      </c>
    </row>
    <row r="86" spans="1:14" x14ac:dyDescent="0.25">
      <c r="A86" s="219">
        <v>43621.547534722224</v>
      </c>
      <c r="G86" t="s">
        <v>467</v>
      </c>
      <c r="H86">
        <v>1</v>
      </c>
      <c r="L86" t="s">
        <v>458</v>
      </c>
      <c r="M86">
        <v>43568.333333333336</v>
      </c>
      <c r="N86">
        <v>43568.75</v>
      </c>
    </row>
    <row r="87" spans="1:14" x14ac:dyDescent="0.25">
      <c r="A87" s="219">
        <v>43621.547442129631</v>
      </c>
      <c r="E87" t="s">
        <v>516</v>
      </c>
      <c r="G87" t="s">
        <v>467</v>
      </c>
      <c r="H87">
        <v>2</v>
      </c>
      <c r="L87" t="s">
        <v>458</v>
      </c>
      <c r="M87">
        <v>43568.333333333336</v>
      </c>
      <c r="N87">
        <v>43568.75</v>
      </c>
    </row>
    <row r="88" spans="1:14" x14ac:dyDescent="0.25">
      <c r="A88" s="219">
        <v>43621.547395833331</v>
      </c>
      <c r="G88" t="s">
        <v>467</v>
      </c>
      <c r="H88">
        <v>2</v>
      </c>
      <c r="L88" t="s">
        <v>458</v>
      </c>
      <c r="M88">
        <v>43568.333333333336</v>
      </c>
      <c r="N88">
        <v>43568.75</v>
      </c>
    </row>
    <row r="89" spans="1:14" x14ac:dyDescent="0.25">
      <c r="A89" s="219">
        <v>43621.497777777775</v>
      </c>
      <c r="G89" t="s">
        <v>467</v>
      </c>
      <c r="H89">
        <v>1</v>
      </c>
      <c r="L89" t="s">
        <v>458</v>
      </c>
      <c r="M89">
        <v>43595.333333333336</v>
      </c>
      <c r="N89">
        <v>43595.333333333336</v>
      </c>
    </row>
    <row r="90" spans="1:14" x14ac:dyDescent="0.25">
      <c r="A90" s="219">
        <v>43621.497719907406</v>
      </c>
      <c r="E90" t="s">
        <v>516</v>
      </c>
      <c r="G90" t="s">
        <v>467</v>
      </c>
      <c r="H90">
        <v>1</v>
      </c>
      <c r="L90" t="s">
        <v>458</v>
      </c>
      <c r="M90">
        <v>43595.333333333336</v>
      </c>
      <c r="N90">
        <v>43595.333333333336</v>
      </c>
    </row>
    <row r="91" spans="1:14" x14ac:dyDescent="0.25">
      <c r="A91" s="219">
        <v>43621.497361111113</v>
      </c>
      <c r="G91" t="s">
        <v>467</v>
      </c>
      <c r="H91">
        <v>1</v>
      </c>
      <c r="L91" t="s">
        <v>458</v>
      </c>
      <c r="M91">
        <v>43595.333333333336</v>
      </c>
      <c r="N91">
        <v>43595.333333333336</v>
      </c>
    </row>
    <row r="92" spans="1:14" x14ac:dyDescent="0.25">
      <c r="A92" s="219">
        <v>43621.497303240743</v>
      </c>
      <c r="E92" t="s">
        <v>516</v>
      </c>
      <c r="G92" t="s">
        <v>467</v>
      </c>
      <c r="H92">
        <v>1</v>
      </c>
      <c r="L92" t="s">
        <v>458</v>
      </c>
      <c r="M92">
        <v>43595.333333333336</v>
      </c>
      <c r="N92">
        <v>43595.333333333336</v>
      </c>
    </row>
    <row r="93" spans="1:14" x14ac:dyDescent="0.25">
      <c r="A93" s="219">
        <v>43621.494849537034</v>
      </c>
      <c r="G93" t="s">
        <v>467</v>
      </c>
      <c r="H93">
        <v>1</v>
      </c>
      <c r="L93" t="s">
        <v>458</v>
      </c>
      <c r="M93">
        <v>43595.333333333336</v>
      </c>
      <c r="N93">
        <v>43595.333333333336</v>
      </c>
    </row>
    <row r="94" spans="1:14" x14ac:dyDescent="0.25">
      <c r="A94" s="219">
        <v>43621.494780092595</v>
      </c>
      <c r="E94" t="s">
        <v>516</v>
      </c>
      <c r="G94" t="s">
        <v>467</v>
      </c>
      <c r="H94">
        <v>1</v>
      </c>
      <c r="L94" t="s">
        <v>458</v>
      </c>
      <c r="M94">
        <v>43595.333333333336</v>
      </c>
      <c r="N94">
        <v>43595.333333333336</v>
      </c>
    </row>
    <row r="95" spans="1:14" x14ac:dyDescent="0.25">
      <c r="A95" s="219">
        <v>43621.465543981481</v>
      </c>
      <c r="G95" t="s">
        <v>467</v>
      </c>
      <c r="H95">
        <v>1</v>
      </c>
      <c r="L95" t="s">
        <v>458</v>
      </c>
      <c r="M95">
        <v>43586.333333333336</v>
      </c>
      <c r="N95">
        <v>43586.333333333336</v>
      </c>
    </row>
    <row r="96" spans="1:14" x14ac:dyDescent="0.25">
      <c r="A96" s="219">
        <v>43621.465312499997</v>
      </c>
      <c r="G96" t="s">
        <v>467</v>
      </c>
      <c r="H96">
        <v>3</v>
      </c>
      <c r="L96" t="s">
        <v>458</v>
      </c>
      <c r="M96">
        <v>43586.333333333336</v>
      </c>
      <c r="N96">
        <v>43586.333333333336</v>
      </c>
    </row>
    <row r="97" spans="1:14" x14ac:dyDescent="0.25">
      <c r="A97" s="219">
        <v>43621.452777777777</v>
      </c>
      <c r="E97" t="s">
        <v>270</v>
      </c>
      <c r="G97" t="s">
        <v>467</v>
      </c>
      <c r="H97">
        <v>8</v>
      </c>
      <c r="L97" t="s">
        <v>458</v>
      </c>
      <c r="M97">
        <v>43597.333333333336</v>
      </c>
      <c r="N97">
        <v>43597.333333333336</v>
      </c>
    </row>
    <row r="98" spans="1:14" x14ac:dyDescent="0.25">
      <c r="A98" s="219">
        <v>43621.45</v>
      </c>
      <c r="G98" t="s">
        <v>467</v>
      </c>
      <c r="H98">
        <v>1</v>
      </c>
      <c r="L98" t="s">
        <v>458</v>
      </c>
      <c r="M98">
        <v>43594.333333333336</v>
      </c>
      <c r="N98">
        <v>43594.75</v>
      </c>
    </row>
    <row r="99" spans="1:14" x14ac:dyDescent="0.25">
      <c r="A99" s="219">
        <v>43621.448611111111</v>
      </c>
      <c r="G99" t="s">
        <v>467</v>
      </c>
      <c r="H99">
        <v>1</v>
      </c>
      <c r="L99" t="s">
        <v>458</v>
      </c>
      <c r="M99">
        <v>43588.333333333336</v>
      </c>
      <c r="N99">
        <v>43588.75</v>
      </c>
    </row>
    <row r="100" spans="1:14" x14ac:dyDescent="0.25">
      <c r="A100" s="219">
        <v>43621.387337962966</v>
      </c>
      <c r="G100" t="s">
        <v>467</v>
      </c>
      <c r="H100">
        <v>2</v>
      </c>
      <c r="L100" t="s">
        <v>460</v>
      </c>
      <c r="M100">
        <v>43620.365500347223</v>
      </c>
      <c r="N100">
        <v>43620.75</v>
      </c>
    </row>
    <row r="101" spans="1:14" x14ac:dyDescent="0.25">
      <c r="A101" s="219">
        <v>43621.38721064815</v>
      </c>
      <c r="G101" t="s">
        <v>467</v>
      </c>
      <c r="H101">
        <v>2</v>
      </c>
      <c r="L101" t="s">
        <v>460</v>
      </c>
      <c r="M101">
        <v>43620.365500347223</v>
      </c>
      <c r="N101">
        <v>43620.75</v>
      </c>
    </row>
    <row r="102" spans="1:14" x14ac:dyDescent="0.25">
      <c r="A102" s="219">
        <v>43621.387141203704</v>
      </c>
      <c r="G102" t="s">
        <v>467</v>
      </c>
      <c r="H102">
        <v>2</v>
      </c>
      <c r="L102" t="s">
        <v>460</v>
      </c>
      <c r="M102">
        <v>43620.365500347223</v>
      </c>
      <c r="N102">
        <v>43620.75</v>
      </c>
    </row>
    <row r="103" spans="1:14" x14ac:dyDescent="0.25">
      <c r="A103" s="219">
        <v>43621.36041666667</v>
      </c>
      <c r="G103" t="s">
        <v>467</v>
      </c>
      <c r="H103">
        <v>12</v>
      </c>
      <c r="L103" t="s">
        <v>459</v>
      </c>
      <c r="M103">
        <v>43331.333333333336</v>
      </c>
      <c r="N103">
        <v>43331.333333333336</v>
      </c>
    </row>
    <row r="104" spans="1:14" x14ac:dyDescent="0.25">
      <c r="A104" s="219">
        <v>43621.356944444444</v>
      </c>
      <c r="G104" t="s">
        <v>467</v>
      </c>
      <c r="H104">
        <v>4</v>
      </c>
      <c r="L104" t="s">
        <v>460</v>
      </c>
      <c r="M104">
        <v>43595.495325775461</v>
      </c>
      <c r="N104">
        <v>43595.75</v>
      </c>
    </row>
    <row r="105" spans="1:14" x14ac:dyDescent="0.25">
      <c r="A105" s="219">
        <v>43621.353472222225</v>
      </c>
      <c r="E105" t="s">
        <v>197</v>
      </c>
      <c r="G105" t="s">
        <v>467</v>
      </c>
      <c r="H105">
        <v>1</v>
      </c>
      <c r="L105" t="s">
        <v>460</v>
      </c>
      <c r="M105">
        <v>43622.333333333336</v>
      </c>
      <c r="N105">
        <v>43622.75</v>
      </c>
    </row>
    <row r="106" spans="1:14" x14ac:dyDescent="0.25">
      <c r="A106" s="219">
        <v>43621.353472222225</v>
      </c>
      <c r="G106" t="s">
        <v>467</v>
      </c>
      <c r="H106">
        <v>1</v>
      </c>
      <c r="L106" t="s">
        <v>460</v>
      </c>
      <c r="M106">
        <v>43622.333333333336</v>
      </c>
      <c r="N106">
        <v>43622.75</v>
      </c>
    </row>
    <row r="107" spans="1:14" x14ac:dyDescent="0.25">
      <c r="A107" s="219">
        <v>43621.331250000003</v>
      </c>
      <c r="G107" t="s">
        <v>467</v>
      </c>
      <c r="H107">
        <v>1</v>
      </c>
      <c r="L107" t="s">
        <v>459</v>
      </c>
      <c r="M107">
        <v>43714.333333333336</v>
      </c>
      <c r="N107">
        <v>43714.333333333336</v>
      </c>
    </row>
    <row r="108" spans="1:14" x14ac:dyDescent="0.25">
      <c r="A108" s="219">
        <v>43620.980925925927</v>
      </c>
      <c r="G108" t="s">
        <v>467</v>
      </c>
      <c r="H108">
        <v>1</v>
      </c>
      <c r="L108" t="s">
        <v>458</v>
      </c>
      <c r="M108">
        <v>43611.333333333336</v>
      </c>
      <c r="N108">
        <v>43611.75</v>
      </c>
    </row>
    <row r="109" spans="1:14" x14ac:dyDescent="0.25">
      <c r="A109" s="219">
        <v>43620.691064814811</v>
      </c>
      <c r="G109" t="s">
        <v>467</v>
      </c>
      <c r="H109">
        <v>16</v>
      </c>
      <c r="L109" t="s">
        <v>459</v>
      </c>
      <c r="M109">
        <v>43335.333333333336</v>
      </c>
      <c r="N109">
        <v>43335.333333333336</v>
      </c>
    </row>
    <row r="110" spans="1:14" x14ac:dyDescent="0.25">
      <c r="A110" s="219">
        <v>43620.689803240741</v>
      </c>
      <c r="G110" t="s">
        <v>467</v>
      </c>
      <c r="H110">
        <v>5</v>
      </c>
      <c r="L110" t="s">
        <v>460</v>
      </c>
      <c r="M110">
        <v>43620.362698344907</v>
      </c>
      <c r="N110">
        <v>43620.75</v>
      </c>
    </row>
    <row r="111" spans="1:14" x14ac:dyDescent="0.25">
      <c r="A111" s="219">
        <v>43620.689664351848</v>
      </c>
      <c r="G111" t="s">
        <v>467</v>
      </c>
      <c r="H111">
        <v>5</v>
      </c>
      <c r="L111" t="s">
        <v>460</v>
      </c>
      <c r="M111">
        <v>43620.362698344907</v>
      </c>
      <c r="N111">
        <v>43620.75</v>
      </c>
    </row>
    <row r="112" spans="1:14" x14ac:dyDescent="0.25">
      <c r="A112" s="219">
        <v>43620.688761574071</v>
      </c>
      <c r="G112" t="s">
        <v>467</v>
      </c>
      <c r="H112">
        <v>6</v>
      </c>
      <c r="L112" t="s">
        <v>460</v>
      </c>
      <c r="M112">
        <v>43565.375009606483</v>
      </c>
      <c r="N112">
        <v>43565.75</v>
      </c>
    </row>
    <row r="113" spans="1:14" x14ac:dyDescent="0.25">
      <c r="A113" s="219">
        <v>43620.688645833332</v>
      </c>
      <c r="G113" t="s">
        <v>467</v>
      </c>
      <c r="H113">
        <v>6</v>
      </c>
      <c r="L113" t="s">
        <v>460</v>
      </c>
      <c r="M113">
        <v>43565.375009606483</v>
      </c>
      <c r="N113">
        <v>43565.75</v>
      </c>
    </row>
    <row r="114" spans="1:14" x14ac:dyDescent="0.25">
      <c r="A114" s="219">
        <v>43620.686828703707</v>
      </c>
      <c r="G114" t="s">
        <v>467</v>
      </c>
      <c r="H114">
        <v>0.5</v>
      </c>
      <c r="L114" t="s">
        <v>458</v>
      </c>
      <c r="M114">
        <v>43617.333333333336</v>
      </c>
      <c r="N114">
        <v>43617.333333333336</v>
      </c>
    </row>
    <row r="115" spans="1:14" x14ac:dyDescent="0.25">
      <c r="A115" s="219">
        <v>43620.686689814815</v>
      </c>
      <c r="G115" t="s">
        <v>467</v>
      </c>
      <c r="H115">
        <v>0.5</v>
      </c>
      <c r="L115" t="s">
        <v>458</v>
      </c>
      <c r="M115">
        <v>43617.333333333336</v>
      </c>
      <c r="N115">
        <v>43617.333333333336</v>
      </c>
    </row>
    <row r="116" spans="1:14" x14ac:dyDescent="0.25">
      <c r="A116" s="219">
        <v>43620.686122685183</v>
      </c>
      <c r="G116" t="s">
        <v>467</v>
      </c>
      <c r="H116">
        <v>0.5</v>
      </c>
      <c r="L116" t="s">
        <v>458</v>
      </c>
      <c r="M116">
        <v>43617.333333333336</v>
      </c>
      <c r="N116">
        <v>43617.333333333336</v>
      </c>
    </row>
    <row r="117" spans="1:14" x14ac:dyDescent="0.25">
      <c r="A117" s="219">
        <v>43620.685995370368</v>
      </c>
      <c r="G117" t="s">
        <v>467</v>
      </c>
      <c r="H117">
        <v>0.5</v>
      </c>
      <c r="L117" t="s">
        <v>458</v>
      </c>
      <c r="M117">
        <v>43617.333333333336</v>
      </c>
      <c r="N117">
        <v>43617.333333333336</v>
      </c>
    </row>
    <row r="118" spans="1:14" x14ac:dyDescent="0.25">
      <c r="A118" s="219">
        <v>43620.685856481483</v>
      </c>
      <c r="G118" t="s">
        <v>467</v>
      </c>
      <c r="H118">
        <v>1</v>
      </c>
      <c r="L118" t="s">
        <v>460</v>
      </c>
      <c r="M118">
        <v>43620.367878969904</v>
      </c>
      <c r="N118">
        <v>43620.75</v>
      </c>
    </row>
    <row r="119" spans="1:14" x14ac:dyDescent="0.25">
      <c r="A119" s="219">
        <v>43620.685798611114</v>
      </c>
      <c r="G119" t="s">
        <v>467</v>
      </c>
      <c r="H119">
        <v>1</v>
      </c>
      <c r="L119" t="s">
        <v>460</v>
      </c>
      <c r="M119">
        <v>43620.367878969904</v>
      </c>
      <c r="N119">
        <v>43620.75</v>
      </c>
    </row>
    <row r="120" spans="1:14" x14ac:dyDescent="0.25">
      <c r="A120" s="219">
        <v>43620.685254629629</v>
      </c>
      <c r="G120" t="s">
        <v>467</v>
      </c>
      <c r="H120">
        <v>0.5</v>
      </c>
      <c r="L120" t="s">
        <v>458</v>
      </c>
      <c r="M120">
        <v>43617.333333333336</v>
      </c>
      <c r="N120">
        <v>43617.333333333336</v>
      </c>
    </row>
    <row r="121" spans="1:14" x14ac:dyDescent="0.25">
      <c r="A121" s="219">
        <v>43620.684675925928</v>
      </c>
      <c r="G121" t="s">
        <v>467</v>
      </c>
      <c r="H121">
        <v>0.5</v>
      </c>
      <c r="L121" t="s">
        <v>458</v>
      </c>
      <c r="M121">
        <v>43617.333333333336</v>
      </c>
      <c r="N121">
        <v>43617.333333333336</v>
      </c>
    </row>
    <row r="122" spans="1:14" x14ac:dyDescent="0.25">
      <c r="A122" s="219">
        <v>43620.684155092589</v>
      </c>
      <c r="G122" t="s">
        <v>467</v>
      </c>
      <c r="H122">
        <v>0.5</v>
      </c>
      <c r="L122" t="s">
        <v>458</v>
      </c>
      <c r="M122">
        <v>43617.333333333336</v>
      </c>
      <c r="N122">
        <v>43617.333333333336</v>
      </c>
    </row>
    <row r="123" spans="1:14" x14ac:dyDescent="0.25">
      <c r="A123" s="219">
        <v>43620.683912037035</v>
      </c>
      <c r="G123" t="s">
        <v>467</v>
      </c>
      <c r="H123">
        <v>0.5</v>
      </c>
      <c r="L123" t="s">
        <v>458</v>
      </c>
      <c r="M123">
        <v>43617.333333333336</v>
      </c>
      <c r="N123">
        <v>43617.333333333336</v>
      </c>
    </row>
    <row r="124" spans="1:14" x14ac:dyDescent="0.25">
      <c r="A124" s="219">
        <v>43620.683078703703</v>
      </c>
      <c r="G124" t="s">
        <v>467</v>
      </c>
      <c r="H124">
        <v>2</v>
      </c>
      <c r="L124" t="s">
        <v>460</v>
      </c>
      <c r="M124">
        <v>43605.60290740741</v>
      </c>
      <c r="N124">
        <v>43605.75</v>
      </c>
    </row>
    <row r="125" spans="1:14" x14ac:dyDescent="0.25">
      <c r="A125" s="219">
        <v>43620.682500000003</v>
      </c>
      <c r="G125" t="s">
        <v>467</v>
      </c>
      <c r="H125">
        <v>2</v>
      </c>
      <c r="L125" t="s">
        <v>460</v>
      </c>
      <c r="M125">
        <v>43605.60290740741</v>
      </c>
      <c r="N125">
        <v>43605.75</v>
      </c>
    </row>
    <row r="126" spans="1:14" x14ac:dyDescent="0.25">
      <c r="A126" s="219">
        <v>43620.679861111108</v>
      </c>
      <c r="G126" t="s">
        <v>467</v>
      </c>
      <c r="H126">
        <v>0.5</v>
      </c>
      <c r="L126" t="s">
        <v>458</v>
      </c>
      <c r="M126">
        <v>43617.333333333336</v>
      </c>
      <c r="N126">
        <v>43617.333333333336</v>
      </c>
    </row>
    <row r="127" spans="1:14" x14ac:dyDescent="0.25">
      <c r="A127" s="219">
        <v>43620.679606481484</v>
      </c>
      <c r="G127" t="s">
        <v>467</v>
      </c>
      <c r="H127">
        <v>0.5</v>
      </c>
      <c r="L127" t="s">
        <v>458</v>
      </c>
      <c r="M127">
        <v>43617.333333333336</v>
      </c>
      <c r="N127">
        <v>43617.333333333336</v>
      </c>
    </row>
    <row r="128" spans="1:14" x14ac:dyDescent="0.25">
      <c r="A128" s="219">
        <v>43620.679062499999</v>
      </c>
      <c r="G128" t="s">
        <v>467</v>
      </c>
      <c r="H128">
        <v>0.5</v>
      </c>
      <c r="L128" t="s">
        <v>458</v>
      </c>
      <c r="M128">
        <v>43617.333333333336</v>
      </c>
      <c r="N128">
        <v>43617.333333333336</v>
      </c>
    </row>
    <row r="129" spans="1:14" x14ac:dyDescent="0.25">
      <c r="A129" s="219">
        <v>43620.678796296299</v>
      </c>
      <c r="G129" t="s">
        <v>467</v>
      </c>
      <c r="H129">
        <v>0.5</v>
      </c>
      <c r="L129" t="s">
        <v>458</v>
      </c>
      <c r="M129">
        <v>43617.333333333336</v>
      </c>
      <c r="N129">
        <v>43617.333333333336</v>
      </c>
    </row>
    <row r="130" spans="1:14" x14ac:dyDescent="0.25">
      <c r="A130" s="219">
        <v>43620.676504629628</v>
      </c>
      <c r="G130" t="s">
        <v>467</v>
      </c>
      <c r="H130">
        <v>0.5</v>
      </c>
      <c r="L130" t="s">
        <v>460</v>
      </c>
      <c r="M130">
        <v>43620.364894293984</v>
      </c>
      <c r="N130">
        <v>43620.75</v>
      </c>
    </row>
    <row r="131" spans="1:14" x14ac:dyDescent="0.25">
      <c r="A131" s="219">
        <v>43620.675497685188</v>
      </c>
      <c r="E131" t="s">
        <v>160</v>
      </c>
      <c r="G131" t="s">
        <v>467</v>
      </c>
      <c r="H131">
        <v>7.5</v>
      </c>
      <c r="L131" t="s">
        <v>460</v>
      </c>
      <c r="M131">
        <v>43620.364894293984</v>
      </c>
      <c r="N131">
        <v>43620.75</v>
      </c>
    </row>
    <row r="132" spans="1:14" x14ac:dyDescent="0.25">
      <c r="A132" s="219">
        <v>43620.675416666665</v>
      </c>
      <c r="E132" t="s">
        <v>395</v>
      </c>
      <c r="G132" t="s">
        <v>467</v>
      </c>
      <c r="H132">
        <v>7.5</v>
      </c>
      <c r="L132" t="s">
        <v>460</v>
      </c>
      <c r="M132">
        <v>43620.364894293984</v>
      </c>
      <c r="N132">
        <v>43620.75</v>
      </c>
    </row>
    <row r="133" spans="1:14" x14ac:dyDescent="0.25">
      <c r="A133" s="219">
        <v>43620.669166666667</v>
      </c>
      <c r="E133" t="s">
        <v>516</v>
      </c>
      <c r="G133" t="s">
        <v>467</v>
      </c>
      <c r="H133">
        <v>2</v>
      </c>
      <c r="L133" t="s">
        <v>458</v>
      </c>
      <c r="M133">
        <v>43466.333333333336</v>
      </c>
      <c r="N133">
        <v>43466.333333333336</v>
      </c>
    </row>
    <row r="134" spans="1:14" x14ac:dyDescent="0.25">
      <c r="A134" s="219">
        <v>43620.669085648151</v>
      </c>
      <c r="G134" t="s">
        <v>467</v>
      </c>
      <c r="H134">
        <v>2</v>
      </c>
      <c r="L134" t="s">
        <v>458</v>
      </c>
      <c r="M134">
        <v>43466.333333333336</v>
      </c>
      <c r="N134">
        <v>43466.333333333336</v>
      </c>
    </row>
    <row r="135" spans="1:14" x14ac:dyDescent="0.25">
      <c r="A135" s="219">
        <v>43620.669062499997</v>
      </c>
      <c r="G135" t="s">
        <v>467</v>
      </c>
      <c r="H135">
        <v>2</v>
      </c>
      <c r="L135" t="s">
        <v>458</v>
      </c>
      <c r="M135">
        <v>43466.333333333336</v>
      </c>
      <c r="N135">
        <v>43466.333333333336</v>
      </c>
    </row>
    <row r="136" spans="1:14" x14ac:dyDescent="0.25">
      <c r="A136" s="219">
        <v>43620.668229166666</v>
      </c>
      <c r="G136" t="s">
        <v>467</v>
      </c>
      <c r="H136">
        <v>2</v>
      </c>
      <c r="L136" t="s">
        <v>458</v>
      </c>
      <c r="M136">
        <v>43414.333333333336</v>
      </c>
      <c r="N136">
        <v>43414.333333333336</v>
      </c>
    </row>
    <row r="137" spans="1:14" x14ac:dyDescent="0.25">
      <c r="A137" s="219">
        <v>43620.668136574073</v>
      </c>
      <c r="E137" t="s">
        <v>516</v>
      </c>
      <c r="G137" t="s">
        <v>467</v>
      </c>
      <c r="H137">
        <v>2</v>
      </c>
      <c r="L137" t="s">
        <v>458</v>
      </c>
      <c r="M137">
        <v>43414.333333333336</v>
      </c>
      <c r="N137">
        <v>43414.333333333336</v>
      </c>
    </row>
    <row r="138" spans="1:14" x14ac:dyDescent="0.25">
      <c r="A138" s="219">
        <v>43620.668032407404</v>
      </c>
      <c r="G138" t="s">
        <v>467</v>
      </c>
      <c r="H138">
        <v>2</v>
      </c>
      <c r="L138" t="s">
        <v>458</v>
      </c>
      <c r="M138">
        <v>43414.333333333336</v>
      </c>
      <c r="N138">
        <v>43414.333333333336</v>
      </c>
    </row>
    <row r="139" spans="1:14" x14ac:dyDescent="0.25">
      <c r="A139" s="219">
        <v>43620.6091087963</v>
      </c>
      <c r="E139" t="s">
        <v>517</v>
      </c>
      <c r="G139" t="s">
        <v>467</v>
      </c>
      <c r="H139">
        <v>16</v>
      </c>
      <c r="L139" t="s">
        <v>515</v>
      </c>
      <c r="M139">
        <v>43565.333333333336</v>
      </c>
      <c r="N139">
        <v>43565.75</v>
      </c>
    </row>
    <row r="140" spans="1:14" x14ac:dyDescent="0.25">
      <c r="A140" s="219">
        <v>43620.608020833337</v>
      </c>
      <c r="G140" t="s">
        <v>467</v>
      </c>
      <c r="H140">
        <v>8</v>
      </c>
      <c r="L140" t="s">
        <v>459</v>
      </c>
      <c r="M140">
        <v>43345.333333333336</v>
      </c>
      <c r="N140">
        <v>43345.333333333336</v>
      </c>
    </row>
    <row r="141" spans="1:14" x14ac:dyDescent="0.25">
      <c r="A141" s="219">
        <v>43620.547384259262</v>
      </c>
      <c r="E141" t="s">
        <v>516</v>
      </c>
      <c r="G141" t="s">
        <v>467</v>
      </c>
      <c r="H141">
        <v>2</v>
      </c>
      <c r="L141" t="s">
        <v>459</v>
      </c>
      <c r="M141">
        <v>43664.333333333336</v>
      </c>
      <c r="N141">
        <v>43664.333333333336</v>
      </c>
    </row>
    <row r="142" spans="1:14" x14ac:dyDescent="0.25">
      <c r="A142" s="219">
        <v>43620.547314814816</v>
      </c>
      <c r="G142" t="s">
        <v>467</v>
      </c>
      <c r="H142">
        <v>2</v>
      </c>
      <c r="L142" t="s">
        <v>459</v>
      </c>
      <c r="M142">
        <v>43664.333333333336</v>
      </c>
      <c r="N142">
        <v>43664.333333333336</v>
      </c>
    </row>
    <row r="143" spans="1:14" x14ac:dyDescent="0.25">
      <c r="A143" s="219">
        <v>43620.547291666669</v>
      </c>
      <c r="G143" t="s">
        <v>467</v>
      </c>
      <c r="H143">
        <v>2</v>
      </c>
      <c r="L143" t="s">
        <v>459</v>
      </c>
      <c r="M143">
        <v>43664.333333333336</v>
      </c>
      <c r="N143">
        <v>43664.333333333336</v>
      </c>
    </row>
    <row r="144" spans="1:14" x14ac:dyDescent="0.25">
      <c r="A144" s="219">
        <v>43620.543888888889</v>
      </c>
      <c r="E144" t="s">
        <v>516</v>
      </c>
      <c r="G144" t="s">
        <v>467</v>
      </c>
      <c r="H144">
        <v>2</v>
      </c>
      <c r="L144" t="s">
        <v>458</v>
      </c>
      <c r="M144">
        <v>43467.333333333336</v>
      </c>
      <c r="N144">
        <v>43467.333333333336</v>
      </c>
    </row>
    <row r="145" spans="1:14" x14ac:dyDescent="0.25">
      <c r="A145" s="219">
        <v>43620.543865740743</v>
      </c>
      <c r="G145" t="s">
        <v>467</v>
      </c>
      <c r="H145">
        <v>2</v>
      </c>
      <c r="L145" t="s">
        <v>458</v>
      </c>
      <c r="M145">
        <v>43586.333333333336</v>
      </c>
      <c r="N145">
        <v>43586.333333333336</v>
      </c>
    </row>
    <row r="146" spans="1:14" x14ac:dyDescent="0.25">
      <c r="A146" s="219">
        <v>43620.543819444443</v>
      </c>
      <c r="G146" t="s">
        <v>467</v>
      </c>
      <c r="H146">
        <v>2</v>
      </c>
      <c r="L146" t="s">
        <v>458</v>
      </c>
      <c r="M146">
        <v>43467.333333333336</v>
      </c>
      <c r="N146">
        <v>43467.333333333336</v>
      </c>
    </row>
    <row r="147" spans="1:14" x14ac:dyDescent="0.25">
      <c r="A147" s="219">
        <v>43620.54378472222</v>
      </c>
      <c r="G147" t="s">
        <v>467</v>
      </c>
      <c r="H147">
        <v>2</v>
      </c>
      <c r="L147" t="s">
        <v>458</v>
      </c>
      <c r="M147">
        <v>43467.333333333336</v>
      </c>
      <c r="N147">
        <v>43467.333333333336</v>
      </c>
    </row>
    <row r="148" spans="1:14" x14ac:dyDescent="0.25">
      <c r="A148" s="219">
        <v>43620.542013888888</v>
      </c>
      <c r="G148" t="s">
        <v>467</v>
      </c>
      <c r="H148">
        <v>2</v>
      </c>
      <c r="L148" t="s">
        <v>460</v>
      </c>
      <c r="M148">
        <v>43605.61035934028</v>
      </c>
      <c r="N148">
        <v>43613.61041666667</v>
      </c>
    </row>
    <row r="149" spans="1:14" x14ac:dyDescent="0.25">
      <c r="A149" s="219">
        <v>43620.453472222223</v>
      </c>
      <c r="E149" t="s">
        <v>270</v>
      </c>
      <c r="G149" t="s">
        <v>467</v>
      </c>
      <c r="H149">
        <v>8</v>
      </c>
      <c r="L149" t="s">
        <v>458</v>
      </c>
      <c r="M149">
        <v>43597.333333333336</v>
      </c>
      <c r="N149">
        <v>43597.333333333336</v>
      </c>
    </row>
    <row r="150" spans="1:14" x14ac:dyDescent="0.25">
      <c r="A150" s="219">
        <v>43620.338888888888</v>
      </c>
      <c r="E150" t="s">
        <v>197</v>
      </c>
      <c r="G150" t="s">
        <v>467</v>
      </c>
      <c r="H150">
        <v>1.5</v>
      </c>
      <c r="L150" t="s">
        <v>460</v>
      </c>
      <c r="M150">
        <v>43622.333333333336</v>
      </c>
      <c r="N150">
        <v>43622.75</v>
      </c>
    </row>
    <row r="151" spans="1:14" x14ac:dyDescent="0.25">
      <c r="A151" s="219">
        <v>43620.330555555556</v>
      </c>
      <c r="G151" t="s">
        <v>467</v>
      </c>
      <c r="H151">
        <v>2</v>
      </c>
      <c r="L151" t="s">
        <v>458</v>
      </c>
      <c r="M151">
        <v>43597.333333333336</v>
      </c>
      <c r="N151">
        <v>43597.333333333336</v>
      </c>
    </row>
    <row r="152" spans="1:14" x14ac:dyDescent="0.25">
      <c r="A152" s="219">
        <v>43620.330555555556</v>
      </c>
      <c r="G152" t="s">
        <v>467</v>
      </c>
      <c r="H152">
        <v>8</v>
      </c>
      <c r="L152" t="s">
        <v>458</v>
      </c>
      <c r="M152">
        <v>43597.333333333336</v>
      </c>
      <c r="N152">
        <v>43597.333333333336</v>
      </c>
    </row>
    <row r="153" spans="1:14" x14ac:dyDescent="0.25">
      <c r="A153" s="219">
        <v>43620.326388888891</v>
      </c>
      <c r="E153" t="s">
        <v>270</v>
      </c>
      <c r="G153" t="s">
        <v>467</v>
      </c>
      <c r="H153">
        <v>4</v>
      </c>
      <c r="L153" t="s">
        <v>460</v>
      </c>
      <c r="M153">
        <v>43620.362927164351</v>
      </c>
      <c r="N153">
        <v>43620.75</v>
      </c>
    </row>
    <row r="154" spans="1:14" x14ac:dyDescent="0.25">
      <c r="A154" s="219">
        <v>43620.325694444444</v>
      </c>
      <c r="G154" t="s">
        <v>467</v>
      </c>
      <c r="H154">
        <v>1</v>
      </c>
      <c r="L154" t="s">
        <v>460</v>
      </c>
      <c r="M154">
        <v>43620.362927164351</v>
      </c>
      <c r="N154">
        <v>43620.75</v>
      </c>
    </row>
    <row r="155" spans="1:14" x14ac:dyDescent="0.25">
      <c r="A155" s="219">
        <v>43619.688194444447</v>
      </c>
      <c r="E155" t="s">
        <v>395</v>
      </c>
      <c r="G155" t="s">
        <v>467</v>
      </c>
      <c r="H155">
        <v>2.5</v>
      </c>
      <c r="L155" t="s">
        <v>458</v>
      </c>
      <c r="M155">
        <v>43594.333333333336</v>
      </c>
      <c r="N155">
        <v>43594.75</v>
      </c>
    </row>
    <row r="156" spans="1:14" x14ac:dyDescent="0.25">
      <c r="A156" s="219">
        <v>43619.688194444447</v>
      </c>
      <c r="G156" t="s">
        <v>467</v>
      </c>
      <c r="H156">
        <v>2.5</v>
      </c>
      <c r="L156" t="s">
        <v>458</v>
      </c>
      <c r="M156">
        <v>43594.333333333336</v>
      </c>
      <c r="N156">
        <v>43594.75</v>
      </c>
    </row>
    <row r="157" spans="1:14" x14ac:dyDescent="0.25">
      <c r="A157" s="219">
        <v>43619.687662037039</v>
      </c>
      <c r="G157" t="s">
        <v>467</v>
      </c>
      <c r="H157">
        <v>0.33333299999999999</v>
      </c>
      <c r="L157" t="s">
        <v>458</v>
      </c>
      <c r="M157">
        <v>43632.333333333336</v>
      </c>
      <c r="N157">
        <v>43632.333333333336</v>
      </c>
    </row>
    <row r="158" spans="1:14" x14ac:dyDescent="0.25">
      <c r="A158" s="219">
        <v>43619.686388888891</v>
      </c>
      <c r="G158" t="s">
        <v>467</v>
      </c>
      <c r="H158">
        <v>0.33333299999999999</v>
      </c>
      <c r="L158" t="s">
        <v>458</v>
      </c>
      <c r="M158">
        <v>43631.333333333336</v>
      </c>
      <c r="N158">
        <v>43631.333333333336</v>
      </c>
    </row>
    <row r="159" spans="1:14" x14ac:dyDescent="0.25">
      <c r="A159" s="219">
        <v>43619.643750000003</v>
      </c>
      <c r="G159" t="s">
        <v>467</v>
      </c>
      <c r="H159">
        <v>1</v>
      </c>
      <c r="L159" t="s">
        <v>458</v>
      </c>
      <c r="M159">
        <v>43586.333333333336</v>
      </c>
      <c r="N159">
        <v>43586.75</v>
      </c>
    </row>
    <row r="160" spans="1:14" x14ac:dyDescent="0.25">
      <c r="A160" s="219">
        <v>43619.627569444441</v>
      </c>
      <c r="E160" t="s">
        <v>516</v>
      </c>
      <c r="G160" t="s">
        <v>467</v>
      </c>
      <c r="H160">
        <v>2</v>
      </c>
      <c r="L160" t="s">
        <v>459</v>
      </c>
      <c r="M160">
        <v>43586.333333333336</v>
      </c>
      <c r="N160">
        <v>43586.333333333336</v>
      </c>
    </row>
    <row r="161" spans="1:14" x14ac:dyDescent="0.25">
      <c r="A161" s="219">
        <v>43619.627546296295</v>
      </c>
      <c r="G161" t="s">
        <v>467</v>
      </c>
      <c r="H161">
        <v>2</v>
      </c>
      <c r="L161" t="s">
        <v>459</v>
      </c>
      <c r="M161">
        <v>43586.333333333336</v>
      </c>
      <c r="N161">
        <v>43586.333333333336</v>
      </c>
    </row>
    <row r="162" spans="1:14" x14ac:dyDescent="0.25">
      <c r="A162" s="219">
        <v>43619.626469907409</v>
      </c>
      <c r="G162" t="s">
        <v>467</v>
      </c>
      <c r="H162">
        <v>1</v>
      </c>
      <c r="L162" t="s">
        <v>458</v>
      </c>
      <c r="M162">
        <v>43466.333333333336</v>
      </c>
      <c r="N162">
        <v>43466.333333333336</v>
      </c>
    </row>
    <row r="163" spans="1:14" x14ac:dyDescent="0.25">
      <c r="A163" s="219">
        <v>43619.626250000001</v>
      </c>
      <c r="G163" t="s">
        <v>467</v>
      </c>
      <c r="H163">
        <v>1</v>
      </c>
      <c r="L163" t="s">
        <v>458</v>
      </c>
      <c r="M163">
        <v>43466.333333333336</v>
      </c>
      <c r="N163">
        <v>43466.333333333336</v>
      </c>
    </row>
    <row r="164" spans="1:14" x14ac:dyDescent="0.25">
      <c r="A164" s="219">
        <v>43619.625810185185</v>
      </c>
      <c r="G164" t="s">
        <v>467</v>
      </c>
      <c r="H164">
        <v>2</v>
      </c>
      <c r="L164" t="s">
        <v>458</v>
      </c>
      <c r="M164">
        <v>43617.333333333336</v>
      </c>
      <c r="N164">
        <v>43617.75</v>
      </c>
    </row>
    <row r="165" spans="1:14" x14ac:dyDescent="0.25">
      <c r="A165" s="219">
        <v>43619.621504629627</v>
      </c>
      <c r="G165" t="s">
        <v>467</v>
      </c>
      <c r="H165">
        <v>0.5</v>
      </c>
      <c r="L165" t="s">
        <v>458</v>
      </c>
      <c r="M165">
        <v>43586.333333333336</v>
      </c>
      <c r="N165">
        <v>43586.333333333336</v>
      </c>
    </row>
    <row r="166" spans="1:14" x14ac:dyDescent="0.25">
      <c r="A166" s="219">
        <v>43619.620995370373</v>
      </c>
      <c r="G166" t="s">
        <v>467</v>
      </c>
      <c r="H166">
        <v>0.5</v>
      </c>
      <c r="L166" t="s">
        <v>458</v>
      </c>
      <c r="M166">
        <v>43586.333333333336</v>
      </c>
      <c r="N166">
        <v>43586.333333333336</v>
      </c>
    </row>
    <row r="167" spans="1:14" x14ac:dyDescent="0.25">
      <c r="A167" s="219">
        <v>43619.619444444441</v>
      </c>
      <c r="G167" t="s">
        <v>467</v>
      </c>
      <c r="H167">
        <v>1</v>
      </c>
      <c r="L167" t="s">
        <v>458</v>
      </c>
      <c r="M167">
        <v>43617.333333333336</v>
      </c>
      <c r="N167">
        <v>43617.75</v>
      </c>
    </row>
    <row r="168" spans="1:14" x14ac:dyDescent="0.25">
      <c r="A168" s="219">
        <v>43619.618194444447</v>
      </c>
      <c r="G168" t="s">
        <v>467</v>
      </c>
      <c r="H168">
        <v>0.5</v>
      </c>
      <c r="L168" t="s">
        <v>458</v>
      </c>
      <c r="M168">
        <v>43586.333333333336</v>
      </c>
      <c r="N168">
        <v>43586.333333333336</v>
      </c>
    </row>
    <row r="169" spans="1:14" x14ac:dyDescent="0.25">
      <c r="A169" s="219">
        <v>43619.617442129631</v>
      </c>
      <c r="G169" t="s">
        <v>467</v>
      </c>
      <c r="H169">
        <v>0.5</v>
      </c>
      <c r="L169" t="s">
        <v>458</v>
      </c>
      <c r="M169">
        <v>43586.333333333336</v>
      </c>
      <c r="N169">
        <v>43586.333333333336</v>
      </c>
    </row>
    <row r="170" spans="1:14" x14ac:dyDescent="0.25">
      <c r="A170" s="219">
        <v>43619.616446759261</v>
      </c>
      <c r="G170" t="s">
        <v>467</v>
      </c>
      <c r="H170">
        <v>0.5</v>
      </c>
      <c r="L170" t="s">
        <v>458</v>
      </c>
      <c r="M170">
        <v>43586.333333333336</v>
      </c>
      <c r="N170">
        <v>43586.333333333336</v>
      </c>
    </row>
    <row r="171" spans="1:14" x14ac:dyDescent="0.25">
      <c r="A171" s="219">
        <v>43619.615752314814</v>
      </c>
      <c r="G171" t="s">
        <v>467</v>
      </c>
      <c r="H171">
        <v>0.5</v>
      </c>
      <c r="L171" t="s">
        <v>458</v>
      </c>
      <c r="M171">
        <v>43586.333333333336</v>
      </c>
      <c r="N171">
        <v>43586.333333333336</v>
      </c>
    </row>
    <row r="172" spans="1:14" x14ac:dyDescent="0.25">
      <c r="A172" s="219">
        <v>43619.615358796298</v>
      </c>
      <c r="G172" t="s">
        <v>467</v>
      </c>
      <c r="H172">
        <v>0.5</v>
      </c>
      <c r="L172" t="s">
        <v>458</v>
      </c>
      <c r="M172">
        <v>43586.333333333336</v>
      </c>
      <c r="N172">
        <v>43586.333333333336</v>
      </c>
    </row>
    <row r="173" spans="1:14" x14ac:dyDescent="0.25">
      <c r="A173" s="219">
        <v>43619.614953703705</v>
      </c>
      <c r="G173" t="s">
        <v>467</v>
      </c>
      <c r="H173">
        <v>0.5</v>
      </c>
      <c r="L173" t="s">
        <v>458</v>
      </c>
      <c r="M173">
        <v>43586.333333333336</v>
      </c>
      <c r="N173">
        <v>43586.333333333336</v>
      </c>
    </row>
    <row r="174" spans="1:14" x14ac:dyDescent="0.25">
      <c r="A174" s="219">
        <v>43619.614606481482</v>
      </c>
      <c r="G174" t="s">
        <v>467</v>
      </c>
      <c r="H174">
        <v>0.5</v>
      </c>
      <c r="L174" t="s">
        <v>458</v>
      </c>
      <c r="M174">
        <v>43586.333333333336</v>
      </c>
      <c r="N174">
        <v>43586.333333333336</v>
      </c>
    </row>
    <row r="175" spans="1:14" x14ac:dyDescent="0.25">
      <c r="A175" s="219">
        <v>43619.614351851851</v>
      </c>
      <c r="G175" t="s">
        <v>467</v>
      </c>
      <c r="H175">
        <v>0.5</v>
      </c>
      <c r="L175" t="s">
        <v>458</v>
      </c>
      <c r="M175">
        <v>43586.333333333336</v>
      </c>
      <c r="N175">
        <v>43586.333333333336</v>
      </c>
    </row>
    <row r="176" spans="1:14" x14ac:dyDescent="0.25">
      <c r="A176" s="219">
        <v>43619.612754629627</v>
      </c>
      <c r="E176" t="s">
        <v>517</v>
      </c>
      <c r="G176" t="s">
        <v>467</v>
      </c>
      <c r="H176">
        <v>24</v>
      </c>
      <c r="L176" t="s">
        <v>515</v>
      </c>
      <c r="M176">
        <v>43565.333333333336</v>
      </c>
      <c r="N176">
        <v>43565.75</v>
      </c>
    </row>
    <row r="177" spans="1:14" x14ac:dyDescent="0.25">
      <c r="A177" s="219">
        <v>43619.607638888891</v>
      </c>
      <c r="G177" t="s">
        <v>467</v>
      </c>
      <c r="H177">
        <v>16</v>
      </c>
      <c r="L177" t="s">
        <v>459</v>
      </c>
      <c r="M177">
        <v>43345.333333333336</v>
      </c>
      <c r="N177">
        <v>43345.333333333336</v>
      </c>
    </row>
    <row r="178" spans="1:14" x14ac:dyDescent="0.25">
      <c r="A178" s="219">
        <v>43619.606249999997</v>
      </c>
      <c r="G178" t="s">
        <v>467</v>
      </c>
      <c r="H178">
        <v>15</v>
      </c>
      <c r="L178" t="s">
        <v>459</v>
      </c>
      <c r="M178">
        <v>43335.333333333336</v>
      </c>
      <c r="N178">
        <v>43335.333333333336</v>
      </c>
    </row>
    <row r="179" spans="1:14" x14ac:dyDescent="0.25">
      <c r="A179" s="219">
        <v>43619.568298611113</v>
      </c>
      <c r="G179" t="s">
        <v>467</v>
      </c>
      <c r="H179">
        <v>1</v>
      </c>
      <c r="L179" t="s">
        <v>458</v>
      </c>
      <c r="M179">
        <v>43613.333333333336</v>
      </c>
      <c r="N179">
        <v>43613.333333333336</v>
      </c>
    </row>
    <row r="180" spans="1:14" x14ac:dyDescent="0.25">
      <c r="A180" s="219">
        <v>43619.564965277779</v>
      </c>
      <c r="E180" t="s">
        <v>151</v>
      </c>
      <c r="G180" t="s">
        <v>467</v>
      </c>
      <c r="H180">
        <v>4</v>
      </c>
      <c r="L180" t="s">
        <v>458</v>
      </c>
      <c r="M180">
        <v>43623.333333333336</v>
      </c>
      <c r="N180">
        <v>43623.333333333336</v>
      </c>
    </row>
    <row r="181" spans="1:14" x14ac:dyDescent="0.25">
      <c r="A181" s="219">
        <v>43619.564872685187</v>
      </c>
      <c r="G181" t="s">
        <v>467</v>
      </c>
      <c r="H181">
        <v>4</v>
      </c>
      <c r="L181" t="s">
        <v>458</v>
      </c>
      <c r="M181">
        <v>43623.333333333336</v>
      </c>
      <c r="N181">
        <v>43623.333333333336</v>
      </c>
    </row>
    <row r="182" spans="1:14" x14ac:dyDescent="0.25">
      <c r="A182" s="219">
        <v>43619.563333333332</v>
      </c>
      <c r="G182" t="s">
        <v>467</v>
      </c>
      <c r="H182">
        <v>0.5</v>
      </c>
      <c r="L182" t="s">
        <v>458</v>
      </c>
      <c r="M182">
        <v>43588.333333333336</v>
      </c>
      <c r="N182">
        <v>43588.75</v>
      </c>
    </row>
    <row r="183" spans="1:14" x14ac:dyDescent="0.25">
      <c r="A183" s="219">
        <v>43619.56322916667</v>
      </c>
      <c r="E183" t="s">
        <v>151</v>
      </c>
      <c r="G183" t="s">
        <v>467</v>
      </c>
      <c r="H183">
        <v>0.5</v>
      </c>
      <c r="L183" t="s">
        <v>458</v>
      </c>
      <c r="M183">
        <v>43588.333333333336</v>
      </c>
      <c r="N183">
        <v>43588.75</v>
      </c>
    </row>
    <row r="184" spans="1:14" x14ac:dyDescent="0.25">
      <c r="A184" s="219">
        <v>43619.551481481481</v>
      </c>
      <c r="E184" t="s">
        <v>516</v>
      </c>
      <c r="G184" t="s">
        <v>467</v>
      </c>
      <c r="H184">
        <v>1</v>
      </c>
      <c r="L184" t="s">
        <v>458</v>
      </c>
      <c r="M184">
        <v>43582.333333333336</v>
      </c>
      <c r="N184">
        <v>43582.333333333336</v>
      </c>
    </row>
    <row r="185" spans="1:14" x14ac:dyDescent="0.25">
      <c r="A185" s="219">
        <v>43619.551412037035</v>
      </c>
      <c r="G185" t="s">
        <v>467</v>
      </c>
      <c r="H185">
        <v>1</v>
      </c>
      <c r="L185" t="s">
        <v>458</v>
      </c>
      <c r="M185">
        <v>43582.333333333336</v>
      </c>
      <c r="N185">
        <v>43582.333333333336</v>
      </c>
    </row>
    <row r="186" spans="1:14" x14ac:dyDescent="0.25">
      <c r="A186" s="219">
        <v>43619.551111111112</v>
      </c>
      <c r="E186" t="s">
        <v>516</v>
      </c>
      <c r="G186" t="s">
        <v>467</v>
      </c>
      <c r="H186">
        <v>1</v>
      </c>
      <c r="L186" t="s">
        <v>458</v>
      </c>
      <c r="M186">
        <v>43579.333333333336</v>
      </c>
      <c r="N186">
        <v>43579.333333333336</v>
      </c>
    </row>
    <row r="187" spans="1:14" x14ac:dyDescent="0.25">
      <c r="A187" s="219">
        <v>43619.551087962966</v>
      </c>
      <c r="G187" t="s">
        <v>467</v>
      </c>
      <c r="H187">
        <v>1</v>
      </c>
      <c r="L187" t="s">
        <v>458</v>
      </c>
      <c r="M187">
        <v>43579.333333333336</v>
      </c>
      <c r="N187">
        <v>43579.333333333336</v>
      </c>
    </row>
    <row r="188" spans="1:14" x14ac:dyDescent="0.25">
      <c r="A188" s="219">
        <v>43619.549664351849</v>
      </c>
      <c r="E188" t="s">
        <v>516</v>
      </c>
      <c r="G188" t="s">
        <v>467</v>
      </c>
      <c r="H188">
        <v>1</v>
      </c>
      <c r="L188" t="s">
        <v>458</v>
      </c>
      <c r="M188">
        <v>43579.333333333336</v>
      </c>
      <c r="N188">
        <v>43579.333333333336</v>
      </c>
    </row>
    <row r="189" spans="1:14" x14ac:dyDescent="0.25">
      <c r="A189" s="219">
        <v>43619.549629629626</v>
      </c>
      <c r="G189" t="s">
        <v>467</v>
      </c>
      <c r="H189">
        <v>1</v>
      </c>
      <c r="L189" t="s">
        <v>458</v>
      </c>
      <c r="M189">
        <v>43579.333333333336</v>
      </c>
      <c r="N189">
        <v>43579.333333333336</v>
      </c>
    </row>
    <row r="190" spans="1:14" x14ac:dyDescent="0.25">
      <c r="A190" s="219">
        <v>43619.540393518517</v>
      </c>
      <c r="G190" t="s">
        <v>467</v>
      </c>
      <c r="H190">
        <v>2</v>
      </c>
      <c r="L190" t="s">
        <v>460</v>
      </c>
      <c r="M190">
        <v>43608.560864699073</v>
      </c>
      <c r="N190">
        <v>43608.75</v>
      </c>
    </row>
    <row r="191" spans="1:14" x14ac:dyDescent="0.25">
      <c r="A191" s="219">
        <v>43619.488518518519</v>
      </c>
      <c r="G191" t="s">
        <v>467</v>
      </c>
      <c r="H191">
        <v>2</v>
      </c>
      <c r="L191" t="s">
        <v>458</v>
      </c>
      <c r="M191">
        <v>43557.333333333336</v>
      </c>
      <c r="N191">
        <v>43557.333333333336</v>
      </c>
    </row>
    <row r="192" spans="1:14" x14ac:dyDescent="0.25">
      <c r="A192" s="219">
        <v>43619.483217592591</v>
      </c>
      <c r="E192" t="s">
        <v>395</v>
      </c>
      <c r="G192" t="s">
        <v>467</v>
      </c>
      <c r="H192">
        <v>2.5</v>
      </c>
      <c r="L192" t="s">
        <v>458</v>
      </c>
      <c r="M192">
        <v>43588.333333333336</v>
      </c>
      <c r="N192">
        <v>43588.75</v>
      </c>
    </row>
    <row r="193" spans="1:14" x14ac:dyDescent="0.25">
      <c r="A193" s="219">
        <v>43619.482824074075</v>
      </c>
      <c r="G193" t="s">
        <v>467</v>
      </c>
      <c r="H193">
        <v>2.5</v>
      </c>
      <c r="L193" t="s">
        <v>458</v>
      </c>
      <c r="M193">
        <v>43588.333333333336</v>
      </c>
      <c r="N193">
        <v>43588.75</v>
      </c>
    </row>
    <row r="194" spans="1:14" x14ac:dyDescent="0.25">
      <c r="A194" s="219">
        <v>43619.475439814814</v>
      </c>
      <c r="G194" t="s">
        <v>467</v>
      </c>
      <c r="H194">
        <v>1</v>
      </c>
      <c r="L194" t="s">
        <v>460</v>
      </c>
      <c r="M194">
        <v>43619.372217824071</v>
      </c>
      <c r="N194">
        <v>43619.75</v>
      </c>
    </row>
    <row r="195" spans="1:14" x14ac:dyDescent="0.25">
      <c r="A195" s="219">
        <v>43619.471875000003</v>
      </c>
      <c r="E195" t="s">
        <v>395</v>
      </c>
      <c r="G195" t="s">
        <v>467</v>
      </c>
      <c r="H195">
        <v>0.5</v>
      </c>
      <c r="L195" t="s">
        <v>458</v>
      </c>
      <c r="M195">
        <v>43591.333333333336</v>
      </c>
      <c r="N195">
        <v>43591.75</v>
      </c>
    </row>
    <row r="196" spans="1:14" x14ac:dyDescent="0.25">
      <c r="A196" s="219">
        <v>43619.471608796295</v>
      </c>
      <c r="G196" t="s">
        <v>467</v>
      </c>
      <c r="H196">
        <v>0.5</v>
      </c>
      <c r="L196" t="s">
        <v>458</v>
      </c>
      <c r="M196">
        <v>43591.333333333336</v>
      </c>
      <c r="N196">
        <v>43591.75</v>
      </c>
    </row>
    <row r="197" spans="1:14" x14ac:dyDescent="0.25">
      <c r="A197" s="219">
        <v>43619.469675925924</v>
      </c>
      <c r="G197" t="s">
        <v>467</v>
      </c>
      <c r="H197">
        <v>4</v>
      </c>
      <c r="L197" t="s">
        <v>460</v>
      </c>
      <c r="M197">
        <v>43579.62207484954</v>
      </c>
      <c r="N197">
        <v>43585.622175925928</v>
      </c>
    </row>
    <row r="198" spans="1:14" x14ac:dyDescent="0.25">
      <c r="A198" s="219">
        <v>43619.455995370372</v>
      </c>
      <c r="G198" t="s">
        <v>467</v>
      </c>
      <c r="H198">
        <v>2</v>
      </c>
      <c r="L198" t="s">
        <v>460</v>
      </c>
      <c r="M198">
        <v>43553.399636539354</v>
      </c>
      <c r="N198">
        <v>43553.75</v>
      </c>
    </row>
    <row r="199" spans="1:14" x14ac:dyDescent="0.25">
      <c r="A199" s="219">
        <v>43619.455821759257</v>
      </c>
      <c r="E199" t="s">
        <v>151</v>
      </c>
      <c r="G199" t="s">
        <v>467</v>
      </c>
      <c r="H199">
        <v>1</v>
      </c>
      <c r="L199" t="s">
        <v>460</v>
      </c>
      <c r="M199">
        <v>43608.366198645832</v>
      </c>
      <c r="N199">
        <v>43608.75</v>
      </c>
    </row>
    <row r="200" spans="1:14" x14ac:dyDescent="0.25">
      <c r="A200" s="219">
        <v>43619.455717592595</v>
      </c>
      <c r="G200" t="s">
        <v>467</v>
      </c>
      <c r="H200">
        <v>1</v>
      </c>
      <c r="L200" t="s">
        <v>460</v>
      </c>
      <c r="M200">
        <v>43608.366198645832</v>
      </c>
      <c r="N200">
        <v>43608.75</v>
      </c>
    </row>
    <row r="201" spans="1:14" x14ac:dyDescent="0.25">
      <c r="A201" s="219">
        <v>43619.455474537041</v>
      </c>
      <c r="G201" t="s">
        <v>467</v>
      </c>
      <c r="H201">
        <v>2</v>
      </c>
      <c r="L201" t="s">
        <v>460</v>
      </c>
      <c r="M201">
        <v>43553.399636539354</v>
      </c>
      <c r="N201">
        <v>43553.75</v>
      </c>
    </row>
    <row r="202" spans="1:14" x14ac:dyDescent="0.25">
      <c r="A202" s="219">
        <v>43619.454131944447</v>
      </c>
      <c r="E202" t="s">
        <v>151</v>
      </c>
      <c r="G202" t="s">
        <v>467</v>
      </c>
      <c r="H202">
        <v>1</v>
      </c>
      <c r="L202" t="s">
        <v>460</v>
      </c>
      <c r="M202">
        <v>43619.333333333336</v>
      </c>
      <c r="N202">
        <v>43619.75</v>
      </c>
    </row>
    <row r="203" spans="1:14" x14ac:dyDescent="0.25">
      <c r="A203" s="219">
        <v>43619.453993055555</v>
      </c>
      <c r="G203" t="s">
        <v>467</v>
      </c>
      <c r="H203">
        <v>1</v>
      </c>
      <c r="L203" t="s">
        <v>460</v>
      </c>
      <c r="M203">
        <v>43619.333333333336</v>
      </c>
      <c r="N203">
        <v>43619.75</v>
      </c>
    </row>
    <row r="204" spans="1:14" x14ac:dyDescent="0.25">
      <c r="A204" s="219">
        <v>43619.453125</v>
      </c>
      <c r="G204" t="s">
        <v>467</v>
      </c>
      <c r="H204">
        <v>2</v>
      </c>
      <c r="L204" t="s">
        <v>460</v>
      </c>
      <c r="M204">
        <v>43619.360897141203</v>
      </c>
      <c r="N204">
        <v>43619.75</v>
      </c>
    </row>
    <row r="205" spans="1:14" x14ac:dyDescent="0.25">
      <c r="A205" s="219">
        <v>43619.453067129631</v>
      </c>
      <c r="G205" t="s">
        <v>467</v>
      </c>
      <c r="H205">
        <v>2</v>
      </c>
      <c r="L205" t="s">
        <v>460</v>
      </c>
      <c r="M205">
        <v>43619.360897141203</v>
      </c>
      <c r="N205">
        <v>43619.75</v>
      </c>
    </row>
    <row r="206" spans="1:14" x14ac:dyDescent="0.25">
      <c r="A206" s="219">
        <v>43619.437106481484</v>
      </c>
      <c r="G206" t="s">
        <v>467</v>
      </c>
      <c r="H206">
        <v>1</v>
      </c>
      <c r="L206" t="s">
        <v>458</v>
      </c>
      <c r="M206">
        <v>43596.333333333336</v>
      </c>
      <c r="N206">
        <v>43596.75</v>
      </c>
    </row>
    <row r="207" spans="1:14" x14ac:dyDescent="0.25">
      <c r="A207" s="219">
        <v>43619.361111111109</v>
      </c>
      <c r="E207" t="s">
        <v>516</v>
      </c>
      <c r="G207" t="s">
        <v>467</v>
      </c>
      <c r="H207">
        <v>2</v>
      </c>
      <c r="L207" t="s">
        <v>515</v>
      </c>
      <c r="M207">
        <v>43570.333333333336</v>
      </c>
      <c r="N207">
        <v>43570.75</v>
      </c>
    </row>
    <row r="208" spans="1:14" x14ac:dyDescent="0.25">
      <c r="A208" s="219">
        <v>43619.322222222225</v>
      </c>
      <c r="G208" t="s">
        <v>467</v>
      </c>
      <c r="H208">
        <v>7.5</v>
      </c>
      <c r="L208" t="s">
        <v>458</v>
      </c>
      <c r="M208">
        <v>43586.333333333336</v>
      </c>
      <c r="N208">
        <v>43586.333333333336</v>
      </c>
    </row>
    <row r="209" spans="1:14" x14ac:dyDescent="0.25">
      <c r="A209" s="219">
        <v>43619.322222222225</v>
      </c>
      <c r="E209" t="s">
        <v>160</v>
      </c>
      <c r="G209" t="s">
        <v>467</v>
      </c>
      <c r="H209">
        <v>7.5</v>
      </c>
      <c r="L209" t="s">
        <v>458</v>
      </c>
      <c r="M209">
        <v>43586.333333333336</v>
      </c>
      <c r="N209">
        <v>43586.333333333336</v>
      </c>
    </row>
    <row r="210" spans="1:14" x14ac:dyDescent="0.25">
      <c r="A210" s="219">
        <v>43619.075266203705</v>
      </c>
      <c r="G210" t="s">
        <v>467</v>
      </c>
      <c r="H210">
        <v>0.5</v>
      </c>
      <c r="L210" t="s">
        <v>458</v>
      </c>
      <c r="M210">
        <v>43606.333333333336</v>
      </c>
      <c r="N210">
        <v>43606.75</v>
      </c>
    </row>
    <row r="211" spans="1:14" x14ac:dyDescent="0.25">
      <c r="A211" s="219">
        <v>43619.071481481478</v>
      </c>
      <c r="G211" t="s">
        <v>467</v>
      </c>
      <c r="H211">
        <v>1</v>
      </c>
      <c r="L211" t="s">
        <v>458</v>
      </c>
      <c r="M211">
        <v>43613.333333333336</v>
      </c>
      <c r="N211">
        <v>43613.333333333336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0.79998168889431442"/>
  </sheetPr>
  <dimension ref="C6:D6"/>
  <sheetViews>
    <sheetView view="pageLayout" topLeftCell="P1" zoomScaleNormal="100" workbookViewId="0">
      <selection activeCell="P1" sqref="A1:XFD1048576"/>
    </sheetView>
  </sheetViews>
  <sheetFormatPr baseColWidth="10" defaultRowHeight="15" x14ac:dyDescent="0.25"/>
  <cols>
    <col min="1" max="1" width="16.7109375" bestFit="1" customWidth="1"/>
    <col min="2" max="2" width="59.28515625" bestFit="1" customWidth="1"/>
    <col min="5" max="5" width="23.42578125" bestFit="1" customWidth="1"/>
    <col min="24" max="24" width="29.140625" bestFit="1" customWidth="1"/>
  </cols>
  <sheetData>
    <row r="6" spans="3:4" x14ac:dyDescent="0.25">
      <c r="C6" s="199"/>
      <c r="D6" s="199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FF99"/>
  </sheetPr>
  <dimension ref="B1:V31"/>
  <sheetViews>
    <sheetView tabSelected="1" zoomScale="110" zoomScaleNormal="110" workbookViewId="0">
      <selection activeCell="L27" sqref="L27"/>
    </sheetView>
  </sheetViews>
  <sheetFormatPr baseColWidth="10" defaultRowHeight="15" x14ac:dyDescent="0.25"/>
  <cols>
    <col min="1" max="1" width="6.85546875" customWidth="1"/>
    <col min="2" max="2" width="15.28515625" customWidth="1"/>
    <col min="3" max="3" width="14.28515625" customWidth="1"/>
    <col min="4" max="4" width="14.140625" customWidth="1"/>
    <col min="5" max="5" width="14.42578125" customWidth="1"/>
    <col min="6" max="6" width="13.5703125" customWidth="1"/>
    <col min="10" max="10" width="11.42578125" customWidth="1"/>
    <col min="11" max="11" width="13" customWidth="1"/>
    <col min="22" max="22" width="16.42578125" customWidth="1"/>
  </cols>
  <sheetData>
    <row r="1" spans="2:22" ht="15.75" thickBot="1" x14ac:dyDescent="0.3">
      <c r="E1" s="34"/>
    </row>
    <row r="2" spans="2:22" ht="15" customHeight="1" x14ac:dyDescent="0.45">
      <c r="B2" s="243" t="s">
        <v>451</v>
      </c>
      <c r="C2" s="248"/>
      <c r="D2" s="244"/>
      <c r="E2" s="197"/>
      <c r="F2" s="196"/>
      <c r="M2" s="243" t="s">
        <v>452</v>
      </c>
      <c r="N2" s="244"/>
      <c r="V2" s="216" t="s">
        <v>530</v>
      </c>
    </row>
    <row r="3" spans="2:22" ht="15.75" customHeight="1" thickBot="1" x14ac:dyDescent="0.5">
      <c r="B3" s="245"/>
      <c r="C3" s="249"/>
      <c r="D3" s="246"/>
      <c r="E3" s="197"/>
      <c r="F3" s="196"/>
      <c r="M3" s="245"/>
      <c r="N3" s="246"/>
      <c r="V3" s="216" t="s">
        <v>529</v>
      </c>
    </row>
    <row r="5" spans="2:22" ht="15.75" thickBot="1" x14ac:dyDescent="0.3">
      <c r="V5" s="219" t="s">
        <v>528</v>
      </c>
    </row>
    <row r="6" spans="2:22" ht="15.75" thickBot="1" x14ac:dyDescent="0.3">
      <c r="B6" s="231" t="s">
        <v>456</v>
      </c>
      <c r="C6" s="232"/>
      <c r="D6" s="232"/>
      <c r="E6" s="232"/>
      <c r="F6" s="233"/>
      <c r="G6" s="72"/>
      <c r="M6" s="192"/>
      <c r="N6" s="247" t="s">
        <v>453</v>
      </c>
      <c r="O6" s="247"/>
      <c r="V6" s="219" t="s">
        <v>527</v>
      </c>
    </row>
    <row r="7" spans="2:22" ht="15.75" thickBot="1" x14ac:dyDescent="0.3">
      <c r="B7" s="234"/>
      <c r="C7" s="235"/>
      <c r="D7" s="235"/>
      <c r="E7" s="235"/>
      <c r="F7" s="236"/>
      <c r="N7" s="70"/>
      <c r="O7" s="70"/>
    </row>
    <row r="8" spans="2:22" ht="16.5" customHeight="1" thickBot="1" x14ac:dyDescent="0.3">
      <c r="M8" s="193"/>
      <c r="N8" s="247" t="s">
        <v>454</v>
      </c>
      <c r="O8" s="247"/>
    </row>
    <row r="9" spans="2:22" x14ac:dyDescent="0.25">
      <c r="B9" s="237" t="s">
        <v>523</v>
      </c>
      <c r="C9" s="238"/>
      <c r="D9" s="238"/>
      <c r="E9" s="238"/>
      <c r="F9" s="239"/>
      <c r="N9" s="70"/>
      <c r="O9" s="70"/>
    </row>
    <row r="10" spans="2:22" ht="15.75" thickBot="1" x14ac:dyDescent="0.3">
      <c r="B10" s="240"/>
      <c r="C10" s="241"/>
      <c r="D10" s="241"/>
      <c r="E10" s="241"/>
      <c r="F10" s="242"/>
      <c r="M10" s="194"/>
      <c r="N10" s="247" t="s">
        <v>457</v>
      </c>
      <c r="O10" s="247"/>
    </row>
    <row r="11" spans="2:22" ht="16.5" customHeight="1" thickBot="1" x14ac:dyDescent="0.3">
      <c r="N11" s="70"/>
      <c r="O11" s="70"/>
    </row>
    <row r="12" spans="2:22" x14ac:dyDescent="0.25">
      <c r="B12" s="237" t="s">
        <v>524</v>
      </c>
      <c r="C12" s="238"/>
      <c r="D12" s="238"/>
      <c r="E12" s="238"/>
      <c r="F12" s="239"/>
      <c r="M12" s="195"/>
      <c r="N12" s="247" t="s">
        <v>455</v>
      </c>
      <c r="O12" s="247"/>
    </row>
    <row r="13" spans="2:22" ht="15.75" thickBot="1" x14ac:dyDescent="0.3">
      <c r="B13" s="240"/>
      <c r="C13" s="241"/>
      <c r="D13" s="241"/>
      <c r="E13" s="241"/>
      <c r="F13" s="242"/>
    </row>
    <row r="14" spans="2:22" ht="20.25" customHeight="1" thickBot="1" x14ac:dyDescent="0.3"/>
    <row r="15" spans="2:22" x14ac:dyDescent="0.25">
      <c r="B15" s="237" t="s">
        <v>525</v>
      </c>
      <c r="C15" s="238"/>
      <c r="D15" s="238"/>
      <c r="E15" s="238"/>
      <c r="F15" s="239"/>
    </row>
    <row r="16" spans="2:22" ht="15.75" thickBot="1" x14ac:dyDescent="0.3">
      <c r="B16" s="240"/>
      <c r="C16" s="241"/>
      <c r="D16" s="241"/>
      <c r="E16" s="241"/>
      <c r="F16" s="242"/>
    </row>
    <row r="17" spans="2:14" ht="18" customHeight="1" thickBot="1" x14ac:dyDescent="0.3"/>
    <row r="18" spans="2:14" x14ac:dyDescent="0.25">
      <c r="B18" s="237" t="s">
        <v>526</v>
      </c>
      <c r="C18" s="238"/>
      <c r="D18" s="238"/>
      <c r="E18" s="238"/>
      <c r="F18" s="239"/>
    </row>
    <row r="19" spans="2:14" ht="15.75" thickBot="1" x14ac:dyDescent="0.3">
      <c r="B19" s="240"/>
      <c r="C19" s="241"/>
      <c r="D19" s="241"/>
      <c r="E19" s="241"/>
      <c r="F19" s="242"/>
    </row>
    <row r="20" spans="2:14" ht="20.25" customHeight="1" thickBot="1" x14ac:dyDescent="0.3">
      <c r="N20" s="34"/>
    </row>
    <row r="21" spans="2:14" ht="15" customHeight="1" thickBot="1" x14ac:dyDescent="0.3">
      <c r="B21" s="237" t="s">
        <v>519</v>
      </c>
      <c r="C21" s="238"/>
      <c r="D21" s="238"/>
      <c r="E21" s="238"/>
      <c r="F21" s="239"/>
      <c r="G21" s="72"/>
      <c r="I21" s="34"/>
      <c r="J21" s="218"/>
      <c r="K21" s="216"/>
    </row>
    <row r="22" spans="2:14" ht="15.75" thickBot="1" x14ac:dyDescent="0.3">
      <c r="B22" s="240"/>
      <c r="C22" s="241"/>
      <c r="D22" s="241"/>
      <c r="E22" s="241"/>
      <c r="F22" s="242"/>
      <c r="K22" s="217"/>
    </row>
    <row r="23" spans="2:14" ht="18.75" customHeight="1" thickBot="1" x14ac:dyDescent="0.3"/>
    <row r="24" spans="2:14" ht="15.75" thickBot="1" x14ac:dyDescent="0.3">
      <c r="B24" s="237" t="s">
        <v>520</v>
      </c>
      <c r="C24" s="238"/>
      <c r="D24" s="238"/>
      <c r="E24" s="238"/>
      <c r="F24" s="239"/>
      <c r="G24" s="72"/>
    </row>
    <row r="25" spans="2:14" ht="17.25" customHeight="1" thickBot="1" x14ac:dyDescent="0.3">
      <c r="B25" s="240"/>
      <c r="C25" s="241"/>
      <c r="D25" s="241"/>
      <c r="E25" s="241"/>
      <c r="F25" s="242"/>
    </row>
    <row r="26" spans="2:14" ht="21.75" customHeight="1" thickBot="1" x14ac:dyDescent="0.3"/>
    <row r="27" spans="2:14" ht="15.75" thickBot="1" x14ac:dyDescent="0.3">
      <c r="B27" s="231" t="s">
        <v>521</v>
      </c>
      <c r="C27" s="232"/>
      <c r="D27" s="232"/>
      <c r="E27" s="232"/>
      <c r="F27" s="233"/>
      <c r="G27" s="72"/>
    </row>
    <row r="28" spans="2:14" ht="15.75" thickBot="1" x14ac:dyDescent="0.3">
      <c r="B28" s="234"/>
      <c r="C28" s="235"/>
      <c r="D28" s="235"/>
      <c r="E28" s="235"/>
      <c r="F28" s="236"/>
    </row>
    <row r="29" spans="2:14" ht="21" customHeight="1" thickBot="1" x14ac:dyDescent="0.3"/>
    <row r="30" spans="2:14" ht="15.75" thickBot="1" x14ac:dyDescent="0.3">
      <c r="B30" s="231" t="s">
        <v>522</v>
      </c>
      <c r="C30" s="232"/>
      <c r="D30" s="232"/>
      <c r="E30" s="232"/>
      <c r="F30" s="233"/>
    </row>
    <row r="31" spans="2:14" ht="15.75" thickBot="1" x14ac:dyDescent="0.3">
      <c r="B31" s="234"/>
      <c r="C31" s="235"/>
      <c r="D31" s="235"/>
      <c r="E31" s="235"/>
      <c r="F31" s="236"/>
      <c r="G31" s="71"/>
    </row>
  </sheetData>
  <mergeCells count="15">
    <mergeCell ref="B6:F7"/>
    <mergeCell ref="M2:N3"/>
    <mergeCell ref="N12:O12"/>
    <mergeCell ref="N10:O10"/>
    <mergeCell ref="N8:O8"/>
    <mergeCell ref="N6:O6"/>
    <mergeCell ref="B2:D3"/>
    <mergeCell ref="B30:F31"/>
    <mergeCell ref="B27:F28"/>
    <mergeCell ref="B9:F10"/>
    <mergeCell ref="B12:F13"/>
    <mergeCell ref="B15:F16"/>
    <mergeCell ref="B18:F19"/>
    <mergeCell ref="B24:F25"/>
    <mergeCell ref="B21:F2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96" r:id="rId4" name="DTPicker2">
          <controlPr defaultSize="0" autoLine="0" autoPict="0" linkedCell="V3" r:id="rId5">
            <anchor moveWithCells="1">
              <from>
                <xdr:col>10</xdr:col>
                <xdr:colOff>0</xdr:colOff>
                <xdr:row>20</xdr:row>
                <xdr:rowOff>0</xdr:rowOff>
              </from>
              <to>
                <xdr:col>12</xdr:col>
                <xdr:colOff>9525</xdr:colOff>
                <xdr:row>22</xdr:row>
                <xdr:rowOff>19050</xdr:rowOff>
              </to>
            </anchor>
          </controlPr>
        </control>
      </mc:Choice>
      <mc:Fallback>
        <control shapeId="12296" r:id="rId4" name="DTPicker2"/>
      </mc:Fallback>
    </mc:AlternateContent>
    <mc:AlternateContent xmlns:mc="http://schemas.openxmlformats.org/markup-compatibility/2006">
      <mc:Choice Requires="x14">
        <control shapeId="12294" r:id="rId6" name="DTPicker1">
          <controlPr defaultSize="0" autoLine="0" autoPict="0" linkedCell="V2" r:id="rId7">
            <anchor moveWithCells="1">
              <from>
                <xdr:col>7</xdr:col>
                <xdr:colOff>9525</xdr:colOff>
                <xdr:row>20</xdr:row>
                <xdr:rowOff>19050</xdr:rowOff>
              </from>
              <to>
                <xdr:col>9</xdr:col>
                <xdr:colOff>0</xdr:colOff>
                <xdr:row>22</xdr:row>
                <xdr:rowOff>19050</xdr:rowOff>
              </to>
            </anchor>
          </controlPr>
        </control>
      </mc:Choice>
      <mc:Fallback>
        <control shapeId="12294" r:id="rId6" name="DTPicker1"/>
      </mc:Fallback>
    </mc:AlternateContent>
    <mc:AlternateContent xmlns:mc="http://schemas.openxmlformats.org/markup-compatibility/2006">
      <mc:Choice Requires="x14">
        <control shapeId="12289" r:id="rId8" name="Button 1">
          <controlPr defaultSize="0" print="0" autoFill="0" autoPict="0" macro="[0]!Prix_Format">
            <anchor moveWithCells="1" sizeWithCells="1">
              <from>
                <xdr:col>7</xdr:col>
                <xdr:colOff>0</xdr:colOff>
                <xdr:row>28</xdr:row>
                <xdr:rowOff>190500</xdr:rowOff>
              </from>
              <to>
                <xdr:col>10</xdr:col>
                <xdr:colOff>0</xdr:colOff>
                <xdr:row>31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1" r:id="rId9" name="Button 3">
          <controlPr defaultSize="0" print="0" autoFill="0" autoPict="0" macro="[0]!Cellule_Vide">
            <anchor moveWithCells="1" sizeWithCells="1">
              <from>
                <xdr:col>7</xdr:col>
                <xdr:colOff>0</xdr:colOff>
                <xdr:row>26</xdr:row>
                <xdr:rowOff>9525</xdr:rowOff>
              </from>
              <to>
                <xdr:col>9</xdr:col>
                <xdr:colOff>762000</xdr:colOff>
                <xdr:row>28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2" r:id="rId10" name="Button 4">
          <controlPr defaultSize="0" print="0" autoFill="0" autoPict="0" macro="[0]!Suppression_Données">
            <anchor moveWithCells="1" sizeWithCells="1">
              <from>
                <xdr:col>7</xdr:col>
                <xdr:colOff>0</xdr:colOff>
                <xdr:row>4</xdr:row>
                <xdr:rowOff>190500</xdr:rowOff>
              </from>
              <to>
                <xdr:col>10</xdr:col>
                <xdr:colOff>0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3" r:id="rId11" name="Button 5">
          <controlPr defaultSize="0" print="0" autoFill="0" autoPict="0" macro="[0]!Gestion_Date">
            <anchor moveWithCells="1" sizeWithCells="1">
              <from>
                <xdr:col>7</xdr:col>
                <xdr:colOff>0</xdr:colOff>
                <xdr:row>23</xdr:row>
                <xdr:rowOff>0</xdr:rowOff>
              </from>
              <to>
                <xdr:col>10</xdr:col>
                <xdr:colOff>0</xdr:colOff>
                <xdr:row>25</xdr:row>
                <xdr:rowOff>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5" tint="0.79998168889431442"/>
  </sheetPr>
  <dimension ref="B136"/>
  <sheetViews>
    <sheetView topLeftCell="AO1" zoomScale="90" zoomScaleNormal="90" workbookViewId="0">
      <selection activeCell="AV46" sqref="AV46"/>
    </sheetView>
  </sheetViews>
  <sheetFormatPr baseColWidth="10" defaultRowHeight="15" x14ac:dyDescent="0.25"/>
  <sheetData>
    <row r="136" spans="2:2" x14ac:dyDescent="0.25">
      <c r="B136" t="s">
        <v>462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Calcul_Comex">
                <anchor moveWithCells="1" sizeWithCells="1">
                  <from>
                    <xdr:col>1</xdr:col>
                    <xdr:colOff>171450</xdr:colOff>
                    <xdr:row>1</xdr:row>
                    <xdr:rowOff>47625</xdr:rowOff>
                  </from>
                  <to>
                    <xdr:col>3</xdr:col>
                    <xdr:colOff>457200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Retour_Arrière">
                <anchor moveWithCells="1" sizeWithCells="1">
                  <from>
                    <xdr:col>3</xdr:col>
                    <xdr:colOff>742950</xdr:colOff>
                    <xdr:row>1</xdr:row>
                    <xdr:rowOff>57150</xdr:rowOff>
                  </from>
                  <to>
                    <xdr:col>6</xdr:col>
                    <xdr:colOff>266700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0.79998168889431442"/>
  </sheetPr>
  <dimension ref="A1:AB300"/>
  <sheetViews>
    <sheetView zoomScale="80" zoomScaleNormal="80" workbookViewId="0">
      <selection activeCell="L196" sqref="L196"/>
    </sheetView>
  </sheetViews>
  <sheetFormatPr baseColWidth="10" defaultColWidth="11.42578125" defaultRowHeight="15" x14ac:dyDescent="0.25"/>
  <cols>
    <col min="1" max="1" width="10.28515625" style="5" customWidth="1"/>
    <col min="2" max="2" width="11.28515625" style="5" customWidth="1"/>
    <col min="3" max="3" width="14.5703125" style="5" customWidth="1"/>
    <col min="4" max="4" width="12.85546875" style="5" customWidth="1"/>
    <col min="5" max="5" width="13.42578125" style="5" customWidth="1"/>
    <col min="6" max="6" width="11.85546875" style="5" customWidth="1"/>
    <col min="7" max="7" width="13.42578125" style="5" customWidth="1"/>
    <col min="8" max="8" width="14.7109375" style="5" customWidth="1"/>
    <col min="9" max="9" width="13.85546875" style="5" customWidth="1"/>
    <col min="10" max="13" width="11.42578125" style="5"/>
    <col min="14" max="14" width="13" style="5" customWidth="1"/>
    <col min="15" max="15" width="12.42578125" style="5" customWidth="1"/>
    <col min="16" max="16" width="13.28515625" style="5" bestFit="1" customWidth="1"/>
    <col min="17" max="17" width="13.5703125" style="5" customWidth="1"/>
    <col min="18" max="18" width="14" style="5" customWidth="1"/>
    <col min="19" max="16384" width="11.42578125" style="5"/>
  </cols>
  <sheetData>
    <row r="1" spans="1:23" ht="19.5" thickBot="1" x14ac:dyDescent="0.3">
      <c r="A1" s="1"/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4"/>
    </row>
    <row r="2" spans="1:23" ht="18.75" x14ac:dyDescent="0.3">
      <c r="A2" s="38"/>
      <c r="B2" s="39"/>
      <c r="C2" s="39"/>
      <c r="D2" s="39"/>
      <c r="E2" s="39"/>
      <c r="F2" s="7"/>
      <c r="G2" s="90"/>
      <c r="H2" s="7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9"/>
    </row>
    <row r="3" spans="1:23" ht="18.75" x14ac:dyDescent="0.3">
      <c r="A3" s="38"/>
      <c r="B3" s="38"/>
      <c r="C3" s="40"/>
      <c r="D3" s="40"/>
      <c r="E3" s="41"/>
      <c r="F3" s="7"/>
      <c r="G3" s="7"/>
      <c r="H3" s="7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9"/>
    </row>
    <row r="4" spans="1:23" ht="18.75" x14ac:dyDescent="0.3">
      <c r="A4" s="50"/>
      <c r="B4" s="38"/>
      <c r="C4" s="40"/>
      <c r="D4" s="40"/>
      <c r="E4" s="41"/>
      <c r="F4" s="7"/>
      <c r="G4" s="7"/>
      <c r="H4" s="7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</row>
    <row r="5" spans="1:23" ht="18.75" x14ac:dyDescent="0.3">
      <c r="A5" s="38"/>
      <c r="B5" s="38"/>
      <c r="C5" s="40"/>
      <c r="D5" s="40"/>
      <c r="E5" s="41"/>
      <c r="F5" s="7"/>
      <c r="G5" s="7"/>
      <c r="H5" s="7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</row>
    <row r="6" spans="1:23" ht="18.75" x14ac:dyDescent="0.3">
      <c r="A6" s="38"/>
      <c r="B6" s="38"/>
      <c r="C6" s="40"/>
      <c r="D6" s="40"/>
      <c r="E6" s="41"/>
      <c r="F6" s="7"/>
      <c r="G6" s="7"/>
      <c r="H6" s="7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</row>
    <row r="7" spans="1:23" ht="18.75" x14ac:dyDescent="0.3">
      <c r="A7" s="38"/>
      <c r="B7" s="38"/>
      <c r="C7" s="40"/>
      <c r="D7" s="40"/>
      <c r="E7" s="41"/>
      <c r="F7" s="7"/>
      <c r="G7" s="7"/>
      <c r="H7" s="7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9"/>
    </row>
    <row r="8" spans="1:23" ht="18.75" x14ac:dyDescent="0.3">
      <c r="A8" s="38"/>
      <c r="B8" s="38"/>
      <c r="C8" s="40"/>
      <c r="D8" s="40"/>
      <c r="E8" s="41"/>
      <c r="F8" s="7"/>
      <c r="G8" s="7"/>
      <c r="H8" s="7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9"/>
    </row>
    <row r="9" spans="1:23" ht="18.75" x14ac:dyDescent="0.3">
      <c r="A9" s="38"/>
      <c r="B9" s="38"/>
      <c r="C9" s="40"/>
      <c r="D9" s="40"/>
      <c r="E9" s="41"/>
      <c r="F9" s="7"/>
      <c r="G9" s="7"/>
      <c r="H9" s="7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9"/>
    </row>
    <row r="10" spans="1:23" ht="18.75" x14ac:dyDescent="0.3">
      <c r="A10" s="38"/>
      <c r="B10" s="50"/>
      <c r="C10" s="40"/>
      <c r="D10" s="40"/>
      <c r="E10" s="41"/>
      <c r="F10" s="7"/>
      <c r="G10" s="7"/>
      <c r="H10" s="7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9"/>
    </row>
    <row r="11" spans="1:23" ht="18.75" x14ac:dyDescent="0.3">
      <c r="A11" s="38"/>
      <c r="B11" s="38"/>
      <c r="C11" s="40"/>
      <c r="D11" s="40"/>
      <c r="E11" s="41"/>
      <c r="F11" s="7"/>
      <c r="G11" s="7"/>
      <c r="H11" s="7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9"/>
    </row>
    <row r="12" spans="1:23" ht="18.75" x14ac:dyDescent="0.3">
      <c r="A12" s="38"/>
      <c r="B12" s="38"/>
      <c r="C12" s="40"/>
      <c r="D12" s="40"/>
      <c r="E12" s="41"/>
      <c r="F12" s="7"/>
      <c r="G12" s="7"/>
      <c r="H12" s="7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9"/>
    </row>
    <row r="13" spans="1:23" ht="18.75" x14ac:dyDescent="0.3">
      <c r="A13" s="38"/>
      <c r="B13" s="38"/>
      <c r="C13" s="40"/>
      <c r="D13" s="40"/>
      <c r="E13" s="41"/>
      <c r="F13" s="7"/>
      <c r="G13" s="7"/>
      <c r="H13" s="7"/>
      <c r="I13" s="8"/>
      <c r="J13" s="8"/>
      <c r="K13" s="8"/>
      <c r="L13" s="8"/>
      <c r="M13" s="8"/>
      <c r="N13" s="8"/>
      <c r="O13" s="43"/>
      <c r="P13" s="8"/>
      <c r="Q13" s="8"/>
      <c r="R13" s="8"/>
      <c r="S13" s="8"/>
      <c r="T13" s="8"/>
      <c r="U13" s="8"/>
      <c r="V13" s="8"/>
      <c r="W13" s="9"/>
    </row>
    <row r="14" spans="1:23" ht="18.75" x14ac:dyDescent="0.3">
      <c r="A14" s="8"/>
      <c r="B14" s="38"/>
      <c r="C14" s="7"/>
      <c r="D14" s="7"/>
      <c r="E14" s="42"/>
      <c r="F14" s="7"/>
      <c r="G14" s="7"/>
      <c r="H14" s="7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9"/>
    </row>
    <row r="15" spans="1:23" ht="18.75" x14ac:dyDescent="0.3">
      <c r="A15" s="8"/>
      <c r="B15" s="7"/>
      <c r="C15" s="7"/>
      <c r="D15" s="7"/>
      <c r="E15" s="7"/>
      <c r="F15" s="7"/>
      <c r="G15" s="7"/>
      <c r="H15" s="7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9"/>
    </row>
    <row r="16" spans="1:23" ht="18.75" x14ac:dyDescent="0.3">
      <c r="A16" s="10"/>
      <c r="B16" s="7"/>
      <c r="C16" s="7"/>
      <c r="D16" s="7"/>
      <c r="E16" s="7"/>
      <c r="F16" s="7"/>
      <c r="G16" s="7"/>
      <c r="H16" s="7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9"/>
    </row>
    <row r="17" spans="1:23" ht="18.75" x14ac:dyDescent="0.3">
      <c r="A17" s="10"/>
      <c r="B17" s="7"/>
      <c r="C17" s="7"/>
      <c r="D17" s="7"/>
      <c r="E17" s="7"/>
      <c r="F17" s="7"/>
      <c r="G17" s="7"/>
      <c r="H17" s="7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9"/>
    </row>
    <row r="18" spans="1:23" ht="18.75" x14ac:dyDescent="0.3">
      <c r="A18" s="10"/>
      <c r="B18" s="7"/>
      <c r="C18" s="7"/>
      <c r="D18" s="7"/>
      <c r="E18" s="7"/>
      <c r="F18" s="7"/>
      <c r="G18" s="7"/>
      <c r="H18" s="7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9"/>
    </row>
    <row r="19" spans="1:23" ht="18.75" x14ac:dyDescent="0.3">
      <c r="A19" s="10"/>
      <c r="B19" s="7"/>
      <c r="C19" s="7"/>
      <c r="D19" s="7"/>
      <c r="E19" s="7"/>
      <c r="F19" s="7"/>
      <c r="G19" s="7"/>
      <c r="H19" s="7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9"/>
    </row>
    <row r="20" spans="1:23" ht="19.5" thickBot="1" x14ac:dyDescent="0.35">
      <c r="A20" s="11"/>
      <c r="B20" s="12"/>
      <c r="C20" s="12"/>
      <c r="D20" s="12"/>
      <c r="E20" s="12"/>
      <c r="F20" s="12"/>
      <c r="G20" s="12"/>
      <c r="H20" s="12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4"/>
    </row>
    <row r="21" spans="1:23" ht="14.25" customHeight="1" x14ac:dyDescent="0.3">
      <c r="A21" s="8"/>
      <c r="B21" s="7"/>
      <c r="C21" s="7"/>
      <c r="D21" s="7"/>
      <c r="E21" s="7"/>
      <c r="F21" s="7"/>
      <c r="G21" s="7"/>
      <c r="H21" s="7"/>
      <c r="I21" s="8"/>
      <c r="J21" s="8"/>
      <c r="K21" s="8"/>
      <c r="L21" s="8"/>
      <c r="M21" s="8"/>
      <c r="N21" s="8"/>
      <c r="O21" s="8"/>
      <c r="P21" s="8"/>
      <c r="Q21" s="8"/>
      <c r="R21" s="8"/>
      <c r="T21" s="8"/>
    </row>
    <row r="22" spans="1:23" ht="15" customHeight="1" thickBot="1" x14ac:dyDescent="0.35">
      <c r="A22" s="8"/>
      <c r="B22" s="7"/>
      <c r="C22" s="7"/>
      <c r="D22" s="7"/>
      <c r="E22" s="7"/>
      <c r="F22" s="7"/>
      <c r="G22" s="7"/>
      <c r="H22" s="7"/>
      <c r="I22" s="8"/>
      <c r="J22" s="8"/>
      <c r="K22" s="8"/>
      <c r="L22" s="8"/>
      <c r="M22" s="8"/>
      <c r="N22" s="8"/>
      <c r="O22" s="8"/>
      <c r="P22" s="8"/>
      <c r="Q22" s="8"/>
      <c r="R22" s="8"/>
      <c r="T22" s="8"/>
    </row>
    <row r="23" spans="1:23" ht="15" customHeight="1" x14ac:dyDescent="0.3">
      <c r="A23" s="16"/>
      <c r="B23" s="49"/>
      <c r="C23" s="49"/>
      <c r="D23" s="49"/>
      <c r="E23" s="49"/>
      <c r="F23" s="49"/>
      <c r="G23" s="49"/>
      <c r="H23" s="49"/>
      <c r="I23" s="3"/>
      <c r="J23" s="92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4"/>
    </row>
    <row r="24" spans="1:23" ht="15" customHeight="1" x14ac:dyDescent="0.3">
      <c r="A24" s="10"/>
      <c r="B24" s="7"/>
      <c r="C24" s="15"/>
      <c r="D24" s="15"/>
      <c r="E24" s="15"/>
      <c r="F24" s="15"/>
      <c r="G24" s="15"/>
      <c r="H24" s="7"/>
      <c r="I24" s="8"/>
      <c r="J24" s="8"/>
      <c r="K24" s="8"/>
      <c r="L24" s="8"/>
      <c r="M24" s="8"/>
      <c r="N24" s="8"/>
      <c r="O24" s="8"/>
      <c r="P24" s="8"/>
      <c r="Q24" s="8"/>
      <c r="R24" s="8"/>
      <c r="S24" s="43"/>
      <c r="T24" s="8"/>
      <c r="U24" s="8"/>
      <c r="V24" s="8"/>
      <c r="W24" s="9"/>
    </row>
    <row r="25" spans="1:23" ht="15" customHeight="1" x14ac:dyDescent="0.3">
      <c r="A25" s="10"/>
      <c r="B25" s="7"/>
      <c r="C25" s="7"/>
      <c r="D25" s="7"/>
      <c r="E25" s="7"/>
      <c r="F25" s="7"/>
      <c r="G25" s="7"/>
      <c r="H25" s="42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9"/>
    </row>
    <row r="26" spans="1:23" ht="15" customHeight="1" x14ac:dyDescent="0.3">
      <c r="A26" s="10"/>
      <c r="B26" s="7"/>
      <c r="C26" s="7"/>
      <c r="D26" s="7"/>
      <c r="E26" s="7"/>
      <c r="F26" s="7"/>
      <c r="G26" s="7"/>
      <c r="H26" s="7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9"/>
    </row>
    <row r="27" spans="1:23" ht="18.75" x14ac:dyDescent="0.3">
      <c r="A27" s="10"/>
      <c r="B27" s="7"/>
      <c r="C27" s="7"/>
      <c r="D27" s="7"/>
      <c r="E27" s="42"/>
      <c r="F27" s="7"/>
      <c r="G27" s="7"/>
      <c r="H27" s="7"/>
      <c r="I27" s="43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43"/>
      <c r="V27" s="8"/>
      <c r="W27" s="9"/>
    </row>
    <row r="28" spans="1:23" ht="15" customHeight="1" x14ac:dyDescent="0.3">
      <c r="A28" s="10"/>
      <c r="B28" s="7"/>
      <c r="C28" s="7"/>
      <c r="D28" s="42"/>
      <c r="E28" s="7"/>
      <c r="F28" s="42"/>
      <c r="G28" s="7"/>
      <c r="H28" s="7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9"/>
    </row>
    <row r="29" spans="1:23" ht="18.75" x14ac:dyDescent="0.3">
      <c r="A29" s="10"/>
      <c r="B29" s="7"/>
      <c r="C29" s="7"/>
      <c r="D29" s="7"/>
      <c r="E29" s="7"/>
      <c r="F29" s="42"/>
      <c r="G29" s="7"/>
      <c r="H29" s="7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9"/>
    </row>
    <row r="30" spans="1:23" ht="15" customHeight="1" x14ac:dyDescent="0.3">
      <c r="A30" s="10"/>
      <c r="B30" s="7"/>
      <c r="C30" s="7"/>
      <c r="D30" s="7"/>
      <c r="E30" s="7"/>
      <c r="F30" s="7"/>
      <c r="G30" s="7"/>
      <c r="H30" s="7"/>
      <c r="I30" s="8"/>
      <c r="J30" s="43"/>
      <c r="K30" s="8"/>
      <c r="L30" s="8"/>
      <c r="M30" s="8"/>
      <c r="N30" s="43"/>
      <c r="O30" s="8"/>
      <c r="P30" s="8"/>
      <c r="Q30" s="8"/>
      <c r="R30" s="8"/>
      <c r="S30" s="8"/>
      <c r="T30" s="8"/>
      <c r="U30" s="8"/>
      <c r="V30" s="8"/>
      <c r="W30" s="9"/>
    </row>
    <row r="31" spans="1:23" ht="15" customHeight="1" x14ac:dyDescent="0.3">
      <c r="A31" s="10"/>
      <c r="B31" s="7"/>
      <c r="C31" s="7"/>
      <c r="D31" s="7"/>
      <c r="E31" s="7"/>
      <c r="F31" s="7"/>
      <c r="G31" s="7"/>
      <c r="H31" s="7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9"/>
    </row>
    <row r="32" spans="1:23" ht="15" customHeight="1" x14ac:dyDescent="0.3">
      <c r="A32" s="10"/>
      <c r="B32" s="7"/>
      <c r="C32" s="7"/>
      <c r="D32" s="7"/>
      <c r="E32" s="7"/>
      <c r="F32" s="7"/>
      <c r="G32" s="7"/>
      <c r="H32" s="7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9"/>
    </row>
    <row r="33" spans="1:25" ht="15" customHeight="1" x14ac:dyDescent="0.3">
      <c r="A33" s="10"/>
      <c r="B33" s="7"/>
      <c r="C33" s="7"/>
      <c r="D33" s="7"/>
      <c r="E33" s="7"/>
      <c r="F33" s="7"/>
      <c r="G33" s="7"/>
      <c r="H33" s="7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9"/>
    </row>
    <row r="34" spans="1:25" ht="18.75" x14ac:dyDescent="0.3">
      <c r="A34" s="10"/>
      <c r="B34" s="7"/>
      <c r="C34" s="7"/>
      <c r="D34" s="7"/>
      <c r="E34" s="7"/>
      <c r="F34" s="7"/>
      <c r="G34" s="7"/>
      <c r="H34" s="7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9"/>
    </row>
    <row r="35" spans="1:25" ht="18.75" x14ac:dyDescent="0.3">
      <c r="A35" s="10"/>
      <c r="B35" s="7"/>
      <c r="C35" s="7"/>
      <c r="D35" s="7"/>
      <c r="E35" s="7"/>
      <c r="F35" s="7"/>
      <c r="G35" s="7"/>
      <c r="H35" s="7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9"/>
    </row>
    <row r="36" spans="1:25" ht="18.75" x14ac:dyDescent="0.3">
      <c r="A36" s="10"/>
      <c r="B36" s="7"/>
      <c r="C36" s="7"/>
      <c r="D36" s="7"/>
      <c r="E36" s="7"/>
      <c r="F36" s="7"/>
      <c r="G36" s="7"/>
      <c r="H36" s="7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9"/>
    </row>
    <row r="37" spans="1:25" ht="18.75" x14ac:dyDescent="0.3">
      <c r="A37" s="10"/>
      <c r="B37" s="7"/>
      <c r="C37" s="7"/>
      <c r="D37" s="7"/>
      <c r="E37" s="7"/>
      <c r="F37" s="7"/>
      <c r="G37" s="7"/>
      <c r="H37" s="7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9"/>
    </row>
    <row r="38" spans="1:25" ht="18.75" x14ac:dyDescent="0.3">
      <c r="A38" s="10"/>
      <c r="B38" s="7"/>
      <c r="C38" s="7"/>
      <c r="D38" s="7"/>
      <c r="E38" s="7"/>
      <c r="F38" s="7"/>
      <c r="G38" s="7"/>
      <c r="H38" s="7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9"/>
    </row>
    <row r="39" spans="1:25" ht="18.75" x14ac:dyDescent="0.3">
      <c r="A39" s="10"/>
      <c r="B39" s="7"/>
      <c r="C39" s="7"/>
      <c r="D39" s="7"/>
      <c r="E39" s="7"/>
      <c r="F39" s="7"/>
      <c r="G39" s="7"/>
      <c r="H39" s="7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9"/>
    </row>
    <row r="40" spans="1:25" ht="18.75" x14ac:dyDescent="0.3">
      <c r="A40" s="10"/>
      <c r="B40" s="7"/>
      <c r="C40" s="7"/>
      <c r="D40" s="7"/>
      <c r="E40" s="7"/>
      <c r="F40" s="7"/>
      <c r="G40" s="7"/>
      <c r="H40" s="7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9"/>
    </row>
    <row r="41" spans="1:25" x14ac:dyDescent="0.25">
      <c r="A41" s="10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9"/>
    </row>
    <row r="42" spans="1:25" x14ac:dyDescent="0.25">
      <c r="A42" s="10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9"/>
    </row>
    <row r="43" spans="1:25" x14ac:dyDescent="0.25">
      <c r="A43" s="10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9"/>
    </row>
    <row r="44" spans="1:25" x14ac:dyDescent="0.25">
      <c r="A44" s="10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9"/>
    </row>
    <row r="45" spans="1:25" x14ac:dyDescent="0.25">
      <c r="A45" s="10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9"/>
      <c r="X45" s="8"/>
      <c r="Y45" s="8"/>
    </row>
    <row r="46" spans="1:25" ht="15.75" thickBot="1" x14ac:dyDescent="0.3">
      <c r="A46" s="11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4"/>
      <c r="X46" s="8"/>
      <c r="Y46" s="8"/>
    </row>
    <row r="47" spans="1:25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15" customHeight="1" thickBot="1" x14ac:dyDescent="0.45">
      <c r="A48" s="8"/>
      <c r="B48" s="17"/>
      <c r="C48" s="17"/>
      <c r="D48" s="17"/>
      <c r="E48" s="17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15" customHeight="1" x14ac:dyDescent="0.4">
      <c r="A49" s="16"/>
      <c r="B49" s="48"/>
      <c r="C49" s="48"/>
      <c r="D49" s="48"/>
      <c r="E49" s="48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4"/>
      <c r="X49" s="8"/>
      <c r="Y49" s="8"/>
    </row>
    <row r="50" spans="1:25" x14ac:dyDescent="0.25">
      <c r="A50" s="10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9"/>
      <c r="X50" s="8"/>
      <c r="Y50" s="8"/>
    </row>
    <row r="51" spans="1:25" x14ac:dyDescent="0.25">
      <c r="A51" s="10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9"/>
      <c r="X51" s="8"/>
      <c r="Y51" s="8"/>
    </row>
    <row r="52" spans="1:25" x14ac:dyDescent="0.25">
      <c r="A52" s="10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9"/>
      <c r="X52" s="8"/>
      <c r="Y52" s="8"/>
    </row>
    <row r="53" spans="1:25" x14ac:dyDescent="0.25">
      <c r="A53" s="1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9"/>
      <c r="X53" s="8"/>
      <c r="Y53" s="8"/>
    </row>
    <row r="54" spans="1:25" ht="18.75" x14ac:dyDescent="0.25">
      <c r="A54" s="6"/>
      <c r="B54" s="8"/>
      <c r="C54" s="8"/>
      <c r="D54" s="8"/>
      <c r="E54" s="8"/>
      <c r="F54" s="8"/>
      <c r="G54" s="8"/>
      <c r="H54" s="19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9"/>
      <c r="X54" s="8"/>
      <c r="Y54" s="8"/>
    </row>
    <row r="55" spans="1:25" ht="18.75" x14ac:dyDescent="0.25">
      <c r="A55" s="6"/>
      <c r="B55" s="8"/>
      <c r="C55" s="8"/>
      <c r="D55" s="8"/>
      <c r="E55" s="8"/>
      <c r="F55" s="8"/>
      <c r="G55" s="8"/>
      <c r="H55" s="19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9"/>
      <c r="X55" s="8"/>
      <c r="Y55" s="8"/>
    </row>
    <row r="56" spans="1:25" ht="18.75" x14ac:dyDescent="0.25">
      <c r="A56" s="6"/>
      <c r="B56" s="8"/>
      <c r="C56" s="8"/>
      <c r="D56" s="8"/>
      <c r="E56" s="8"/>
      <c r="F56" s="8"/>
      <c r="G56" s="8"/>
      <c r="H56" s="19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9"/>
      <c r="X56" s="8"/>
      <c r="Y56" s="8"/>
    </row>
    <row r="57" spans="1:25" ht="18.75" x14ac:dyDescent="0.25">
      <c r="A57" s="6"/>
      <c r="B57" s="8"/>
      <c r="C57" s="8"/>
      <c r="D57" s="8"/>
      <c r="E57" s="8"/>
      <c r="F57" s="8"/>
      <c r="G57" s="8"/>
      <c r="H57" s="19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9"/>
      <c r="X57" s="8"/>
      <c r="Y57" s="8"/>
    </row>
    <row r="58" spans="1:25" ht="18.75" x14ac:dyDescent="0.25">
      <c r="A58" s="6"/>
      <c r="B58" s="8"/>
      <c r="C58" s="8"/>
      <c r="D58" s="8"/>
      <c r="E58" s="8"/>
      <c r="F58" s="8"/>
      <c r="G58" s="8"/>
      <c r="H58" s="19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9"/>
      <c r="X58" s="8"/>
      <c r="Y58" s="8"/>
    </row>
    <row r="59" spans="1:25" x14ac:dyDescent="0.25">
      <c r="A59" s="10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9"/>
      <c r="X59" s="8"/>
      <c r="Y59" s="8"/>
    </row>
    <row r="60" spans="1:25" x14ac:dyDescent="0.25">
      <c r="A60" s="1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9"/>
      <c r="X60" s="8"/>
      <c r="Y60" s="8"/>
    </row>
    <row r="61" spans="1:25" x14ac:dyDescent="0.25">
      <c r="A61" s="1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9"/>
      <c r="X61" s="8"/>
      <c r="Y61" s="8"/>
    </row>
    <row r="62" spans="1:25" x14ac:dyDescent="0.25">
      <c r="A62" s="10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9"/>
      <c r="X62" s="8"/>
      <c r="Y62" s="8"/>
    </row>
    <row r="63" spans="1:25" x14ac:dyDescent="0.25">
      <c r="A63" s="10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9"/>
      <c r="X63" s="8"/>
      <c r="Y63" s="8"/>
    </row>
    <row r="64" spans="1:25" x14ac:dyDescent="0.25">
      <c r="A64" s="10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9"/>
      <c r="X64" s="8"/>
      <c r="Y64" s="8"/>
    </row>
    <row r="65" spans="1:25" x14ac:dyDescent="0.25">
      <c r="A65" s="10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9"/>
      <c r="X65" s="8"/>
      <c r="Y65" s="8"/>
    </row>
    <row r="66" spans="1:25" x14ac:dyDescent="0.25">
      <c r="A66" s="10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9"/>
      <c r="X66" s="8"/>
      <c r="Y66" s="8"/>
    </row>
    <row r="67" spans="1:25" x14ac:dyDescent="0.25">
      <c r="A67" s="10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9"/>
      <c r="X67" s="8"/>
      <c r="Y67" s="8"/>
    </row>
    <row r="68" spans="1:25" x14ac:dyDescent="0.25">
      <c r="A68" s="10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9"/>
      <c r="X68" s="8"/>
      <c r="Y68" s="8"/>
    </row>
    <row r="69" spans="1:25" x14ac:dyDescent="0.25">
      <c r="A69" s="10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9"/>
      <c r="X69" s="8"/>
      <c r="Y69" s="8"/>
    </row>
    <row r="70" spans="1:25" x14ac:dyDescent="0.25">
      <c r="A70" s="10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9"/>
      <c r="X70" s="8"/>
      <c r="Y70" s="8"/>
    </row>
    <row r="71" spans="1:25" ht="15" customHeight="1" x14ac:dyDescent="0.4">
      <c r="A71" s="10"/>
      <c r="B71" s="17"/>
      <c r="C71" s="17"/>
      <c r="D71" s="17"/>
      <c r="E71" s="17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9"/>
      <c r="X71" s="8"/>
      <c r="Y71" s="8"/>
    </row>
    <row r="72" spans="1:25" ht="15" customHeight="1" x14ac:dyDescent="0.4">
      <c r="A72" s="10"/>
      <c r="B72" s="17"/>
      <c r="C72" s="17"/>
      <c r="D72" s="17"/>
      <c r="E72" s="17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9"/>
      <c r="X72" s="8"/>
      <c r="Y72" s="8"/>
    </row>
    <row r="73" spans="1:25" x14ac:dyDescent="0.25">
      <c r="A73" s="10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9"/>
      <c r="X73" s="8"/>
      <c r="Y73" s="8"/>
    </row>
    <row r="74" spans="1:25" x14ac:dyDescent="0.25">
      <c r="A74" s="10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9"/>
      <c r="X74" s="8"/>
      <c r="Y74" s="8"/>
    </row>
    <row r="75" spans="1:25" x14ac:dyDescent="0.25">
      <c r="A75" s="10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9"/>
      <c r="X75" s="8"/>
      <c r="Y75" s="8"/>
    </row>
    <row r="76" spans="1:25" ht="18.75" x14ac:dyDescent="0.25">
      <c r="A76" s="10"/>
      <c r="B76" s="44"/>
      <c r="C76" s="39"/>
      <c r="D76" s="39"/>
      <c r="E76" s="39"/>
      <c r="F76" s="39"/>
      <c r="G76" s="39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9"/>
      <c r="X76" s="8"/>
      <c r="Y76" s="8"/>
    </row>
    <row r="77" spans="1:25" ht="18.75" x14ac:dyDescent="0.25">
      <c r="A77" s="10"/>
      <c r="B77" s="38"/>
      <c r="C77" s="44"/>
      <c r="D77" s="44"/>
      <c r="E77" s="44"/>
      <c r="F77" s="44"/>
      <c r="G77" s="44"/>
      <c r="H77" s="8"/>
      <c r="I77" s="8"/>
      <c r="J77" s="44"/>
      <c r="K77" s="44"/>
      <c r="L77" s="44"/>
      <c r="M77" s="44"/>
      <c r="N77" s="44"/>
      <c r="O77" s="8"/>
      <c r="P77" s="8"/>
      <c r="Q77" s="8"/>
      <c r="R77" s="8"/>
      <c r="S77" s="8"/>
      <c r="T77" s="8"/>
      <c r="U77" s="8"/>
      <c r="V77" s="8"/>
      <c r="W77" s="9"/>
      <c r="X77" s="8"/>
      <c r="Y77" s="8"/>
    </row>
    <row r="78" spans="1:25" ht="18.75" x14ac:dyDescent="0.25">
      <c r="A78" s="10"/>
      <c r="B78" s="38"/>
      <c r="C78" s="44"/>
      <c r="D78" s="44"/>
      <c r="E78" s="44"/>
      <c r="F78" s="44"/>
      <c r="G78" s="44"/>
      <c r="H78" s="8"/>
      <c r="I78" s="8"/>
      <c r="J78" s="44"/>
      <c r="K78" s="44"/>
      <c r="L78" s="44"/>
      <c r="M78" s="44"/>
      <c r="N78" s="44"/>
      <c r="O78" s="8"/>
      <c r="P78" s="8"/>
      <c r="Q78" s="8"/>
      <c r="R78" s="8"/>
      <c r="S78" s="8"/>
      <c r="T78" s="8"/>
      <c r="U78" s="8"/>
      <c r="V78" s="8"/>
      <c r="W78" s="9"/>
      <c r="X78" s="8"/>
      <c r="Y78" s="8"/>
    </row>
    <row r="79" spans="1:25" ht="18.75" x14ac:dyDescent="0.25">
      <c r="A79" s="10"/>
      <c r="B79" s="38"/>
      <c r="C79" s="44"/>
      <c r="D79" s="44"/>
      <c r="E79" s="44"/>
      <c r="F79" s="44"/>
      <c r="G79" s="44"/>
      <c r="H79" s="8"/>
      <c r="I79" s="8"/>
      <c r="J79" s="44"/>
      <c r="K79" s="44"/>
      <c r="L79" s="44"/>
      <c r="M79" s="44"/>
      <c r="N79" s="44"/>
      <c r="O79" s="8"/>
      <c r="P79" s="8"/>
      <c r="Q79" s="8"/>
      <c r="R79" s="8"/>
      <c r="S79" s="8"/>
      <c r="T79" s="8"/>
      <c r="U79" s="8"/>
      <c r="V79" s="8"/>
      <c r="W79" s="9"/>
      <c r="X79" s="8"/>
      <c r="Y79" s="8"/>
    </row>
    <row r="80" spans="1:25" ht="18.75" x14ac:dyDescent="0.25">
      <c r="A80" s="10"/>
      <c r="B80" s="38"/>
      <c r="C80" s="44"/>
      <c r="D80" s="44"/>
      <c r="E80" s="44"/>
      <c r="F80" s="44"/>
      <c r="G80" s="44"/>
      <c r="H80" s="8"/>
      <c r="I80" s="8"/>
      <c r="J80" s="44"/>
      <c r="K80" s="44"/>
      <c r="L80" s="44"/>
      <c r="M80" s="44"/>
      <c r="N80" s="44"/>
      <c r="O80" s="8"/>
      <c r="P80" s="8"/>
      <c r="Q80" s="8"/>
      <c r="R80" s="8"/>
      <c r="S80" s="8"/>
      <c r="T80" s="8"/>
      <c r="U80" s="8"/>
      <c r="V80" s="8"/>
      <c r="W80" s="9"/>
      <c r="X80" s="8"/>
      <c r="Y80" s="8"/>
    </row>
    <row r="81" spans="1:25" ht="18.75" x14ac:dyDescent="0.25">
      <c r="A81" s="10"/>
      <c r="B81" s="38"/>
      <c r="C81" s="44"/>
      <c r="D81" s="44"/>
      <c r="E81" s="44"/>
      <c r="F81" s="44"/>
      <c r="G81" s="44"/>
      <c r="H81" s="8"/>
      <c r="I81" s="8"/>
      <c r="J81" s="44"/>
      <c r="K81" s="44"/>
      <c r="L81" s="44"/>
      <c r="M81" s="44"/>
      <c r="N81" s="44"/>
      <c r="O81" s="8"/>
      <c r="P81" s="8"/>
      <c r="Q81" s="8"/>
      <c r="R81" s="8"/>
      <c r="S81" s="8"/>
      <c r="T81" s="8"/>
      <c r="U81" s="8"/>
      <c r="V81" s="8"/>
      <c r="W81" s="9"/>
      <c r="X81" s="8"/>
      <c r="Y81" s="8"/>
    </row>
    <row r="82" spans="1:25" x14ac:dyDescent="0.25">
      <c r="A82" s="10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9"/>
      <c r="X82" s="8"/>
      <c r="Y82" s="8"/>
    </row>
    <row r="83" spans="1:25" ht="18" customHeight="1" x14ac:dyDescent="0.25">
      <c r="A83" s="10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9"/>
      <c r="X83" s="8"/>
      <c r="Y83" s="8"/>
    </row>
    <row r="84" spans="1:25" ht="18" customHeight="1" x14ac:dyDescent="0.25">
      <c r="A84" s="10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9"/>
      <c r="X84" s="8"/>
      <c r="Y84" s="8"/>
    </row>
    <row r="85" spans="1:25" ht="15" customHeight="1" thickBot="1" x14ac:dyDescent="0.3">
      <c r="A85" s="11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4"/>
      <c r="X85" s="8"/>
      <c r="Y85" s="8"/>
    </row>
    <row r="86" spans="1:25" ht="15" customHeight="1" x14ac:dyDescent="0.25">
      <c r="A86" s="8"/>
      <c r="B86" s="8"/>
      <c r="C86" s="8"/>
      <c r="D86" s="8"/>
      <c r="E86" s="8"/>
      <c r="F86" s="8"/>
      <c r="G86" s="8"/>
      <c r="H86" s="8"/>
      <c r="I86" s="43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15" customHeight="1" thickBot="1" x14ac:dyDescent="0.3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15" customHeight="1" x14ac:dyDescent="0.25">
      <c r="A88" s="16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4"/>
      <c r="X88" s="8"/>
      <c r="Y88" s="8"/>
    </row>
    <row r="89" spans="1:25" ht="15" customHeight="1" x14ac:dyDescent="0.25">
      <c r="A89" s="10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9"/>
      <c r="X89" s="8"/>
      <c r="Y89" s="8"/>
    </row>
    <row r="90" spans="1:25" x14ac:dyDescent="0.25">
      <c r="A90" s="10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9"/>
      <c r="X90" s="8"/>
      <c r="Y90" s="8"/>
    </row>
    <row r="91" spans="1:25" ht="15" customHeight="1" x14ac:dyDescent="0.25">
      <c r="A91" s="10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9"/>
      <c r="X91" s="8"/>
      <c r="Y91" s="8"/>
    </row>
    <row r="92" spans="1:25" ht="15" customHeight="1" x14ac:dyDescent="0.25">
      <c r="A92" s="10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9"/>
      <c r="X92" s="8"/>
      <c r="Y92" s="8"/>
    </row>
    <row r="93" spans="1:25" ht="15" customHeight="1" x14ac:dyDescent="0.25">
      <c r="A93" s="10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9"/>
      <c r="X93" s="8"/>
      <c r="Y93" s="8"/>
    </row>
    <row r="94" spans="1:25" ht="15.75" customHeight="1" x14ac:dyDescent="0.25">
      <c r="A94" s="10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9"/>
      <c r="X94" s="8"/>
      <c r="Y94" s="8"/>
    </row>
    <row r="95" spans="1:25" x14ac:dyDescent="0.25">
      <c r="A95" s="10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9"/>
      <c r="X95" s="8"/>
      <c r="Y95" s="8"/>
    </row>
    <row r="96" spans="1:25" x14ac:dyDescent="0.25">
      <c r="A96" s="10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9"/>
      <c r="X96" s="8"/>
      <c r="Y96" s="8"/>
    </row>
    <row r="97" spans="1:25" x14ac:dyDescent="0.25">
      <c r="A97" s="10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9"/>
      <c r="X97" s="8"/>
      <c r="Y97" s="8"/>
    </row>
    <row r="98" spans="1:25" ht="18" customHeight="1" x14ac:dyDescent="0.25">
      <c r="A98" s="10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9"/>
      <c r="X98" s="8"/>
      <c r="Y98" s="8"/>
    </row>
    <row r="99" spans="1:25" ht="18" customHeight="1" x14ac:dyDescent="0.25">
      <c r="A99" s="10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9"/>
      <c r="X99" s="8"/>
      <c r="Y99" s="8"/>
    </row>
    <row r="100" spans="1:25" ht="15" customHeight="1" x14ac:dyDescent="0.25">
      <c r="A100" s="10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9"/>
      <c r="X100" s="8"/>
    </row>
    <row r="101" spans="1:25" ht="18" customHeight="1" x14ac:dyDescent="0.25">
      <c r="A101" s="10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9"/>
      <c r="X101" s="8"/>
    </row>
    <row r="102" spans="1:25" ht="18" customHeight="1" x14ac:dyDescent="0.25">
      <c r="A102" s="10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9"/>
      <c r="X102" s="8"/>
    </row>
    <row r="103" spans="1:25" ht="15" customHeight="1" x14ac:dyDescent="0.25">
      <c r="A103" s="10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9"/>
      <c r="X103" s="8"/>
    </row>
    <row r="104" spans="1:25" ht="15" customHeight="1" x14ac:dyDescent="0.25">
      <c r="A104" s="10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9"/>
      <c r="X104" s="8"/>
    </row>
    <row r="105" spans="1:25" ht="15" customHeight="1" x14ac:dyDescent="0.25">
      <c r="A105" s="10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9"/>
      <c r="X105" s="8"/>
    </row>
    <row r="106" spans="1:25" ht="15" customHeight="1" x14ac:dyDescent="0.25">
      <c r="A106" s="10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9"/>
      <c r="X106" s="8"/>
    </row>
    <row r="107" spans="1:25" ht="15" customHeight="1" x14ac:dyDescent="0.25">
      <c r="A107" s="10"/>
      <c r="B107" s="47"/>
      <c r="C107" s="47"/>
      <c r="D107" s="47"/>
      <c r="E107" s="47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9"/>
      <c r="X107" s="8"/>
    </row>
    <row r="108" spans="1:25" ht="15" customHeight="1" x14ac:dyDescent="0.25">
      <c r="A108" s="10"/>
      <c r="B108" s="47"/>
      <c r="C108" s="47"/>
      <c r="D108" s="47"/>
      <c r="E108" s="47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9"/>
      <c r="X108" s="8"/>
    </row>
    <row r="109" spans="1:25" ht="15" customHeight="1" x14ac:dyDescent="0.25">
      <c r="A109" s="10"/>
      <c r="B109" s="47"/>
      <c r="C109" s="47"/>
      <c r="D109" s="47"/>
      <c r="E109" s="47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9"/>
      <c r="X109" s="8"/>
    </row>
    <row r="110" spans="1:25" x14ac:dyDescent="0.25">
      <c r="A110" s="10"/>
      <c r="B110" s="47"/>
      <c r="C110" s="47"/>
      <c r="D110" s="47"/>
      <c r="E110" s="47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9"/>
      <c r="X110" s="8"/>
    </row>
    <row r="111" spans="1:25" ht="15" customHeight="1" x14ac:dyDescent="0.25">
      <c r="A111" s="10"/>
      <c r="B111" s="47"/>
      <c r="C111" s="47"/>
      <c r="D111" s="47"/>
      <c r="E111" s="47"/>
      <c r="F111" s="20"/>
      <c r="G111" s="20"/>
      <c r="H111" s="20"/>
      <c r="I111" s="20"/>
      <c r="J111" s="20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9"/>
      <c r="X111" s="8"/>
    </row>
    <row r="112" spans="1:25" ht="15" customHeight="1" x14ac:dyDescent="0.25">
      <c r="A112" s="10"/>
      <c r="B112" s="47"/>
      <c r="C112" s="47"/>
      <c r="D112" s="47"/>
      <c r="E112" s="47"/>
      <c r="F112" s="20"/>
      <c r="G112" s="20"/>
      <c r="H112" s="20"/>
      <c r="I112" s="20"/>
      <c r="J112" s="20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9"/>
      <c r="X112" s="8"/>
    </row>
    <row r="113" spans="1:24" x14ac:dyDescent="0.25">
      <c r="A113" s="10"/>
      <c r="B113" s="47"/>
      <c r="C113" s="47"/>
      <c r="D113" s="47"/>
      <c r="E113" s="47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9"/>
      <c r="X113" s="8"/>
    </row>
    <row r="114" spans="1:24" x14ac:dyDescent="0.25">
      <c r="A114" s="10"/>
      <c r="B114" s="47"/>
      <c r="C114" s="47"/>
      <c r="D114" s="47"/>
      <c r="E114" s="47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9"/>
      <c r="X114" s="8"/>
    </row>
    <row r="115" spans="1:24" x14ac:dyDescent="0.25">
      <c r="A115" s="10"/>
      <c r="B115" s="47"/>
      <c r="C115" s="47"/>
      <c r="D115" s="47"/>
      <c r="E115" s="47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9"/>
      <c r="X115" s="8"/>
    </row>
    <row r="116" spans="1:24" x14ac:dyDescent="0.25">
      <c r="A116" s="10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9"/>
      <c r="X116" s="8"/>
    </row>
    <row r="117" spans="1:24" x14ac:dyDescent="0.25">
      <c r="A117" s="10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9"/>
      <c r="X117" s="8"/>
    </row>
    <row r="118" spans="1:24" x14ac:dyDescent="0.25">
      <c r="A118" s="10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9"/>
      <c r="X118" s="8"/>
    </row>
    <row r="119" spans="1:24" x14ac:dyDescent="0.25">
      <c r="A119" s="10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9"/>
      <c r="X119" s="8"/>
    </row>
    <row r="120" spans="1:24" x14ac:dyDescent="0.25">
      <c r="A120" s="10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9"/>
      <c r="X120" s="8"/>
    </row>
    <row r="121" spans="1:24" x14ac:dyDescent="0.25">
      <c r="A121" s="10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9"/>
      <c r="X121" s="8"/>
    </row>
    <row r="122" spans="1:24" x14ac:dyDescent="0.25">
      <c r="A122" s="10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9"/>
      <c r="X122" s="8"/>
    </row>
    <row r="123" spans="1:24" x14ac:dyDescent="0.25">
      <c r="A123" s="10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9"/>
      <c r="X123" s="8"/>
    </row>
    <row r="124" spans="1:24" ht="15.75" thickBot="1" x14ac:dyDescent="0.3">
      <c r="A124" s="11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4"/>
      <c r="X124" s="8"/>
    </row>
    <row r="125" spans="1:24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</row>
    <row r="126" spans="1:24" ht="15.75" thickBot="1" x14ac:dyDescent="0.3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</row>
    <row r="127" spans="1:24" x14ac:dyDescent="0.25">
      <c r="A127" s="16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4"/>
      <c r="X127" s="8"/>
    </row>
    <row r="128" spans="1:24" x14ac:dyDescent="0.25">
      <c r="A128" s="10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9"/>
      <c r="X128" s="8"/>
    </row>
    <row r="129" spans="1:24" x14ac:dyDescent="0.25">
      <c r="A129" s="10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9"/>
      <c r="X129" s="8"/>
    </row>
    <row r="130" spans="1:24" x14ac:dyDescent="0.25">
      <c r="A130" s="10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9"/>
      <c r="X130" s="8"/>
    </row>
    <row r="131" spans="1:24" x14ac:dyDescent="0.25">
      <c r="A131" s="10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9"/>
      <c r="X131" s="8"/>
    </row>
    <row r="132" spans="1:24" x14ac:dyDescent="0.25">
      <c r="A132" s="10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9"/>
      <c r="X132" s="8"/>
    </row>
    <row r="133" spans="1:24" x14ac:dyDescent="0.25">
      <c r="A133" s="10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9"/>
      <c r="X133" s="8"/>
    </row>
    <row r="134" spans="1:24" x14ac:dyDescent="0.25">
      <c r="A134" s="10"/>
      <c r="B134" s="8"/>
      <c r="C134" s="8"/>
      <c r="D134" s="8"/>
      <c r="E134" s="142"/>
      <c r="F134" s="142"/>
      <c r="G134" s="142"/>
      <c r="H134" s="142"/>
      <c r="I134" s="8"/>
      <c r="J134" s="8"/>
      <c r="K134" s="8"/>
      <c r="L134" s="8"/>
      <c r="M134" s="8"/>
      <c r="N134" s="8"/>
      <c r="O134" s="8"/>
      <c r="P134" s="143"/>
      <c r="Q134" s="143"/>
      <c r="R134" s="143"/>
      <c r="S134" s="143"/>
      <c r="T134" s="8"/>
      <c r="U134" s="8"/>
      <c r="V134" s="8"/>
      <c r="W134" s="9"/>
    </row>
    <row r="135" spans="1:24" x14ac:dyDescent="0.25">
      <c r="A135" s="10"/>
      <c r="B135" s="8"/>
      <c r="C135" s="8"/>
      <c r="D135" s="8"/>
      <c r="E135" s="142"/>
      <c r="F135" s="142"/>
      <c r="G135" s="142"/>
      <c r="H135" s="142"/>
      <c r="I135" s="8"/>
      <c r="J135" s="8"/>
      <c r="K135" s="8"/>
      <c r="L135" s="8"/>
      <c r="M135" s="8"/>
      <c r="N135" s="8"/>
      <c r="O135" s="8"/>
      <c r="P135" s="143"/>
      <c r="Q135" s="143"/>
      <c r="R135" s="143"/>
      <c r="S135" s="143"/>
      <c r="T135" s="8"/>
      <c r="U135" s="8"/>
      <c r="V135" s="8"/>
      <c r="W135" s="9"/>
    </row>
    <row r="136" spans="1:24" x14ac:dyDescent="0.25">
      <c r="A136" s="10"/>
      <c r="B136" s="8"/>
      <c r="C136" s="8"/>
      <c r="D136" s="8"/>
      <c r="E136" s="142"/>
      <c r="F136" s="142"/>
      <c r="G136" s="142"/>
      <c r="H136" s="142"/>
      <c r="I136" s="8"/>
      <c r="J136" s="8"/>
      <c r="K136" s="8"/>
      <c r="L136" s="8"/>
      <c r="M136" s="8"/>
      <c r="N136" s="8"/>
      <c r="O136" s="8"/>
      <c r="P136" s="143"/>
      <c r="Q136" s="143"/>
      <c r="R136" s="143"/>
      <c r="S136" s="143"/>
      <c r="T136" s="8"/>
      <c r="U136" s="8"/>
      <c r="V136" s="8"/>
      <c r="W136" s="9"/>
    </row>
    <row r="137" spans="1:24" ht="18.75" x14ac:dyDescent="0.3">
      <c r="A137" s="10"/>
      <c r="B137" s="45"/>
      <c r="C137" s="45"/>
      <c r="D137" s="8"/>
      <c r="E137" s="142"/>
      <c r="F137" s="142"/>
      <c r="G137" s="142"/>
      <c r="H137" s="142"/>
      <c r="I137" s="8"/>
      <c r="J137" s="8"/>
      <c r="K137" s="8"/>
      <c r="L137" s="8"/>
      <c r="M137" s="8"/>
      <c r="N137" s="8"/>
      <c r="O137" s="8"/>
      <c r="P137" s="143"/>
      <c r="Q137" s="143"/>
      <c r="R137" s="143"/>
      <c r="S137" s="143"/>
      <c r="T137" s="8"/>
      <c r="U137" s="8"/>
      <c r="V137" s="8"/>
      <c r="W137" s="9"/>
    </row>
    <row r="138" spans="1:24" ht="18.75" x14ac:dyDescent="0.3">
      <c r="A138" s="10"/>
      <c r="B138" s="33"/>
      <c r="C138" s="33"/>
      <c r="D138" s="8"/>
      <c r="E138" s="142"/>
      <c r="F138" s="142"/>
      <c r="G138" s="142"/>
      <c r="H138" s="142"/>
      <c r="I138" s="8"/>
      <c r="J138" s="8"/>
      <c r="K138" s="8"/>
      <c r="L138" s="8"/>
      <c r="M138" s="8"/>
      <c r="N138" s="8"/>
      <c r="O138" s="8"/>
      <c r="P138" s="143"/>
      <c r="Q138" s="143"/>
      <c r="R138" s="143"/>
      <c r="S138" s="143"/>
      <c r="T138" s="8"/>
      <c r="U138" s="8"/>
      <c r="V138" s="8"/>
      <c r="W138" s="9"/>
    </row>
    <row r="139" spans="1:24" ht="18.75" x14ac:dyDescent="0.3">
      <c r="A139" s="10"/>
      <c r="B139" s="33"/>
      <c r="C139" s="33"/>
      <c r="D139" s="8"/>
      <c r="E139" s="142"/>
      <c r="F139" s="142"/>
      <c r="G139" s="142"/>
      <c r="H139" s="142"/>
      <c r="I139" s="8"/>
      <c r="J139" s="8"/>
      <c r="K139" s="8"/>
      <c r="L139" s="8"/>
      <c r="M139" s="8"/>
      <c r="N139" s="8"/>
      <c r="O139" s="8"/>
      <c r="P139" s="143"/>
      <c r="Q139" s="143"/>
      <c r="R139" s="143"/>
      <c r="S139" s="143"/>
      <c r="T139" s="8"/>
      <c r="U139" s="8"/>
      <c r="V139" s="8"/>
      <c r="W139" s="9"/>
    </row>
    <row r="140" spans="1:24" ht="18.75" x14ac:dyDescent="0.3">
      <c r="A140" s="10"/>
      <c r="B140" s="33"/>
      <c r="C140" s="33"/>
      <c r="D140" s="8"/>
      <c r="E140" s="142"/>
      <c r="F140" s="142"/>
      <c r="G140" s="142"/>
      <c r="H140" s="142"/>
      <c r="I140" s="8"/>
      <c r="J140" s="8"/>
      <c r="K140" s="8"/>
      <c r="L140" s="8"/>
      <c r="M140" s="8"/>
      <c r="N140" s="8"/>
      <c r="O140" s="8"/>
      <c r="P140" s="143"/>
      <c r="Q140" s="143"/>
      <c r="R140" s="143"/>
      <c r="S140" s="143"/>
      <c r="T140" s="8"/>
      <c r="U140" s="8"/>
      <c r="V140" s="8"/>
      <c r="W140" s="9"/>
    </row>
    <row r="141" spans="1:24" ht="18.75" x14ac:dyDescent="0.3">
      <c r="A141" s="10"/>
      <c r="B141" s="33"/>
      <c r="C141" s="33"/>
      <c r="D141" s="8"/>
      <c r="E141" s="142"/>
      <c r="F141" s="142"/>
      <c r="G141" s="142"/>
      <c r="H141" s="142"/>
      <c r="I141" s="8"/>
      <c r="J141" s="8"/>
      <c r="K141" s="8"/>
      <c r="L141" s="8"/>
      <c r="M141" s="8"/>
      <c r="N141" s="8"/>
      <c r="O141" s="8"/>
      <c r="P141" s="143"/>
      <c r="Q141" s="143"/>
      <c r="R141" s="143"/>
      <c r="S141" s="143"/>
      <c r="T141" s="8"/>
      <c r="U141" s="8"/>
      <c r="V141" s="8"/>
      <c r="W141" s="9"/>
    </row>
    <row r="142" spans="1:24" ht="18.75" x14ac:dyDescent="0.3">
      <c r="A142" s="10"/>
      <c r="B142" s="46"/>
      <c r="C142" s="46"/>
      <c r="D142" s="8"/>
      <c r="E142" s="142"/>
      <c r="F142" s="142"/>
      <c r="G142" s="142"/>
      <c r="H142" s="142"/>
      <c r="I142" s="8"/>
      <c r="J142" s="8"/>
      <c r="K142" s="8"/>
      <c r="L142" s="8"/>
      <c r="M142" s="8"/>
      <c r="N142" s="8"/>
      <c r="O142" s="8"/>
      <c r="P142" s="143"/>
      <c r="Q142" s="143"/>
      <c r="R142" s="143"/>
      <c r="S142" s="143"/>
      <c r="T142" s="8"/>
      <c r="U142" s="8"/>
      <c r="V142" s="8"/>
      <c r="W142" s="9"/>
    </row>
    <row r="143" spans="1:24" ht="18.75" x14ac:dyDescent="0.3">
      <c r="A143" s="10"/>
      <c r="B143" s="33"/>
      <c r="C143" s="33"/>
      <c r="D143" s="8"/>
      <c r="E143" s="142"/>
      <c r="F143" s="142"/>
      <c r="G143" s="142"/>
      <c r="H143" s="142"/>
      <c r="I143" s="8"/>
      <c r="J143" s="8"/>
      <c r="K143" s="8"/>
      <c r="L143" s="8"/>
      <c r="M143" s="8"/>
      <c r="N143" s="8"/>
      <c r="O143" s="8"/>
      <c r="P143" s="143"/>
      <c r="Q143" s="143"/>
      <c r="R143" s="143"/>
      <c r="S143" s="143"/>
      <c r="T143" s="8"/>
      <c r="U143" s="8"/>
      <c r="V143" s="8"/>
      <c r="W143" s="9"/>
    </row>
    <row r="144" spans="1:24" ht="18.75" x14ac:dyDescent="0.3">
      <c r="A144" s="10"/>
      <c r="B144" s="33"/>
      <c r="C144" s="33"/>
      <c r="D144" s="8"/>
      <c r="E144" s="142"/>
      <c r="F144" s="142"/>
      <c r="G144" s="142"/>
      <c r="H144" s="142"/>
      <c r="I144" s="8"/>
      <c r="J144" s="8"/>
      <c r="K144" s="8"/>
      <c r="L144" s="8"/>
      <c r="M144" s="8"/>
      <c r="N144" s="8"/>
      <c r="O144" s="8"/>
      <c r="P144" s="143"/>
      <c r="Q144" s="143"/>
      <c r="R144" s="143"/>
      <c r="S144" s="143"/>
      <c r="T144" s="8"/>
      <c r="U144" s="8"/>
      <c r="V144" s="8"/>
      <c r="W144" s="9"/>
    </row>
    <row r="145" spans="1:23" ht="18.75" x14ac:dyDescent="0.3">
      <c r="A145" s="10"/>
      <c r="B145" s="33"/>
      <c r="C145" s="33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9"/>
    </row>
    <row r="146" spans="1:23" ht="18.75" x14ac:dyDescent="0.3">
      <c r="A146" s="10"/>
      <c r="B146" s="33"/>
      <c r="C146" s="33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9"/>
    </row>
    <row r="147" spans="1:23" ht="18.75" x14ac:dyDescent="0.3">
      <c r="A147" s="10"/>
      <c r="B147" s="33"/>
      <c r="C147" s="33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9"/>
    </row>
    <row r="148" spans="1:23" ht="18.75" x14ac:dyDescent="0.3">
      <c r="A148" s="10"/>
      <c r="B148" s="33"/>
      <c r="C148" s="33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9"/>
    </row>
    <row r="149" spans="1:23" ht="18.75" x14ac:dyDescent="0.3">
      <c r="A149" s="10"/>
      <c r="B149" s="33"/>
      <c r="C149" s="33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9"/>
    </row>
    <row r="150" spans="1:23" ht="18.75" x14ac:dyDescent="0.3">
      <c r="A150" s="10"/>
      <c r="B150" s="33"/>
      <c r="C150" s="33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9"/>
    </row>
    <row r="151" spans="1:23" ht="18.75" x14ac:dyDescent="0.3">
      <c r="A151" s="10"/>
      <c r="B151" s="46"/>
      <c r="C151" s="46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9"/>
    </row>
    <row r="152" spans="1:23" ht="18.75" x14ac:dyDescent="0.3">
      <c r="A152" s="10"/>
      <c r="B152" s="33"/>
      <c r="C152" s="33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9"/>
    </row>
    <row r="153" spans="1:23" ht="18.75" x14ac:dyDescent="0.3">
      <c r="A153" s="10"/>
      <c r="B153" s="33"/>
      <c r="C153" s="33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9"/>
    </row>
    <row r="154" spans="1:23" ht="18.75" x14ac:dyDescent="0.3">
      <c r="A154" s="10"/>
      <c r="B154" s="33"/>
      <c r="C154" s="33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9"/>
    </row>
    <row r="155" spans="1:23" ht="18.75" x14ac:dyDescent="0.3">
      <c r="A155" s="10"/>
      <c r="B155" s="33"/>
      <c r="C155" s="33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9"/>
    </row>
    <row r="156" spans="1:23" ht="18.75" x14ac:dyDescent="0.3">
      <c r="A156" s="10"/>
      <c r="B156" s="33"/>
      <c r="C156" s="3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9"/>
    </row>
    <row r="157" spans="1:23" ht="18.75" x14ac:dyDescent="0.3">
      <c r="A157" s="10"/>
      <c r="B157" s="33"/>
      <c r="C157" s="33"/>
      <c r="D157" s="8"/>
      <c r="E157" s="144"/>
      <c r="F157" s="144"/>
      <c r="G157" s="144"/>
      <c r="H157" s="144"/>
      <c r="I157" s="8"/>
      <c r="J157" s="8"/>
      <c r="K157" s="8"/>
      <c r="L157" s="8"/>
      <c r="M157" s="8"/>
      <c r="N157" s="8"/>
      <c r="O157" s="8"/>
      <c r="P157" s="145"/>
      <c r="Q157" s="145"/>
      <c r="R157" s="145"/>
      <c r="S157" s="145"/>
      <c r="T157" s="8"/>
      <c r="U157" s="8"/>
      <c r="V157" s="8"/>
      <c r="W157" s="9"/>
    </row>
    <row r="158" spans="1:23" ht="18.75" x14ac:dyDescent="0.3">
      <c r="A158" s="10"/>
      <c r="B158" s="33"/>
      <c r="C158" s="33"/>
      <c r="D158" s="8"/>
      <c r="E158" s="144"/>
      <c r="F158" s="144"/>
      <c r="G158" s="144"/>
      <c r="H158" s="144"/>
      <c r="I158" s="8"/>
      <c r="J158" s="8"/>
      <c r="K158" s="8"/>
      <c r="L158" s="8"/>
      <c r="M158" s="8"/>
      <c r="N158" s="8"/>
      <c r="O158" s="8"/>
      <c r="P158" s="145"/>
      <c r="Q158" s="145"/>
      <c r="R158" s="145"/>
      <c r="S158" s="145"/>
      <c r="T158" s="8"/>
      <c r="U158" s="8"/>
      <c r="V158" s="8"/>
      <c r="W158" s="9"/>
    </row>
    <row r="159" spans="1:23" ht="18.75" x14ac:dyDescent="0.3">
      <c r="A159" s="10"/>
      <c r="B159" s="33"/>
      <c r="C159" s="33"/>
      <c r="D159" s="8"/>
      <c r="E159" s="144"/>
      <c r="F159" s="144"/>
      <c r="G159" s="144"/>
      <c r="H159" s="144"/>
      <c r="I159" s="8"/>
      <c r="J159" s="8"/>
      <c r="K159" s="8"/>
      <c r="L159" s="8"/>
      <c r="M159" s="8"/>
      <c r="N159" s="8"/>
      <c r="O159" s="8"/>
      <c r="P159" s="145"/>
      <c r="Q159" s="145"/>
      <c r="R159" s="145"/>
      <c r="S159" s="145"/>
      <c r="T159" s="8"/>
      <c r="U159" s="8"/>
      <c r="V159" s="8"/>
      <c r="W159" s="9"/>
    </row>
    <row r="160" spans="1:23" ht="18.75" x14ac:dyDescent="0.3">
      <c r="A160" s="10"/>
      <c r="B160" s="33"/>
      <c r="C160" s="33"/>
      <c r="D160" s="8"/>
      <c r="E160" s="144"/>
      <c r="F160" s="144"/>
      <c r="G160" s="144"/>
      <c r="H160" s="144"/>
      <c r="I160" s="8"/>
      <c r="J160" s="8"/>
      <c r="K160" s="8"/>
      <c r="L160" s="8"/>
      <c r="M160" s="8"/>
      <c r="N160" s="8"/>
      <c r="O160" s="8"/>
      <c r="P160" s="145"/>
      <c r="Q160" s="145"/>
      <c r="R160" s="145"/>
      <c r="S160" s="145"/>
      <c r="T160" s="8"/>
      <c r="U160" s="8"/>
      <c r="V160" s="8"/>
      <c r="W160" s="9"/>
    </row>
    <row r="161" spans="1:23" ht="18.75" x14ac:dyDescent="0.3">
      <c r="A161" s="10"/>
      <c r="B161" s="33"/>
      <c r="C161" s="33"/>
      <c r="D161" s="8"/>
      <c r="E161" s="144"/>
      <c r="F161" s="144"/>
      <c r="G161" s="144"/>
      <c r="H161" s="144"/>
      <c r="I161" s="8"/>
      <c r="J161" s="8"/>
      <c r="K161" s="8"/>
      <c r="L161" s="8"/>
      <c r="M161" s="8"/>
      <c r="N161" s="8"/>
      <c r="O161" s="8"/>
      <c r="P161" s="145"/>
      <c r="Q161" s="145"/>
      <c r="R161" s="145"/>
      <c r="S161" s="145"/>
      <c r="T161" s="8"/>
      <c r="U161" s="8"/>
      <c r="V161" s="8"/>
      <c r="W161" s="9"/>
    </row>
    <row r="162" spans="1:23" ht="18.75" x14ac:dyDescent="0.3">
      <c r="A162" s="10"/>
      <c r="B162" s="46"/>
      <c r="C162" s="46"/>
      <c r="D162" s="8"/>
      <c r="E162" s="144"/>
      <c r="F162" s="144"/>
      <c r="G162" s="144"/>
      <c r="H162" s="144"/>
      <c r="I162" s="8"/>
      <c r="J162" s="8"/>
      <c r="K162" s="8"/>
      <c r="L162" s="8"/>
      <c r="M162" s="8"/>
      <c r="N162" s="8"/>
      <c r="O162" s="8"/>
      <c r="P162" s="145"/>
      <c r="Q162" s="145"/>
      <c r="R162" s="145"/>
      <c r="S162" s="145"/>
      <c r="T162" s="8"/>
      <c r="U162" s="8"/>
      <c r="V162" s="8"/>
      <c r="W162" s="9"/>
    </row>
    <row r="163" spans="1:23" ht="18.75" x14ac:dyDescent="0.3">
      <c r="A163" s="10"/>
      <c r="B163" s="33"/>
      <c r="C163" s="33"/>
      <c r="D163" s="8"/>
      <c r="E163" s="144"/>
      <c r="F163" s="144"/>
      <c r="G163" s="144"/>
      <c r="H163" s="144"/>
      <c r="I163" s="8"/>
      <c r="J163" s="8"/>
      <c r="K163" s="8"/>
      <c r="L163" s="8"/>
      <c r="M163" s="8"/>
      <c r="N163" s="8"/>
      <c r="O163" s="8"/>
      <c r="P163" s="145"/>
      <c r="Q163" s="145"/>
      <c r="R163" s="145"/>
      <c r="S163" s="145"/>
      <c r="T163" s="8"/>
      <c r="U163" s="8"/>
      <c r="V163" s="8"/>
      <c r="W163" s="9"/>
    </row>
    <row r="164" spans="1:23" ht="18.75" x14ac:dyDescent="0.3">
      <c r="A164" s="10"/>
      <c r="B164" s="33"/>
      <c r="C164" s="33"/>
      <c r="D164" s="8"/>
      <c r="E164" s="144"/>
      <c r="F164" s="144"/>
      <c r="G164" s="144"/>
      <c r="H164" s="144"/>
      <c r="I164" s="8"/>
      <c r="J164" s="8"/>
      <c r="K164" s="8"/>
      <c r="L164" s="8"/>
      <c r="M164" s="8"/>
      <c r="N164" s="8"/>
      <c r="O164" s="8"/>
      <c r="P164" s="145"/>
      <c r="Q164" s="145"/>
      <c r="R164" s="145"/>
      <c r="S164" s="145"/>
      <c r="T164" s="8"/>
      <c r="U164" s="8"/>
      <c r="V164" s="8"/>
      <c r="W164" s="9"/>
    </row>
    <row r="165" spans="1:23" ht="18.75" x14ac:dyDescent="0.3">
      <c r="A165" s="10"/>
      <c r="B165" s="33"/>
      <c r="C165" s="33"/>
      <c r="D165" s="8"/>
      <c r="E165" s="144"/>
      <c r="F165" s="144"/>
      <c r="G165" s="144"/>
      <c r="H165" s="144"/>
      <c r="I165" s="8"/>
      <c r="J165" s="8"/>
      <c r="K165" s="8"/>
      <c r="L165" s="8"/>
      <c r="M165" s="8"/>
      <c r="N165" s="8"/>
      <c r="O165" s="8"/>
      <c r="P165" s="145"/>
      <c r="Q165" s="145"/>
      <c r="R165" s="145"/>
      <c r="S165" s="145"/>
      <c r="T165" s="8"/>
      <c r="U165" s="8"/>
      <c r="V165" s="8"/>
      <c r="W165" s="9"/>
    </row>
    <row r="166" spans="1:23" ht="18.75" x14ac:dyDescent="0.3">
      <c r="A166" s="10"/>
      <c r="B166" s="33"/>
      <c r="C166" s="33"/>
      <c r="D166" s="8"/>
      <c r="E166" s="144"/>
      <c r="F166" s="144"/>
      <c r="G166" s="144"/>
      <c r="H166" s="144"/>
      <c r="I166" s="8"/>
      <c r="J166" s="8"/>
      <c r="K166" s="8"/>
      <c r="L166" s="8"/>
      <c r="M166" s="8"/>
      <c r="N166" s="8"/>
      <c r="O166" s="8"/>
      <c r="P166" s="145"/>
      <c r="Q166" s="145"/>
      <c r="R166" s="145"/>
      <c r="S166" s="145"/>
      <c r="T166" s="8"/>
      <c r="U166" s="8"/>
      <c r="V166" s="8"/>
      <c r="W166" s="9"/>
    </row>
    <row r="167" spans="1:23" ht="18.75" x14ac:dyDescent="0.3">
      <c r="A167" s="10"/>
      <c r="B167" s="33"/>
      <c r="C167" s="33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9"/>
    </row>
    <row r="168" spans="1:23" ht="18.75" x14ac:dyDescent="0.3">
      <c r="A168" s="10"/>
      <c r="B168" s="33"/>
      <c r="C168" s="33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9"/>
    </row>
    <row r="169" spans="1:23" ht="18.75" x14ac:dyDescent="0.3">
      <c r="A169" s="10"/>
      <c r="B169" s="33"/>
      <c r="C169" s="33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9"/>
    </row>
    <row r="170" spans="1:23" ht="18.75" x14ac:dyDescent="0.3">
      <c r="A170" s="10"/>
      <c r="B170" s="7"/>
      <c r="C170" s="7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9"/>
    </row>
    <row r="171" spans="1:23" ht="15" customHeight="1" x14ac:dyDescent="0.25">
      <c r="A171" s="10"/>
      <c r="B171" s="22"/>
      <c r="C171" s="22"/>
      <c r="D171" s="22"/>
      <c r="E171" s="22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9"/>
    </row>
    <row r="172" spans="1:23" ht="15" customHeight="1" x14ac:dyDescent="0.25">
      <c r="A172" s="10"/>
      <c r="B172" s="22"/>
      <c r="C172" s="22"/>
      <c r="D172" s="22"/>
      <c r="E172" s="22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9"/>
    </row>
    <row r="173" spans="1:23" x14ac:dyDescent="0.25">
      <c r="A173" s="10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9"/>
    </row>
    <row r="174" spans="1:23" x14ac:dyDescent="0.25">
      <c r="A174" s="10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9"/>
    </row>
    <row r="175" spans="1:23" x14ac:dyDescent="0.25">
      <c r="A175" s="10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9"/>
    </row>
    <row r="176" spans="1:23" ht="15.75" thickBot="1" x14ac:dyDescent="0.3">
      <c r="A176" s="11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4"/>
    </row>
    <row r="177" spans="1:24" x14ac:dyDescent="0.25">
      <c r="A177" s="16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8"/>
    </row>
    <row r="178" spans="1:24" ht="15.75" thickBot="1" x14ac:dyDescent="0.3">
      <c r="A178" s="11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8"/>
    </row>
    <row r="179" spans="1:24" x14ac:dyDescent="0.25">
      <c r="A179" s="16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4"/>
    </row>
    <row r="180" spans="1:24" ht="15" customHeight="1" x14ac:dyDescent="0.25">
      <c r="A180" s="10"/>
      <c r="B180" s="250" t="s">
        <v>263</v>
      </c>
      <c r="C180" s="250"/>
      <c r="D180" s="250"/>
      <c r="E180" s="250"/>
      <c r="F180" s="250"/>
      <c r="G180" s="250"/>
      <c r="H180" s="250"/>
      <c r="I180" s="250"/>
      <c r="J180" s="8"/>
      <c r="K180" s="8"/>
      <c r="L180" s="8"/>
      <c r="M180" s="8"/>
      <c r="N180" s="250" t="s">
        <v>267</v>
      </c>
      <c r="O180" s="250"/>
      <c r="P180" s="250"/>
      <c r="Q180" s="250"/>
      <c r="R180" s="250"/>
      <c r="S180" s="250"/>
      <c r="T180" s="250"/>
      <c r="U180" s="250"/>
      <c r="V180" s="250"/>
      <c r="W180" s="251"/>
    </row>
    <row r="181" spans="1:24" ht="15" customHeight="1" x14ac:dyDescent="0.25">
      <c r="A181" s="10"/>
      <c r="B181" s="250"/>
      <c r="C181" s="250"/>
      <c r="D181" s="250"/>
      <c r="E181" s="250"/>
      <c r="F181" s="250"/>
      <c r="G181" s="250"/>
      <c r="H181" s="250"/>
      <c r="I181" s="250"/>
      <c r="J181" s="8"/>
      <c r="K181" s="8"/>
      <c r="L181" s="8"/>
      <c r="M181" s="8"/>
      <c r="N181" s="250"/>
      <c r="O181" s="250"/>
      <c r="P181" s="250"/>
      <c r="Q181" s="250"/>
      <c r="R181" s="250"/>
      <c r="S181" s="250"/>
      <c r="T181" s="250"/>
      <c r="U181" s="250"/>
      <c r="V181" s="250"/>
      <c r="W181" s="251"/>
    </row>
    <row r="182" spans="1:24" ht="15" customHeight="1" x14ac:dyDescent="0.25">
      <c r="A182" s="10"/>
      <c r="B182" s="250"/>
      <c r="C182" s="250"/>
      <c r="D182" s="250"/>
      <c r="E182" s="250"/>
      <c r="F182" s="250"/>
      <c r="G182" s="250"/>
      <c r="H182" s="250"/>
      <c r="I182" s="250"/>
      <c r="J182" s="8"/>
      <c r="K182" s="8"/>
      <c r="L182" s="8"/>
      <c r="M182" s="8"/>
      <c r="N182" s="250"/>
      <c r="O182" s="250"/>
      <c r="P182" s="250"/>
      <c r="Q182" s="250"/>
      <c r="R182" s="250"/>
      <c r="S182" s="250"/>
      <c r="T182" s="250"/>
      <c r="U182" s="250"/>
      <c r="V182" s="250"/>
      <c r="W182" s="251"/>
    </row>
    <row r="183" spans="1:24" x14ac:dyDescent="0.25">
      <c r="A183" s="10"/>
      <c r="B183" s="8"/>
      <c r="C183" s="8"/>
      <c r="D183" s="8"/>
      <c r="E183" s="23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9"/>
    </row>
    <row r="184" spans="1:24" ht="15" customHeight="1" x14ac:dyDescent="0.35">
      <c r="A184" s="10"/>
      <c r="B184" s="8"/>
      <c r="C184" s="8"/>
      <c r="D184" s="8"/>
      <c r="E184" s="8"/>
      <c r="F184" s="8"/>
      <c r="G184" s="8"/>
      <c r="H184" s="8"/>
      <c r="I184" s="8"/>
      <c r="K184" s="69"/>
      <c r="L184" s="69"/>
      <c r="M184" s="68"/>
      <c r="N184" s="8"/>
      <c r="O184" s="8"/>
      <c r="P184" s="8"/>
      <c r="Q184" s="8"/>
      <c r="R184" s="8"/>
      <c r="S184" s="8"/>
      <c r="T184" s="8"/>
      <c r="U184" s="8"/>
      <c r="V184" s="8"/>
      <c r="W184" s="9"/>
    </row>
    <row r="185" spans="1:24" ht="15" customHeight="1" x14ac:dyDescent="0.35">
      <c r="A185" s="10"/>
      <c r="B185" s="8"/>
      <c r="C185" s="8"/>
      <c r="D185" s="8"/>
      <c r="E185" s="8"/>
      <c r="F185" s="8"/>
      <c r="G185" s="8"/>
      <c r="H185" s="8"/>
      <c r="I185" s="8"/>
      <c r="J185" s="68"/>
      <c r="K185" s="69"/>
      <c r="L185" s="69"/>
      <c r="M185" s="68"/>
      <c r="N185" s="8"/>
      <c r="O185" s="8"/>
      <c r="P185" s="8"/>
      <c r="Q185" s="8"/>
      <c r="R185" s="8"/>
      <c r="S185" s="8"/>
      <c r="T185" s="8"/>
      <c r="U185" s="8"/>
      <c r="V185" s="8"/>
      <c r="W185" s="9"/>
    </row>
    <row r="186" spans="1:24" ht="15" customHeight="1" x14ac:dyDescent="0.25">
      <c r="A186" s="10"/>
      <c r="B186" s="8"/>
      <c r="C186" s="8"/>
      <c r="D186" s="8"/>
      <c r="E186" s="8"/>
      <c r="F186" s="8"/>
      <c r="G186" s="8"/>
      <c r="H186" s="8"/>
      <c r="I186" s="8"/>
      <c r="J186" s="8"/>
      <c r="K186" s="69"/>
      <c r="L186" s="69"/>
      <c r="M186" s="8"/>
      <c r="N186" s="24"/>
      <c r="O186" s="24"/>
      <c r="P186" s="24"/>
      <c r="Q186" s="24"/>
      <c r="R186" s="8"/>
      <c r="S186" s="8"/>
      <c r="T186" s="8"/>
      <c r="U186" s="8"/>
      <c r="V186" s="8"/>
      <c r="W186" s="9"/>
    </row>
    <row r="187" spans="1:24" x14ac:dyDescent="0.25">
      <c r="A187" s="10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24"/>
      <c r="O187" s="24"/>
      <c r="P187" s="24"/>
      <c r="Q187" s="24"/>
      <c r="R187" s="8"/>
      <c r="S187" s="8"/>
      <c r="T187" s="8"/>
      <c r="U187" s="8"/>
      <c r="V187" s="8"/>
      <c r="W187" s="9"/>
    </row>
    <row r="188" spans="1:24" x14ac:dyDescent="0.25">
      <c r="A188" s="10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24"/>
      <c r="O188" s="24"/>
      <c r="P188" s="24"/>
      <c r="Q188" s="24"/>
      <c r="R188" s="8"/>
      <c r="S188" s="8"/>
      <c r="T188" s="8"/>
      <c r="U188" s="8"/>
      <c r="V188" s="8"/>
      <c r="W188" s="9"/>
    </row>
    <row r="189" spans="1:24" x14ac:dyDescent="0.25">
      <c r="A189" s="10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24"/>
      <c r="O189" s="24"/>
      <c r="P189" s="24"/>
      <c r="Q189" s="24"/>
      <c r="R189" s="8"/>
      <c r="S189" s="8"/>
      <c r="T189" s="8"/>
      <c r="U189" s="8"/>
      <c r="V189" s="8"/>
      <c r="W189" s="9"/>
    </row>
    <row r="190" spans="1:24" x14ac:dyDescent="0.25">
      <c r="A190" s="10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24"/>
      <c r="O190" s="25"/>
      <c r="P190" s="24"/>
      <c r="Q190" s="24"/>
      <c r="R190" s="8"/>
      <c r="S190" s="8"/>
      <c r="T190" s="8"/>
      <c r="U190" s="8"/>
      <c r="V190" s="8"/>
      <c r="W190" s="9"/>
    </row>
    <row r="191" spans="1:24" x14ac:dyDescent="0.25">
      <c r="A191" s="10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24"/>
      <c r="O191" s="24"/>
      <c r="P191" s="24"/>
      <c r="Q191" s="24"/>
      <c r="R191" s="8"/>
      <c r="S191" s="8"/>
      <c r="T191" s="8"/>
      <c r="U191" s="8"/>
      <c r="V191" s="8"/>
      <c r="W191" s="9"/>
    </row>
    <row r="192" spans="1:24" x14ac:dyDescent="0.25">
      <c r="A192" s="10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24"/>
      <c r="O192" s="24"/>
      <c r="P192" s="24"/>
      <c r="Q192" s="24"/>
      <c r="R192" s="8"/>
      <c r="S192" s="8"/>
      <c r="T192" s="8"/>
      <c r="U192" s="8"/>
      <c r="V192" s="8"/>
      <c r="W192" s="9"/>
    </row>
    <row r="193" spans="1:27" ht="15" customHeight="1" x14ac:dyDescent="0.25">
      <c r="A193" s="10"/>
      <c r="B193" s="8"/>
      <c r="C193" s="8"/>
      <c r="D193" s="8"/>
      <c r="E193" s="8"/>
      <c r="F193" s="8"/>
      <c r="G193" s="8"/>
      <c r="H193" s="8"/>
      <c r="I193" s="8"/>
      <c r="J193" s="8"/>
      <c r="K193" s="69"/>
      <c r="L193" s="69"/>
      <c r="M193" s="8"/>
      <c r="N193" s="24"/>
      <c r="O193" s="24"/>
      <c r="P193" s="24"/>
      <c r="Q193" s="24"/>
      <c r="R193" s="8"/>
      <c r="S193" s="8"/>
      <c r="T193" s="8"/>
      <c r="U193" s="8"/>
      <c r="V193" s="8"/>
      <c r="W193" s="9"/>
    </row>
    <row r="194" spans="1:27" ht="15" customHeight="1" x14ac:dyDescent="0.25">
      <c r="A194" s="10"/>
      <c r="B194" s="8"/>
      <c r="C194" s="8"/>
      <c r="D194" s="8"/>
      <c r="E194" s="8"/>
      <c r="F194" s="8"/>
      <c r="G194" s="8"/>
      <c r="H194" s="8"/>
      <c r="I194" s="8"/>
      <c r="K194" s="69"/>
      <c r="L194" s="69"/>
      <c r="M194" s="47"/>
      <c r="N194" s="24"/>
      <c r="O194" s="24"/>
      <c r="P194" s="24"/>
      <c r="Q194" s="24"/>
      <c r="R194" s="8"/>
      <c r="S194" s="8"/>
      <c r="T194" s="8"/>
      <c r="U194" s="8"/>
      <c r="V194" s="8"/>
      <c r="W194" s="9"/>
    </row>
    <row r="195" spans="1:27" ht="15" customHeight="1" x14ac:dyDescent="0.25">
      <c r="A195" s="10"/>
      <c r="B195" s="8"/>
      <c r="C195" s="8"/>
      <c r="D195" s="8"/>
      <c r="E195" s="8"/>
      <c r="F195" s="8"/>
      <c r="G195" s="8"/>
      <c r="H195" s="8"/>
      <c r="I195" s="8"/>
      <c r="J195" s="47"/>
      <c r="K195" s="69"/>
      <c r="L195" s="69"/>
      <c r="M195" s="47"/>
      <c r="N195" s="24"/>
      <c r="O195" s="24"/>
      <c r="P195" s="24"/>
      <c r="Q195" s="24"/>
      <c r="R195" s="8"/>
      <c r="S195" s="8"/>
      <c r="T195" s="8"/>
      <c r="U195" s="8"/>
      <c r="V195" s="8"/>
      <c r="W195" s="9"/>
    </row>
    <row r="196" spans="1:27" x14ac:dyDescent="0.25">
      <c r="A196" s="10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24"/>
      <c r="O196" s="24"/>
      <c r="P196" s="24"/>
      <c r="Q196" s="24"/>
      <c r="R196" s="8"/>
      <c r="S196" s="8"/>
      <c r="T196" s="8"/>
      <c r="U196" s="8"/>
      <c r="V196" s="8"/>
      <c r="W196" s="9"/>
    </row>
    <row r="197" spans="1:27" x14ac:dyDescent="0.25">
      <c r="A197" s="10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24"/>
      <c r="O197" s="24"/>
      <c r="P197" s="24"/>
      <c r="Q197" s="24"/>
      <c r="R197" s="8"/>
      <c r="S197" s="8"/>
      <c r="T197" s="8"/>
      <c r="U197" s="8"/>
      <c r="V197" s="8"/>
      <c r="W197" s="9"/>
    </row>
    <row r="198" spans="1:27" x14ac:dyDescent="0.25">
      <c r="A198" s="10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9"/>
    </row>
    <row r="199" spans="1:27" x14ac:dyDescent="0.25">
      <c r="A199" s="10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9"/>
    </row>
    <row r="200" spans="1:27" x14ac:dyDescent="0.25">
      <c r="A200" s="10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9"/>
    </row>
    <row r="201" spans="1:27" x14ac:dyDescent="0.25">
      <c r="A201" s="10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9"/>
      <c r="X201" s="8"/>
      <c r="Y201" s="8"/>
      <c r="Z201" s="8"/>
      <c r="AA201" s="8"/>
    </row>
    <row r="202" spans="1:27" x14ac:dyDescent="0.25">
      <c r="A202" s="10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9"/>
      <c r="X202" s="8"/>
      <c r="Y202" s="8"/>
      <c r="Z202" s="8"/>
      <c r="AA202" s="8"/>
    </row>
    <row r="203" spans="1:27" x14ac:dyDescent="0.25">
      <c r="A203" s="10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9"/>
      <c r="X203" s="8"/>
      <c r="Y203" s="8"/>
      <c r="Z203" s="8"/>
      <c r="AA203" s="8"/>
    </row>
    <row r="204" spans="1:27" x14ac:dyDescent="0.25">
      <c r="A204" s="10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9"/>
      <c r="X204" s="8"/>
      <c r="Y204" s="8"/>
      <c r="Z204" s="8"/>
      <c r="AA204" s="8"/>
    </row>
    <row r="205" spans="1:27" x14ac:dyDescent="0.25">
      <c r="A205" s="10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9"/>
      <c r="X205" s="8"/>
      <c r="Y205" s="8"/>
      <c r="Z205" s="8"/>
      <c r="AA205" s="8"/>
    </row>
    <row r="206" spans="1:27" x14ac:dyDescent="0.25">
      <c r="A206" s="10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9"/>
      <c r="X206" s="8"/>
      <c r="Y206" s="8"/>
      <c r="Z206" s="8"/>
      <c r="AA206" s="8"/>
    </row>
    <row r="207" spans="1:27" ht="15.75" thickBot="1" x14ac:dyDescent="0.3">
      <c r="A207" s="11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4"/>
      <c r="X207" s="8"/>
      <c r="Y207" s="8"/>
      <c r="Z207" s="8"/>
      <c r="AA207" s="8"/>
    </row>
    <row r="208" spans="1:27" ht="15.75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26"/>
      <c r="R208" s="8"/>
      <c r="S208" s="8"/>
      <c r="T208" s="8"/>
      <c r="U208" s="8"/>
      <c r="V208" s="8"/>
      <c r="W208" s="8"/>
      <c r="X208" s="8"/>
      <c r="Y208" s="8"/>
      <c r="Z208" s="8"/>
      <c r="AA208" s="8"/>
    </row>
    <row r="209" spans="1:27" ht="15" customHeight="1" thickBot="1" x14ac:dyDescent="0.3">
      <c r="A209" s="8"/>
      <c r="B209" s="30"/>
      <c r="C209" s="30"/>
      <c r="D209" s="30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</row>
    <row r="210" spans="1:27" ht="15" customHeight="1" x14ac:dyDescent="0.25">
      <c r="A210" s="16"/>
      <c r="B210" s="31"/>
      <c r="C210" s="31"/>
      <c r="D210" s="31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4"/>
      <c r="X210" s="8"/>
      <c r="Y210" s="8"/>
      <c r="Z210" s="8"/>
      <c r="AA210" s="8"/>
    </row>
    <row r="211" spans="1:27" ht="15" customHeight="1" x14ac:dyDescent="0.25">
      <c r="A211" s="10"/>
      <c r="B211" s="250" t="s">
        <v>262</v>
      </c>
      <c r="C211" s="250"/>
      <c r="D211" s="250"/>
      <c r="E211" s="250"/>
      <c r="F211" s="250"/>
      <c r="G211" s="250"/>
      <c r="H211" s="250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9"/>
      <c r="X211" s="8"/>
      <c r="Y211" s="8"/>
      <c r="Z211" s="8"/>
      <c r="AA211" s="8"/>
    </row>
    <row r="212" spans="1:27" ht="15" customHeight="1" x14ac:dyDescent="0.25">
      <c r="A212" s="10"/>
      <c r="B212" s="250"/>
      <c r="C212" s="250"/>
      <c r="D212" s="250"/>
      <c r="E212" s="250"/>
      <c r="F212" s="250"/>
      <c r="G212" s="250"/>
      <c r="H212" s="250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9"/>
      <c r="X212" s="8"/>
      <c r="Y212" s="8"/>
      <c r="Z212" s="8"/>
      <c r="AA212" s="8"/>
    </row>
    <row r="213" spans="1:27" ht="15" customHeight="1" x14ac:dyDescent="0.25">
      <c r="A213" s="10"/>
      <c r="B213" s="250"/>
      <c r="C213" s="250"/>
      <c r="D213" s="250"/>
      <c r="E213" s="250"/>
      <c r="F213" s="250"/>
      <c r="G213" s="250"/>
      <c r="H213" s="250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9"/>
      <c r="X213" s="8"/>
      <c r="Y213" s="8"/>
      <c r="Z213" s="8"/>
      <c r="AA213" s="8"/>
    </row>
    <row r="214" spans="1:27" x14ac:dyDescent="0.25">
      <c r="A214" s="10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9"/>
      <c r="X214" s="8"/>
      <c r="Y214" s="8"/>
      <c r="Z214" s="8"/>
      <c r="AA214" s="8"/>
    </row>
    <row r="215" spans="1:27" x14ac:dyDescent="0.25">
      <c r="A215" s="10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9"/>
      <c r="X215" s="8"/>
      <c r="Y215" s="8"/>
      <c r="Z215" s="8"/>
      <c r="AA215" s="8"/>
    </row>
    <row r="216" spans="1:27" x14ac:dyDescent="0.25">
      <c r="A216" s="10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9"/>
      <c r="X216" s="8"/>
      <c r="Y216" s="8"/>
      <c r="Z216" s="8"/>
      <c r="AA216" s="8"/>
    </row>
    <row r="217" spans="1:27" x14ac:dyDescent="0.25">
      <c r="A217" s="10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9"/>
      <c r="X217" s="8"/>
      <c r="Y217" s="8"/>
      <c r="Z217" s="8"/>
      <c r="AA217" s="8"/>
    </row>
    <row r="218" spans="1:27" x14ac:dyDescent="0.25">
      <c r="A218" s="10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9"/>
      <c r="X218" s="8"/>
      <c r="Y218" s="8"/>
      <c r="Z218" s="8"/>
      <c r="AA218" s="8"/>
    </row>
    <row r="219" spans="1:27" x14ac:dyDescent="0.25">
      <c r="A219" s="10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9"/>
      <c r="X219" s="8"/>
      <c r="Y219" s="8"/>
      <c r="Z219" s="8"/>
      <c r="AA219" s="8"/>
    </row>
    <row r="220" spans="1:27" x14ac:dyDescent="0.25">
      <c r="A220" s="10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9"/>
      <c r="X220" s="8"/>
      <c r="Y220" s="8"/>
      <c r="Z220" s="8"/>
      <c r="AA220" s="8"/>
    </row>
    <row r="221" spans="1:27" x14ac:dyDescent="0.25">
      <c r="A221" s="10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9"/>
      <c r="X221" s="8"/>
      <c r="Y221" s="8"/>
      <c r="Z221" s="8"/>
      <c r="AA221" s="8"/>
    </row>
    <row r="222" spans="1:27" x14ac:dyDescent="0.25">
      <c r="A222" s="10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9"/>
      <c r="X222" s="8"/>
      <c r="Y222" s="8"/>
      <c r="Z222" s="8"/>
      <c r="AA222" s="8"/>
    </row>
    <row r="223" spans="1:27" x14ac:dyDescent="0.25">
      <c r="A223" s="10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9"/>
      <c r="X223" s="8"/>
      <c r="Y223" s="8"/>
      <c r="Z223" s="8"/>
      <c r="AA223" s="8"/>
    </row>
    <row r="224" spans="1:27" x14ac:dyDescent="0.25">
      <c r="A224" s="10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9"/>
      <c r="X224" s="8"/>
      <c r="Y224" s="8"/>
      <c r="Z224" s="8"/>
      <c r="AA224" s="8"/>
    </row>
    <row r="225" spans="1:27" x14ac:dyDescent="0.25">
      <c r="A225" s="10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9"/>
      <c r="X225" s="8"/>
      <c r="Y225" s="8"/>
      <c r="Z225" s="8"/>
      <c r="AA225" s="8"/>
    </row>
    <row r="226" spans="1:27" x14ac:dyDescent="0.25">
      <c r="A226" s="10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9"/>
      <c r="X226" s="8"/>
      <c r="Y226" s="8"/>
      <c r="Z226" s="8"/>
      <c r="AA226" s="8"/>
    </row>
    <row r="227" spans="1:27" x14ac:dyDescent="0.25">
      <c r="A227" s="10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9"/>
      <c r="X227" s="8"/>
      <c r="Y227" s="8"/>
      <c r="Z227" s="8"/>
      <c r="AA227" s="8"/>
    </row>
    <row r="228" spans="1:27" x14ac:dyDescent="0.25">
      <c r="A228" s="10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9"/>
      <c r="X228" s="8"/>
      <c r="Y228" s="8"/>
      <c r="Z228" s="8"/>
      <c r="AA228" s="8"/>
    </row>
    <row r="229" spans="1:27" x14ac:dyDescent="0.25">
      <c r="A229" s="10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9"/>
      <c r="X229" s="8"/>
      <c r="Y229" s="8"/>
      <c r="Z229" s="8"/>
      <c r="AA229" s="8"/>
    </row>
    <row r="230" spans="1:27" x14ac:dyDescent="0.25">
      <c r="A230" s="10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9"/>
      <c r="X230" s="8"/>
      <c r="Y230" s="8"/>
      <c r="Z230" s="8"/>
      <c r="AA230" s="8"/>
    </row>
    <row r="231" spans="1:27" x14ac:dyDescent="0.25">
      <c r="A231" s="10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9"/>
      <c r="X231" s="8"/>
      <c r="Y231" s="8"/>
      <c r="Z231" s="8"/>
      <c r="AA231" s="8"/>
    </row>
    <row r="232" spans="1:27" x14ac:dyDescent="0.25">
      <c r="A232" s="10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9"/>
      <c r="X232" s="8"/>
      <c r="Y232" s="8"/>
      <c r="Z232" s="8"/>
      <c r="AA232" s="8"/>
    </row>
    <row r="233" spans="1:27" x14ac:dyDescent="0.25">
      <c r="A233" s="10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9"/>
      <c r="X233" s="8"/>
      <c r="Y233" s="8"/>
      <c r="Z233" s="8"/>
      <c r="AA233" s="8"/>
    </row>
    <row r="234" spans="1:27" x14ac:dyDescent="0.25">
      <c r="A234" s="10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9"/>
      <c r="X234" s="8"/>
      <c r="Y234" s="8"/>
      <c r="Z234" s="8"/>
      <c r="AA234" s="8"/>
    </row>
    <row r="235" spans="1:27" x14ac:dyDescent="0.25">
      <c r="A235" s="10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9"/>
      <c r="X235" s="8"/>
      <c r="Y235" s="8"/>
      <c r="Z235" s="8"/>
      <c r="AA235" s="8"/>
    </row>
    <row r="236" spans="1:27" x14ac:dyDescent="0.25">
      <c r="A236" s="10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9"/>
      <c r="X236" s="8"/>
      <c r="Y236" s="8"/>
      <c r="Z236" s="8"/>
      <c r="AA236" s="8"/>
    </row>
    <row r="237" spans="1:27" x14ac:dyDescent="0.25">
      <c r="A237" s="10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9"/>
      <c r="X237" s="8"/>
      <c r="Y237" s="8"/>
      <c r="Z237" s="8"/>
      <c r="AA237" s="8"/>
    </row>
    <row r="238" spans="1:27" ht="15.75" thickBot="1" x14ac:dyDescent="0.3">
      <c r="A238" s="11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4"/>
      <c r="X238" s="8"/>
      <c r="Y238" s="8"/>
      <c r="Z238" s="8"/>
      <c r="AA238" s="8"/>
    </row>
    <row r="239" spans="1:27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</row>
    <row r="240" spans="1:27" ht="15.75" thickBot="1" x14ac:dyDescent="0.3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</row>
    <row r="241" spans="1:28" x14ac:dyDescent="0.25">
      <c r="A241" s="16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4"/>
      <c r="X241" s="8"/>
      <c r="Y241" s="8"/>
      <c r="Z241" s="8"/>
      <c r="AA241" s="8"/>
    </row>
    <row r="242" spans="1:28" ht="15" customHeight="1" x14ac:dyDescent="0.25">
      <c r="A242" s="10"/>
      <c r="B242" s="250" t="s">
        <v>265</v>
      </c>
      <c r="C242" s="250"/>
      <c r="D242" s="250"/>
      <c r="E242" s="250"/>
      <c r="F242" s="250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9"/>
      <c r="X242" s="8"/>
      <c r="Y242" s="8"/>
      <c r="Z242" s="8"/>
      <c r="AA242" s="8"/>
    </row>
    <row r="243" spans="1:28" ht="15" customHeight="1" x14ac:dyDescent="0.25">
      <c r="A243" s="10"/>
      <c r="B243" s="250"/>
      <c r="C243" s="250"/>
      <c r="D243" s="250"/>
      <c r="E243" s="250"/>
      <c r="F243" s="250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9"/>
      <c r="X243" s="8"/>
      <c r="Y243" s="8"/>
      <c r="Z243" s="8"/>
      <c r="AA243" s="8"/>
    </row>
    <row r="244" spans="1:28" ht="15" customHeight="1" x14ac:dyDescent="0.25">
      <c r="A244" s="10"/>
      <c r="B244" s="250"/>
      <c r="C244" s="250"/>
      <c r="D244" s="250"/>
      <c r="E244" s="250"/>
      <c r="F244" s="250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9"/>
      <c r="X244" s="8"/>
      <c r="Y244" s="8"/>
      <c r="Z244" s="8"/>
      <c r="AA244" s="8"/>
    </row>
    <row r="245" spans="1:28" x14ac:dyDescent="0.25">
      <c r="A245" s="10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9"/>
      <c r="X245" s="8"/>
      <c r="Y245" s="8"/>
      <c r="Z245" s="8"/>
      <c r="AA245" s="8"/>
    </row>
    <row r="246" spans="1:28" x14ac:dyDescent="0.25">
      <c r="A246" s="10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9"/>
      <c r="X246" s="8"/>
      <c r="Y246" s="8"/>
      <c r="Z246" s="8"/>
      <c r="AA246" s="8"/>
    </row>
    <row r="247" spans="1:28" x14ac:dyDescent="0.25">
      <c r="A247" s="10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9"/>
      <c r="X247" s="8"/>
      <c r="Y247" s="8"/>
      <c r="Z247" s="8"/>
      <c r="AA247" s="8"/>
    </row>
    <row r="248" spans="1:28" x14ac:dyDescent="0.25">
      <c r="A248" s="10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9"/>
      <c r="X248" s="8"/>
      <c r="Y248" s="8"/>
      <c r="Z248" s="8"/>
      <c r="AA248" s="8"/>
    </row>
    <row r="249" spans="1:28" x14ac:dyDescent="0.25">
      <c r="A249" s="10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9"/>
      <c r="X249" s="8"/>
      <c r="Y249" s="8"/>
      <c r="Z249" s="8"/>
      <c r="AA249" s="8"/>
    </row>
    <row r="250" spans="1:28" x14ac:dyDescent="0.25">
      <c r="A250" s="10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9"/>
      <c r="X250" s="8"/>
      <c r="Y250" s="8"/>
      <c r="Z250" s="8"/>
      <c r="AA250" s="8"/>
    </row>
    <row r="251" spans="1:28" x14ac:dyDescent="0.25">
      <c r="A251" s="10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9"/>
      <c r="X251" s="8"/>
      <c r="Y251" s="8"/>
      <c r="Z251" s="8"/>
      <c r="AA251" s="8"/>
    </row>
    <row r="252" spans="1:28" x14ac:dyDescent="0.25">
      <c r="A252" s="10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9"/>
      <c r="X252" s="8"/>
      <c r="Y252" s="8"/>
      <c r="Z252" s="8"/>
      <c r="AA252" s="8"/>
    </row>
    <row r="253" spans="1:28" x14ac:dyDescent="0.25">
      <c r="A253" s="10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9"/>
      <c r="X253" s="8"/>
      <c r="Y253" s="8"/>
      <c r="Z253" s="8"/>
      <c r="AA253" s="8"/>
      <c r="AB253" s="8"/>
    </row>
    <row r="254" spans="1:28" x14ac:dyDescent="0.25">
      <c r="A254" s="10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9"/>
      <c r="X254" s="8"/>
      <c r="Y254" s="8"/>
      <c r="Z254" s="8"/>
      <c r="AA254" s="8"/>
      <c r="AB254" s="8"/>
    </row>
    <row r="255" spans="1:28" x14ac:dyDescent="0.25">
      <c r="A255" s="10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9"/>
      <c r="X255" s="8"/>
      <c r="Y255" s="8"/>
      <c r="Z255" s="8"/>
      <c r="AA255" s="8"/>
      <c r="AB255" s="8"/>
    </row>
    <row r="256" spans="1:28" x14ac:dyDescent="0.25">
      <c r="A256" s="10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9"/>
      <c r="X256" s="8"/>
      <c r="Y256" s="8"/>
      <c r="Z256" s="8"/>
      <c r="AA256" s="8"/>
      <c r="AB256" s="8"/>
    </row>
    <row r="257" spans="1:28" x14ac:dyDescent="0.25">
      <c r="A257" s="10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9"/>
      <c r="X257" s="8"/>
      <c r="Y257" s="8"/>
      <c r="Z257" s="8"/>
      <c r="AA257" s="8"/>
      <c r="AB257" s="8"/>
    </row>
    <row r="258" spans="1:28" x14ac:dyDescent="0.25">
      <c r="A258" s="10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9"/>
      <c r="X258" s="8"/>
      <c r="Y258" s="8"/>
      <c r="Z258" s="8"/>
      <c r="AA258" s="8"/>
      <c r="AB258" s="8"/>
    </row>
    <row r="259" spans="1:28" x14ac:dyDescent="0.25">
      <c r="A259" s="10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9"/>
      <c r="X259" s="8"/>
      <c r="Y259" s="8"/>
      <c r="Z259" s="8"/>
      <c r="AA259" s="8"/>
      <c r="AB259" s="8"/>
    </row>
    <row r="260" spans="1:28" x14ac:dyDescent="0.25">
      <c r="A260" s="10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9"/>
      <c r="X260" s="8"/>
      <c r="Y260" s="8"/>
      <c r="Z260" s="8"/>
      <c r="AA260" s="8"/>
      <c r="AB260" s="8"/>
    </row>
    <row r="261" spans="1:28" x14ac:dyDescent="0.25">
      <c r="A261" s="10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9"/>
      <c r="X261" s="8"/>
      <c r="Y261" s="8"/>
      <c r="Z261" s="8"/>
      <c r="AA261" s="8"/>
      <c r="AB261" s="8"/>
    </row>
    <row r="262" spans="1:28" x14ac:dyDescent="0.25">
      <c r="A262" s="10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9"/>
      <c r="X262" s="8"/>
      <c r="Y262" s="8"/>
      <c r="Z262" s="8"/>
      <c r="AA262" s="8"/>
      <c r="AB262" s="8"/>
    </row>
    <row r="263" spans="1:28" x14ac:dyDescent="0.25">
      <c r="A263" s="10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9"/>
      <c r="X263" s="8"/>
      <c r="Y263" s="8"/>
      <c r="Z263" s="8"/>
      <c r="AA263" s="8"/>
      <c r="AB263" s="8"/>
    </row>
    <row r="264" spans="1:28" x14ac:dyDescent="0.25">
      <c r="A264" s="10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9"/>
      <c r="X264" s="8"/>
      <c r="Y264" s="8"/>
      <c r="Z264" s="8"/>
      <c r="AA264" s="8"/>
      <c r="AB264" s="8"/>
    </row>
    <row r="265" spans="1:28" x14ac:dyDescent="0.25">
      <c r="A265" s="10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9"/>
      <c r="X265" s="8"/>
      <c r="Y265" s="8"/>
      <c r="Z265" s="8"/>
      <c r="AA265" s="8"/>
    </row>
    <row r="266" spans="1:28" x14ac:dyDescent="0.25">
      <c r="A266" s="10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9"/>
      <c r="X266" s="8"/>
      <c r="Y266" s="8"/>
      <c r="Z266" s="8"/>
      <c r="AA266" s="8"/>
    </row>
    <row r="267" spans="1:28" x14ac:dyDescent="0.25">
      <c r="A267" s="10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9"/>
      <c r="X267" s="8"/>
      <c r="Y267" s="8"/>
      <c r="Z267" s="8"/>
      <c r="AA267" s="8"/>
    </row>
    <row r="268" spans="1:28" x14ac:dyDescent="0.25">
      <c r="A268" s="10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9"/>
      <c r="X268" s="8"/>
      <c r="Y268" s="8"/>
      <c r="Z268" s="8"/>
      <c r="AA268" s="8"/>
    </row>
    <row r="269" spans="1:28" ht="15.75" thickBot="1" x14ac:dyDescent="0.3">
      <c r="A269" s="11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4"/>
      <c r="X269" s="8"/>
      <c r="Y269" s="8"/>
      <c r="Z269" s="8"/>
      <c r="AA269" s="8"/>
    </row>
    <row r="270" spans="1:28" ht="15" customHeight="1" x14ac:dyDescent="0.25">
      <c r="A270" s="10"/>
      <c r="B270" s="30"/>
      <c r="C270" s="30"/>
      <c r="D270" s="30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</row>
    <row r="271" spans="1:28" ht="15" customHeight="1" x14ac:dyDescent="0.25">
      <c r="A271" s="10"/>
      <c r="B271" s="30"/>
      <c r="C271" s="30"/>
      <c r="D271" s="30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</row>
    <row r="272" spans="1:28" ht="15" customHeight="1" x14ac:dyDescent="0.25">
      <c r="A272" s="47"/>
      <c r="B272" s="47"/>
      <c r="C272" s="47"/>
      <c r="D272" s="47"/>
      <c r="E272" s="47"/>
      <c r="F272" s="47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</row>
    <row r="273" spans="1:26" ht="15" customHeight="1" x14ac:dyDescent="0.25">
      <c r="A273" s="47"/>
      <c r="B273" s="47"/>
      <c r="C273" s="47"/>
      <c r="D273" s="47"/>
      <c r="E273" s="47"/>
      <c r="F273" s="47"/>
      <c r="G273" s="47"/>
      <c r="H273" s="47"/>
      <c r="I273" s="47"/>
      <c r="J273" s="47"/>
      <c r="K273" s="47"/>
      <c r="L273" s="47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</row>
    <row r="274" spans="1:26" ht="15" customHeight="1" x14ac:dyDescent="0.25">
      <c r="A274" s="47"/>
      <c r="B274" s="47"/>
      <c r="C274" s="47"/>
      <c r="D274" s="47"/>
      <c r="E274" s="47"/>
      <c r="F274" s="47"/>
      <c r="G274" s="47"/>
      <c r="H274" s="47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</row>
    <row r="275" spans="1:26" ht="15" customHeight="1" x14ac:dyDescent="0.25">
      <c r="A275" s="47"/>
      <c r="B275" s="47"/>
      <c r="C275" s="47"/>
      <c r="D275" s="47"/>
      <c r="E275" s="47"/>
      <c r="F275" s="47"/>
      <c r="G275" s="47"/>
      <c r="H275" s="47"/>
      <c r="I275" s="47"/>
      <c r="J275" s="47"/>
      <c r="K275" s="47"/>
      <c r="L275" s="47"/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</row>
    <row r="276" spans="1:26" x14ac:dyDescent="0.25">
      <c r="A276" s="47"/>
      <c r="B276" s="47"/>
      <c r="C276" s="47"/>
      <c r="D276" s="47"/>
      <c r="E276" s="47"/>
      <c r="F276" s="47"/>
      <c r="G276" s="47"/>
      <c r="H276" s="47"/>
      <c r="I276" s="47"/>
      <c r="J276" s="47"/>
      <c r="K276" s="47"/>
      <c r="L276" s="47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8"/>
      <c r="Y276" s="8"/>
      <c r="Z276" s="8"/>
    </row>
    <row r="277" spans="1:26" x14ac:dyDescent="0.25">
      <c r="A277" s="47"/>
      <c r="B277" s="47"/>
      <c r="C277" s="47"/>
      <c r="D277" s="47"/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8"/>
      <c r="Y277" s="8"/>
      <c r="Z277" s="8"/>
    </row>
    <row r="278" spans="1:26" x14ac:dyDescent="0.25">
      <c r="A278" s="47"/>
      <c r="B278" s="47"/>
      <c r="C278" s="47"/>
      <c r="D278" s="47"/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8"/>
      <c r="Y278" s="8"/>
      <c r="Z278" s="8"/>
    </row>
    <row r="279" spans="1:26" x14ac:dyDescent="0.25">
      <c r="A279" s="47"/>
      <c r="B279" s="47"/>
      <c r="C279" s="47"/>
      <c r="D279" s="47"/>
      <c r="E279" s="47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7"/>
      <c r="Q279" s="47"/>
      <c r="R279" s="47"/>
      <c r="S279" s="47"/>
      <c r="T279" s="47"/>
      <c r="U279" s="47"/>
      <c r="V279" s="47"/>
      <c r="W279" s="47"/>
      <c r="X279" s="8"/>
      <c r="Y279" s="8"/>
      <c r="Z279" s="8"/>
    </row>
    <row r="280" spans="1:26" x14ac:dyDescent="0.25">
      <c r="A280" s="47"/>
      <c r="B280" s="47"/>
      <c r="C280" s="47"/>
      <c r="D280" s="47"/>
      <c r="E280" s="47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7"/>
      <c r="Q280" s="47"/>
      <c r="R280" s="47"/>
      <c r="S280" s="47"/>
      <c r="T280" s="47"/>
      <c r="U280" s="47"/>
      <c r="V280" s="47"/>
      <c r="W280" s="47"/>
      <c r="X280" s="8"/>
      <c r="Y280" s="8"/>
      <c r="Z280" s="8"/>
    </row>
    <row r="281" spans="1:26" x14ac:dyDescent="0.25">
      <c r="A281" s="47"/>
      <c r="B281" s="47"/>
      <c r="C281" s="47"/>
      <c r="D281" s="47"/>
      <c r="E281" s="47"/>
      <c r="F281" s="47"/>
      <c r="G281" s="47"/>
      <c r="H281" s="47"/>
      <c r="I281" s="47"/>
      <c r="J281" s="47"/>
      <c r="K281" s="47"/>
      <c r="L281" s="47"/>
      <c r="M281" s="47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X281" s="8"/>
      <c r="Y281" s="8"/>
      <c r="Z281" s="8"/>
    </row>
    <row r="282" spans="1:26" x14ac:dyDescent="0.25">
      <c r="A282" s="47"/>
      <c r="B282" s="47"/>
      <c r="C282" s="47"/>
      <c r="D282" s="47"/>
      <c r="E282" s="47"/>
      <c r="F282" s="47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8"/>
      <c r="Y282" s="8"/>
      <c r="Z282" s="8"/>
    </row>
    <row r="283" spans="1:26" x14ac:dyDescent="0.25">
      <c r="A283" s="47"/>
      <c r="B283" s="47"/>
      <c r="C283" s="47"/>
      <c r="D283" s="47"/>
      <c r="E283" s="47"/>
      <c r="F283" s="47"/>
      <c r="G283" s="47"/>
      <c r="H283" s="47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8"/>
      <c r="Y283" s="8"/>
      <c r="Z283" s="8"/>
    </row>
    <row r="284" spans="1:26" x14ac:dyDescent="0.25">
      <c r="A284" s="47"/>
      <c r="B284" s="47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X284" s="8"/>
      <c r="Y284" s="8"/>
      <c r="Z284" s="8"/>
    </row>
    <row r="285" spans="1:26" x14ac:dyDescent="0.25">
      <c r="A285" s="47"/>
      <c r="B285" s="47"/>
      <c r="C285" s="47"/>
      <c r="D285" s="47"/>
      <c r="E285" s="47"/>
      <c r="F285" s="47"/>
      <c r="G285" s="47"/>
      <c r="H285" s="47"/>
      <c r="I285" s="47"/>
      <c r="J285" s="47"/>
      <c r="K285" s="47"/>
      <c r="L285" s="47"/>
      <c r="M285" s="47"/>
      <c r="N285" s="47"/>
      <c r="O285" s="47"/>
      <c r="P285" s="47"/>
      <c r="Q285" s="47"/>
      <c r="R285" s="47"/>
      <c r="S285" s="47"/>
      <c r="T285" s="47"/>
      <c r="U285" s="47"/>
      <c r="V285" s="47"/>
      <c r="W285" s="47"/>
      <c r="X285" s="8"/>
      <c r="Y285" s="8"/>
      <c r="Z285" s="8"/>
    </row>
    <row r="286" spans="1:26" x14ac:dyDescent="0.25">
      <c r="A286" s="47"/>
      <c r="B286" s="47"/>
      <c r="C286" s="47"/>
      <c r="D286" s="47"/>
      <c r="E286" s="47"/>
      <c r="F286" s="47"/>
      <c r="G286" s="47"/>
      <c r="H286" s="47"/>
      <c r="I286" s="47"/>
      <c r="J286" s="47"/>
      <c r="K286" s="47"/>
      <c r="L286" s="47"/>
      <c r="M286" s="47"/>
      <c r="N286" s="47"/>
      <c r="O286" s="47"/>
      <c r="P286" s="47"/>
      <c r="Q286" s="47"/>
      <c r="R286" s="47"/>
      <c r="S286" s="47"/>
      <c r="T286" s="47"/>
      <c r="U286" s="47"/>
      <c r="V286" s="47"/>
      <c r="W286" s="47"/>
      <c r="X286" s="8"/>
      <c r="Y286" s="8"/>
      <c r="Z286" s="8"/>
    </row>
    <row r="287" spans="1:26" x14ac:dyDescent="0.25">
      <c r="A287" s="47"/>
      <c r="B287" s="47"/>
      <c r="C287" s="47"/>
      <c r="D287" s="47"/>
      <c r="E287" s="47"/>
      <c r="F287" s="47"/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8"/>
      <c r="Y287" s="8"/>
      <c r="Z287" s="8"/>
    </row>
    <row r="288" spans="1:26" x14ac:dyDescent="0.25">
      <c r="A288" s="47"/>
      <c r="B288" s="47"/>
      <c r="C288" s="47"/>
      <c r="D288" s="47"/>
      <c r="E288" s="47"/>
      <c r="F288" s="47"/>
      <c r="G288" s="47"/>
      <c r="H288" s="47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8"/>
      <c r="Y288" s="8"/>
      <c r="Z288" s="8"/>
    </row>
    <row r="289" spans="1:26" x14ac:dyDescent="0.25">
      <c r="A289" s="47"/>
      <c r="B289" s="47"/>
      <c r="C289" s="47"/>
      <c r="D289" s="47"/>
      <c r="E289" s="47"/>
      <c r="F289" s="47"/>
      <c r="G289" s="47"/>
      <c r="H289" s="47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X289" s="8"/>
      <c r="Y289" s="8"/>
      <c r="Z289" s="8"/>
    </row>
    <row r="290" spans="1:26" x14ac:dyDescent="0.25">
      <c r="A290" s="47"/>
      <c r="B290" s="47"/>
      <c r="C290" s="47"/>
      <c r="D290" s="47"/>
      <c r="E290" s="47"/>
      <c r="F290" s="47"/>
      <c r="G290" s="47"/>
      <c r="H290" s="47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7"/>
      <c r="T290" s="47"/>
      <c r="U290" s="47"/>
      <c r="V290" s="47"/>
      <c r="W290" s="47"/>
      <c r="X290" s="8"/>
      <c r="Y290" s="8"/>
      <c r="Z290" s="8"/>
    </row>
    <row r="291" spans="1:26" x14ac:dyDescent="0.25">
      <c r="A291" s="47"/>
      <c r="B291" s="47"/>
      <c r="C291" s="47"/>
      <c r="D291" s="47"/>
      <c r="E291" s="47"/>
      <c r="F291" s="47"/>
      <c r="G291" s="47"/>
      <c r="H291" s="47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8"/>
      <c r="Y291" s="8"/>
      <c r="Z291" s="8"/>
    </row>
    <row r="292" spans="1:26" x14ac:dyDescent="0.25">
      <c r="A292" s="47"/>
      <c r="B292" s="47"/>
      <c r="C292" s="47"/>
      <c r="D292" s="47"/>
      <c r="E292" s="47"/>
      <c r="F292" s="47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8"/>
      <c r="Y292" s="8"/>
      <c r="Z292" s="8"/>
    </row>
    <row r="293" spans="1:26" x14ac:dyDescent="0.25">
      <c r="A293" s="47"/>
      <c r="B293" s="47"/>
      <c r="C293" s="47"/>
      <c r="D293" s="47"/>
      <c r="E293" s="47"/>
      <c r="F293" s="47"/>
      <c r="G293" s="47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7"/>
      <c r="T293" s="47"/>
      <c r="U293" s="47"/>
      <c r="V293" s="47"/>
      <c r="W293" s="47"/>
      <c r="X293" s="8"/>
      <c r="Y293" s="8"/>
      <c r="Z293" s="8"/>
    </row>
    <row r="294" spans="1:26" x14ac:dyDescent="0.25">
      <c r="A294" s="47"/>
      <c r="B294" s="47"/>
      <c r="C294" s="47"/>
      <c r="D294" s="47"/>
      <c r="E294" s="47"/>
      <c r="F294" s="47"/>
      <c r="G294" s="47"/>
      <c r="H294" s="47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47"/>
      <c r="U294" s="47"/>
      <c r="V294" s="47"/>
      <c r="W294" s="47"/>
      <c r="X294" s="8"/>
      <c r="Y294" s="8"/>
      <c r="Z294" s="8"/>
    </row>
    <row r="295" spans="1:26" x14ac:dyDescent="0.25">
      <c r="A295" s="47"/>
      <c r="B295" s="47"/>
      <c r="C295" s="47"/>
      <c r="D295" s="47"/>
      <c r="E295" s="47"/>
      <c r="F295" s="47"/>
      <c r="G295" s="47"/>
      <c r="H295" s="47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  <c r="T295" s="47"/>
      <c r="U295" s="47"/>
      <c r="V295" s="47"/>
      <c r="W295" s="47"/>
      <c r="X295" s="8"/>
      <c r="Y295" s="8"/>
      <c r="Z295" s="8"/>
    </row>
    <row r="296" spans="1:26" x14ac:dyDescent="0.25">
      <c r="A296" s="47"/>
      <c r="B296" s="47"/>
      <c r="C296" s="47"/>
      <c r="D296" s="47"/>
      <c r="E296" s="47"/>
      <c r="F296" s="47"/>
      <c r="G296" s="47"/>
      <c r="H296" s="47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  <c r="T296" s="47"/>
      <c r="U296" s="47"/>
      <c r="V296" s="47"/>
      <c r="W296" s="47"/>
      <c r="X296" s="8"/>
      <c r="Y296" s="8"/>
      <c r="Z296" s="8"/>
    </row>
    <row r="297" spans="1:26" x14ac:dyDescent="0.25">
      <c r="A297" s="47"/>
      <c r="B297" s="47"/>
      <c r="C297" s="47"/>
      <c r="D297" s="47"/>
      <c r="E297" s="47"/>
      <c r="F297" s="47"/>
      <c r="G297" s="47"/>
      <c r="H297" s="47"/>
      <c r="I297" s="47"/>
      <c r="J297" s="47"/>
      <c r="K297" s="47"/>
      <c r="L297" s="47"/>
      <c r="M297" s="47"/>
      <c r="N297" s="47"/>
      <c r="O297" s="47"/>
      <c r="P297" s="47"/>
      <c r="Q297" s="47"/>
      <c r="R297" s="47"/>
      <c r="S297" s="47"/>
      <c r="T297" s="47"/>
      <c r="U297" s="47"/>
      <c r="V297" s="47"/>
      <c r="W297" s="47"/>
      <c r="X297" s="8"/>
      <c r="Y297" s="8"/>
      <c r="Z297" s="8"/>
    </row>
    <row r="298" spans="1:26" ht="13.5" customHeight="1" x14ac:dyDescent="0.25">
      <c r="A298" s="47"/>
      <c r="B298" s="47"/>
      <c r="C298" s="47"/>
      <c r="D298" s="47"/>
      <c r="E298" s="47"/>
      <c r="F298" s="47"/>
      <c r="G298" s="47"/>
      <c r="H298" s="47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7"/>
      <c r="T298" s="47"/>
      <c r="U298" s="47"/>
      <c r="V298" s="47"/>
      <c r="W298" s="47"/>
      <c r="X298" s="8"/>
      <c r="Y298" s="8"/>
      <c r="Z298" s="8"/>
    </row>
    <row r="299" spans="1:26" x14ac:dyDescent="0.25">
      <c r="A299" s="47"/>
      <c r="B299" s="47"/>
      <c r="C299" s="47"/>
      <c r="D299" s="47"/>
      <c r="E299" s="47"/>
      <c r="F299" s="47"/>
      <c r="G299" s="47"/>
      <c r="H299" s="47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7"/>
      <c r="T299" s="47"/>
      <c r="U299" s="47"/>
      <c r="V299" s="47"/>
      <c r="W299" s="47"/>
      <c r="X299" s="8"/>
      <c r="Y299" s="8"/>
      <c r="Z299" s="8"/>
    </row>
    <row r="300" spans="1:26" x14ac:dyDescent="0.25">
      <c r="A300" s="47"/>
      <c r="B300" s="47"/>
      <c r="C300" s="47"/>
      <c r="D300" s="47"/>
      <c r="E300" s="47"/>
      <c r="F300" s="47"/>
      <c r="G300" s="47"/>
      <c r="H300" s="47"/>
      <c r="I300" s="47"/>
      <c r="J300" s="47"/>
      <c r="K300" s="47"/>
      <c r="L300" s="47"/>
      <c r="M300" s="47"/>
      <c r="N300" s="47"/>
      <c r="O300" s="47"/>
      <c r="P300" s="47"/>
      <c r="Q300" s="47"/>
      <c r="R300" s="47"/>
      <c r="S300" s="47"/>
      <c r="T300" s="47"/>
      <c r="U300" s="47"/>
      <c r="V300" s="47"/>
      <c r="W300" s="47"/>
    </row>
  </sheetData>
  <mergeCells count="4">
    <mergeCell ref="B180:I182"/>
    <mergeCell ref="N180:W182"/>
    <mergeCell ref="B242:F244"/>
    <mergeCell ref="B211:H21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Drop Down 11">
              <controlPr defaultSize="0" autoLine="0" autoPict="0">
                <anchor moveWithCells="1">
                  <from>
                    <xdr:col>5</xdr:col>
                    <xdr:colOff>790575</xdr:colOff>
                    <xdr:row>246</xdr:row>
                    <xdr:rowOff>0</xdr:rowOff>
                  </from>
                  <to>
                    <xdr:col>10</xdr:col>
                    <xdr:colOff>0</xdr:colOff>
                    <xdr:row>248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Drop Down 12">
              <controlPr defaultSize="0" autoLine="0" autoPict="0">
                <anchor moveWithCells="1">
                  <from>
                    <xdr:col>6</xdr:col>
                    <xdr:colOff>0</xdr:colOff>
                    <xdr:row>214</xdr:row>
                    <xdr:rowOff>9525</xdr:rowOff>
                  </from>
                  <to>
                    <xdr:col>9</xdr:col>
                    <xdr:colOff>9525</xdr:colOff>
                    <xdr:row>216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Graphique_Pointages_Equipes">
                <anchor moveWithCells="1" sizeWithCells="1">
                  <from>
                    <xdr:col>4</xdr:col>
                    <xdr:colOff>866775</xdr:colOff>
                    <xdr:row>135</xdr:row>
                    <xdr:rowOff>104775</xdr:rowOff>
                  </from>
                  <to>
                    <xdr:col>7</xdr:col>
                    <xdr:colOff>219075</xdr:colOff>
                    <xdr:row>141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Button 14">
              <controlPr defaultSize="0" print="0" autoFill="0" autoPict="0" macro="[0]!Graphique_Pointages_Service_EAI">
                <anchor moveWithCells="1" sizeWithCells="1">
                  <from>
                    <xdr:col>15</xdr:col>
                    <xdr:colOff>847725</xdr:colOff>
                    <xdr:row>135</xdr:row>
                    <xdr:rowOff>123825</xdr:rowOff>
                  </from>
                  <to>
                    <xdr:col>18</xdr:col>
                    <xdr:colOff>38100</xdr:colOff>
                    <xdr:row>141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Button 15">
              <controlPr defaultSize="0" print="0" autoFill="0" autoPict="0" macro="[0]!Graphique_Pointages_Service_Exterieur">
                <anchor moveWithCells="1" sizeWithCells="1">
                  <from>
                    <xdr:col>15</xdr:col>
                    <xdr:colOff>809625</xdr:colOff>
                    <xdr:row>157</xdr:row>
                    <xdr:rowOff>209550</xdr:rowOff>
                  </from>
                  <to>
                    <xdr:col>18</xdr:col>
                    <xdr:colOff>38100</xdr:colOff>
                    <xdr:row>163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Button 16">
              <controlPr defaultSize="0" print="0" autoFill="0" autoPict="0" macro="[0]!Graphique_Pointages_Service_Mecanique">
                <anchor moveWithCells="1" sizeWithCells="1">
                  <from>
                    <xdr:col>4</xdr:col>
                    <xdr:colOff>819150</xdr:colOff>
                    <xdr:row>157</xdr:row>
                    <xdr:rowOff>209550</xdr:rowOff>
                  </from>
                  <to>
                    <xdr:col>7</xdr:col>
                    <xdr:colOff>161925</xdr:colOff>
                    <xdr:row>163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0" name="Button 17">
              <controlPr defaultSize="0" print="0" autoFill="0" autoPict="0" macro="[0]!Calcul_Pourcentages_Interventions">
                <anchor moveWithCells="1">
                  <from>
                    <xdr:col>1</xdr:col>
                    <xdr:colOff>742950</xdr:colOff>
                    <xdr:row>1</xdr:row>
                    <xdr:rowOff>95250</xdr:rowOff>
                  </from>
                  <to>
                    <xdr:col>3</xdr:col>
                    <xdr:colOff>676275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1" name="Button 18">
              <controlPr defaultSize="0" print="0" autoFill="0" autoPict="0" macro="[0]!Retour_A">
                <anchor moveWithCells="1">
                  <from>
                    <xdr:col>4</xdr:col>
                    <xdr:colOff>95250</xdr:colOff>
                    <xdr:row>1</xdr:row>
                    <xdr:rowOff>95250</xdr:rowOff>
                  </from>
                  <to>
                    <xdr:col>6</xdr:col>
                    <xdr:colOff>57150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7" tint="0.79998168889431442"/>
  </sheetPr>
  <dimension ref="B1:W1048576"/>
  <sheetViews>
    <sheetView zoomScale="70" zoomScaleNormal="70" workbookViewId="0">
      <selection activeCell="V91" sqref="V91"/>
    </sheetView>
  </sheetViews>
  <sheetFormatPr baseColWidth="10" defaultRowHeight="15" x14ac:dyDescent="0.25"/>
  <cols>
    <col min="1" max="1" width="7" customWidth="1"/>
    <col min="2" max="2" width="39.85546875" bestFit="1" customWidth="1"/>
    <col min="3" max="3" width="23.140625" bestFit="1" customWidth="1"/>
    <col min="4" max="4" width="15.85546875" customWidth="1"/>
    <col min="5" max="5" width="6.85546875" customWidth="1"/>
    <col min="6" max="6" width="25" customWidth="1"/>
    <col min="7" max="7" width="34" customWidth="1"/>
    <col min="8" max="8" width="24.5703125" customWidth="1"/>
    <col min="9" max="9" width="26" customWidth="1"/>
    <col min="10" max="10" width="25.7109375" customWidth="1"/>
    <col min="11" max="11" width="17.7109375" customWidth="1"/>
    <col min="12" max="12" width="25.140625" customWidth="1"/>
    <col min="13" max="13" width="33.7109375" customWidth="1"/>
    <col min="14" max="14" width="20.42578125" customWidth="1"/>
    <col min="15" max="15" width="22" customWidth="1"/>
    <col min="16" max="16" width="22.85546875" customWidth="1"/>
    <col min="17" max="17" width="7.5703125" customWidth="1"/>
  </cols>
  <sheetData>
    <row r="1" spans="2:23" ht="15.75" thickBot="1" x14ac:dyDescent="0.3"/>
    <row r="2" spans="2:23" ht="19.5" thickBot="1" x14ac:dyDescent="0.3">
      <c r="B2" s="80" t="s">
        <v>484</v>
      </c>
      <c r="C2" s="80" t="s">
        <v>463</v>
      </c>
      <c r="D2" s="96" t="s">
        <v>464</v>
      </c>
      <c r="E2" s="73"/>
      <c r="F2" s="75" t="s">
        <v>473</v>
      </c>
      <c r="G2" s="75" t="s">
        <v>474</v>
      </c>
      <c r="H2" s="75" t="s">
        <v>506</v>
      </c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</row>
    <row r="3" spans="2:23" ht="19.5" thickBot="1" x14ac:dyDescent="0.3">
      <c r="B3" s="78" t="s">
        <v>30</v>
      </c>
      <c r="C3" s="87">
        <f>COUNTIFS(D_Interventions_Equipes!$W:$W, F$2, D_Interventions_Equipes!$Z:$Z, $B$2)+COUNTIFS(D_Interventions_Equipes!$W:$W, G$2, D_Interventions_Equipes!$Z:$Z, $B$2)+COUNTIFS(D_Interventions_Equipes!$W:$W, H$2, D_Interventions_Equipes!$Z:$Z, $B$2)</f>
        <v>0</v>
      </c>
      <c r="D3" s="97">
        <f>COUNTIFS(D_Interventions_Equipes!$W:$W, F$4, D_Interventions_Equipes!$Z:$Z, $B$2)+COUNTIFS(D_Interventions_Equipes!$W:$W, G$4, D_Interventions_Equipes!$Z:$Z, $B$2)+COUNTIFS(D_Interventions_Equipes!$W:$W, H$4, D_Interventions_Equipes!$Z:$Z, $B$2)+COUNTIFS(D_Interventions_Equipes!$W:$W, I$4, D_Interventions_Equipes!$Z:$Z, $B$2)+COUNTIFS(D_Interventions_Equipes!$W:$W, J$4, D_Interventions_Equipes!$Z:$Z, $B$2)+COUNTIFS(D_Interventions_Equipes!$W:$W, K$4, D_Interventions_Equipes!$Z:$Z, $B$2)</f>
        <v>0</v>
      </c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</row>
    <row r="4" spans="2:23" ht="19.5" thickBot="1" x14ac:dyDescent="0.3">
      <c r="B4" s="76" t="s">
        <v>31</v>
      </c>
      <c r="C4" s="119">
        <f>COUNTIFS(D_Interventions_Equipes!$W:$W, F$2, D_Interventions_Equipes!$Z:$Z, $B$2)+COUNTIFS(D_Interventions_Equipes!$W:$W, G$2, D_Interventions_Equipes!$Z:$Z, $B$2)+COUNTIFS(D_Interventions_Equipes!$W:$W, H$2, D_Interventions_Equipes!$Z:$Z, $B$2)</f>
        <v>0</v>
      </c>
      <c r="D4" s="98">
        <f>COUNTIFS(D_Interventions_Equipes!$W:$W, F$4, D_Interventions_Equipes!$Z:$Z, $B$2)+COUNTIFS(D_Interventions_Equipes!$W:$W, G$4, D_Interventions_Equipes!$Z:$Z, $B$2)+COUNTIFS(D_Interventions_Equipes!$W:$W, H$4, D_Interventions_Equipes!$Z:$Z, $B$2)+COUNTIFS(D_Interventions_Equipes!$W:$W, I$4, D_Interventions_Equipes!$Z:$Z, $B$2)+COUNTIFS(D_Interventions_Equipes!$W:$W, J$4, D_Interventions_Equipes!$Z:$Z, $B$2)+COUNTIFS(D_Interventions_Equipes!$W:$W, K$4, D_Interventions_Equipes!$Z:$Z, $B$2)</f>
        <v>0</v>
      </c>
      <c r="E4" s="73"/>
      <c r="F4" s="74" t="s">
        <v>468</v>
      </c>
      <c r="G4" s="74" t="s">
        <v>475</v>
      </c>
      <c r="H4" s="74" t="s">
        <v>492</v>
      </c>
      <c r="I4" s="74" t="s">
        <v>472</v>
      </c>
      <c r="J4" s="74" t="s">
        <v>470</v>
      </c>
      <c r="K4" s="80" t="s">
        <v>471</v>
      </c>
      <c r="L4" s="126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</row>
    <row r="5" spans="2:23" ht="19.5" thickBot="1" x14ac:dyDescent="0.3">
      <c r="B5" s="76" t="s">
        <v>32</v>
      </c>
      <c r="C5" s="87">
        <f>COUNTIFS(D_Interventions_Equipes!$W:$W, F$2, D_Interventions_Equipes!$Z:$Z, $B$2)+COUNTIFS(D_Interventions_Equipes!$W:$W, G$2, D_Interventions_Equipes!$Z:$Z, $B$2)+COUNTIFS(D_Interventions_Equipes!$W:$W, H$2, D_Interventions_Equipes!$Z:$Z, $B$2)</f>
        <v>0</v>
      </c>
      <c r="D5" s="98">
        <f>COUNTIFS(D_Interventions_Equipes!$W:$W, F$4, D_Interventions_Equipes!$Z:$Z, $B$2)+COUNTIFS(D_Interventions_Equipes!$W:$W, G$4, D_Interventions_Equipes!$Z:$Z, $B$2)+COUNTIFS(D_Interventions_Equipes!$W:$W, H$4, D_Interventions_Equipes!$Z:$Z, $B$2)+COUNTIFS(D_Interventions_Equipes!$W:$W, I$4, D_Interventions_Equipes!$Z:$Z, $B$2)+COUNTIFS(D_Interventions_Equipes!$W:$W, J$4, D_Interventions_Equipes!$Z:$Z, $B$2)+COUNTIFS(D_Interventions_Equipes!$W:$W, K$4, D_Interventions_Equipes!$Z:$Z, $B$2)</f>
        <v>0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</row>
    <row r="6" spans="2:23" ht="19.5" thickBot="1" x14ac:dyDescent="0.3">
      <c r="B6" s="76" t="s">
        <v>33</v>
      </c>
      <c r="C6" s="87">
        <f>COUNTIFS(D_Interventions_Equipes!$W:$W, F$2, D_Interventions_Equipes!$Z:$Z, $B$2)+COUNTIFS(D_Interventions_Equipes!$W:$W, G$2, D_Interventions_Equipes!$Z:$Z, $B$2)+COUNTIFS(D_Interventions_Equipes!$W:$W, H$2, D_Interventions_Equipes!$Z:$Z, $B$2)</f>
        <v>0</v>
      </c>
      <c r="D6" s="98">
        <f>COUNTIFS(D_Interventions_Equipes!$W:$W, F$4, D_Interventions_Equipes!$Z:$Z, $B$2)+COUNTIFS(D_Interventions_Equipes!$W:$W, G$4, D_Interventions_Equipes!$Z:$Z, $B$2)+COUNTIFS(D_Interventions_Equipes!$W:$W, H$4, D_Interventions_Equipes!$Z:$Z, $B$2)+COUNTIFS(D_Interventions_Equipes!$W:$W, I$4, D_Interventions_Equipes!$Z:$Z, $B$2)+COUNTIFS(D_Interventions_Equipes!$W:$W, J$4, D_Interventions_Equipes!$Z:$Z, $B$2)+COUNTIFS(D_Interventions_Equipes!$W:$W, K$4, D_Interventions_Equipes!$Z:$Z, $B$2)</f>
        <v>0</v>
      </c>
      <c r="F6" s="94"/>
      <c r="G6" s="95"/>
      <c r="H6" s="147" t="s">
        <v>463</v>
      </c>
      <c r="I6" s="152" t="s">
        <v>464</v>
      </c>
      <c r="J6" s="160" t="s">
        <v>476</v>
      </c>
      <c r="K6" s="73"/>
      <c r="L6" s="95"/>
      <c r="M6" s="95"/>
      <c r="N6" s="93" t="s">
        <v>463</v>
      </c>
      <c r="O6" s="93" t="s">
        <v>464</v>
      </c>
      <c r="P6" s="164" t="s">
        <v>476</v>
      </c>
      <c r="Q6" s="73"/>
      <c r="R6" s="73"/>
      <c r="S6" s="73"/>
      <c r="T6" s="73"/>
      <c r="U6" s="73"/>
      <c r="V6" s="73"/>
      <c r="W6" s="73"/>
    </row>
    <row r="7" spans="2:23" ht="22.5" customHeight="1" thickBot="1" x14ac:dyDescent="0.3">
      <c r="B7" s="76" t="s">
        <v>34</v>
      </c>
      <c r="C7" s="87">
        <f>COUNTIFS(D_Interventions_Equipes!$W:$W, F$2, D_Interventions_Equipes!$Z:$Z, $B$2)+COUNTIFS(D_Interventions_Equipes!$W:$W, G$2, D_Interventions_Equipes!$Z:$Z, $B$2)+COUNTIFS(D_Interventions_Equipes!$W:$W, H$2, D_Interventions_Equipes!$Z:$Z, $B$2)</f>
        <v>0</v>
      </c>
      <c r="D7" s="98">
        <f>COUNTIFS(D_Interventions_Equipes!$W:$W, F$4, D_Interventions_Equipes!$Z:$Z, $B$2)+COUNTIFS(D_Interventions_Equipes!$W:$W, G$4, D_Interventions_Equipes!$Z:$Z, $B$2)+COUNTIFS(D_Interventions_Equipes!$W:$W, H$4, D_Interventions_Equipes!$Z:$Z, $B$2)+COUNTIFS(D_Interventions_Equipes!$W:$W, I$4, D_Interventions_Equipes!$Z:$Z, $B$2)+COUNTIFS(D_Interventions_Equipes!$W:$W, J$4, D_Interventions_Equipes!$Z:$Z, $B$2)+COUNTIFS(D_Interventions_Equipes!$W:$W, K$4, D_Interventions_Equipes!$Z:$Z, $B$2)</f>
        <v>0</v>
      </c>
      <c r="F7" s="252" t="s">
        <v>30</v>
      </c>
      <c r="G7" s="82" t="s">
        <v>469</v>
      </c>
      <c r="H7" s="148">
        <v>41</v>
      </c>
      <c r="I7" s="153">
        <v>3</v>
      </c>
      <c r="J7" s="161">
        <f>(H7/(H7+I7))</f>
        <v>0.93181818181818177</v>
      </c>
      <c r="K7" s="73"/>
      <c r="L7" s="252" t="s">
        <v>30</v>
      </c>
      <c r="M7" s="82" t="s">
        <v>469</v>
      </c>
      <c r="N7" s="125">
        <f>R7</f>
        <v>41</v>
      </c>
      <c r="O7" s="125">
        <f>S7</f>
        <v>3</v>
      </c>
      <c r="P7" s="157">
        <f>(N7/(N7+O7))</f>
        <v>0.93181818181818177</v>
      </c>
      <c r="Q7" s="73"/>
      <c r="R7" s="130">
        <v>41</v>
      </c>
      <c r="S7" s="131">
        <v>3</v>
      </c>
      <c r="T7" s="73"/>
      <c r="U7" s="73"/>
      <c r="V7" s="73"/>
      <c r="W7" s="73"/>
    </row>
    <row r="8" spans="2:23" ht="19.5" thickBot="1" x14ac:dyDescent="0.3">
      <c r="B8" s="76" t="s">
        <v>35</v>
      </c>
      <c r="C8" s="87">
        <f>COUNTIFS(D_Interventions_Equipes!$W:$W, F$2, D_Interventions_Equipes!$Z:$Z, $B$2)+COUNTIFS(D_Interventions_Equipes!$W:$W, G$2, D_Interventions_Equipes!$Z:$Z, $B$2)+COUNTIFS(D_Interventions_Equipes!$W:$W, H$2, D_Interventions_Equipes!$Z:$Z, $B$2)</f>
        <v>0</v>
      </c>
      <c r="D8" s="98">
        <f>COUNTIFS(D_Interventions_Equipes!$W:$W, F$4, D_Interventions_Equipes!$Z:$Z, $B$2)+COUNTIFS(D_Interventions_Equipes!$W:$W, G$4, D_Interventions_Equipes!$Z:$Z, $B$2)+COUNTIFS(D_Interventions_Equipes!$W:$W, H$4, D_Interventions_Equipes!$Z:$Z, $B$2)+COUNTIFS(D_Interventions_Equipes!$W:$W, I$4, D_Interventions_Equipes!$Z:$Z, $B$2)+COUNTIFS(D_Interventions_Equipes!$W:$W, J$4, D_Interventions_Equipes!$Z:$Z, $B$2)+COUNTIFS(D_Interventions_Equipes!$W:$W, K$4, D_Interventions_Equipes!$Z:$Z, $B$2)</f>
        <v>0</v>
      </c>
      <c r="F8" s="253"/>
      <c r="G8" s="83" t="s">
        <v>0</v>
      </c>
      <c r="H8" s="149">
        <v>118</v>
      </c>
      <c r="I8" s="155">
        <v>57</v>
      </c>
      <c r="J8" s="162">
        <f t="shared" ref="J8:J19" si="0">(H8/(H8+I8))</f>
        <v>0.67428571428571427</v>
      </c>
      <c r="K8" s="73"/>
      <c r="L8" s="253"/>
      <c r="M8" s="83" t="s">
        <v>0</v>
      </c>
      <c r="N8" s="125">
        <f t="shared" ref="N8:N20" si="1">R8</f>
        <v>118</v>
      </c>
      <c r="O8" s="125">
        <f t="shared" ref="O8:O20" si="2">S8</f>
        <v>57</v>
      </c>
      <c r="P8" s="158">
        <f t="shared" ref="P8:P19" si="3">(N8/(N8+O8))</f>
        <v>0.67428571428571427</v>
      </c>
      <c r="Q8" s="73"/>
      <c r="R8" s="126">
        <v>118</v>
      </c>
      <c r="S8" s="132">
        <v>57</v>
      </c>
      <c r="T8" s="73"/>
      <c r="U8" s="73"/>
      <c r="V8" s="73"/>
      <c r="W8" s="73"/>
    </row>
    <row r="9" spans="2:23" ht="19.5" customHeight="1" thickBot="1" x14ac:dyDescent="0.3">
      <c r="B9" s="76" t="s">
        <v>36</v>
      </c>
      <c r="C9" s="87"/>
      <c r="D9" s="98"/>
      <c r="F9" s="253"/>
      <c r="G9" s="84" t="s">
        <v>480</v>
      </c>
      <c r="H9" s="149">
        <v>256</v>
      </c>
      <c r="I9" s="155">
        <v>3</v>
      </c>
      <c r="J9" s="162">
        <f t="shared" si="0"/>
        <v>0.98841698841698844</v>
      </c>
      <c r="L9" s="253"/>
      <c r="M9" s="84" t="s">
        <v>480</v>
      </c>
      <c r="N9" s="125">
        <f t="shared" si="1"/>
        <v>256</v>
      </c>
      <c r="O9" s="125">
        <f t="shared" si="2"/>
        <v>3</v>
      </c>
      <c r="P9" s="158">
        <f t="shared" si="3"/>
        <v>0.98841698841698844</v>
      </c>
      <c r="Q9" s="73"/>
      <c r="R9" s="126">
        <v>256</v>
      </c>
      <c r="S9" s="132">
        <v>3</v>
      </c>
      <c r="T9" s="73"/>
      <c r="U9" s="73"/>
      <c r="V9" s="73"/>
      <c r="W9" s="73"/>
    </row>
    <row r="10" spans="2:23" ht="19.5" customHeight="1" thickBot="1" x14ac:dyDescent="0.3">
      <c r="B10" s="76" t="s">
        <v>37</v>
      </c>
      <c r="C10" s="87"/>
      <c r="D10" s="98"/>
      <c r="F10" s="253"/>
      <c r="G10" s="84" t="s">
        <v>481</v>
      </c>
      <c r="H10" s="150">
        <v>48</v>
      </c>
      <c r="I10" s="155">
        <v>10</v>
      </c>
      <c r="J10" s="162">
        <f t="shared" si="0"/>
        <v>0.82758620689655171</v>
      </c>
      <c r="L10" s="253"/>
      <c r="M10" s="84" t="s">
        <v>481</v>
      </c>
      <c r="N10" s="125">
        <f t="shared" si="1"/>
        <v>48</v>
      </c>
      <c r="O10" s="125">
        <f t="shared" si="2"/>
        <v>10</v>
      </c>
      <c r="P10" s="158">
        <f t="shared" si="3"/>
        <v>0.82758620689655171</v>
      </c>
      <c r="Q10" s="73"/>
      <c r="R10" s="126">
        <v>48</v>
      </c>
      <c r="S10" s="132">
        <v>10</v>
      </c>
      <c r="T10" s="73"/>
      <c r="U10" s="73"/>
      <c r="V10" s="73"/>
      <c r="W10" s="73"/>
    </row>
    <row r="11" spans="2:23" ht="18.75" customHeight="1" thickBot="1" x14ac:dyDescent="0.3">
      <c r="B11" s="76" t="s">
        <v>38</v>
      </c>
      <c r="C11" s="87"/>
      <c r="D11" s="98"/>
      <c r="F11" s="253"/>
      <c r="G11" s="84" t="s">
        <v>477</v>
      </c>
      <c r="H11" s="150">
        <v>3</v>
      </c>
      <c r="I11" s="155">
        <v>6</v>
      </c>
      <c r="J11" s="162">
        <f t="shared" si="0"/>
        <v>0.33333333333333331</v>
      </c>
      <c r="L11" s="253"/>
      <c r="M11" s="84" t="s">
        <v>477</v>
      </c>
      <c r="N11" s="125">
        <f t="shared" si="1"/>
        <v>3</v>
      </c>
      <c r="O11" s="125">
        <f t="shared" si="2"/>
        <v>6</v>
      </c>
      <c r="P11" s="158">
        <f t="shared" si="3"/>
        <v>0.33333333333333331</v>
      </c>
      <c r="Q11" s="73"/>
      <c r="R11" s="126">
        <v>3</v>
      </c>
      <c r="S11" s="132">
        <v>6</v>
      </c>
      <c r="T11" s="73"/>
      <c r="W11" s="73"/>
    </row>
    <row r="12" spans="2:23" ht="20.25" customHeight="1" thickBot="1" x14ac:dyDescent="0.3">
      <c r="B12" s="76" t="s">
        <v>39</v>
      </c>
      <c r="C12" s="87"/>
      <c r="D12" s="98"/>
      <c r="F12" s="253"/>
      <c r="G12" s="84" t="s">
        <v>29</v>
      </c>
      <c r="H12" s="150">
        <v>63</v>
      </c>
      <c r="I12" s="155">
        <v>2</v>
      </c>
      <c r="J12" s="162">
        <f t="shared" si="0"/>
        <v>0.96923076923076923</v>
      </c>
      <c r="L12" s="253"/>
      <c r="M12" s="84" t="s">
        <v>29</v>
      </c>
      <c r="N12" s="125">
        <f t="shared" si="1"/>
        <v>63</v>
      </c>
      <c r="O12" s="125">
        <f t="shared" si="2"/>
        <v>2</v>
      </c>
      <c r="P12" s="158">
        <f t="shared" si="3"/>
        <v>0.96923076923076923</v>
      </c>
      <c r="Q12" s="73"/>
      <c r="R12" s="126">
        <v>63</v>
      </c>
      <c r="S12" s="132">
        <v>2</v>
      </c>
      <c r="T12" s="73"/>
      <c r="W12" s="73"/>
    </row>
    <row r="13" spans="2:23" ht="19.5" thickBot="1" x14ac:dyDescent="0.3">
      <c r="B13" s="76" t="s">
        <v>40</v>
      </c>
      <c r="C13" s="87"/>
      <c r="D13" s="98"/>
      <c r="F13" s="253"/>
      <c r="G13" s="84" t="s">
        <v>25</v>
      </c>
      <c r="H13" s="150">
        <v>21</v>
      </c>
      <c r="I13" s="155">
        <v>2</v>
      </c>
      <c r="J13" s="162">
        <f t="shared" si="0"/>
        <v>0.91304347826086951</v>
      </c>
      <c r="L13" s="253"/>
      <c r="M13" s="84" t="s">
        <v>25</v>
      </c>
      <c r="N13" s="125">
        <f t="shared" si="1"/>
        <v>21</v>
      </c>
      <c r="O13" s="125">
        <f t="shared" si="2"/>
        <v>2</v>
      </c>
      <c r="P13" s="158">
        <f t="shared" si="3"/>
        <v>0.91304347826086951</v>
      </c>
      <c r="Q13" s="73"/>
      <c r="R13" s="126">
        <v>21</v>
      </c>
      <c r="S13" s="132">
        <v>2</v>
      </c>
      <c r="T13" s="73"/>
      <c r="U13" s="73"/>
      <c r="V13" s="73"/>
      <c r="W13" s="73"/>
    </row>
    <row r="14" spans="2:23" ht="20.25" customHeight="1" thickBot="1" x14ac:dyDescent="0.3">
      <c r="B14" s="77" t="s">
        <v>41</v>
      </c>
      <c r="C14" s="88"/>
      <c r="D14" s="99"/>
      <c r="F14" s="253"/>
      <c r="G14" s="84" t="s">
        <v>478</v>
      </c>
      <c r="H14" s="149">
        <v>12</v>
      </c>
      <c r="I14" s="155">
        <v>1</v>
      </c>
      <c r="J14" s="162">
        <f t="shared" si="0"/>
        <v>0.92307692307692313</v>
      </c>
      <c r="L14" s="253"/>
      <c r="M14" s="84" t="s">
        <v>478</v>
      </c>
      <c r="N14" s="125">
        <f t="shared" si="1"/>
        <v>12</v>
      </c>
      <c r="O14" s="125">
        <f t="shared" si="2"/>
        <v>1</v>
      </c>
      <c r="P14" s="158">
        <f t="shared" si="3"/>
        <v>0.92307692307692313</v>
      </c>
      <c r="R14" s="126">
        <v>12</v>
      </c>
      <c r="S14" s="132">
        <v>1</v>
      </c>
    </row>
    <row r="15" spans="2:23" ht="19.5" customHeight="1" thickBot="1" x14ac:dyDescent="0.3">
      <c r="F15" s="253"/>
      <c r="G15" s="84" t="s">
        <v>479</v>
      </c>
      <c r="H15" s="150">
        <v>0</v>
      </c>
      <c r="I15" s="155">
        <v>1</v>
      </c>
      <c r="J15" s="162">
        <f t="shared" si="0"/>
        <v>0</v>
      </c>
      <c r="L15" s="253"/>
      <c r="M15" s="84" t="s">
        <v>479</v>
      </c>
      <c r="N15" s="125">
        <f t="shared" si="1"/>
        <v>0</v>
      </c>
      <c r="O15" s="125">
        <f t="shared" si="2"/>
        <v>1</v>
      </c>
      <c r="P15" s="158">
        <f t="shared" si="3"/>
        <v>0</v>
      </c>
      <c r="R15" s="126">
        <v>0</v>
      </c>
      <c r="S15" s="132">
        <v>1</v>
      </c>
    </row>
    <row r="16" spans="2:23" ht="19.5" thickBot="1" x14ac:dyDescent="0.3">
      <c r="B16" s="80" t="s">
        <v>275</v>
      </c>
      <c r="C16" s="80" t="s">
        <v>463</v>
      </c>
      <c r="D16" s="96" t="s">
        <v>464</v>
      </c>
      <c r="F16" s="253"/>
      <c r="G16" s="128" t="s">
        <v>507</v>
      </c>
      <c r="H16" s="150">
        <v>1</v>
      </c>
      <c r="I16" s="155">
        <v>1</v>
      </c>
      <c r="J16" s="162">
        <f t="shared" si="0"/>
        <v>0.5</v>
      </c>
      <c r="L16" s="253"/>
      <c r="M16" s="128" t="s">
        <v>507</v>
      </c>
      <c r="N16" s="125">
        <f t="shared" si="1"/>
        <v>1</v>
      </c>
      <c r="O16" s="125">
        <f t="shared" si="2"/>
        <v>1</v>
      </c>
      <c r="P16" s="158">
        <f t="shared" si="3"/>
        <v>0.5</v>
      </c>
      <c r="R16" s="133">
        <v>1</v>
      </c>
      <c r="S16" s="134">
        <v>1</v>
      </c>
    </row>
    <row r="17" spans="2:19" ht="19.5" thickBot="1" x14ac:dyDescent="0.3">
      <c r="B17" s="78" t="s">
        <v>30</v>
      </c>
      <c r="C17" s="91">
        <f>COUNTIFS(D_Interventions_Equipes!$W:$W, F$2, D_Interventions_Equipes!$Z:$Z, $B$16)+COUNTIFS(D_Interventions_Equipes!$W:$W, G$2, D_Interventions_Equipes!$Z:$Z, $B$16)+COUNTIFS(D_Interventions_Equipes!$W:$W, H$2, D_Interventions_Equipes!$Z:$Z, $B$16)</f>
        <v>0</v>
      </c>
      <c r="D17" s="97">
        <f>COUNTIFS(D_Interventions_Equipes!$W:$W, F$4, D_Interventions_Equipes!$Z:$Z, $B$16)+COUNTIFS(D_Interventions_Equipes!$W:$W, G$4, D_Interventions_Equipes!$Z:$Z, $B$16)+COUNTIFS(D_Interventions_Equipes!$W:$W, H$4, D_Interventions_Equipes!$Z:$Z, $B$16)+COUNTIFS(D_Interventions_Equipes!$W:$W, I$4, D_Interventions_Equipes!$Z:$Z, $B$16)+COUNTIFS(D_Interventions_Equipes!$W:$W, J$4, D_Interventions_Equipes!$Z:$Z, $B$16)+COUNTIFS(D_Interventions_Equipes!$W:$W, K$4, D_Interventions_Equipes!$Z:$Z, $B$16)</f>
        <v>0</v>
      </c>
      <c r="F17" s="253"/>
      <c r="G17" s="129" t="s">
        <v>508</v>
      </c>
      <c r="H17" s="149">
        <v>42</v>
      </c>
      <c r="I17" s="154">
        <v>5</v>
      </c>
      <c r="J17" s="162">
        <f t="shared" si="0"/>
        <v>0.8936170212765957</v>
      </c>
      <c r="L17" s="253"/>
      <c r="M17" s="129" t="s">
        <v>508</v>
      </c>
      <c r="N17" s="125">
        <f t="shared" si="1"/>
        <v>42</v>
      </c>
      <c r="O17" s="125">
        <f t="shared" si="2"/>
        <v>5</v>
      </c>
      <c r="P17" s="158">
        <f t="shared" si="3"/>
        <v>0.8936170212765957</v>
      </c>
      <c r="R17" s="133">
        <v>42</v>
      </c>
      <c r="S17" s="134">
        <v>5</v>
      </c>
    </row>
    <row r="18" spans="2:19" ht="19.5" thickBot="1" x14ac:dyDescent="0.3">
      <c r="B18" s="76" t="s">
        <v>31</v>
      </c>
      <c r="C18" s="87">
        <f>COUNTIFS(D_Interventions_Equipes!$W:$W, F$2, D_Interventions_Equipes!$Z:$Z, $B$16)+COUNTIFS(D_Interventions_Equipes!$W:$W, G$2, D_Interventions_Equipes!$Z:$Z, $B$16)+COUNTIFS(D_Interventions_Equipes!$W:$W, H$2, D_Interventions_Equipes!$Z:$Z, $B$16)</f>
        <v>0</v>
      </c>
      <c r="D18" s="98">
        <f>COUNTIFS(D_Interventions_Equipes!$W:$W, F$4, D_Interventions_Equipes!$Z:$Z, $B$16)+COUNTIFS(D_Interventions_Equipes!$W:$W, G$4, D_Interventions_Equipes!$Z:$Z, $B$16)+COUNTIFS(D_Interventions_Equipes!$W:$W, H$4, D_Interventions_Equipes!$Z:$Z, $B$16)+COUNTIFS(D_Interventions_Equipes!$W:$W, I$4, D_Interventions_Equipes!$Z:$Z, $B$16)+COUNTIFS(D_Interventions_Equipes!$W:$W, J$4, D_Interventions_Equipes!$Z:$Z, $B$16)+COUNTIFS(D_Interventions_Equipes!$W:$W, K$4, D_Interventions_Equipes!$Z:$Z, $B$16)</f>
        <v>0</v>
      </c>
      <c r="F18" s="253"/>
      <c r="G18" s="118" t="s">
        <v>509</v>
      </c>
      <c r="H18" s="149">
        <v>3</v>
      </c>
      <c r="I18" s="155">
        <v>10</v>
      </c>
      <c r="J18" s="162">
        <f t="shared" si="0"/>
        <v>0.23076923076923078</v>
      </c>
      <c r="L18" s="253"/>
      <c r="M18" s="118" t="s">
        <v>509</v>
      </c>
      <c r="N18" s="125">
        <f t="shared" si="1"/>
        <v>3</v>
      </c>
      <c r="O18" s="125">
        <f t="shared" si="2"/>
        <v>10</v>
      </c>
      <c r="P18" s="158">
        <f t="shared" si="3"/>
        <v>0.23076923076923078</v>
      </c>
      <c r="R18" s="133">
        <v>3</v>
      </c>
      <c r="S18" s="134">
        <v>10</v>
      </c>
    </row>
    <row r="19" spans="2:19" ht="19.5" thickBot="1" x14ac:dyDescent="0.3">
      <c r="B19" s="76" t="s">
        <v>32</v>
      </c>
      <c r="C19" s="87">
        <f>COUNTIFS(D_Interventions_Equipes!$W:$W, F$2, D_Interventions_Equipes!$Z:$Z, $B$16)+COUNTIFS(D_Interventions_Equipes!$W:$W, G$2, D_Interventions_Equipes!$Z:$Z, $B$16)+COUNTIFS(D_Interventions_Equipes!$W:$W, H$2, D_Interventions_Equipes!$Z:$Z, $B$16)</f>
        <v>0</v>
      </c>
      <c r="D19" s="98">
        <f>COUNTIFS(D_Interventions_Equipes!$W:$W, F$4, D_Interventions_Equipes!$Z:$Z, $B$16)+COUNTIFS(D_Interventions_Equipes!$W:$W, G$4, D_Interventions_Equipes!$Z:$Z, $B$16)+COUNTIFS(D_Interventions_Equipes!$W:$W, H$4, D_Interventions_Equipes!$Z:$Z, $B$16)+COUNTIFS(D_Interventions_Equipes!$W:$W, I$4, D_Interventions_Equipes!$Z:$Z, $B$16)+COUNTIFS(D_Interventions_Equipes!$W:$W, J$4, D_Interventions_Equipes!$Z:$Z, $B$16)+COUNTIFS(D_Interventions_Equipes!$W:$W, K$4, D_Interventions_Equipes!$Z:$Z, $B$16)</f>
        <v>0</v>
      </c>
      <c r="F19" s="253"/>
      <c r="G19" s="119" t="s">
        <v>450</v>
      </c>
      <c r="H19" s="149">
        <v>186</v>
      </c>
      <c r="I19" s="155">
        <v>0</v>
      </c>
      <c r="J19" s="162">
        <f t="shared" si="0"/>
        <v>1</v>
      </c>
      <c r="L19" s="253"/>
      <c r="M19" s="119" t="s">
        <v>450</v>
      </c>
      <c r="N19" s="125">
        <f t="shared" si="1"/>
        <v>186</v>
      </c>
      <c r="O19" s="125">
        <f t="shared" si="2"/>
        <v>0</v>
      </c>
      <c r="P19" s="158">
        <f t="shared" si="3"/>
        <v>1</v>
      </c>
      <c r="R19" s="133">
        <v>186</v>
      </c>
      <c r="S19" s="134">
        <v>0</v>
      </c>
    </row>
    <row r="20" spans="2:19" ht="19.5" thickBot="1" x14ac:dyDescent="0.3">
      <c r="B20" s="76" t="s">
        <v>33</v>
      </c>
      <c r="C20" s="87">
        <f>COUNTIFS(D_Interventions_Equipes!$W:$W, F$2, D_Interventions_Equipes!$Z:$Z, $B$16)+COUNTIFS(D_Interventions_Equipes!$W:$W, G$2, D_Interventions_Equipes!$Z:$Z, $B$16)+COUNTIFS(D_Interventions_Equipes!$W:$W, H$2, D_Interventions_Equipes!$Z:$Z, $B$16)</f>
        <v>0</v>
      </c>
      <c r="D20" s="98">
        <f>COUNTIFS(D_Interventions_Equipes!$W:$W, F$4, D_Interventions_Equipes!$Z:$Z, $B$16)+COUNTIFS(D_Interventions_Equipes!$W:$W, G$4, D_Interventions_Equipes!$Z:$Z, $B$16)+COUNTIFS(D_Interventions_Equipes!$W:$W, H$4, D_Interventions_Equipes!$Z:$Z, $B$16)+COUNTIFS(D_Interventions_Equipes!$W:$W, I$4, D_Interventions_Equipes!$Z:$Z, $B$16)+COUNTIFS(D_Interventions_Equipes!$W:$W, J$4, D_Interventions_Equipes!$Z:$Z, $B$16)+COUNTIFS(D_Interventions_Equipes!$W:$W, K$4, D_Interventions_Equipes!$Z:$Z, $B$16)</f>
        <v>0</v>
      </c>
      <c r="F20" s="254"/>
      <c r="G20" s="85" t="s">
        <v>243</v>
      </c>
      <c r="H20" s="151">
        <f>SUM(H7:H19)</f>
        <v>794</v>
      </c>
      <c r="I20" s="156">
        <f>SUM(I7:I19)</f>
        <v>101</v>
      </c>
      <c r="J20" s="163">
        <f>(H20/(H20+I20))</f>
        <v>0.88715083798882677</v>
      </c>
      <c r="L20" s="254"/>
      <c r="M20" s="85" t="s">
        <v>243</v>
      </c>
      <c r="N20" s="125">
        <f t="shared" si="1"/>
        <v>794</v>
      </c>
      <c r="O20" s="125">
        <f t="shared" si="2"/>
        <v>101</v>
      </c>
      <c r="P20" s="159">
        <f>(N20/(N20+O20))</f>
        <v>0.88715083798882677</v>
      </c>
      <c r="R20" s="127">
        <v>794</v>
      </c>
      <c r="S20" s="135">
        <v>101</v>
      </c>
    </row>
    <row r="21" spans="2:19" ht="19.5" thickBot="1" x14ac:dyDescent="0.3">
      <c r="B21" s="76" t="s">
        <v>34</v>
      </c>
      <c r="C21" s="87">
        <f>COUNTIFS(D_Interventions_Equipes!$W:$W, F$2, D_Interventions_Equipes!$Z:$Z, $B$16)+COUNTIFS(D_Interventions_Equipes!$W:$W, G$2, D_Interventions_Equipes!$Z:$Z, $B$16)+COUNTIFS(D_Interventions_Equipes!$W:$W, H$2, D_Interventions_Equipes!$Z:$Z, $B$16)</f>
        <v>0</v>
      </c>
      <c r="D21" s="98">
        <f>COUNTIFS(D_Interventions_Equipes!$W:$W, F$4, D_Interventions_Equipes!$Z:$Z, $B$16)+COUNTIFS(D_Interventions_Equipes!$W:$W, G$4, D_Interventions_Equipes!$Z:$Z, $B$16)+COUNTIFS(D_Interventions_Equipes!$W:$W, H$4, D_Interventions_Equipes!$Z:$Z, $B$16)+COUNTIFS(D_Interventions_Equipes!$W:$W, I$4, D_Interventions_Equipes!$Z:$Z, $B$16)+COUNTIFS(D_Interventions_Equipes!$W:$W, J$4, D_Interventions_Equipes!$Z:$Z, $B$16)+COUNTIFS(D_Interventions_Equipes!$W:$W, K$4, D_Interventions_Equipes!$Z:$Z, $B$16)</f>
        <v>0</v>
      </c>
      <c r="F21" s="252" t="s">
        <v>31</v>
      </c>
      <c r="G21" s="82" t="s">
        <v>469</v>
      </c>
      <c r="H21" s="148">
        <v>43</v>
      </c>
      <c r="I21" s="153">
        <v>8</v>
      </c>
      <c r="J21" s="161">
        <f>(H21/(H21+I21))</f>
        <v>0.84313725490196079</v>
      </c>
      <c r="L21" s="252" t="s">
        <v>495</v>
      </c>
      <c r="M21" s="82" t="s">
        <v>469</v>
      </c>
      <c r="N21" s="125">
        <f>R7+R21</f>
        <v>84</v>
      </c>
      <c r="O21" s="125">
        <f>S7+S21</f>
        <v>11</v>
      </c>
      <c r="P21" s="157">
        <f>(N21/(N21+O21))</f>
        <v>0.88421052631578945</v>
      </c>
      <c r="R21" s="136">
        <v>43</v>
      </c>
      <c r="S21" s="137">
        <v>8</v>
      </c>
    </row>
    <row r="22" spans="2:19" ht="19.5" thickBot="1" x14ac:dyDescent="0.3">
      <c r="B22" s="76" t="s">
        <v>35</v>
      </c>
      <c r="C22" s="87">
        <f>COUNTIFS(D_Interventions_Equipes!$W:$W, F$2, D_Interventions_Equipes!$Z:$Z, $B$16)+COUNTIFS(D_Interventions_Equipes!$W:$W, G$2, D_Interventions_Equipes!$Z:$Z, $B$16)+COUNTIFS(D_Interventions_Equipes!$W:$W, H$2, D_Interventions_Equipes!$Z:$Z, $B$16)</f>
        <v>0</v>
      </c>
      <c r="D22" s="98">
        <f>COUNTIFS(D_Interventions_Equipes!$W:$W, F$4, D_Interventions_Equipes!$Z:$Z, $B$16)+COUNTIFS(D_Interventions_Equipes!$W:$W, G$4, D_Interventions_Equipes!$Z:$Z, $B$16)+COUNTIFS(D_Interventions_Equipes!$W:$W, H$4, D_Interventions_Equipes!$Z:$Z, $B$16)+COUNTIFS(D_Interventions_Equipes!$W:$W, I$4, D_Interventions_Equipes!$Z:$Z, $B$16)+COUNTIFS(D_Interventions_Equipes!$W:$W, J$4, D_Interventions_Equipes!$Z:$Z, $B$16)+COUNTIFS(D_Interventions_Equipes!$W:$W, K$4, D_Interventions_Equipes!$Z:$Z, $B$16)</f>
        <v>0</v>
      </c>
      <c r="F22" s="253"/>
      <c r="G22" s="83" t="s">
        <v>0</v>
      </c>
      <c r="H22" s="149">
        <v>132</v>
      </c>
      <c r="I22" s="155">
        <v>63</v>
      </c>
      <c r="J22" s="162">
        <f t="shared" ref="J22:J33" si="4">(H22/(H22+I22))</f>
        <v>0.67692307692307696</v>
      </c>
      <c r="L22" s="253"/>
      <c r="M22" s="83" t="s">
        <v>0</v>
      </c>
      <c r="N22" s="125">
        <f t="shared" ref="N22:N34" si="5">R8+R22</f>
        <v>250</v>
      </c>
      <c r="O22" s="125">
        <f t="shared" ref="O22:O34" si="6">S8+S22</f>
        <v>120</v>
      </c>
      <c r="P22" s="158">
        <f t="shared" ref="P22:P33" si="7">(N22/(N22+O22))</f>
        <v>0.67567567567567566</v>
      </c>
      <c r="R22" s="133">
        <v>132</v>
      </c>
      <c r="S22" s="134">
        <v>63</v>
      </c>
    </row>
    <row r="23" spans="2:19" ht="19.5" thickBot="1" x14ac:dyDescent="0.3">
      <c r="B23" s="76" t="s">
        <v>36</v>
      </c>
      <c r="C23" s="87"/>
      <c r="D23" s="98"/>
      <c r="F23" s="253"/>
      <c r="G23" s="84" t="s">
        <v>480</v>
      </c>
      <c r="H23" s="149">
        <v>141</v>
      </c>
      <c r="I23" s="155">
        <v>15</v>
      </c>
      <c r="J23" s="162">
        <f t="shared" si="4"/>
        <v>0.90384615384615385</v>
      </c>
      <c r="L23" s="253"/>
      <c r="M23" s="84" t="s">
        <v>480</v>
      </c>
      <c r="N23" s="125">
        <f t="shared" si="5"/>
        <v>397</v>
      </c>
      <c r="O23" s="125">
        <f t="shared" si="6"/>
        <v>18</v>
      </c>
      <c r="P23" s="158">
        <f t="shared" si="7"/>
        <v>0.95662650602409638</v>
      </c>
      <c r="R23" s="133">
        <v>141</v>
      </c>
      <c r="S23" s="134">
        <v>15</v>
      </c>
    </row>
    <row r="24" spans="2:19" ht="19.5" thickBot="1" x14ac:dyDescent="0.3">
      <c r="B24" s="76" t="s">
        <v>37</v>
      </c>
      <c r="C24" s="87"/>
      <c r="D24" s="98"/>
      <c r="F24" s="253"/>
      <c r="G24" s="84" t="s">
        <v>481</v>
      </c>
      <c r="H24" s="150">
        <v>76</v>
      </c>
      <c r="I24" s="155">
        <v>4</v>
      </c>
      <c r="J24" s="162">
        <f t="shared" si="4"/>
        <v>0.95</v>
      </c>
      <c r="L24" s="253"/>
      <c r="M24" s="84" t="s">
        <v>481</v>
      </c>
      <c r="N24" s="125">
        <f t="shared" si="5"/>
        <v>124</v>
      </c>
      <c r="O24" s="125">
        <f t="shared" si="6"/>
        <v>14</v>
      </c>
      <c r="P24" s="158">
        <f t="shared" si="7"/>
        <v>0.89855072463768115</v>
      </c>
      <c r="R24" s="133">
        <v>76</v>
      </c>
      <c r="S24" s="134">
        <v>4</v>
      </c>
    </row>
    <row r="25" spans="2:19" ht="19.5" thickBot="1" x14ac:dyDescent="0.3">
      <c r="B25" s="76" t="s">
        <v>38</v>
      </c>
      <c r="C25" s="87"/>
      <c r="D25" s="98"/>
      <c r="F25" s="253"/>
      <c r="G25" s="84" t="s">
        <v>477</v>
      </c>
      <c r="H25" s="150">
        <v>4</v>
      </c>
      <c r="I25" s="155">
        <v>8</v>
      </c>
      <c r="J25" s="162">
        <f t="shared" si="4"/>
        <v>0.33333333333333331</v>
      </c>
      <c r="L25" s="253"/>
      <c r="M25" s="84" t="s">
        <v>477</v>
      </c>
      <c r="N25" s="125">
        <f t="shared" si="5"/>
        <v>7</v>
      </c>
      <c r="O25" s="125">
        <f t="shared" si="6"/>
        <v>14</v>
      </c>
      <c r="P25" s="158">
        <f t="shared" si="7"/>
        <v>0.33333333333333331</v>
      </c>
      <c r="R25" s="133">
        <v>4</v>
      </c>
      <c r="S25" s="134">
        <v>8</v>
      </c>
    </row>
    <row r="26" spans="2:19" ht="19.5" thickBot="1" x14ac:dyDescent="0.3">
      <c r="B26" s="76" t="s">
        <v>39</v>
      </c>
      <c r="C26" s="87"/>
      <c r="D26" s="98"/>
      <c r="F26" s="253"/>
      <c r="G26" s="84" t="s">
        <v>29</v>
      </c>
      <c r="H26" s="150">
        <v>38</v>
      </c>
      <c r="I26" s="155">
        <v>4</v>
      </c>
      <c r="J26" s="162">
        <f t="shared" si="4"/>
        <v>0.90476190476190477</v>
      </c>
      <c r="L26" s="253"/>
      <c r="M26" s="84" t="s">
        <v>29</v>
      </c>
      <c r="N26" s="125">
        <f t="shared" si="5"/>
        <v>101</v>
      </c>
      <c r="O26" s="125">
        <f t="shared" si="6"/>
        <v>6</v>
      </c>
      <c r="P26" s="158">
        <f t="shared" si="7"/>
        <v>0.94392523364485981</v>
      </c>
      <c r="R26" s="133">
        <v>38</v>
      </c>
      <c r="S26" s="134">
        <v>4</v>
      </c>
    </row>
    <row r="27" spans="2:19" ht="19.5" thickBot="1" x14ac:dyDescent="0.3">
      <c r="B27" s="76" t="s">
        <v>40</v>
      </c>
      <c r="C27" s="87"/>
      <c r="D27" s="98"/>
      <c r="F27" s="253"/>
      <c r="G27" s="84" t="s">
        <v>25</v>
      </c>
      <c r="H27" s="150">
        <v>36</v>
      </c>
      <c r="I27" s="155">
        <v>9</v>
      </c>
      <c r="J27" s="162">
        <f t="shared" si="4"/>
        <v>0.8</v>
      </c>
      <c r="L27" s="253"/>
      <c r="M27" s="84" t="s">
        <v>25</v>
      </c>
      <c r="N27" s="125">
        <f t="shared" si="5"/>
        <v>57</v>
      </c>
      <c r="O27" s="125">
        <f t="shared" si="6"/>
        <v>11</v>
      </c>
      <c r="P27" s="158">
        <f t="shared" si="7"/>
        <v>0.83823529411764708</v>
      </c>
      <c r="R27" s="133">
        <v>36</v>
      </c>
      <c r="S27" s="134">
        <v>9</v>
      </c>
    </row>
    <row r="28" spans="2:19" ht="19.5" thickBot="1" x14ac:dyDescent="0.3">
      <c r="B28" s="77" t="s">
        <v>41</v>
      </c>
      <c r="C28" s="88"/>
      <c r="D28" s="99"/>
      <c r="F28" s="253"/>
      <c r="G28" s="84" t="s">
        <v>478</v>
      </c>
      <c r="H28" s="149">
        <v>0</v>
      </c>
      <c r="I28" s="155">
        <v>15</v>
      </c>
      <c r="J28" s="162">
        <f t="shared" si="4"/>
        <v>0</v>
      </c>
      <c r="L28" s="253"/>
      <c r="M28" s="84" t="s">
        <v>478</v>
      </c>
      <c r="N28" s="125">
        <f t="shared" si="5"/>
        <v>12</v>
      </c>
      <c r="O28" s="125">
        <f t="shared" si="6"/>
        <v>16</v>
      </c>
      <c r="P28" s="158">
        <f t="shared" si="7"/>
        <v>0.42857142857142855</v>
      </c>
      <c r="R28" s="133">
        <v>0</v>
      </c>
      <c r="S28" s="134">
        <v>15</v>
      </c>
    </row>
    <row r="29" spans="2:19" ht="19.5" thickBot="1" x14ac:dyDescent="0.3">
      <c r="F29" s="253"/>
      <c r="G29" s="84" t="s">
        <v>479</v>
      </c>
      <c r="H29" s="150">
        <v>0</v>
      </c>
      <c r="I29" s="155">
        <v>0</v>
      </c>
      <c r="J29" s="162" t="e">
        <f t="shared" si="4"/>
        <v>#DIV/0!</v>
      </c>
      <c r="L29" s="253"/>
      <c r="M29" s="84" t="s">
        <v>479</v>
      </c>
      <c r="N29" s="125">
        <f t="shared" si="5"/>
        <v>0</v>
      </c>
      <c r="O29" s="125">
        <f t="shared" si="6"/>
        <v>1</v>
      </c>
      <c r="P29" s="158">
        <f t="shared" si="7"/>
        <v>0</v>
      </c>
      <c r="R29" s="133">
        <v>0</v>
      </c>
      <c r="S29" s="134">
        <v>0</v>
      </c>
    </row>
    <row r="30" spans="2:19" ht="22.5" customHeight="1" thickBot="1" x14ac:dyDescent="0.3">
      <c r="B30" s="80" t="s">
        <v>483</v>
      </c>
      <c r="C30" s="80" t="s">
        <v>463</v>
      </c>
      <c r="D30" s="96" t="s">
        <v>464</v>
      </c>
      <c r="F30" s="253"/>
      <c r="G30" s="128" t="s">
        <v>507</v>
      </c>
      <c r="H30" s="150">
        <v>0</v>
      </c>
      <c r="I30" s="155">
        <v>1</v>
      </c>
      <c r="J30" s="162">
        <f t="shared" si="4"/>
        <v>0</v>
      </c>
      <c r="L30" s="253"/>
      <c r="M30" s="128" t="s">
        <v>507</v>
      </c>
      <c r="N30" s="125">
        <f t="shared" si="5"/>
        <v>1</v>
      </c>
      <c r="O30" s="125">
        <f t="shared" si="6"/>
        <v>2</v>
      </c>
      <c r="P30" s="158">
        <f t="shared" si="7"/>
        <v>0.33333333333333331</v>
      </c>
      <c r="R30" s="133">
        <v>0</v>
      </c>
      <c r="S30" s="134">
        <v>1</v>
      </c>
    </row>
    <row r="31" spans="2:19" ht="18.75" customHeight="1" thickBot="1" x14ac:dyDescent="0.3">
      <c r="B31" s="78" t="s">
        <v>30</v>
      </c>
      <c r="C31" s="81">
        <f>COUNTIFS(D_Interventions_Equipes!$W:$W, F$2, D_Interventions_Equipes!$Z:$Z, $B$30)+COUNTIFS(D_Interventions_Equipes!$W:$W, G$2, D_Interventions_Equipes!$Z:$Z, $B$30)+COUNTIFS(D_Interventions_Equipes!$W:$W, H$2, D_Interventions_Equipes!$Z:$Z, $B$30)</f>
        <v>0</v>
      </c>
      <c r="D31" s="97">
        <f>COUNTIFS(D_Interventions_Equipes!$W:$W, F$4, D_Interventions_Equipes!$Z:$Z, $B$30)+COUNTIFS(D_Interventions_Equipes!$W:$W, G$4, D_Interventions_Equipes!$Z:$Z, $B$30)+COUNTIFS(D_Interventions_Equipes!$W:$W, H$4, D_Interventions_Equipes!$Z:$Z, $B$30)+COUNTIFS(D_Interventions_Equipes!$W:$W, I$4, D_Interventions_Equipes!$Z:$Z, $B$30)+COUNTIFS(D_Interventions_Equipes!$W:$W, J$4, D_Interventions_Equipes!$Z:$Z, $B$30)+COUNTIFS(D_Interventions_Equipes!$W:$W, K$4, D_Interventions_Equipes!$Z:$Z, $B$30)</f>
        <v>0</v>
      </c>
      <c r="F31" s="253"/>
      <c r="G31" s="129" t="s">
        <v>508</v>
      </c>
      <c r="H31" s="149">
        <v>32</v>
      </c>
      <c r="I31" s="154">
        <v>9</v>
      </c>
      <c r="J31" s="162">
        <f t="shared" si="4"/>
        <v>0.78048780487804881</v>
      </c>
      <c r="L31" s="253"/>
      <c r="M31" s="129" t="s">
        <v>508</v>
      </c>
      <c r="N31" s="125">
        <f t="shared" si="5"/>
        <v>74</v>
      </c>
      <c r="O31" s="125">
        <f t="shared" si="6"/>
        <v>14</v>
      </c>
      <c r="P31" s="158">
        <f t="shared" si="7"/>
        <v>0.84090909090909094</v>
      </c>
      <c r="R31" s="133">
        <v>32</v>
      </c>
      <c r="S31" s="134">
        <v>9</v>
      </c>
    </row>
    <row r="32" spans="2:19" ht="18.75" customHeight="1" thickBot="1" x14ac:dyDescent="0.3">
      <c r="B32" s="76" t="s">
        <v>31</v>
      </c>
      <c r="C32" s="87">
        <f>COUNTIFS(D_Interventions_Equipes!$W:$W, F$2, D_Interventions_Equipes!$Z:$Z, $B$30)+COUNTIFS(D_Interventions_Equipes!$W:$W, G$2, D_Interventions_Equipes!$Z:$Z, $B$30)+COUNTIFS(D_Interventions_Equipes!$W:$W, H$2, D_Interventions_Equipes!$Z:$Z, $B$30)</f>
        <v>0</v>
      </c>
      <c r="D32" s="98">
        <f>COUNTIFS(D_Interventions_Equipes!$W:$W, F$4, D_Interventions_Equipes!$Z:$Z, $B$30)+COUNTIFS(D_Interventions_Equipes!$W:$W, G$4, D_Interventions_Equipes!$Z:$Z, $B$30)+COUNTIFS(D_Interventions_Equipes!$W:$W, H$4, D_Interventions_Equipes!$Z:$Z, $B$30)+COUNTIFS(D_Interventions_Equipes!$W:$W, I$4, D_Interventions_Equipes!$Z:$Z, $B$30)+COUNTIFS(D_Interventions_Equipes!$W:$W, J$4, D_Interventions_Equipes!$Z:$Z, $B$30)+COUNTIFS(D_Interventions_Equipes!$W:$W, K$4, D_Interventions_Equipes!$Z:$Z, $B$30)</f>
        <v>0</v>
      </c>
      <c r="F32" s="253"/>
      <c r="G32" s="118" t="s">
        <v>509</v>
      </c>
      <c r="H32" s="149">
        <v>0</v>
      </c>
      <c r="I32" s="155">
        <v>0</v>
      </c>
      <c r="J32" s="162" t="e">
        <f t="shared" si="4"/>
        <v>#DIV/0!</v>
      </c>
      <c r="L32" s="253"/>
      <c r="M32" s="118" t="s">
        <v>509</v>
      </c>
      <c r="N32" s="125">
        <f t="shared" si="5"/>
        <v>3</v>
      </c>
      <c r="O32" s="125">
        <f t="shared" si="6"/>
        <v>10</v>
      </c>
      <c r="P32" s="158">
        <f t="shared" si="7"/>
        <v>0.23076923076923078</v>
      </c>
      <c r="R32" s="133">
        <v>0</v>
      </c>
      <c r="S32" s="134">
        <v>0</v>
      </c>
    </row>
    <row r="33" spans="2:19" ht="18.75" customHeight="1" thickBot="1" x14ac:dyDescent="0.3">
      <c r="B33" s="76" t="s">
        <v>32</v>
      </c>
      <c r="C33" s="87">
        <f>COUNTIFS(D_Interventions_Equipes!$W:$W, F$2, D_Interventions_Equipes!$Z:$Z, $B$30)+COUNTIFS(D_Interventions_Equipes!$W:$W, G$2, D_Interventions_Equipes!$Z:$Z, $B$30)+COUNTIFS(D_Interventions_Equipes!$W:$W, H$2, D_Interventions_Equipes!$Z:$Z, $B$30)</f>
        <v>0</v>
      </c>
      <c r="D33" s="98">
        <f>COUNTIFS(D_Interventions_Equipes!$W:$W, F$4, D_Interventions_Equipes!$Z:$Z, $B$30)+COUNTIFS(D_Interventions_Equipes!$W:$W, G$4, D_Interventions_Equipes!$Z:$Z, $B$30)+COUNTIFS(D_Interventions_Equipes!$W:$W, H$4, D_Interventions_Equipes!$Z:$Z, $B$30)+COUNTIFS(D_Interventions_Equipes!$W:$W, I$4, D_Interventions_Equipes!$Z:$Z, $B$30)+COUNTIFS(D_Interventions_Equipes!$W:$W, J$4, D_Interventions_Equipes!$Z:$Z, $B$30)+COUNTIFS(D_Interventions_Equipes!$W:$W, K$4, D_Interventions_Equipes!$Z:$Z, $B$30)</f>
        <v>0</v>
      </c>
      <c r="F33" s="253"/>
      <c r="G33" s="119" t="s">
        <v>450</v>
      </c>
      <c r="H33" s="149">
        <v>108</v>
      </c>
      <c r="I33" s="155">
        <v>2</v>
      </c>
      <c r="J33" s="162">
        <f t="shared" si="4"/>
        <v>0.98181818181818181</v>
      </c>
      <c r="L33" s="253"/>
      <c r="M33" s="119" t="s">
        <v>450</v>
      </c>
      <c r="N33" s="125">
        <f t="shared" si="5"/>
        <v>294</v>
      </c>
      <c r="O33" s="125">
        <f t="shared" si="6"/>
        <v>2</v>
      </c>
      <c r="P33" s="158">
        <f t="shared" si="7"/>
        <v>0.9932432432432432</v>
      </c>
      <c r="R33" s="133">
        <v>108</v>
      </c>
      <c r="S33" s="134">
        <v>2</v>
      </c>
    </row>
    <row r="34" spans="2:19" ht="18.75" customHeight="1" thickBot="1" x14ac:dyDescent="0.3">
      <c r="B34" s="76" t="s">
        <v>33</v>
      </c>
      <c r="C34" s="87">
        <f>COUNTIFS(D_Interventions_Equipes!$W:$W, F$2, D_Interventions_Equipes!$Z:$Z, $B$30)+COUNTIFS(D_Interventions_Equipes!$W:$W, G$2, D_Interventions_Equipes!$Z:$Z, $B$30)+COUNTIFS(D_Interventions_Equipes!$W:$W, H$2, D_Interventions_Equipes!$Z:$Z, $B$30)</f>
        <v>0</v>
      </c>
      <c r="D34" s="98">
        <f>COUNTIFS(D_Interventions_Equipes!$W:$W, F$4, D_Interventions_Equipes!$Z:$Z, $B$30)+COUNTIFS(D_Interventions_Equipes!$W:$W, G$4, D_Interventions_Equipes!$Z:$Z, $B$30)+COUNTIFS(D_Interventions_Equipes!$W:$W, H$4, D_Interventions_Equipes!$Z:$Z, $B$30)+COUNTIFS(D_Interventions_Equipes!$W:$W, I$4, D_Interventions_Equipes!$Z:$Z, $B$30)+COUNTIFS(D_Interventions_Equipes!$W:$W, J$4, D_Interventions_Equipes!$Z:$Z, $B$30)+COUNTIFS(D_Interventions_Equipes!$W:$W, K$4, D_Interventions_Equipes!$Z:$Z, $B$30)</f>
        <v>0</v>
      </c>
      <c r="F34" s="254"/>
      <c r="G34" s="85" t="s">
        <v>243</v>
      </c>
      <c r="H34" s="151">
        <f>SUM(H21:H33)</f>
        <v>610</v>
      </c>
      <c r="I34" s="156">
        <f>SUM(I21:I33)</f>
        <v>138</v>
      </c>
      <c r="J34" s="163">
        <f>(H34/(H34+I34))</f>
        <v>0.81550802139037437</v>
      </c>
      <c r="L34" s="254"/>
      <c r="M34" s="85" t="s">
        <v>243</v>
      </c>
      <c r="N34" s="125">
        <f t="shared" si="5"/>
        <v>1404</v>
      </c>
      <c r="O34" s="125">
        <f t="shared" si="6"/>
        <v>239</v>
      </c>
      <c r="P34" s="159">
        <f>(N34/(N34+O34))</f>
        <v>0.8545343883140597</v>
      </c>
      <c r="R34" s="127">
        <v>610</v>
      </c>
      <c r="S34" s="135">
        <v>138</v>
      </c>
    </row>
    <row r="35" spans="2:19" ht="18.75" customHeight="1" thickBot="1" x14ac:dyDescent="0.3">
      <c r="B35" s="76" t="s">
        <v>34</v>
      </c>
      <c r="C35" s="87">
        <f>COUNTIFS(D_Interventions_Equipes!$W:$W, F$2, D_Interventions_Equipes!$Z:$Z, $B$30)+COUNTIFS(D_Interventions_Equipes!$W:$W, G$2, D_Interventions_Equipes!$Z:$Z, $B$30)+COUNTIFS(D_Interventions_Equipes!$W:$W, H$2, D_Interventions_Equipes!$Z:$Z, $B$30)</f>
        <v>0</v>
      </c>
      <c r="D35" s="98">
        <f>COUNTIFS(D_Interventions_Equipes!$W:$W, F$4, D_Interventions_Equipes!$Z:$Z, $B$30)+COUNTIFS(D_Interventions_Equipes!$W:$W, G$4, D_Interventions_Equipes!$Z:$Z, $B$30)+COUNTIFS(D_Interventions_Equipes!$W:$W, H$4, D_Interventions_Equipes!$Z:$Z, $B$30)+COUNTIFS(D_Interventions_Equipes!$W:$W, I$4, D_Interventions_Equipes!$Z:$Z, $B$30)+COUNTIFS(D_Interventions_Equipes!$W:$W, J$4, D_Interventions_Equipes!$Z:$Z, $B$30)+COUNTIFS(D_Interventions_Equipes!$W:$W, K$4, D_Interventions_Equipes!$Z:$Z, $B$30)</f>
        <v>0</v>
      </c>
      <c r="F35" s="252" t="s">
        <v>32</v>
      </c>
      <c r="G35" s="82" t="s">
        <v>469</v>
      </c>
      <c r="H35" s="148">
        <v>41</v>
      </c>
      <c r="I35" s="153">
        <v>7</v>
      </c>
      <c r="J35" s="161">
        <f>(H35/(H35+I35))</f>
        <v>0.85416666666666663</v>
      </c>
      <c r="L35" s="252" t="s">
        <v>496</v>
      </c>
      <c r="M35" s="82" t="s">
        <v>469</v>
      </c>
      <c r="N35" s="125">
        <f>R7+R21+R35</f>
        <v>125</v>
      </c>
      <c r="O35" s="125">
        <f>S7+S21+S35</f>
        <v>18</v>
      </c>
      <c r="P35" s="157">
        <f>(N35/(N35+O35))</f>
        <v>0.87412587412587417</v>
      </c>
      <c r="R35" s="136">
        <v>41</v>
      </c>
      <c r="S35" s="137">
        <v>7</v>
      </c>
    </row>
    <row r="36" spans="2:19" ht="18.75" customHeight="1" thickBot="1" x14ac:dyDescent="0.3">
      <c r="B36" s="76" t="s">
        <v>35</v>
      </c>
      <c r="C36" s="87">
        <f>COUNTIFS(D_Interventions_Equipes!$W:$W, F$2, D_Interventions_Equipes!$Z:$Z, $B$30)+COUNTIFS(D_Interventions_Equipes!$W:$W, G$2, D_Interventions_Equipes!$Z:$Z, $B$30)+COUNTIFS(D_Interventions_Equipes!$W:$W, H$2, D_Interventions_Equipes!$Z:$Z, $B$30)</f>
        <v>0</v>
      </c>
      <c r="D36" s="98">
        <f>COUNTIFS(D_Interventions_Equipes!$W:$W, F$4, D_Interventions_Equipes!$Z:$Z, $B$30)+COUNTIFS(D_Interventions_Equipes!$W:$W, G$4, D_Interventions_Equipes!$Z:$Z, $B$30)+COUNTIFS(D_Interventions_Equipes!$W:$W, H$4, D_Interventions_Equipes!$Z:$Z, $B$30)+COUNTIFS(D_Interventions_Equipes!$W:$W, I$4, D_Interventions_Equipes!$Z:$Z, $B$30)+COUNTIFS(D_Interventions_Equipes!$W:$W, J$4, D_Interventions_Equipes!$Z:$Z, $B$30)+COUNTIFS(D_Interventions_Equipes!$W:$W, K$4, D_Interventions_Equipes!$Z:$Z, $B$30)</f>
        <v>0</v>
      </c>
      <c r="F36" s="253"/>
      <c r="G36" s="83" t="s">
        <v>0</v>
      </c>
      <c r="H36" s="149">
        <v>103</v>
      </c>
      <c r="I36" s="155">
        <v>79</v>
      </c>
      <c r="J36" s="162">
        <f t="shared" ref="J36:J47" si="8">(H36/(H36+I36))</f>
        <v>0.56593406593406592</v>
      </c>
      <c r="L36" s="253"/>
      <c r="M36" s="83" t="s">
        <v>0</v>
      </c>
      <c r="N36" s="125">
        <f t="shared" ref="N36:N48" si="9">R8+R22+R36</f>
        <v>353</v>
      </c>
      <c r="O36" s="125">
        <f t="shared" ref="O36:O48" si="10">S8+S22+S36</f>
        <v>199</v>
      </c>
      <c r="P36" s="158">
        <f t="shared" ref="P36:P47" si="11">(N36/(N36+O36))</f>
        <v>0.63949275362318836</v>
      </c>
      <c r="R36" s="133">
        <v>103</v>
      </c>
      <c r="S36" s="134">
        <v>79</v>
      </c>
    </row>
    <row r="37" spans="2:19" ht="18.75" customHeight="1" thickBot="1" x14ac:dyDescent="0.3">
      <c r="B37" s="76" t="s">
        <v>36</v>
      </c>
      <c r="C37" s="87"/>
      <c r="D37" s="98"/>
      <c r="F37" s="253"/>
      <c r="G37" s="84" t="s">
        <v>480</v>
      </c>
      <c r="H37" s="149">
        <v>302</v>
      </c>
      <c r="I37" s="155">
        <v>22</v>
      </c>
      <c r="J37" s="162">
        <f t="shared" si="8"/>
        <v>0.9320987654320988</v>
      </c>
      <c r="L37" s="253"/>
      <c r="M37" s="84" t="s">
        <v>480</v>
      </c>
      <c r="N37" s="125">
        <f t="shared" si="9"/>
        <v>699</v>
      </c>
      <c r="O37" s="125">
        <f t="shared" si="10"/>
        <v>40</v>
      </c>
      <c r="P37" s="158">
        <f t="shared" si="11"/>
        <v>0.94587280108254401</v>
      </c>
      <c r="Q37" s="73"/>
      <c r="R37" s="133">
        <v>302</v>
      </c>
      <c r="S37" s="134">
        <v>22</v>
      </c>
    </row>
    <row r="38" spans="2:19" ht="18.75" customHeight="1" thickBot="1" x14ac:dyDescent="0.3">
      <c r="B38" s="76" t="s">
        <v>37</v>
      </c>
      <c r="C38" s="87"/>
      <c r="D38" s="98"/>
      <c r="F38" s="253"/>
      <c r="G38" s="84" t="s">
        <v>481</v>
      </c>
      <c r="H38" s="150">
        <v>60</v>
      </c>
      <c r="I38" s="155">
        <v>4</v>
      </c>
      <c r="J38" s="162">
        <f t="shared" si="8"/>
        <v>0.9375</v>
      </c>
      <c r="L38" s="253"/>
      <c r="M38" s="84" t="s">
        <v>481</v>
      </c>
      <c r="N38" s="125">
        <f t="shared" si="9"/>
        <v>184</v>
      </c>
      <c r="O38" s="125">
        <f t="shared" si="10"/>
        <v>18</v>
      </c>
      <c r="P38" s="158">
        <f t="shared" si="11"/>
        <v>0.91089108910891092</v>
      </c>
      <c r="Q38" s="73"/>
      <c r="R38" s="133">
        <v>60</v>
      </c>
      <c r="S38" s="134">
        <v>4</v>
      </c>
    </row>
    <row r="39" spans="2:19" ht="18.75" customHeight="1" thickBot="1" x14ac:dyDescent="0.3">
      <c r="B39" s="76" t="s">
        <v>38</v>
      </c>
      <c r="C39" s="87"/>
      <c r="D39" s="98"/>
      <c r="F39" s="253"/>
      <c r="G39" s="84" t="s">
        <v>477</v>
      </c>
      <c r="H39" s="150">
        <v>1</v>
      </c>
      <c r="I39" s="155">
        <v>5</v>
      </c>
      <c r="J39" s="162">
        <f t="shared" si="8"/>
        <v>0.16666666666666666</v>
      </c>
      <c r="L39" s="253"/>
      <c r="M39" s="84" t="s">
        <v>477</v>
      </c>
      <c r="N39" s="125">
        <f t="shared" si="9"/>
        <v>8</v>
      </c>
      <c r="O39" s="125">
        <f t="shared" si="10"/>
        <v>19</v>
      </c>
      <c r="P39" s="158">
        <f t="shared" si="11"/>
        <v>0.29629629629629628</v>
      </c>
      <c r="Q39" s="73"/>
      <c r="R39" s="133">
        <v>1</v>
      </c>
      <c r="S39" s="134">
        <v>5</v>
      </c>
    </row>
    <row r="40" spans="2:19" ht="18.75" customHeight="1" thickBot="1" x14ac:dyDescent="0.3">
      <c r="B40" s="76" t="s">
        <v>39</v>
      </c>
      <c r="C40" s="87"/>
      <c r="D40" s="98"/>
      <c r="F40" s="253"/>
      <c r="G40" s="84" t="s">
        <v>29</v>
      </c>
      <c r="H40" s="150">
        <v>66</v>
      </c>
      <c r="I40" s="155">
        <v>1</v>
      </c>
      <c r="J40" s="162">
        <f t="shared" si="8"/>
        <v>0.9850746268656716</v>
      </c>
      <c r="L40" s="253"/>
      <c r="M40" s="84" t="s">
        <v>29</v>
      </c>
      <c r="N40" s="125">
        <f t="shared" si="9"/>
        <v>167</v>
      </c>
      <c r="O40" s="125">
        <f t="shared" si="10"/>
        <v>7</v>
      </c>
      <c r="P40" s="158">
        <f t="shared" si="11"/>
        <v>0.95977011494252873</v>
      </c>
      <c r="Q40" s="73"/>
      <c r="R40" s="133">
        <v>66</v>
      </c>
      <c r="S40" s="134">
        <v>1</v>
      </c>
    </row>
    <row r="41" spans="2:19" ht="18.75" customHeight="1" thickBot="1" x14ac:dyDescent="0.3">
      <c r="B41" s="76" t="s">
        <v>40</v>
      </c>
      <c r="C41" s="87"/>
      <c r="D41" s="98"/>
      <c r="F41" s="253"/>
      <c r="G41" s="84" t="s">
        <v>25</v>
      </c>
      <c r="H41" s="150">
        <v>2</v>
      </c>
      <c r="I41" s="155">
        <v>4</v>
      </c>
      <c r="J41" s="162">
        <f t="shared" si="8"/>
        <v>0.33333333333333331</v>
      </c>
      <c r="L41" s="253"/>
      <c r="M41" s="84" t="s">
        <v>25</v>
      </c>
      <c r="N41" s="125">
        <f t="shared" si="9"/>
        <v>59</v>
      </c>
      <c r="O41" s="125">
        <f t="shared" si="10"/>
        <v>15</v>
      </c>
      <c r="P41" s="158">
        <f t="shared" si="11"/>
        <v>0.79729729729729726</v>
      </c>
      <c r="Q41" s="73"/>
      <c r="R41" s="133">
        <v>2</v>
      </c>
      <c r="S41" s="134">
        <v>4</v>
      </c>
    </row>
    <row r="42" spans="2:19" ht="18.75" customHeight="1" thickBot="1" x14ac:dyDescent="0.3">
      <c r="B42" s="77" t="s">
        <v>41</v>
      </c>
      <c r="C42" s="88"/>
      <c r="D42" s="99"/>
      <c r="F42" s="253"/>
      <c r="G42" s="84" t="s">
        <v>478</v>
      </c>
      <c r="H42" s="149">
        <v>0</v>
      </c>
      <c r="I42" s="155">
        <v>3</v>
      </c>
      <c r="J42" s="162">
        <f t="shared" si="8"/>
        <v>0</v>
      </c>
      <c r="L42" s="253"/>
      <c r="M42" s="84" t="s">
        <v>478</v>
      </c>
      <c r="N42" s="125">
        <f t="shared" si="9"/>
        <v>12</v>
      </c>
      <c r="O42" s="125">
        <f t="shared" si="10"/>
        <v>19</v>
      </c>
      <c r="P42" s="158">
        <f t="shared" si="11"/>
        <v>0.38709677419354838</v>
      </c>
      <c r="Q42" s="73"/>
      <c r="R42" s="133">
        <v>0</v>
      </c>
      <c r="S42" s="134">
        <v>3</v>
      </c>
    </row>
    <row r="43" spans="2:19" ht="18.75" customHeight="1" thickBot="1" x14ac:dyDescent="0.3">
      <c r="F43" s="253"/>
      <c r="G43" s="84" t="s">
        <v>479</v>
      </c>
      <c r="H43" s="150">
        <v>0</v>
      </c>
      <c r="I43" s="155">
        <v>2</v>
      </c>
      <c r="J43" s="162">
        <f t="shared" si="8"/>
        <v>0</v>
      </c>
      <c r="L43" s="253"/>
      <c r="M43" s="84" t="s">
        <v>479</v>
      </c>
      <c r="N43" s="125">
        <f t="shared" si="9"/>
        <v>0</v>
      </c>
      <c r="O43" s="125">
        <f t="shared" si="10"/>
        <v>3</v>
      </c>
      <c r="P43" s="158">
        <f t="shared" si="11"/>
        <v>0</v>
      </c>
      <c r="Q43" s="73"/>
      <c r="R43" s="133">
        <v>0</v>
      </c>
      <c r="S43" s="134">
        <v>2</v>
      </c>
    </row>
    <row r="44" spans="2:19" ht="22.5" customHeight="1" thickBot="1" x14ac:dyDescent="0.3">
      <c r="B44" s="80" t="s">
        <v>487</v>
      </c>
      <c r="C44" s="80" t="s">
        <v>463</v>
      </c>
      <c r="D44" s="96" t="s">
        <v>464</v>
      </c>
      <c r="F44" s="253"/>
      <c r="G44" s="128" t="s">
        <v>507</v>
      </c>
      <c r="H44" s="150">
        <v>0</v>
      </c>
      <c r="I44" s="155">
        <v>4</v>
      </c>
      <c r="J44" s="162">
        <f t="shared" si="8"/>
        <v>0</v>
      </c>
      <c r="L44" s="253"/>
      <c r="M44" s="128" t="s">
        <v>507</v>
      </c>
      <c r="N44" s="125">
        <f t="shared" si="9"/>
        <v>1</v>
      </c>
      <c r="O44" s="125">
        <f t="shared" si="10"/>
        <v>6</v>
      </c>
      <c r="P44" s="158">
        <f t="shared" si="11"/>
        <v>0.14285714285714285</v>
      </c>
      <c r="Q44" s="73"/>
      <c r="R44" s="133">
        <v>0</v>
      </c>
      <c r="S44" s="134">
        <v>4</v>
      </c>
    </row>
    <row r="45" spans="2:19" ht="18.75" customHeight="1" thickBot="1" x14ac:dyDescent="0.3">
      <c r="B45" s="78" t="s">
        <v>30</v>
      </c>
      <c r="C45" s="81">
        <f>COUNTIFS(D_Interventions_Equipes!$W:$W, F$2, D_Interventions_Equipes!$Z:$Z, $B$44)+COUNTIFS(D_Interventions_Equipes!$W:$W, G$2, D_Interventions_Equipes!$Z:$Z, $B$44)+COUNTIFS(D_Interventions_Equipes!$W:$W, H$2, D_Interventions_Equipes!$Z:$Z, $B$44)</f>
        <v>0</v>
      </c>
      <c r="D45" s="97">
        <f>COUNTIFS(D_Interventions_Equipes!$W:$W, F$4, D_Interventions_Equipes!$Z:$Z, $B$44)+COUNTIFS(D_Interventions_Equipes!$W:$W, G$4, D_Interventions_Equipes!$Z:$Z, $B$44)+COUNTIFS(D_Interventions_Equipes!$W:$W, H$4, D_Interventions_Equipes!$Z:$Z, $B$44)+COUNTIFS(D_Interventions_Equipes!$W:$W, I$4, D_Interventions_Equipes!$Z:$Z, $B$44)+COUNTIFS(D_Interventions_Equipes!$W:$W, J$4, D_Interventions_Equipes!$Z:$Z, $B$44)+COUNTIFS(D_Interventions_Equipes!$W:$W, K$4, D_Interventions_Equipes!$Z:$Z, $B$44)</f>
        <v>0</v>
      </c>
      <c r="F45" s="253"/>
      <c r="G45" s="129" t="s">
        <v>508</v>
      </c>
      <c r="H45" s="149">
        <v>8</v>
      </c>
      <c r="I45" s="154">
        <v>3</v>
      </c>
      <c r="J45" s="162">
        <f t="shared" si="8"/>
        <v>0.72727272727272729</v>
      </c>
      <c r="L45" s="253"/>
      <c r="M45" s="129" t="s">
        <v>508</v>
      </c>
      <c r="N45" s="125">
        <f t="shared" si="9"/>
        <v>82</v>
      </c>
      <c r="O45" s="125">
        <f t="shared" si="10"/>
        <v>17</v>
      </c>
      <c r="P45" s="158">
        <f t="shared" si="11"/>
        <v>0.82828282828282829</v>
      </c>
      <c r="R45" s="133">
        <v>8</v>
      </c>
      <c r="S45" s="134">
        <v>3</v>
      </c>
    </row>
    <row r="46" spans="2:19" ht="18.75" customHeight="1" thickBot="1" x14ac:dyDescent="0.3">
      <c r="B46" s="76" t="s">
        <v>31</v>
      </c>
      <c r="C46" s="87">
        <f>COUNTIFS(D_Interventions_Equipes!$W:$W, F$2, D_Interventions_Equipes!$Z:$Z, $B$44)+COUNTIFS(D_Interventions_Equipes!$W:$W, G$2, D_Interventions_Equipes!$Z:$Z, $B$44)+COUNTIFS(D_Interventions_Equipes!$W:$W, H$2, D_Interventions_Equipes!$Z:$Z, $B$44)</f>
        <v>0</v>
      </c>
      <c r="D46" s="98">
        <f>COUNTIFS(D_Interventions_Equipes!$W:$W, F$4, D_Interventions_Equipes!$Z:$Z, $B$44)+COUNTIFS(D_Interventions_Equipes!$W:$W, G$4, D_Interventions_Equipes!$Z:$Z, $B$44)+COUNTIFS(D_Interventions_Equipes!$W:$W, H$4, D_Interventions_Equipes!$Z:$Z, $B$44)+COUNTIFS(D_Interventions_Equipes!$W:$W, I$4, D_Interventions_Equipes!$Z:$Z, $B$44)+COUNTIFS(D_Interventions_Equipes!$W:$W, J$4, D_Interventions_Equipes!$Z:$Z, $B$44)+COUNTIFS(D_Interventions_Equipes!$W:$W, K$4, D_Interventions_Equipes!$Z:$Z, $B$44)</f>
        <v>0</v>
      </c>
      <c r="F46" s="253"/>
      <c r="G46" s="118" t="s">
        <v>509</v>
      </c>
      <c r="H46" s="149">
        <v>0</v>
      </c>
      <c r="I46" s="155">
        <v>0</v>
      </c>
      <c r="J46" s="162" t="e">
        <f t="shared" si="8"/>
        <v>#DIV/0!</v>
      </c>
      <c r="L46" s="253"/>
      <c r="M46" s="118" t="s">
        <v>509</v>
      </c>
      <c r="N46" s="125">
        <f t="shared" si="9"/>
        <v>3</v>
      </c>
      <c r="O46" s="125">
        <f t="shared" si="10"/>
        <v>10</v>
      </c>
      <c r="P46" s="158">
        <f t="shared" si="11"/>
        <v>0.23076923076923078</v>
      </c>
      <c r="R46" s="133">
        <v>0</v>
      </c>
      <c r="S46" s="134">
        <v>0</v>
      </c>
    </row>
    <row r="47" spans="2:19" ht="18.75" customHeight="1" thickBot="1" x14ac:dyDescent="0.3">
      <c r="B47" s="76" t="s">
        <v>32</v>
      </c>
      <c r="C47" s="87">
        <f>COUNTIFS(D_Interventions_Equipes!$W:$W, F$2, D_Interventions_Equipes!$Z:$Z, $B$44)+COUNTIFS(D_Interventions_Equipes!$W:$W, G$2, D_Interventions_Equipes!$Z:$Z, $B$44)+COUNTIFS(D_Interventions_Equipes!$W:$W, H$2, D_Interventions_Equipes!$Z:$Z, $B$44)</f>
        <v>0</v>
      </c>
      <c r="D47" s="98">
        <f>COUNTIFS(D_Interventions_Equipes!$W:$W, F$4, D_Interventions_Equipes!$Z:$Z, $B$44)+COUNTIFS(D_Interventions_Equipes!$W:$W, G$4, D_Interventions_Equipes!$Z:$Z, $B$44)+COUNTIFS(D_Interventions_Equipes!$W:$W, H$4, D_Interventions_Equipes!$Z:$Z, $B$44)+COUNTIFS(D_Interventions_Equipes!$W:$W, I$4, D_Interventions_Equipes!$Z:$Z, $B$44)+COUNTIFS(D_Interventions_Equipes!$W:$W, J$4, D_Interventions_Equipes!$Z:$Z, $B$44)+COUNTIFS(D_Interventions_Equipes!$W:$W, K$4, D_Interventions_Equipes!$Z:$Z, $B$44)</f>
        <v>0</v>
      </c>
      <c r="F47" s="253"/>
      <c r="G47" s="119" t="s">
        <v>450</v>
      </c>
      <c r="H47" s="149">
        <v>284</v>
      </c>
      <c r="I47" s="155">
        <v>2</v>
      </c>
      <c r="J47" s="162">
        <f t="shared" si="8"/>
        <v>0.99300699300699302</v>
      </c>
      <c r="L47" s="253"/>
      <c r="M47" s="119" t="s">
        <v>450</v>
      </c>
      <c r="N47" s="125">
        <f t="shared" si="9"/>
        <v>578</v>
      </c>
      <c r="O47" s="125">
        <f t="shared" si="10"/>
        <v>4</v>
      </c>
      <c r="P47" s="158">
        <f t="shared" si="11"/>
        <v>0.99312714776632305</v>
      </c>
      <c r="R47" s="133">
        <v>284</v>
      </c>
      <c r="S47" s="134">
        <v>2</v>
      </c>
    </row>
    <row r="48" spans="2:19" ht="18.75" customHeight="1" thickBot="1" x14ac:dyDescent="0.3">
      <c r="B48" s="76" t="s">
        <v>33</v>
      </c>
      <c r="C48" s="87">
        <f>COUNTIFS(D_Interventions_Equipes!$W:$W, F$2, D_Interventions_Equipes!$Z:$Z, $B$44)+COUNTIFS(D_Interventions_Equipes!$W:$W, G$2, D_Interventions_Equipes!$Z:$Z, $B$44)+COUNTIFS(D_Interventions_Equipes!$W:$W, H$2, D_Interventions_Equipes!$Z:$Z, $B$44)</f>
        <v>0</v>
      </c>
      <c r="D48" s="98">
        <f>COUNTIFS(D_Interventions_Equipes!$W:$W, F$4, D_Interventions_Equipes!$Z:$Z, $B$44)+COUNTIFS(D_Interventions_Equipes!$W:$W, G$4, D_Interventions_Equipes!$Z:$Z, $B$44)+COUNTIFS(D_Interventions_Equipes!$W:$W, H$4, D_Interventions_Equipes!$Z:$Z, $B$44)+COUNTIFS(D_Interventions_Equipes!$W:$W, I$4, D_Interventions_Equipes!$Z:$Z, $B$44)+COUNTIFS(D_Interventions_Equipes!$W:$W, J$4, D_Interventions_Equipes!$Z:$Z, $B$44)+COUNTIFS(D_Interventions_Equipes!$W:$W, K$4, D_Interventions_Equipes!$Z:$Z, $B$44)</f>
        <v>0</v>
      </c>
      <c r="F48" s="254"/>
      <c r="G48" s="85" t="s">
        <v>243</v>
      </c>
      <c r="H48" s="151">
        <f>SUM(H35:H47)</f>
        <v>867</v>
      </c>
      <c r="I48" s="156">
        <f>SUM(I35:I47)</f>
        <v>136</v>
      </c>
      <c r="J48" s="163">
        <f>(H48/(H48+I48))</f>
        <v>0.86440677966101698</v>
      </c>
      <c r="L48" s="254"/>
      <c r="M48" s="85" t="s">
        <v>243</v>
      </c>
      <c r="N48" s="125">
        <f t="shared" si="9"/>
        <v>2271</v>
      </c>
      <c r="O48" s="125">
        <f t="shared" si="10"/>
        <v>375</v>
      </c>
      <c r="P48" s="159">
        <f>(N48/(N48+O48))</f>
        <v>0.85827664399092973</v>
      </c>
      <c r="R48" s="127">
        <v>867</v>
      </c>
      <c r="S48" s="135">
        <v>136</v>
      </c>
    </row>
    <row r="49" spans="2:19" ht="18.75" customHeight="1" thickBot="1" x14ac:dyDescent="0.3">
      <c r="B49" s="76" t="s">
        <v>34</v>
      </c>
      <c r="C49" s="87">
        <f>COUNTIFS(D_Interventions_Equipes!$W:$W, F$2, D_Interventions_Equipes!$Z:$Z, $B$44)+COUNTIFS(D_Interventions_Equipes!$W:$W, G$2, D_Interventions_Equipes!$Z:$Z, $B$44)+COUNTIFS(D_Interventions_Equipes!$W:$W, H$2, D_Interventions_Equipes!$Z:$Z, $B$44)</f>
        <v>0</v>
      </c>
      <c r="D49" s="98">
        <f>COUNTIFS(D_Interventions_Equipes!$W:$W, F$4, D_Interventions_Equipes!$Z:$Z, $B$44)+COUNTIFS(D_Interventions_Equipes!$W:$W, G$4, D_Interventions_Equipes!$Z:$Z, $B$44)+COUNTIFS(D_Interventions_Equipes!$W:$W, H$4, D_Interventions_Equipes!$Z:$Z, $B$44)+COUNTIFS(D_Interventions_Equipes!$W:$W, I$4, D_Interventions_Equipes!$Z:$Z, $B$44)+COUNTIFS(D_Interventions_Equipes!$W:$W, J$4, D_Interventions_Equipes!$Z:$Z, $B$44)+COUNTIFS(D_Interventions_Equipes!$W:$W, K$4, D_Interventions_Equipes!$Z:$Z, $B$44)</f>
        <v>0</v>
      </c>
      <c r="F49" s="252" t="s">
        <v>33</v>
      </c>
      <c r="G49" s="82" t="s">
        <v>469</v>
      </c>
      <c r="H49" s="148">
        <v>49</v>
      </c>
      <c r="I49" s="153">
        <v>8</v>
      </c>
      <c r="J49" s="161">
        <f>(H49/(H49+I49))</f>
        <v>0.85964912280701755</v>
      </c>
      <c r="L49" s="252" t="s">
        <v>497</v>
      </c>
      <c r="M49" s="82" t="s">
        <v>469</v>
      </c>
      <c r="N49" s="125">
        <f>R49+R35+R21+R7</f>
        <v>174</v>
      </c>
      <c r="O49" s="125">
        <f>S49+S35+S21+S7</f>
        <v>26</v>
      </c>
      <c r="P49" s="157">
        <f>(N49/(N49+O49))</f>
        <v>0.87</v>
      </c>
      <c r="R49" s="136">
        <v>49</v>
      </c>
      <c r="S49" s="137">
        <v>8</v>
      </c>
    </row>
    <row r="50" spans="2:19" ht="18.75" customHeight="1" thickBot="1" x14ac:dyDescent="0.3">
      <c r="B50" s="76" t="s">
        <v>35</v>
      </c>
      <c r="C50" s="87">
        <f>COUNTIFS(D_Interventions_Equipes!$W:$W, F$2, D_Interventions_Equipes!$Z:$Z, $B$44)+COUNTIFS(D_Interventions_Equipes!$W:$W, G$2, D_Interventions_Equipes!$Z:$Z, $B$44)+COUNTIFS(D_Interventions_Equipes!$W:$W, H$2, D_Interventions_Equipes!$Z:$Z, $B$44)</f>
        <v>0</v>
      </c>
      <c r="D50" s="98">
        <f>COUNTIFS(D_Interventions_Equipes!$W:$W, F$4, D_Interventions_Equipes!$Z:$Z, $B$44)+COUNTIFS(D_Interventions_Equipes!$W:$W, G$4, D_Interventions_Equipes!$Z:$Z, $B$44)+COUNTIFS(D_Interventions_Equipes!$W:$W, H$4, D_Interventions_Equipes!$Z:$Z, $B$44)+COUNTIFS(D_Interventions_Equipes!$W:$W, I$4, D_Interventions_Equipes!$Z:$Z, $B$44)+COUNTIFS(D_Interventions_Equipes!$W:$W, J$4, D_Interventions_Equipes!$Z:$Z, $B$44)+COUNTIFS(D_Interventions_Equipes!$W:$W, K$4, D_Interventions_Equipes!$Z:$Z, $B$44)</f>
        <v>0</v>
      </c>
      <c r="F50" s="253"/>
      <c r="G50" s="83" t="s">
        <v>0</v>
      </c>
      <c r="H50" s="149">
        <v>127</v>
      </c>
      <c r="I50" s="155">
        <v>166</v>
      </c>
      <c r="J50" s="162">
        <f t="shared" ref="J50:J61" si="12">(H50/(H50+I50))</f>
        <v>0.43344709897610922</v>
      </c>
      <c r="L50" s="253"/>
      <c r="M50" s="83" t="s">
        <v>0</v>
      </c>
      <c r="N50" s="125">
        <f t="shared" ref="N50:N62" si="13">R50+R36+R22+R8</f>
        <v>480</v>
      </c>
      <c r="O50" s="125">
        <f t="shared" ref="O50:O62" si="14">S50+S36+S22+S8</f>
        <v>365</v>
      </c>
      <c r="P50" s="158">
        <f t="shared" ref="P50:P61" si="15">(N50/(N50+O50))</f>
        <v>0.56804733727810652</v>
      </c>
      <c r="R50" s="133">
        <v>127</v>
      </c>
      <c r="S50" s="134">
        <v>166</v>
      </c>
    </row>
    <row r="51" spans="2:19" ht="18.75" customHeight="1" thickBot="1" x14ac:dyDescent="0.3">
      <c r="B51" s="76" t="s">
        <v>36</v>
      </c>
      <c r="C51" s="87"/>
      <c r="D51" s="98"/>
      <c r="F51" s="253"/>
      <c r="G51" s="84" t="s">
        <v>480</v>
      </c>
      <c r="H51" s="149">
        <v>164</v>
      </c>
      <c r="I51" s="155">
        <v>25</v>
      </c>
      <c r="J51" s="162">
        <f t="shared" si="12"/>
        <v>0.86772486772486768</v>
      </c>
      <c r="L51" s="253"/>
      <c r="M51" s="84" t="s">
        <v>480</v>
      </c>
      <c r="N51" s="125">
        <f t="shared" si="13"/>
        <v>863</v>
      </c>
      <c r="O51" s="125">
        <f t="shared" si="14"/>
        <v>65</v>
      </c>
      <c r="P51" s="158">
        <f t="shared" si="15"/>
        <v>0.92995689655172409</v>
      </c>
      <c r="R51" s="133">
        <v>164</v>
      </c>
      <c r="S51" s="134">
        <v>25</v>
      </c>
    </row>
    <row r="52" spans="2:19" ht="19.5" thickBot="1" x14ac:dyDescent="0.3">
      <c r="B52" s="76" t="s">
        <v>37</v>
      </c>
      <c r="C52" s="87"/>
      <c r="D52" s="98"/>
      <c r="F52" s="253"/>
      <c r="G52" s="84" t="s">
        <v>481</v>
      </c>
      <c r="H52" s="150">
        <v>76</v>
      </c>
      <c r="I52" s="155">
        <v>14</v>
      </c>
      <c r="J52" s="162">
        <f t="shared" si="12"/>
        <v>0.84444444444444444</v>
      </c>
      <c r="L52" s="253"/>
      <c r="M52" s="84" t="s">
        <v>481</v>
      </c>
      <c r="N52" s="125">
        <f t="shared" si="13"/>
        <v>260</v>
      </c>
      <c r="O52" s="125">
        <f t="shared" si="14"/>
        <v>32</v>
      </c>
      <c r="P52" s="158">
        <f t="shared" si="15"/>
        <v>0.8904109589041096</v>
      </c>
      <c r="R52" s="133">
        <v>76</v>
      </c>
      <c r="S52" s="134">
        <v>14</v>
      </c>
    </row>
    <row r="53" spans="2:19" ht="19.5" thickBot="1" x14ac:dyDescent="0.3">
      <c r="B53" s="76" t="s">
        <v>38</v>
      </c>
      <c r="C53" s="87"/>
      <c r="D53" s="98"/>
      <c r="F53" s="253"/>
      <c r="G53" s="84" t="s">
        <v>477</v>
      </c>
      <c r="H53" s="150">
        <v>3</v>
      </c>
      <c r="I53" s="155">
        <v>10</v>
      </c>
      <c r="J53" s="162">
        <f t="shared" si="12"/>
        <v>0.23076923076923078</v>
      </c>
      <c r="L53" s="253"/>
      <c r="M53" s="84" t="s">
        <v>477</v>
      </c>
      <c r="N53" s="125">
        <f t="shared" si="13"/>
        <v>11</v>
      </c>
      <c r="O53" s="125">
        <f t="shared" si="14"/>
        <v>29</v>
      </c>
      <c r="P53" s="158">
        <f t="shared" si="15"/>
        <v>0.27500000000000002</v>
      </c>
      <c r="R53" s="133">
        <v>3</v>
      </c>
      <c r="S53" s="134">
        <v>10</v>
      </c>
    </row>
    <row r="54" spans="2:19" ht="19.5" thickBot="1" x14ac:dyDescent="0.3">
      <c r="B54" s="76" t="s">
        <v>39</v>
      </c>
      <c r="C54" s="87"/>
      <c r="D54" s="98"/>
      <c r="F54" s="253"/>
      <c r="G54" s="84" t="s">
        <v>29</v>
      </c>
      <c r="H54" s="150">
        <v>66</v>
      </c>
      <c r="I54" s="155">
        <v>2</v>
      </c>
      <c r="J54" s="162">
        <f t="shared" si="12"/>
        <v>0.97058823529411764</v>
      </c>
      <c r="L54" s="253"/>
      <c r="M54" s="84" t="s">
        <v>29</v>
      </c>
      <c r="N54" s="125">
        <f t="shared" si="13"/>
        <v>233</v>
      </c>
      <c r="O54" s="125">
        <f t="shared" si="14"/>
        <v>9</v>
      </c>
      <c r="P54" s="158">
        <f t="shared" si="15"/>
        <v>0.96280991735537191</v>
      </c>
      <c r="R54" s="133">
        <v>66</v>
      </c>
      <c r="S54" s="134">
        <v>2</v>
      </c>
    </row>
    <row r="55" spans="2:19" ht="19.5" thickBot="1" x14ac:dyDescent="0.3">
      <c r="B55" s="76" t="s">
        <v>40</v>
      </c>
      <c r="C55" s="87"/>
      <c r="D55" s="98"/>
      <c r="F55" s="253"/>
      <c r="G55" s="84" t="s">
        <v>25</v>
      </c>
      <c r="H55" s="150">
        <v>14</v>
      </c>
      <c r="I55" s="155">
        <v>9</v>
      </c>
      <c r="J55" s="162">
        <f t="shared" si="12"/>
        <v>0.60869565217391308</v>
      </c>
      <c r="L55" s="253"/>
      <c r="M55" s="84" t="s">
        <v>25</v>
      </c>
      <c r="N55" s="125">
        <f t="shared" si="13"/>
        <v>73</v>
      </c>
      <c r="O55" s="125">
        <f t="shared" si="14"/>
        <v>24</v>
      </c>
      <c r="P55" s="158">
        <f t="shared" si="15"/>
        <v>0.75257731958762886</v>
      </c>
      <c r="R55" s="133">
        <v>14</v>
      </c>
      <c r="S55" s="134">
        <v>9</v>
      </c>
    </row>
    <row r="56" spans="2:19" ht="19.5" thickBot="1" x14ac:dyDescent="0.3">
      <c r="B56" s="77" t="s">
        <v>41</v>
      </c>
      <c r="C56" s="88"/>
      <c r="D56" s="99"/>
      <c r="F56" s="253"/>
      <c r="G56" s="84" t="s">
        <v>478</v>
      </c>
      <c r="H56" s="149">
        <v>0</v>
      </c>
      <c r="I56" s="155">
        <v>12</v>
      </c>
      <c r="J56" s="162">
        <f t="shared" si="12"/>
        <v>0</v>
      </c>
      <c r="L56" s="253"/>
      <c r="M56" s="84" t="s">
        <v>478</v>
      </c>
      <c r="N56" s="125">
        <f t="shared" si="13"/>
        <v>12</v>
      </c>
      <c r="O56" s="125">
        <f t="shared" si="14"/>
        <v>31</v>
      </c>
      <c r="P56" s="158">
        <f t="shared" si="15"/>
        <v>0.27906976744186046</v>
      </c>
      <c r="R56" s="133">
        <v>0</v>
      </c>
      <c r="S56" s="134">
        <v>12</v>
      </c>
    </row>
    <row r="57" spans="2:19" ht="19.5" thickBot="1" x14ac:dyDescent="0.3">
      <c r="F57" s="253"/>
      <c r="G57" s="84" t="s">
        <v>479</v>
      </c>
      <c r="H57" s="150">
        <v>0</v>
      </c>
      <c r="I57" s="155">
        <v>0</v>
      </c>
      <c r="J57" s="162" t="e">
        <f t="shared" si="12"/>
        <v>#DIV/0!</v>
      </c>
      <c r="L57" s="253"/>
      <c r="M57" s="84" t="s">
        <v>479</v>
      </c>
      <c r="N57" s="125">
        <f t="shared" si="13"/>
        <v>0</v>
      </c>
      <c r="O57" s="125">
        <f t="shared" si="14"/>
        <v>3</v>
      </c>
      <c r="P57" s="158">
        <f t="shared" si="15"/>
        <v>0</v>
      </c>
      <c r="R57" s="133">
        <v>0</v>
      </c>
      <c r="S57" s="134">
        <v>0</v>
      </c>
    </row>
    <row r="58" spans="2:19" ht="19.5" thickBot="1" x14ac:dyDescent="0.3">
      <c r="B58" s="80" t="s">
        <v>482</v>
      </c>
      <c r="C58" s="80" t="s">
        <v>463</v>
      </c>
      <c r="D58" s="96" t="s">
        <v>464</v>
      </c>
      <c r="F58" s="253"/>
      <c r="G58" s="128" t="s">
        <v>507</v>
      </c>
      <c r="H58" s="150">
        <v>0</v>
      </c>
      <c r="I58" s="155">
        <v>2</v>
      </c>
      <c r="J58" s="162">
        <f t="shared" si="12"/>
        <v>0</v>
      </c>
      <c r="L58" s="253"/>
      <c r="M58" s="128" t="s">
        <v>507</v>
      </c>
      <c r="N58" s="125">
        <f t="shared" si="13"/>
        <v>1</v>
      </c>
      <c r="O58" s="125">
        <f t="shared" si="14"/>
        <v>8</v>
      </c>
      <c r="P58" s="158">
        <f t="shared" si="15"/>
        <v>0.1111111111111111</v>
      </c>
      <c r="R58" s="133">
        <v>0</v>
      </c>
      <c r="S58" s="134">
        <v>2</v>
      </c>
    </row>
    <row r="59" spans="2:19" ht="19.5" thickBot="1" x14ac:dyDescent="0.3">
      <c r="B59" s="78" t="s">
        <v>30</v>
      </c>
      <c r="C59" s="81">
        <f>COUNTIFS(D_Interventions_Equipes!$W:$W, F$2, D_Interventions_Equipes!$Z:$Z, $B$58)+COUNTIFS(D_Interventions_Equipes!$W:$W, G$2, D_Interventions_Equipes!$Z:$Z, $B$58)+COUNTIFS(D_Interventions_Equipes!$W:$W, H$2, D_Interventions_Equipes!$Z:$Z, $B$58)</f>
        <v>0</v>
      </c>
      <c r="D59" s="97">
        <f>COUNTIFS(D_Interventions_Equipes!$W:$W, F$4, D_Interventions_Equipes!$Z:$Z, $B$58)+COUNTIFS(D_Interventions_Equipes!$W:$W, G$4, D_Interventions_Equipes!$Z:$Z, $B$58)+COUNTIFS(D_Interventions_Equipes!$W:$W, H$4, D_Interventions_Equipes!$Z:$Z, $B$58)+COUNTIFS(D_Interventions_Equipes!$W:$W, I$4, D_Interventions_Equipes!$Z:$Z, $B$58)+COUNTIFS(D_Interventions_Equipes!$W:$W, J$4, D_Interventions_Equipes!$Z:$Z, $B$58)+COUNTIFS(D_Interventions_Equipes!$W:$W, K$4, D_Interventions_Equipes!$Z:$Z, $B$58)</f>
        <v>0</v>
      </c>
      <c r="F59" s="253"/>
      <c r="G59" s="129" t="s">
        <v>508</v>
      </c>
      <c r="H59" s="149">
        <v>10</v>
      </c>
      <c r="I59" s="154">
        <v>7</v>
      </c>
      <c r="J59" s="162">
        <f t="shared" si="12"/>
        <v>0.58823529411764708</v>
      </c>
      <c r="L59" s="253"/>
      <c r="M59" s="129" t="s">
        <v>508</v>
      </c>
      <c r="N59" s="125">
        <f t="shared" si="13"/>
        <v>92</v>
      </c>
      <c r="O59" s="125">
        <f t="shared" si="14"/>
        <v>24</v>
      </c>
      <c r="P59" s="158">
        <f t="shared" si="15"/>
        <v>0.7931034482758621</v>
      </c>
      <c r="R59" s="133">
        <v>10</v>
      </c>
      <c r="S59" s="134">
        <v>7</v>
      </c>
    </row>
    <row r="60" spans="2:19" ht="19.5" thickBot="1" x14ac:dyDescent="0.3">
      <c r="B60" s="76" t="s">
        <v>31</v>
      </c>
      <c r="C60" s="87">
        <f>COUNTIFS(D_Interventions_Equipes!$W:$W, F$2, D_Interventions_Equipes!$Z:$Z, $B$58)+COUNTIFS(D_Interventions_Equipes!$W:$W, G$2, D_Interventions_Equipes!$Z:$Z, $B$58)+COUNTIFS(D_Interventions_Equipes!$W:$W, H$2, D_Interventions_Equipes!$Z:$Z, $B$58)</f>
        <v>0</v>
      </c>
      <c r="D60" s="98">
        <f>COUNTIFS(D_Interventions_Equipes!$W:$W, F$4, D_Interventions_Equipes!$Z:$Z, $B$58)+COUNTIFS(D_Interventions_Equipes!$W:$W, G$4, D_Interventions_Equipes!$Z:$Z, $B$58)+COUNTIFS(D_Interventions_Equipes!$W:$W, H$4, D_Interventions_Equipes!$Z:$Z, $B$58)+COUNTIFS(D_Interventions_Equipes!$W:$W, I$4, D_Interventions_Equipes!$Z:$Z, $B$58)+COUNTIFS(D_Interventions_Equipes!$W:$W, J$4, D_Interventions_Equipes!$Z:$Z, $B$58)+COUNTIFS(D_Interventions_Equipes!$W:$W, K$4, D_Interventions_Equipes!$Z:$Z, $B$58)</f>
        <v>0</v>
      </c>
      <c r="F60" s="253"/>
      <c r="G60" s="118" t="s">
        <v>509</v>
      </c>
      <c r="H60" s="149">
        <v>1</v>
      </c>
      <c r="I60" s="155">
        <v>3</v>
      </c>
      <c r="J60" s="162">
        <f t="shared" si="12"/>
        <v>0.25</v>
      </c>
      <c r="L60" s="253"/>
      <c r="M60" s="118" t="s">
        <v>509</v>
      </c>
      <c r="N60" s="125">
        <f t="shared" si="13"/>
        <v>4</v>
      </c>
      <c r="O60" s="125">
        <f t="shared" si="14"/>
        <v>13</v>
      </c>
      <c r="P60" s="158">
        <f t="shared" si="15"/>
        <v>0.23529411764705882</v>
      </c>
      <c r="R60" s="133">
        <v>1</v>
      </c>
      <c r="S60" s="134">
        <v>3</v>
      </c>
    </row>
    <row r="61" spans="2:19" ht="19.5" thickBot="1" x14ac:dyDescent="0.3">
      <c r="B61" s="76" t="s">
        <v>32</v>
      </c>
      <c r="C61" s="87">
        <f>COUNTIFS(D_Interventions_Equipes!$W:$W, F$2, D_Interventions_Equipes!$Z:$Z, $B$58)+COUNTIFS(D_Interventions_Equipes!$W:$W, G$2, D_Interventions_Equipes!$Z:$Z, $B$58)+COUNTIFS(D_Interventions_Equipes!$W:$W, H$2, D_Interventions_Equipes!$Z:$Z, $B$58)</f>
        <v>0</v>
      </c>
      <c r="D61" s="98">
        <f>COUNTIFS(D_Interventions_Equipes!$W:$W, F$4, D_Interventions_Equipes!$Z:$Z, $B$58)+COUNTIFS(D_Interventions_Equipes!$W:$W, G$4, D_Interventions_Equipes!$Z:$Z, $B$58)+COUNTIFS(D_Interventions_Equipes!$W:$W, H$4, D_Interventions_Equipes!$Z:$Z, $B$58)+COUNTIFS(D_Interventions_Equipes!$W:$W, I$4, D_Interventions_Equipes!$Z:$Z, $B$58)+COUNTIFS(D_Interventions_Equipes!$W:$W, J$4, D_Interventions_Equipes!$Z:$Z, $B$58)+COUNTIFS(D_Interventions_Equipes!$W:$W, K$4, D_Interventions_Equipes!$Z:$Z, $B$58)</f>
        <v>0</v>
      </c>
      <c r="F61" s="253"/>
      <c r="G61" s="119" t="s">
        <v>450</v>
      </c>
      <c r="H61" s="149">
        <v>149</v>
      </c>
      <c r="I61" s="155">
        <v>11</v>
      </c>
      <c r="J61" s="162">
        <f t="shared" si="12"/>
        <v>0.93125000000000002</v>
      </c>
      <c r="L61" s="253"/>
      <c r="M61" s="119" t="s">
        <v>450</v>
      </c>
      <c r="N61" s="125">
        <f t="shared" si="13"/>
        <v>727</v>
      </c>
      <c r="O61" s="125">
        <f t="shared" si="14"/>
        <v>15</v>
      </c>
      <c r="P61" s="158">
        <f t="shared" si="15"/>
        <v>0.97978436657681944</v>
      </c>
      <c r="R61" s="133">
        <v>149</v>
      </c>
      <c r="S61" s="134">
        <v>11</v>
      </c>
    </row>
    <row r="62" spans="2:19" ht="19.5" thickBot="1" x14ac:dyDescent="0.3">
      <c r="B62" s="76" t="s">
        <v>33</v>
      </c>
      <c r="C62" s="87">
        <f>COUNTIFS(D_Interventions_Equipes!$W:$W, F$2, D_Interventions_Equipes!$Z:$Z, $B$58)+COUNTIFS(D_Interventions_Equipes!$W:$W, G$2, D_Interventions_Equipes!$Z:$Z, $B$58)+COUNTIFS(D_Interventions_Equipes!$W:$W, H$2, D_Interventions_Equipes!$Z:$Z, $B$58)</f>
        <v>0</v>
      </c>
      <c r="D62" s="98">
        <f>COUNTIFS(D_Interventions_Equipes!$W:$W, F$4, D_Interventions_Equipes!$Z:$Z, $B$58)+COUNTIFS(D_Interventions_Equipes!$W:$W, G$4, D_Interventions_Equipes!$Z:$Z, $B$58)+COUNTIFS(D_Interventions_Equipes!$W:$W, H$4, D_Interventions_Equipes!$Z:$Z, $B$58)+COUNTIFS(D_Interventions_Equipes!$W:$W, I$4, D_Interventions_Equipes!$Z:$Z, $B$58)+COUNTIFS(D_Interventions_Equipes!$W:$W, J$4, D_Interventions_Equipes!$Z:$Z, $B$58)+COUNTIFS(D_Interventions_Equipes!$W:$W, K$4, D_Interventions_Equipes!$Z:$Z, $B$58)</f>
        <v>0</v>
      </c>
      <c r="F62" s="254"/>
      <c r="G62" s="85" t="s">
        <v>243</v>
      </c>
      <c r="H62" s="151">
        <f>SUM(H49:H61)</f>
        <v>659</v>
      </c>
      <c r="I62" s="156">
        <f>SUM(I49:I61)</f>
        <v>269</v>
      </c>
      <c r="J62" s="163">
        <f>(H62/(H62+I62))</f>
        <v>0.71012931034482762</v>
      </c>
      <c r="L62" s="254"/>
      <c r="M62" s="85" t="s">
        <v>243</v>
      </c>
      <c r="N62" s="125">
        <f t="shared" si="13"/>
        <v>2930</v>
      </c>
      <c r="O62" s="125">
        <f t="shared" si="14"/>
        <v>644</v>
      </c>
      <c r="P62" s="159">
        <f>(N62/(N62+O62))</f>
        <v>0.81980973698936765</v>
      </c>
      <c r="R62" s="127">
        <v>659</v>
      </c>
      <c r="S62" s="135">
        <v>269</v>
      </c>
    </row>
    <row r="63" spans="2:19" ht="19.5" thickBot="1" x14ac:dyDescent="0.3">
      <c r="B63" s="76" t="s">
        <v>34</v>
      </c>
      <c r="C63" s="87">
        <f>COUNTIFS(D_Interventions_Equipes!$W:$W, F$2, D_Interventions_Equipes!$Z:$Z, $B$58)+COUNTIFS(D_Interventions_Equipes!$W:$W, G$2, D_Interventions_Equipes!$Z:$Z, $B$58)+COUNTIFS(D_Interventions_Equipes!$W:$W, H$2, D_Interventions_Equipes!$Z:$Z, $B$58)</f>
        <v>0</v>
      </c>
      <c r="D63" s="98">
        <f>COUNTIFS(D_Interventions_Equipes!$W:$W, F$4, D_Interventions_Equipes!$Z:$Z, $B$58)+COUNTIFS(D_Interventions_Equipes!$W:$W, G$4, D_Interventions_Equipes!$Z:$Z, $B$58)+COUNTIFS(D_Interventions_Equipes!$W:$W, H$4, D_Interventions_Equipes!$Z:$Z, $B$58)+COUNTIFS(D_Interventions_Equipes!$W:$W, I$4, D_Interventions_Equipes!$Z:$Z, $B$58)+COUNTIFS(D_Interventions_Equipes!$W:$W, J$4, D_Interventions_Equipes!$Z:$Z, $B$58)+COUNTIFS(D_Interventions_Equipes!$W:$W, K$4, D_Interventions_Equipes!$Z:$Z, $B$58)</f>
        <v>0</v>
      </c>
      <c r="F63" s="252" t="s">
        <v>34</v>
      </c>
      <c r="G63" s="82" t="s">
        <v>469</v>
      </c>
      <c r="H63" s="148">
        <v>20</v>
      </c>
      <c r="I63" s="153">
        <v>18</v>
      </c>
      <c r="J63" s="161">
        <f>(H63/(H63+I63))</f>
        <v>0.52631578947368418</v>
      </c>
      <c r="L63" s="252" t="s">
        <v>498</v>
      </c>
      <c r="M63" s="82" t="s">
        <v>469</v>
      </c>
      <c r="N63" s="125">
        <f>R63+R35+R21+R7+R49</f>
        <v>194</v>
      </c>
      <c r="O63" s="125">
        <f>S63+S35+S21+S7+S49</f>
        <v>44</v>
      </c>
      <c r="P63" s="157">
        <f>(N63/(N63+O63))</f>
        <v>0.81512605042016806</v>
      </c>
      <c r="R63" s="136">
        <v>20</v>
      </c>
      <c r="S63" s="137">
        <v>18</v>
      </c>
    </row>
    <row r="64" spans="2:19" ht="19.5" thickBot="1" x14ac:dyDescent="0.3">
      <c r="B64" s="76" t="s">
        <v>35</v>
      </c>
      <c r="C64" s="87">
        <f>COUNTIFS(D_Interventions_Equipes!$W:$W, F$2, D_Interventions_Equipes!$Z:$Z, $B$58)+COUNTIFS(D_Interventions_Equipes!$W:$W, G$2, D_Interventions_Equipes!$Z:$Z, $B$58)+COUNTIFS(D_Interventions_Equipes!$W:$W, H$2, D_Interventions_Equipes!$Z:$Z, $B$58)</f>
        <v>0</v>
      </c>
      <c r="D64" s="98">
        <f>COUNTIFS(D_Interventions_Equipes!$W:$W, F$4, D_Interventions_Equipes!$Z:$Z, $B$58)+COUNTIFS(D_Interventions_Equipes!$W:$W, G$4, D_Interventions_Equipes!$Z:$Z, $B$58)+COUNTIFS(D_Interventions_Equipes!$W:$W, H$4, D_Interventions_Equipes!$Z:$Z, $B$58)+COUNTIFS(D_Interventions_Equipes!$W:$W, I$4, D_Interventions_Equipes!$Z:$Z, $B$58)+COUNTIFS(D_Interventions_Equipes!$W:$W, J$4, D_Interventions_Equipes!$Z:$Z, $B$58)+COUNTIFS(D_Interventions_Equipes!$W:$W, K$4, D_Interventions_Equipes!$Z:$Z, $B$58)</f>
        <v>0</v>
      </c>
      <c r="F64" s="253"/>
      <c r="G64" s="83" t="s">
        <v>0</v>
      </c>
      <c r="H64" s="149">
        <v>148</v>
      </c>
      <c r="I64" s="155">
        <v>86</v>
      </c>
      <c r="J64" s="162">
        <f t="shared" ref="J64:J75" si="16">(H64/(H64+I64))</f>
        <v>0.63247863247863245</v>
      </c>
      <c r="L64" s="253"/>
      <c r="M64" s="83" t="s">
        <v>0</v>
      </c>
      <c r="N64" s="125">
        <f t="shared" ref="N64:N76" si="17">R64+R36+R22+R8+R50</f>
        <v>628</v>
      </c>
      <c r="O64" s="125">
        <f t="shared" ref="O64:O76" si="18">S64+S36+S22+S8+S50</f>
        <v>451</v>
      </c>
      <c r="P64" s="158">
        <f t="shared" ref="P64:P75" si="19">(N64/(N64+O64))</f>
        <v>0.58202038924930488</v>
      </c>
      <c r="R64" s="133">
        <v>148</v>
      </c>
      <c r="S64" s="134">
        <v>86</v>
      </c>
    </row>
    <row r="65" spans="2:19" ht="19.5" thickBot="1" x14ac:dyDescent="0.3">
      <c r="B65" s="76" t="s">
        <v>36</v>
      </c>
      <c r="C65" s="87"/>
      <c r="D65" s="98"/>
      <c r="F65" s="253"/>
      <c r="G65" s="84" t="s">
        <v>480</v>
      </c>
      <c r="H65" s="149">
        <v>215</v>
      </c>
      <c r="I65" s="155">
        <v>49</v>
      </c>
      <c r="J65" s="162">
        <f t="shared" si="16"/>
        <v>0.81439393939393945</v>
      </c>
      <c r="L65" s="253"/>
      <c r="M65" s="84" t="s">
        <v>480</v>
      </c>
      <c r="N65" s="125">
        <f t="shared" si="17"/>
        <v>1078</v>
      </c>
      <c r="O65" s="125">
        <f t="shared" si="18"/>
        <v>114</v>
      </c>
      <c r="P65" s="158">
        <f t="shared" si="19"/>
        <v>0.90436241610738255</v>
      </c>
      <c r="R65" s="133">
        <v>215</v>
      </c>
      <c r="S65" s="134">
        <v>49</v>
      </c>
    </row>
    <row r="66" spans="2:19" ht="19.5" thickBot="1" x14ac:dyDescent="0.3">
      <c r="B66" s="76" t="s">
        <v>37</v>
      </c>
      <c r="C66" s="87"/>
      <c r="D66" s="98"/>
      <c r="F66" s="253"/>
      <c r="G66" s="84" t="s">
        <v>481</v>
      </c>
      <c r="H66" s="150">
        <v>84</v>
      </c>
      <c r="I66" s="155">
        <v>21</v>
      </c>
      <c r="J66" s="162">
        <f t="shared" si="16"/>
        <v>0.8</v>
      </c>
      <c r="L66" s="253"/>
      <c r="M66" s="84" t="s">
        <v>481</v>
      </c>
      <c r="N66" s="125">
        <f t="shared" si="17"/>
        <v>344</v>
      </c>
      <c r="O66" s="125">
        <f t="shared" si="18"/>
        <v>53</v>
      </c>
      <c r="P66" s="158">
        <f t="shared" si="19"/>
        <v>0.86649874055415621</v>
      </c>
      <c r="R66" s="133">
        <v>84</v>
      </c>
      <c r="S66" s="134">
        <v>21</v>
      </c>
    </row>
    <row r="67" spans="2:19" ht="19.5" thickBot="1" x14ac:dyDescent="0.3">
      <c r="B67" s="76" t="s">
        <v>38</v>
      </c>
      <c r="C67" s="87"/>
      <c r="D67" s="98"/>
      <c r="F67" s="253"/>
      <c r="G67" s="84" t="s">
        <v>477</v>
      </c>
      <c r="H67" s="150">
        <v>2</v>
      </c>
      <c r="I67" s="155">
        <v>7</v>
      </c>
      <c r="J67" s="162">
        <f t="shared" si="16"/>
        <v>0.22222222222222221</v>
      </c>
      <c r="L67" s="253"/>
      <c r="M67" s="84" t="s">
        <v>477</v>
      </c>
      <c r="N67" s="125">
        <f t="shared" si="17"/>
        <v>13</v>
      </c>
      <c r="O67" s="125">
        <f t="shared" si="18"/>
        <v>36</v>
      </c>
      <c r="P67" s="158">
        <f t="shared" si="19"/>
        <v>0.26530612244897961</v>
      </c>
      <c r="R67" s="133">
        <v>2</v>
      </c>
      <c r="S67" s="134">
        <v>7</v>
      </c>
    </row>
    <row r="68" spans="2:19" ht="19.5" thickBot="1" x14ac:dyDescent="0.3">
      <c r="B68" s="76" t="s">
        <v>39</v>
      </c>
      <c r="C68" s="87"/>
      <c r="D68" s="98"/>
      <c r="F68" s="253"/>
      <c r="G68" s="84" t="s">
        <v>29</v>
      </c>
      <c r="H68" s="150">
        <v>51</v>
      </c>
      <c r="I68" s="155">
        <v>5</v>
      </c>
      <c r="J68" s="162">
        <f t="shared" si="16"/>
        <v>0.9107142857142857</v>
      </c>
      <c r="L68" s="253"/>
      <c r="M68" s="84" t="s">
        <v>29</v>
      </c>
      <c r="N68" s="125">
        <f t="shared" si="17"/>
        <v>284</v>
      </c>
      <c r="O68" s="125">
        <f t="shared" si="18"/>
        <v>14</v>
      </c>
      <c r="P68" s="158">
        <f t="shared" si="19"/>
        <v>0.95302013422818788</v>
      </c>
      <c r="R68" s="133">
        <v>51</v>
      </c>
      <c r="S68" s="134">
        <v>5</v>
      </c>
    </row>
    <row r="69" spans="2:19" ht="19.5" thickBot="1" x14ac:dyDescent="0.3">
      <c r="B69" s="76" t="s">
        <v>40</v>
      </c>
      <c r="C69" s="87"/>
      <c r="D69" s="98"/>
      <c r="F69" s="253"/>
      <c r="G69" s="84" t="s">
        <v>25</v>
      </c>
      <c r="H69" s="150">
        <v>8</v>
      </c>
      <c r="I69" s="155">
        <v>2</v>
      </c>
      <c r="J69" s="162">
        <f t="shared" si="16"/>
        <v>0.8</v>
      </c>
      <c r="L69" s="253"/>
      <c r="M69" s="84" t="s">
        <v>25</v>
      </c>
      <c r="N69" s="125">
        <f t="shared" si="17"/>
        <v>81</v>
      </c>
      <c r="O69" s="125">
        <f t="shared" si="18"/>
        <v>26</v>
      </c>
      <c r="P69" s="158">
        <f t="shared" si="19"/>
        <v>0.7570093457943925</v>
      </c>
      <c r="R69" s="133">
        <v>8</v>
      </c>
      <c r="S69" s="134">
        <v>2</v>
      </c>
    </row>
    <row r="70" spans="2:19" ht="19.5" thickBot="1" x14ac:dyDescent="0.3">
      <c r="B70" s="77" t="s">
        <v>41</v>
      </c>
      <c r="C70" s="88"/>
      <c r="D70" s="99"/>
      <c r="F70" s="253"/>
      <c r="G70" s="84" t="s">
        <v>478</v>
      </c>
      <c r="H70" s="149">
        <v>0</v>
      </c>
      <c r="I70" s="155">
        <v>6</v>
      </c>
      <c r="J70" s="162">
        <f t="shared" si="16"/>
        <v>0</v>
      </c>
      <c r="L70" s="253"/>
      <c r="M70" s="84" t="s">
        <v>478</v>
      </c>
      <c r="N70" s="125">
        <f t="shared" si="17"/>
        <v>12</v>
      </c>
      <c r="O70" s="125">
        <f t="shared" si="18"/>
        <v>37</v>
      </c>
      <c r="P70" s="158">
        <f t="shared" si="19"/>
        <v>0.24489795918367346</v>
      </c>
      <c r="R70" s="133">
        <v>0</v>
      </c>
      <c r="S70" s="134">
        <v>6</v>
      </c>
    </row>
    <row r="71" spans="2:19" ht="19.5" thickBot="1" x14ac:dyDescent="0.3">
      <c r="F71" s="253"/>
      <c r="G71" s="84" t="s">
        <v>479</v>
      </c>
      <c r="H71" s="150">
        <v>0</v>
      </c>
      <c r="I71" s="155">
        <v>0</v>
      </c>
      <c r="J71" s="162" t="e">
        <f t="shared" si="16"/>
        <v>#DIV/0!</v>
      </c>
      <c r="L71" s="253"/>
      <c r="M71" s="84" t="s">
        <v>479</v>
      </c>
      <c r="N71" s="125">
        <f t="shared" si="17"/>
        <v>0</v>
      </c>
      <c r="O71" s="125">
        <f t="shared" si="18"/>
        <v>3</v>
      </c>
      <c r="P71" s="158">
        <f t="shared" si="19"/>
        <v>0</v>
      </c>
      <c r="R71" s="133">
        <v>0</v>
      </c>
      <c r="S71" s="134">
        <v>0</v>
      </c>
    </row>
    <row r="72" spans="2:19" ht="19.5" thickBot="1" x14ac:dyDescent="0.3">
      <c r="B72" s="80" t="s">
        <v>285</v>
      </c>
      <c r="C72" s="80" t="s">
        <v>463</v>
      </c>
      <c r="D72" s="96" t="s">
        <v>464</v>
      </c>
      <c r="F72" s="253"/>
      <c r="G72" s="128" t="s">
        <v>507</v>
      </c>
      <c r="H72" s="150">
        <v>0</v>
      </c>
      <c r="I72" s="155">
        <v>4</v>
      </c>
      <c r="J72" s="162">
        <f t="shared" si="16"/>
        <v>0</v>
      </c>
      <c r="L72" s="253"/>
      <c r="M72" s="128" t="s">
        <v>507</v>
      </c>
      <c r="N72" s="125">
        <f t="shared" si="17"/>
        <v>1</v>
      </c>
      <c r="O72" s="125">
        <f t="shared" si="18"/>
        <v>12</v>
      </c>
      <c r="P72" s="158">
        <f t="shared" si="19"/>
        <v>7.6923076923076927E-2</v>
      </c>
      <c r="R72" s="133">
        <v>0</v>
      </c>
      <c r="S72" s="134">
        <v>4</v>
      </c>
    </row>
    <row r="73" spans="2:19" ht="19.5" thickBot="1" x14ac:dyDescent="0.3">
      <c r="B73" s="78" t="s">
        <v>30</v>
      </c>
      <c r="C73" s="81">
        <f>COUNTIFS(D_Interventions_Equipes!$W:$W, F$2, D_Interventions_Equipes!$Z:$Z, $B$72)+COUNTIFS(D_Interventions_Equipes!$W:$W, G$2, D_Interventions_Equipes!$Z:$Z, $B$72)+COUNTIFS(D_Interventions_Equipes!$W:$W, H$2, D_Interventions_Equipes!$Z:$Z, $B$72)</f>
        <v>0</v>
      </c>
      <c r="D73" s="97">
        <f>COUNTIFS(D_Interventions_Equipes!$W:$W, F$4, D_Interventions_Equipes!$Z:$Z, $B$72)+COUNTIFS(D_Interventions_Equipes!$W:$W, G$4, D_Interventions_Equipes!$Z:$Z, $B$72)+COUNTIFS(D_Interventions_Equipes!$W:$W, H$4, D_Interventions_Equipes!$Z:$Z, $B$72)+COUNTIFS(D_Interventions_Equipes!$W:$W, I$4, D_Interventions_Equipes!$Z:$Z, $B$72)+COUNTIFS(D_Interventions_Equipes!$W:$W, J$4, D_Interventions_Equipes!$Z:$Z, $B$72)+COUNTIFS(D_Interventions_Equipes!$W:$W, K$4, D_Interventions_Equipes!$Z:$Z, $B$72)</f>
        <v>0</v>
      </c>
      <c r="F73" s="253"/>
      <c r="G73" s="129" t="s">
        <v>508</v>
      </c>
      <c r="H73" s="149">
        <v>12</v>
      </c>
      <c r="I73" s="154">
        <v>0</v>
      </c>
      <c r="J73" s="162">
        <f t="shared" si="16"/>
        <v>1</v>
      </c>
      <c r="L73" s="253"/>
      <c r="M73" s="129" t="s">
        <v>508</v>
      </c>
      <c r="N73" s="125">
        <f t="shared" si="17"/>
        <v>104</v>
      </c>
      <c r="O73" s="125">
        <f t="shared" si="18"/>
        <v>24</v>
      </c>
      <c r="P73" s="158">
        <f t="shared" si="19"/>
        <v>0.8125</v>
      </c>
      <c r="R73" s="133">
        <v>12</v>
      </c>
      <c r="S73" s="134">
        <v>0</v>
      </c>
    </row>
    <row r="74" spans="2:19" ht="19.5" thickBot="1" x14ac:dyDescent="0.3">
      <c r="B74" s="76" t="s">
        <v>31</v>
      </c>
      <c r="C74" s="87">
        <f>COUNTIFS(D_Interventions_Equipes!$W:$W, F$2, D_Interventions_Equipes!$Z:$Z, $B$72)+COUNTIFS(D_Interventions_Equipes!$W:$W, G$2, D_Interventions_Equipes!$Z:$Z, $B$72)+COUNTIFS(D_Interventions_Equipes!$W:$W, H$2, D_Interventions_Equipes!$Z:$Z, $B$72)</f>
        <v>0</v>
      </c>
      <c r="D74" s="98">
        <f>COUNTIFS(D_Interventions_Equipes!$W:$W, F$4, D_Interventions_Equipes!$Z:$Z, $B$72)+COUNTIFS(D_Interventions_Equipes!$W:$W, G$4, D_Interventions_Equipes!$Z:$Z, $B$72)+COUNTIFS(D_Interventions_Equipes!$W:$W, H$4, D_Interventions_Equipes!$Z:$Z, $B$72)+COUNTIFS(D_Interventions_Equipes!$W:$W, I$4, D_Interventions_Equipes!$Z:$Z, $B$72)+COUNTIFS(D_Interventions_Equipes!$W:$W, J$4, D_Interventions_Equipes!$Z:$Z, $B$72)+COUNTIFS(D_Interventions_Equipes!$W:$W, K$4, D_Interventions_Equipes!$Z:$Z, $B$72)</f>
        <v>0</v>
      </c>
      <c r="F74" s="253"/>
      <c r="G74" s="118" t="s">
        <v>509</v>
      </c>
      <c r="H74" s="149">
        <v>2</v>
      </c>
      <c r="I74" s="155">
        <v>0</v>
      </c>
      <c r="J74" s="162">
        <f t="shared" si="16"/>
        <v>1</v>
      </c>
      <c r="L74" s="253"/>
      <c r="M74" s="118" t="s">
        <v>509</v>
      </c>
      <c r="N74" s="125">
        <f t="shared" si="17"/>
        <v>6</v>
      </c>
      <c r="O74" s="125">
        <f t="shared" si="18"/>
        <v>13</v>
      </c>
      <c r="P74" s="158">
        <f t="shared" si="19"/>
        <v>0.31578947368421051</v>
      </c>
      <c r="R74" s="133">
        <v>2</v>
      </c>
      <c r="S74" s="134">
        <v>0</v>
      </c>
    </row>
    <row r="75" spans="2:19" ht="19.5" thickBot="1" x14ac:dyDescent="0.3">
      <c r="B75" s="76" t="s">
        <v>32</v>
      </c>
      <c r="C75" s="87">
        <f>COUNTIFS(D_Interventions_Equipes!$W:$W, F$2, D_Interventions_Equipes!$Z:$Z, $B$72)+COUNTIFS(D_Interventions_Equipes!$W:$W, G$2, D_Interventions_Equipes!$Z:$Z, $B$72)+COUNTIFS(D_Interventions_Equipes!$W:$W, H$2, D_Interventions_Equipes!$Z:$Z, $B$72)</f>
        <v>0</v>
      </c>
      <c r="D75" s="98">
        <f>COUNTIFS(D_Interventions_Equipes!$W:$W, F$4, D_Interventions_Equipes!$Z:$Z, $B$72)+COUNTIFS(D_Interventions_Equipes!$W:$W, G$4, D_Interventions_Equipes!$Z:$Z, $B$72)+COUNTIFS(D_Interventions_Equipes!$W:$W, H$4, D_Interventions_Equipes!$Z:$Z, $B$72)+COUNTIFS(D_Interventions_Equipes!$W:$W, I$4, D_Interventions_Equipes!$Z:$Z, $B$72)+COUNTIFS(D_Interventions_Equipes!$W:$W, J$4, D_Interventions_Equipes!$Z:$Z, $B$72)+COUNTIFS(D_Interventions_Equipes!$W:$W, K$4, D_Interventions_Equipes!$Z:$Z, $B$72)</f>
        <v>0</v>
      </c>
      <c r="F75" s="253"/>
      <c r="G75" s="119" t="s">
        <v>450</v>
      </c>
      <c r="H75" s="149">
        <v>213</v>
      </c>
      <c r="I75" s="155">
        <v>36</v>
      </c>
      <c r="J75" s="162">
        <f t="shared" si="16"/>
        <v>0.85542168674698793</v>
      </c>
      <c r="L75" s="253"/>
      <c r="M75" s="119" t="s">
        <v>450</v>
      </c>
      <c r="N75" s="125">
        <f t="shared" si="17"/>
        <v>940</v>
      </c>
      <c r="O75" s="125">
        <f t="shared" si="18"/>
        <v>51</v>
      </c>
      <c r="P75" s="158">
        <f t="shared" si="19"/>
        <v>0.94853683148335011</v>
      </c>
      <c r="R75" s="133">
        <v>213</v>
      </c>
      <c r="S75" s="134">
        <v>36</v>
      </c>
    </row>
    <row r="76" spans="2:19" ht="19.5" thickBot="1" x14ac:dyDescent="0.3">
      <c r="B76" s="76" t="s">
        <v>33</v>
      </c>
      <c r="C76" s="87">
        <f>COUNTIFS(D_Interventions_Equipes!$W:$W, F$2, D_Interventions_Equipes!$Z:$Z, $B$72)+COUNTIFS(D_Interventions_Equipes!$W:$W, G$2, D_Interventions_Equipes!$Z:$Z, $B$72)+COUNTIFS(D_Interventions_Equipes!$W:$W, H$2, D_Interventions_Equipes!$Z:$Z, $B$72)</f>
        <v>0</v>
      </c>
      <c r="D76" s="98">
        <f>COUNTIFS(D_Interventions_Equipes!$W:$W, F$4, D_Interventions_Equipes!$Z:$Z, $B$72)+COUNTIFS(D_Interventions_Equipes!$W:$W, G$4, D_Interventions_Equipes!$Z:$Z, $B$72)+COUNTIFS(D_Interventions_Equipes!$W:$W, H$4, D_Interventions_Equipes!$Z:$Z, $B$72)+COUNTIFS(D_Interventions_Equipes!$W:$W, I$4, D_Interventions_Equipes!$Z:$Z, $B$72)+COUNTIFS(D_Interventions_Equipes!$W:$W, J$4, D_Interventions_Equipes!$Z:$Z, $B$72)+COUNTIFS(D_Interventions_Equipes!$W:$W, K$4, D_Interventions_Equipes!$Z:$Z, $B$72)</f>
        <v>0</v>
      </c>
      <c r="F76" s="254"/>
      <c r="G76" s="85" t="s">
        <v>243</v>
      </c>
      <c r="H76" s="151">
        <f>SUM(H63:H75)</f>
        <v>755</v>
      </c>
      <c r="I76" s="156">
        <f>SUM(I63:I75)</f>
        <v>234</v>
      </c>
      <c r="J76" s="163">
        <f>(H76/(H76+I76))</f>
        <v>0.76339737108190087</v>
      </c>
      <c r="L76" s="254"/>
      <c r="M76" s="85" t="s">
        <v>243</v>
      </c>
      <c r="N76" s="125">
        <f t="shared" si="17"/>
        <v>3685</v>
      </c>
      <c r="O76" s="125">
        <f t="shared" si="18"/>
        <v>878</v>
      </c>
      <c r="P76" s="159">
        <f>(N76/(N76+O76))</f>
        <v>0.80758273065965369</v>
      </c>
      <c r="R76" s="127">
        <v>755</v>
      </c>
      <c r="S76" s="135">
        <v>234</v>
      </c>
    </row>
    <row r="77" spans="2:19" ht="19.5" thickBot="1" x14ac:dyDescent="0.3">
      <c r="B77" s="76" t="s">
        <v>34</v>
      </c>
      <c r="C77" s="87">
        <f>COUNTIFS(D_Interventions_Equipes!$W:$W, F$2, D_Interventions_Equipes!$Z:$Z, $B$72)+COUNTIFS(D_Interventions_Equipes!$W:$W, G$2, D_Interventions_Equipes!$Z:$Z, $B$72)+COUNTIFS(D_Interventions_Equipes!$W:$W, H$2, D_Interventions_Equipes!$Z:$Z, $B$72)</f>
        <v>0</v>
      </c>
      <c r="D77" s="98">
        <f>COUNTIFS(D_Interventions_Equipes!$W:$W, F$4, D_Interventions_Equipes!$Z:$Z, $B$72)+COUNTIFS(D_Interventions_Equipes!$W:$W, G$4, D_Interventions_Equipes!$Z:$Z, $B$72)+COUNTIFS(D_Interventions_Equipes!$W:$W, H$4, D_Interventions_Equipes!$Z:$Z, $B$72)+COUNTIFS(D_Interventions_Equipes!$W:$W, I$4, D_Interventions_Equipes!$Z:$Z, $B$72)+COUNTIFS(D_Interventions_Equipes!$W:$W, J$4, D_Interventions_Equipes!$Z:$Z, $B$72)+COUNTIFS(D_Interventions_Equipes!$W:$W, K$4, D_Interventions_Equipes!$Z:$Z, $B$72)</f>
        <v>0</v>
      </c>
      <c r="F77" s="252" t="s">
        <v>35</v>
      </c>
      <c r="G77" s="82" t="s">
        <v>469</v>
      </c>
      <c r="H77" s="148">
        <v>29</v>
      </c>
      <c r="I77" s="153">
        <v>13</v>
      </c>
      <c r="J77" s="161">
        <f>(H77/(H77+I77))</f>
        <v>0.69047619047619047</v>
      </c>
      <c r="L77" s="252" t="s">
        <v>499</v>
      </c>
      <c r="M77" s="82" t="s">
        <v>469</v>
      </c>
      <c r="N77" s="125">
        <f>R77+R63+R49+R35+R21+R7</f>
        <v>223</v>
      </c>
      <c r="O77" s="125">
        <f>S77+S63+S49+S35+S21+S7</f>
        <v>57</v>
      </c>
      <c r="P77" s="157">
        <f>(N77/(N77+O77))</f>
        <v>0.79642857142857137</v>
      </c>
      <c r="R77" s="136">
        <v>29</v>
      </c>
      <c r="S77" s="137">
        <v>13</v>
      </c>
    </row>
    <row r="78" spans="2:19" ht="19.5" thickBot="1" x14ac:dyDescent="0.3">
      <c r="B78" s="76" t="s">
        <v>35</v>
      </c>
      <c r="C78" s="87">
        <f>COUNTIFS(D_Interventions_Equipes!$W:$W, F$2, D_Interventions_Equipes!$Z:$Z, $B$72)+COUNTIFS(D_Interventions_Equipes!$W:$W, G$2, D_Interventions_Equipes!$Z:$Z, $B$72)+COUNTIFS(D_Interventions_Equipes!$W:$W, H$2, D_Interventions_Equipes!$Z:$Z, $B$72)</f>
        <v>0</v>
      </c>
      <c r="D78" s="98">
        <f>COUNTIFS(D_Interventions_Equipes!$W:$W, F$4, D_Interventions_Equipes!$Z:$Z, $B$72)+COUNTIFS(D_Interventions_Equipes!$W:$W, G$4, D_Interventions_Equipes!$Z:$Z, $B$72)+COUNTIFS(D_Interventions_Equipes!$W:$W, H$4, D_Interventions_Equipes!$Z:$Z, $B$72)+COUNTIFS(D_Interventions_Equipes!$W:$W, I$4, D_Interventions_Equipes!$Z:$Z, $B$72)+COUNTIFS(D_Interventions_Equipes!$W:$W, J$4, D_Interventions_Equipes!$Z:$Z, $B$72)+COUNTIFS(D_Interventions_Equipes!$W:$W, K$4, D_Interventions_Equipes!$Z:$Z, $B$72)</f>
        <v>0</v>
      </c>
      <c r="F78" s="253"/>
      <c r="G78" s="83" t="s">
        <v>0</v>
      </c>
      <c r="H78" s="149">
        <v>67</v>
      </c>
      <c r="I78" s="155">
        <v>120</v>
      </c>
      <c r="J78" s="162">
        <f t="shared" ref="J78:J89" si="20">(H78/(H78+I78))</f>
        <v>0.35828877005347592</v>
      </c>
      <c r="L78" s="253"/>
      <c r="M78" s="83" t="s">
        <v>0</v>
      </c>
      <c r="N78" s="125">
        <f t="shared" ref="N78:N90" si="21">R78+R64+R50+R36+R22+R8</f>
        <v>695</v>
      </c>
      <c r="O78" s="125">
        <f t="shared" ref="O78:O90" si="22">S78+S64+S50+S36+S22+S8</f>
        <v>571</v>
      </c>
      <c r="P78" s="158">
        <f t="shared" ref="P78:P89" si="23">(N78/(N78+O78))</f>
        <v>0.54897314375987361</v>
      </c>
      <c r="R78" s="133">
        <v>67</v>
      </c>
      <c r="S78" s="134">
        <v>120</v>
      </c>
    </row>
    <row r="79" spans="2:19" ht="19.5" thickBot="1" x14ac:dyDescent="0.3">
      <c r="B79" s="76" t="s">
        <v>36</v>
      </c>
      <c r="C79" s="87"/>
      <c r="D79" s="98"/>
      <c r="F79" s="253"/>
      <c r="G79" s="84" t="s">
        <v>480</v>
      </c>
      <c r="H79" s="149">
        <v>279</v>
      </c>
      <c r="I79" s="155">
        <v>74</v>
      </c>
      <c r="J79" s="162">
        <f t="shared" si="20"/>
        <v>0.79036827195467418</v>
      </c>
      <c r="L79" s="253"/>
      <c r="M79" s="84" t="s">
        <v>480</v>
      </c>
      <c r="N79" s="125">
        <f t="shared" si="21"/>
        <v>1357</v>
      </c>
      <c r="O79" s="125">
        <f t="shared" si="22"/>
        <v>188</v>
      </c>
      <c r="P79" s="158">
        <f t="shared" si="23"/>
        <v>0.87831715210355987</v>
      </c>
      <c r="R79" s="133">
        <v>279</v>
      </c>
      <c r="S79" s="134">
        <v>74</v>
      </c>
    </row>
    <row r="80" spans="2:19" ht="19.5" thickBot="1" x14ac:dyDescent="0.3">
      <c r="B80" s="76" t="s">
        <v>37</v>
      </c>
      <c r="C80" s="87"/>
      <c r="D80" s="98"/>
      <c r="F80" s="253"/>
      <c r="G80" s="84" t="s">
        <v>481</v>
      </c>
      <c r="H80" s="150">
        <v>32</v>
      </c>
      <c r="I80" s="155">
        <v>43</v>
      </c>
      <c r="J80" s="162">
        <f t="shared" si="20"/>
        <v>0.42666666666666669</v>
      </c>
      <c r="L80" s="253"/>
      <c r="M80" s="84" t="s">
        <v>481</v>
      </c>
      <c r="N80" s="125">
        <f t="shared" si="21"/>
        <v>376</v>
      </c>
      <c r="O80" s="125">
        <f t="shared" si="22"/>
        <v>96</v>
      </c>
      <c r="P80" s="158">
        <f t="shared" si="23"/>
        <v>0.79661016949152541</v>
      </c>
      <c r="R80" s="133">
        <v>32</v>
      </c>
      <c r="S80" s="134">
        <v>43</v>
      </c>
    </row>
    <row r="81" spans="2:19" ht="19.5" thickBot="1" x14ac:dyDescent="0.3">
      <c r="B81" s="76" t="s">
        <v>38</v>
      </c>
      <c r="C81" s="87"/>
      <c r="D81" s="98"/>
      <c r="F81" s="253"/>
      <c r="G81" s="84" t="s">
        <v>477</v>
      </c>
      <c r="H81" s="150">
        <v>0</v>
      </c>
      <c r="I81" s="155">
        <v>9</v>
      </c>
      <c r="J81" s="162">
        <f t="shared" si="20"/>
        <v>0</v>
      </c>
      <c r="L81" s="253"/>
      <c r="M81" s="84" t="s">
        <v>477</v>
      </c>
      <c r="N81" s="125">
        <f t="shared" si="21"/>
        <v>13</v>
      </c>
      <c r="O81" s="125">
        <f t="shared" si="22"/>
        <v>45</v>
      </c>
      <c r="P81" s="158">
        <f t="shared" si="23"/>
        <v>0.22413793103448276</v>
      </c>
      <c r="R81" s="133">
        <v>0</v>
      </c>
      <c r="S81" s="134">
        <v>9</v>
      </c>
    </row>
    <row r="82" spans="2:19" ht="19.5" thickBot="1" x14ac:dyDescent="0.3">
      <c r="B82" s="76" t="s">
        <v>39</v>
      </c>
      <c r="C82" s="87"/>
      <c r="D82" s="98"/>
      <c r="F82" s="253"/>
      <c r="G82" s="84" t="s">
        <v>29</v>
      </c>
      <c r="H82" s="150">
        <v>60</v>
      </c>
      <c r="I82" s="155">
        <v>9</v>
      </c>
      <c r="J82" s="162">
        <f t="shared" si="20"/>
        <v>0.86956521739130432</v>
      </c>
      <c r="L82" s="253"/>
      <c r="M82" s="84" t="s">
        <v>29</v>
      </c>
      <c r="N82" s="125">
        <f t="shared" si="21"/>
        <v>344</v>
      </c>
      <c r="O82" s="125">
        <f t="shared" si="22"/>
        <v>23</v>
      </c>
      <c r="P82" s="158">
        <f t="shared" si="23"/>
        <v>0.93732970027247953</v>
      </c>
      <c r="R82" s="133">
        <v>60</v>
      </c>
      <c r="S82" s="134">
        <v>9</v>
      </c>
    </row>
    <row r="83" spans="2:19" ht="19.5" thickBot="1" x14ac:dyDescent="0.3">
      <c r="B83" s="76" t="s">
        <v>40</v>
      </c>
      <c r="C83" s="87"/>
      <c r="D83" s="98"/>
      <c r="F83" s="253"/>
      <c r="G83" s="84" t="s">
        <v>25</v>
      </c>
      <c r="H83" s="150">
        <v>15</v>
      </c>
      <c r="I83" s="155">
        <v>11</v>
      </c>
      <c r="J83" s="162">
        <f t="shared" si="20"/>
        <v>0.57692307692307687</v>
      </c>
      <c r="L83" s="253"/>
      <c r="M83" s="84" t="s">
        <v>25</v>
      </c>
      <c r="N83" s="125">
        <f t="shared" si="21"/>
        <v>96</v>
      </c>
      <c r="O83" s="125">
        <f t="shared" si="22"/>
        <v>37</v>
      </c>
      <c r="P83" s="158">
        <f t="shared" si="23"/>
        <v>0.72180451127819545</v>
      </c>
      <c r="R83" s="133">
        <v>15</v>
      </c>
      <c r="S83" s="134">
        <v>11</v>
      </c>
    </row>
    <row r="84" spans="2:19" ht="19.5" thickBot="1" x14ac:dyDescent="0.3">
      <c r="B84" s="77" t="s">
        <v>41</v>
      </c>
      <c r="C84" s="88"/>
      <c r="D84" s="99"/>
      <c r="F84" s="253"/>
      <c r="G84" s="84" t="s">
        <v>478</v>
      </c>
      <c r="H84" s="149">
        <v>0</v>
      </c>
      <c r="I84" s="155">
        <v>3</v>
      </c>
      <c r="J84" s="162">
        <f t="shared" si="20"/>
        <v>0</v>
      </c>
      <c r="L84" s="253"/>
      <c r="M84" s="84" t="s">
        <v>478</v>
      </c>
      <c r="N84" s="125">
        <f t="shared" si="21"/>
        <v>12</v>
      </c>
      <c r="O84" s="125">
        <f t="shared" si="22"/>
        <v>40</v>
      </c>
      <c r="P84" s="158">
        <f t="shared" si="23"/>
        <v>0.23076923076923078</v>
      </c>
      <c r="R84" s="133">
        <v>0</v>
      </c>
      <c r="S84" s="134">
        <v>3</v>
      </c>
    </row>
    <row r="85" spans="2:19" ht="19.5" thickBot="1" x14ac:dyDescent="0.3">
      <c r="F85" s="253"/>
      <c r="G85" s="84" t="s">
        <v>479</v>
      </c>
      <c r="H85" s="150">
        <v>3</v>
      </c>
      <c r="I85" s="155">
        <v>1</v>
      </c>
      <c r="J85" s="162">
        <f t="shared" si="20"/>
        <v>0.75</v>
      </c>
      <c r="L85" s="253"/>
      <c r="M85" s="84" t="s">
        <v>479</v>
      </c>
      <c r="N85" s="125">
        <f t="shared" si="21"/>
        <v>3</v>
      </c>
      <c r="O85" s="125">
        <f t="shared" si="22"/>
        <v>4</v>
      </c>
      <c r="P85" s="158">
        <f t="shared" si="23"/>
        <v>0.42857142857142855</v>
      </c>
      <c r="R85" s="133">
        <v>3</v>
      </c>
      <c r="S85" s="134">
        <v>1</v>
      </c>
    </row>
    <row r="86" spans="2:19" ht="19.5" thickBot="1" x14ac:dyDescent="0.3">
      <c r="B86" s="80" t="s">
        <v>486</v>
      </c>
      <c r="C86" s="80" t="s">
        <v>463</v>
      </c>
      <c r="D86" s="96" t="s">
        <v>464</v>
      </c>
      <c r="F86" s="253"/>
      <c r="G86" s="128" t="s">
        <v>507</v>
      </c>
      <c r="H86" s="150">
        <v>0</v>
      </c>
      <c r="I86" s="155">
        <v>2</v>
      </c>
      <c r="J86" s="162">
        <f t="shared" si="20"/>
        <v>0</v>
      </c>
      <c r="L86" s="253"/>
      <c r="M86" s="128" t="s">
        <v>507</v>
      </c>
      <c r="N86" s="125">
        <f t="shared" si="21"/>
        <v>1</v>
      </c>
      <c r="O86" s="125">
        <f t="shared" si="22"/>
        <v>14</v>
      </c>
      <c r="P86" s="158">
        <f t="shared" si="23"/>
        <v>6.6666666666666666E-2</v>
      </c>
      <c r="R86" s="133">
        <v>0</v>
      </c>
      <c r="S86" s="134">
        <v>2</v>
      </c>
    </row>
    <row r="87" spans="2:19" ht="19.5" thickBot="1" x14ac:dyDescent="0.3">
      <c r="B87" s="78" t="s">
        <v>30</v>
      </c>
      <c r="C87" s="81">
        <f>COUNTIFS(D_Interventions_Equipes!$W:$W, F$2, D_Interventions_Equipes!$Z:$Z, $B$86)+COUNTIFS(D_Interventions_Equipes!$W:$W, G$2, D_Interventions_Equipes!$Z:$Z, $B$86)+COUNTIFS(D_Interventions_Equipes!$W:$W, H$2, D_Interventions_Equipes!$Z:$Z, $B$86)</f>
        <v>0</v>
      </c>
      <c r="D87" s="97">
        <f>COUNTIFS(D_Interventions_Equipes!$W:$W, F$4, D_Interventions_Equipes!$Z:$Z, $B$86)+COUNTIFS(D_Interventions_Equipes!$W:$W, G$4, D_Interventions_Equipes!$Z:$Z, $B$86)+COUNTIFS(D_Interventions_Equipes!$W:$W, H$4, D_Interventions_Equipes!$Z:$Z, $B$86)+COUNTIFS(D_Interventions_Equipes!$W:$W, I$4, D_Interventions_Equipes!$Z:$Z, $B$86)+COUNTIFS(D_Interventions_Equipes!$W:$W, J$4, D_Interventions_Equipes!$Z:$Z, $B$86)+COUNTIFS(D_Interventions_Equipes!$W:$W, K$4, D_Interventions_Equipes!$Z:$Z, $B$86)</f>
        <v>0</v>
      </c>
      <c r="F87" s="253"/>
      <c r="G87" s="129" t="s">
        <v>508</v>
      </c>
      <c r="H87" s="149">
        <v>12</v>
      </c>
      <c r="I87" s="154">
        <v>10</v>
      </c>
      <c r="J87" s="162">
        <f t="shared" si="20"/>
        <v>0.54545454545454541</v>
      </c>
      <c r="L87" s="253"/>
      <c r="M87" s="129" t="s">
        <v>508</v>
      </c>
      <c r="N87" s="125">
        <f t="shared" si="21"/>
        <v>116</v>
      </c>
      <c r="O87" s="125">
        <f t="shared" si="22"/>
        <v>34</v>
      </c>
      <c r="P87" s="158">
        <f t="shared" si="23"/>
        <v>0.77333333333333332</v>
      </c>
      <c r="R87" s="133">
        <v>12</v>
      </c>
      <c r="S87" s="134">
        <v>10</v>
      </c>
    </row>
    <row r="88" spans="2:19" ht="19.5" thickBot="1" x14ac:dyDescent="0.3">
      <c r="B88" s="76" t="s">
        <v>31</v>
      </c>
      <c r="C88" s="87">
        <f>COUNTIFS(D_Interventions_Equipes!$W:$W, F$2, D_Interventions_Equipes!$Z:$Z, $B$86)+COUNTIFS(D_Interventions_Equipes!$W:$W, G$2, D_Interventions_Equipes!$Z:$Z, $B$86)+COUNTIFS(D_Interventions_Equipes!$W:$W, H$2, D_Interventions_Equipes!$Z:$Z, $B$86)</f>
        <v>0</v>
      </c>
      <c r="D88" s="98">
        <f>COUNTIFS(D_Interventions_Equipes!$W:$W, F$4, D_Interventions_Equipes!$Z:$Z, $B$86)+COUNTIFS(D_Interventions_Equipes!$W:$W, G$4, D_Interventions_Equipes!$Z:$Z, $B$86)+COUNTIFS(D_Interventions_Equipes!$W:$W, H$4, D_Interventions_Equipes!$Z:$Z, $B$86)+COUNTIFS(D_Interventions_Equipes!$W:$W, I$4, D_Interventions_Equipes!$Z:$Z, $B$86)+COUNTIFS(D_Interventions_Equipes!$W:$W, J$4, D_Interventions_Equipes!$Z:$Z, $B$86)+COUNTIFS(D_Interventions_Equipes!$W:$W, K$4, D_Interventions_Equipes!$Z:$Z, $B$86)</f>
        <v>0</v>
      </c>
      <c r="F88" s="253"/>
      <c r="G88" s="118" t="s">
        <v>509</v>
      </c>
      <c r="H88" s="149">
        <v>0</v>
      </c>
      <c r="I88" s="155">
        <v>0</v>
      </c>
      <c r="J88" s="162" t="e">
        <f t="shared" si="20"/>
        <v>#DIV/0!</v>
      </c>
      <c r="L88" s="253"/>
      <c r="M88" s="118" t="s">
        <v>509</v>
      </c>
      <c r="N88" s="125">
        <f t="shared" si="21"/>
        <v>6</v>
      </c>
      <c r="O88" s="125">
        <f t="shared" si="22"/>
        <v>13</v>
      </c>
      <c r="P88" s="158">
        <f t="shared" si="23"/>
        <v>0.31578947368421051</v>
      </c>
      <c r="R88" s="133">
        <v>0</v>
      </c>
      <c r="S88" s="134">
        <v>0</v>
      </c>
    </row>
    <row r="89" spans="2:19" ht="19.5" thickBot="1" x14ac:dyDescent="0.3">
      <c r="B89" s="76" t="s">
        <v>32</v>
      </c>
      <c r="C89" s="87">
        <f>COUNTIFS(D_Interventions_Equipes!$W:$W, F$2, D_Interventions_Equipes!$Z:$Z, $B$86)+COUNTIFS(D_Interventions_Equipes!$W:$W, G$2, D_Interventions_Equipes!$Z:$Z, $B$86)+COUNTIFS(D_Interventions_Equipes!$W:$W, H$2, D_Interventions_Equipes!$Z:$Z, $B$86)</f>
        <v>0</v>
      </c>
      <c r="D89" s="98">
        <f>COUNTIFS(D_Interventions_Equipes!$W:$W, F$4, D_Interventions_Equipes!$Z:$Z, $B$86)+COUNTIFS(D_Interventions_Equipes!$W:$W, G$4, D_Interventions_Equipes!$Z:$Z, $B$86)+COUNTIFS(D_Interventions_Equipes!$W:$W, H$4, D_Interventions_Equipes!$Z:$Z, $B$86)+COUNTIFS(D_Interventions_Equipes!$W:$W, I$4, D_Interventions_Equipes!$Z:$Z, $B$86)+COUNTIFS(D_Interventions_Equipes!$W:$W, J$4, D_Interventions_Equipes!$Z:$Z, $B$86)+COUNTIFS(D_Interventions_Equipes!$W:$W, K$4, D_Interventions_Equipes!$Z:$Z, $B$86)</f>
        <v>0</v>
      </c>
      <c r="F89" s="253"/>
      <c r="G89" s="119" t="s">
        <v>450</v>
      </c>
      <c r="H89" s="149">
        <v>260</v>
      </c>
      <c r="I89" s="155">
        <v>34</v>
      </c>
      <c r="J89" s="162">
        <f t="shared" si="20"/>
        <v>0.88435374149659862</v>
      </c>
      <c r="L89" s="253"/>
      <c r="M89" s="119" t="s">
        <v>450</v>
      </c>
      <c r="N89" s="125">
        <f t="shared" si="21"/>
        <v>1200</v>
      </c>
      <c r="O89" s="125">
        <f t="shared" si="22"/>
        <v>85</v>
      </c>
      <c r="P89" s="158">
        <f t="shared" si="23"/>
        <v>0.93385214007782102</v>
      </c>
      <c r="R89" s="133">
        <v>260</v>
      </c>
      <c r="S89" s="134">
        <v>34</v>
      </c>
    </row>
    <row r="90" spans="2:19" ht="19.5" thickBot="1" x14ac:dyDescent="0.3">
      <c r="B90" s="76" t="s">
        <v>33</v>
      </c>
      <c r="C90" s="87">
        <f>COUNTIFS(D_Interventions_Equipes!$W:$W, F$2, D_Interventions_Equipes!$Z:$Z, $B$86)+COUNTIFS(D_Interventions_Equipes!$W:$W, G$2, D_Interventions_Equipes!$Z:$Z, $B$86)+COUNTIFS(D_Interventions_Equipes!$W:$W, H$2, D_Interventions_Equipes!$Z:$Z, $B$86)</f>
        <v>0</v>
      </c>
      <c r="D90" s="98">
        <f>COUNTIFS(D_Interventions_Equipes!$W:$W, F$4, D_Interventions_Equipes!$Z:$Z, $B$86)+COUNTIFS(D_Interventions_Equipes!$W:$W, G$4, D_Interventions_Equipes!$Z:$Z, $B$86)+COUNTIFS(D_Interventions_Equipes!$W:$W, H$4, D_Interventions_Equipes!$Z:$Z, $B$86)+COUNTIFS(D_Interventions_Equipes!$W:$W, I$4, D_Interventions_Equipes!$Z:$Z, $B$86)+COUNTIFS(D_Interventions_Equipes!$W:$W, J$4, D_Interventions_Equipes!$Z:$Z, $B$86)+COUNTIFS(D_Interventions_Equipes!$W:$W, K$4, D_Interventions_Equipes!$Z:$Z, $B$86)</f>
        <v>0</v>
      </c>
      <c r="F90" s="254"/>
      <c r="G90" s="85" t="s">
        <v>243</v>
      </c>
      <c r="H90" s="151">
        <f>SUM(H77:H89)</f>
        <v>757</v>
      </c>
      <c r="I90" s="156">
        <f>SUM(I77:I89)</f>
        <v>329</v>
      </c>
      <c r="J90" s="163">
        <f>(H90/(H90+I90))</f>
        <v>0.69705340699815843</v>
      </c>
      <c r="L90" s="254"/>
      <c r="M90" s="85" t="s">
        <v>243</v>
      </c>
      <c r="N90" s="125">
        <f t="shared" si="21"/>
        <v>4442</v>
      </c>
      <c r="O90" s="125">
        <f t="shared" si="22"/>
        <v>1207</v>
      </c>
      <c r="P90" s="159">
        <f>(N90/(N90+O90))</f>
        <v>0.7863338644007789</v>
      </c>
      <c r="R90" s="127">
        <v>757</v>
      </c>
      <c r="S90" s="135">
        <v>329</v>
      </c>
    </row>
    <row r="91" spans="2:19" ht="19.5" thickBot="1" x14ac:dyDescent="0.3">
      <c r="B91" s="76" t="s">
        <v>34</v>
      </c>
      <c r="C91" s="87">
        <f>COUNTIFS(D_Interventions_Equipes!$W:$W, F$2, D_Interventions_Equipes!$Z:$Z, $B$86)+COUNTIFS(D_Interventions_Equipes!$W:$W, G$2, D_Interventions_Equipes!$Z:$Z, $B$86)+COUNTIFS(D_Interventions_Equipes!$W:$W, H$2, D_Interventions_Equipes!$Z:$Z, $B$86)</f>
        <v>0</v>
      </c>
      <c r="D91" s="98">
        <f>COUNTIFS(D_Interventions_Equipes!$W:$W, F$4, D_Interventions_Equipes!$Z:$Z, $B$86)+COUNTIFS(D_Interventions_Equipes!$W:$W, G$4, D_Interventions_Equipes!$Z:$Z, $B$86)+COUNTIFS(D_Interventions_Equipes!$W:$W, H$4, D_Interventions_Equipes!$Z:$Z, $B$86)+COUNTIFS(D_Interventions_Equipes!$W:$W, I$4, D_Interventions_Equipes!$Z:$Z, $B$86)+COUNTIFS(D_Interventions_Equipes!$W:$W, J$4, D_Interventions_Equipes!$Z:$Z, $B$86)+COUNTIFS(D_Interventions_Equipes!$W:$W, K$4, D_Interventions_Equipes!$Z:$Z, $B$86)</f>
        <v>0</v>
      </c>
      <c r="F91" s="252" t="s">
        <v>36</v>
      </c>
      <c r="G91" s="82" t="s">
        <v>469</v>
      </c>
      <c r="H91" s="148"/>
      <c r="I91" s="153"/>
      <c r="J91" s="161" t="e">
        <f>(H91/(H91+I91))</f>
        <v>#DIV/0!</v>
      </c>
      <c r="L91" s="252" t="s">
        <v>500</v>
      </c>
      <c r="M91" s="82" t="s">
        <v>469</v>
      </c>
      <c r="N91" s="125"/>
      <c r="O91" s="125"/>
      <c r="P91" s="157" t="e">
        <f>(N91/(N91+O91))</f>
        <v>#DIV/0!</v>
      </c>
      <c r="R91" s="136"/>
      <c r="S91" s="137"/>
    </row>
    <row r="92" spans="2:19" ht="19.5" thickBot="1" x14ac:dyDescent="0.3">
      <c r="B92" s="76" t="s">
        <v>35</v>
      </c>
      <c r="C92" s="87">
        <f>COUNTIFS(D_Interventions_Equipes!$W:$W, F$2, D_Interventions_Equipes!$Z:$Z, $B$86)+COUNTIFS(D_Interventions_Equipes!$W:$W, G$2, D_Interventions_Equipes!$Z:$Z, $B$86)+COUNTIFS(D_Interventions_Equipes!$W:$W, H$2, D_Interventions_Equipes!$Z:$Z, $B$86)</f>
        <v>0</v>
      </c>
      <c r="D92" s="98">
        <f>COUNTIFS(D_Interventions_Equipes!$W:$W, F$4, D_Interventions_Equipes!$Z:$Z, $B$86)+COUNTIFS(D_Interventions_Equipes!$W:$W, G$4, D_Interventions_Equipes!$Z:$Z, $B$86)+COUNTIFS(D_Interventions_Equipes!$W:$W, H$4, D_Interventions_Equipes!$Z:$Z, $B$86)+COUNTIFS(D_Interventions_Equipes!$W:$W, I$4, D_Interventions_Equipes!$Z:$Z, $B$86)+COUNTIFS(D_Interventions_Equipes!$W:$W, J$4, D_Interventions_Equipes!$Z:$Z, $B$86)+COUNTIFS(D_Interventions_Equipes!$W:$W, K$4, D_Interventions_Equipes!$Z:$Z, $B$86)</f>
        <v>0</v>
      </c>
      <c r="F92" s="253"/>
      <c r="G92" s="83" t="s">
        <v>0</v>
      </c>
      <c r="H92" s="149"/>
      <c r="I92" s="155"/>
      <c r="J92" s="162" t="e">
        <f t="shared" ref="J92:J103" si="24">(H92/(H92+I92))</f>
        <v>#DIV/0!</v>
      </c>
      <c r="L92" s="253"/>
      <c r="M92" s="83" t="s">
        <v>0</v>
      </c>
      <c r="N92" s="125"/>
      <c r="O92" s="125"/>
      <c r="P92" s="158" t="e">
        <f t="shared" ref="P92:P103" si="25">(N92/(N92+O92))</f>
        <v>#DIV/0!</v>
      </c>
      <c r="R92" s="133"/>
      <c r="S92" s="134"/>
    </row>
    <row r="93" spans="2:19" ht="19.5" thickBot="1" x14ac:dyDescent="0.3">
      <c r="B93" s="76" t="s">
        <v>36</v>
      </c>
      <c r="C93" s="87"/>
      <c r="D93" s="98"/>
      <c r="F93" s="253"/>
      <c r="G93" s="84" t="s">
        <v>480</v>
      </c>
      <c r="H93" s="149"/>
      <c r="I93" s="155"/>
      <c r="J93" s="162" t="e">
        <f t="shared" si="24"/>
        <v>#DIV/0!</v>
      </c>
      <c r="L93" s="253"/>
      <c r="M93" s="84" t="s">
        <v>480</v>
      </c>
      <c r="N93" s="125"/>
      <c r="O93" s="125"/>
      <c r="P93" s="158" t="e">
        <f t="shared" si="25"/>
        <v>#DIV/0!</v>
      </c>
      <c r="R93" s="133"/>
      <c r="S93" s="134"/>
    </row>
    <row r="94" spans="2:19" ht="19.5" thickBot="1" x14ac:dyDescent="0.3">
      <c r="B94" s="76" t="s">
        <v>37</v>
      </c>
      <c r="C94" s="87"/>
      <c r="D94" s="98"/>
      <c r="F94" s="253"/>
      <c r="G94" s="84" t="s">
        <v>481</v>
      </c>
      <c r="H94" s="150"/>
      <c r="I94" s="155"/>
      <c r="J94" s="162" t="e">
        <f t="shared" si="24"/>
        <v>#DIV/0!</v>
      </c>
      <c r="L94" s="253"/>
      <c r="M94" s="84" t="s">
        <v>481</v>
      </c>
      <c r="N94" s="125"/>
      <c r="O94" s="125"/>
      <c r="P94" s="158" t="e">
        <f t="shared" si="25"/>
        <v>#DIV/0!</v>
      </c>
      <c r="R94" s="133"/>
      <c r="S94" s="134"/>
    </row>
    <row r="95" spans="2:19" ht="19.5" thickBot="1" x14ac:dyDescent="0.3">
      <c r="B95" s="76" t="s">
        <v>38</v>
      </c>
      <c r="C95" s="87"/>
      <c r="D95" s="98"/>
      <c r="F95" s="253"/>
      <c r="G95" s="84" t="s">
        <v>477</v>
      </c>
      <c r="H95" s="150"/>
      <c r="I95" s="155"/>
      <c r="J95" s="162" t="e">
        <f t="shared" si="24"/>
        <v>#DIV/0!</v>
      </c>
      <c r="L95" s="253"/>
      <c r="M95" s="84" t="s">
        <v>477</v>
      </c>
      <c r="N95" s="125"/>
      <c r="O95" s="125"/>
      <c r="P95" s="158" t="e">
        <f t="shared" si="25"/>
        <v>#DIV/0!</v>
      </c>
      <c r="R95" s="133"/>
      <c r="S95" s="134"/>
    </row>
    <row r="96" spans="2:19" ht="19.5" thickBot="1" x14ac:dyDescent="0.3">
      <c r="B96" s="76" t="s">
        <v>39</v>
      </c>
      <c r="C96" s="87"/>
      <c r="D96" s="98"/>
      <c r="F96" s="253"/>
      <c r="G96" s="84" t="s">
        <v>29</v>
      </c>
      <c r="H96" s="150"/>
      <c r="I96" s="155"/>
      <c r="J96" s="162" t="e">
        <f t="shared" si="24"/>
        <v>#DIV/0!</v>
      </c>
      <c r="L96" s="253"/>
      <c r="M96" s="84" t="s">
        <v>29</v>
      </c>
      <c r="N96" s="125"/>
      <c r="O96" s="125"/>
      <c r="P96" s="158" t="e">
        <f t="shared" si="25"/>
        <v>#DIV/0!</v>
      </c>
      <c r="R96" s="133"/>
      <c r="S96" s="134"/>
    </row>
    <row r="97" spans="2:19" ht="19.5" thickBot="1" x14ac:dyDescent="0.3">
      <c r="B97" s="76" t="s">
        <v>40</v>
      </c>
      <c r="C97" s="87"/>
      <c r="D97" s="98"/>
      <c r="F97" s="253"/>
      <c r="G97" s="84" t="s">
        <v>25</v>
      </c>
      <c r="H97" s="150"/>
      <c r="I97" s="155"/>
      <c r="J97" s="162" t="e">
        <f t="shared" si="24"/>
        <v>#DIV/0!</v>
      </c>
      <c r="L97" s="253"/>
      <c r="M97" s="84" t="s">
        <v>25</v>
      </c>
      <c r="N97" s="125"/>
      <c r="O97" s="125"/>
      <c r="P97" s="158" t="e">
        <f t="shared" si="25"/>
        <v>#DIV/0!</v>
      </c>
      <c r="R97" s="133"/>
      <c r="S97" s="134"/>
    </row>
    <row r="98" spans="2:19" ht="19.5" thickBot="1" x14ac:dyDescent="0.3">
      <c r="B98" s="77" t="s">
        <v>41</v>
      </c>
      <c r="C98" s="88"/>
      <c r="D98" s="99"/>
      <c r="F98" s="253"/>
      <c r="G98" s="84" t="s">
        <v>478</v>
      </c>
      <c r="H98" s="149"/>
      <c r="I98" s="155"/>
      <c r="J98" s="162" t="e">
        <f t="shared" si="24"/>
        <v>#DIV/0!</v>
      </c>
      <c r="L98" s="253"/>
      <c r="M98" s="84" t="s">
        <v>478</v>
      </c>
      <c r="N98" s="125"/>
      <c r="O98" s="125"/>
      <c r="P98" s="158" t="e">
        <f t="shared" si="25"/>
        <v>#DIV/0!</v>
      </c>
      <c r="R98" s="133"/>
      <c r="S98" s="134"/>
    </row>
    <row r="99" spans="2:19" ht="19.5" thickBot="1" x14ac:dyDescent="0.3">
      <c r="F99" s="253"/>
      <c r="G99" s="84" t="s">
        <v>479</v>
      </c>
      <c r="H99" s="150"/>
      <c r="I99" s="155"/>
      <c r="J99" s="162" t="e">
        <f t="shared" si="24"/>
        <v>#DIV/0!</v>
      </c>
      <c r="L99" s="253"/>
      <c r="M99" s="84" t="s">
        <v>479</v>
      </c>
      <c r="N99" s="125"/>
      <c r="O99" s="125"/>
      <c r="P99" s="158" t="e">
        <f t="shared" si="25"/>
        <v>#DIV/0!</v>
      </c>
      <c r="R99" s="133"/>
      <c r="S99" s="134"/>
    </row>
    <row r="100" spans="2:19" ht="19.5" thickBot="1" x14ac:dyDescent="0.3">
      <c r="B100" s="80" t="s">
        <v>485</v>
      </c>
      <c r="C100" s="80" t="s">
        <v>463</v>
      </c>
      <c r="D100" s="96" t="s">
        <v>464</v>
      </c>
      <c r="F100" s="253"/>
      <c r="G100" s="128" t="s">
        <v>507</v>
      </c>
      <c r="H100" s="150"/>
      <c r="I100" s="155"/>
      <c r="J100" s="162" t="e">
        <f t="shared" si="24"/>
        <v>#DIV/0!</v>
      </c>
      <c r="L100" s="253"/>
      <c r="M100" s="128" t="s">
        <v>507</v>
      </c>
      <c r="N100" s="125"/>
      <c r="O100" s="125"/>
      <c r="P100" s="158" t="e">
        <f t="shared" si="25"/>
        <v>#DIV/0!</v>
      </c>
      <c r="R100" s="133"/>
      <c r="S100" s="134"/>
    </row>
    <row r="101" spans="2:19" ht="19.5" thickBot="1" x14ac:dyDescent="0.3">
      <c r="B101" s="78" t="s">
        <v>30</v>
      </c>
      <c r="C101" s="81">
        <f>COUNTIFS(D_Interventions_Equipes!$W:$W, F$2, D_Interventions_Equipes!$Z:$Z, $B$100)+COUNTIFS(D_Interventions_Equipes!$W:$W, G$2, D_Interventions_Equipes!$Z:$Z, $B$100)+COUNTIFS(D_Interventions_Equipes!$W:$W, H$2, D_Interventions_Equipes!$Z:$Z, $B$100)</f>
        <v>0</v>
      </c>
      <c r="D101" s="97">
        <f>COUNTIFS(D_Interventions_Equipes!$W:$W, F$4, D_Interventions_Equipes!$Z:$Z, $B$100)+COUNTIFS(D_Interventions_Equipes!$W:$W, G$4, D_Interventions_Equipes!$Z:$Z, $B$100)+COUNTIFS(D_Interventions_Equipes!$W:$W, H$4, D_Interventions_Equipes!$Z:$Z, $B$100)+COUNTIFS(D_Interventions_Equipes!$W:$W, I$4, D_Interventions_Equipes!$Z:$Z, $B$100)+COUNTIFS(D_Interventions_Equipes!$W:$W, J$4, D_Interventions_Equipes!$Z:$Z, $B$100)+COUNTIFS(D_Interventions_Equipes!$W:$W, K$4, D_Interventions_Equipes!$Z:$Z, $B$100)</f>
        <v>0</v>
      </c>
      <c r="F101" s="253"/>
      <c r="G101" s="129" t="s">
        <v>508</v>
      </c>
      <c r="H101" s="149"/>
      <c r="I101" s="154"/>
      <c r="J101" s="162" t="e">
        <f t="shared" si="24"/>
        <v>#DIV/0!</v>
      </c>
      <c r="L101" s="253"/>
      <c r="M101" s="129" t="s">
        <v>508</v>
      </c>
      <c r="N101" s="125"/>
      <c r="O101" s="125"/>
      <c r="P101" s="158" t="e">
        <f t="shared" si="25"/>
        <v>#DIV/0!</v>
      </c>
      <c r="R101" s="133"/>
      <c r="S101" s="134"/>
    </row>
    <row r="102" spans="2:19" ht="19.5" thickBot="1" x14ac:dyDescent="0.3">
      <c r="B102" s="76" t="s">
        <v>31</v>
      </c>
      <c r="C102" s="87">
        <f>COUNTIFS(D_Interventions_Equipes!$W:$W, F$2, D_Interventions_Equipes!$Z:$Z, $B$100)+COUNTIFS(D_Interventions_Equipes!$W:$W, G$2, D_Interventions_Equipes!$Z:$Z, $B$100)+COUNTIFS(D_Interventions_Equipes!$W:$W, H$2, D_Interventions_Equipes!$Z:$Z, $B$100)</f>
        <v>0</v>
      </c>
      <c r="D102" s="98">
        <f>COUNTIFS(D_Interventions_Equipes!$W:$W, F$4, D_Interventions_Equipes!$Z:$Z, $B$100)+COUNTIFS(D_Interventions_Equipes!$W:$W, G$4, D_Interventions_Equipes!$Z:$Z, $B$100)+COUNTIFS(D_Interventions_Equipes!$W:$W, H$4, D_Interventions_Equipes!$Z:$Z, $B$100)+COUNTIFS(D_Interventions_Equipes!$W:$W, I$4, D_Interventions_Equipes!$Z:$Z, $B$100)+COUNTIFS(D_Interventions_Equipes!$W:$W, J$4, D_Interventions_Equipes!$Z:$Z, $B$100)+COUNTIFS(D_Interventions_Equipes!$W:$W, K$4, D_Interventions_Equipes!$Z:$Z, $B$100)</f>
        <v>0</v>
      </c>
      <c r="F102" s="253"/>
      <c r="G102" s="118" t="s">
        <v>509</v>
      </c>
      <c r="H102" s="149"/>
      <c r="I102" s="155"/>
      <c r="J102" s="162" t="e">
        <f t="shared" si="24"/>
        <v>#DIV/0!</v>
      </c>
      <c r="L102" s="253"/>
      <c r="M102" s="118" t="s">
        <v>509</v>
      </c>
      <c r="N102" s="125"/>
      <c r="O102" s="125"/>
      <c r="P102" s="158" t="e">
        <f t="shared" si="25"/>
        <v>#DIV/0!</v>
      </c>
      <c r="R102" s="133"/>
      <c r="S102" s="134"/>
    </row>
    <row r="103" spans="2:19" ht="19.5" thickBot="1" x14ac:dyDescent="0.3">
      <c r="B103" s="76" t="s">
        <v>32</v>
      </c>
      <c r="C103" s="87">
        <f>COUNTIFS(D_Interventions_Equipes!$W:$W, F$2, D_Interventions_Equipes!$Z:$Z, $B$100)+COUNTIFS(D_Interventions_Equipes!$W:$W, G$2, D_Interventions_Equipes!$Z:$Z, $B$100)+COUNTIFS(D_Interventions_Equipes!$W:$W, H$2, D_Interventions_Equipes!$Z:$Z, $B$100)</f>
        <v>0</v>
      </c>
      <c r="D103" s="98">
        <f>COUNTIFS(D_Interventions_Equipes!$W:$W, F$4, D_Interventions_Equipes!$Z:$Z, $B$100)+COUNTIFS(D_Interventions_Equipes!$W:$W, G$4, D_Interventions_Equipes!$Z:$Z, $B$100)+COUNTIFS(D_Interventions_Equipes!$W:$W, H$4, D_Interventions_Equipes!$Z:$Z, $B$100)+COUNTIFS(D_Interventions_Equipes!$W:$W, I$4, D_Interventions_Equipes!$Z:$Z, $B$100)+COUNTIFS(D_Interventions_Equipes!$W:$W, J$4, D_Interventions_Equipes!$Z:$Z, $B$100)+COUNTIFS(D_Interventions_Equipes!$W:$W, K$4, D_Interventions_Equipes!$Z:$Z, $B$100)</f>
        <v>0</v>
      </c>
      <c r="F103" s="253"/>
      <c r="G103" s="119" t="s">
        <v>450</v>
      </c>
      <c r="H103" s="149"/>
      <c r="I103" s="155"/>
      <c r="J103" s="162" t="e">
        <f t="shared" si="24"/>
        <v>#DIV/0!</v>
      </c>
      <c r="L103" s="253"/>
      <c r="M103" s="119" t="s">
        <v>450</v>
      </c>
      <c r="N103" s="125"/>
      <c r="O103" s="125"/>
      <c r="P103" s="158" t="e">
        <f t="shared" si="25"/>
        <v>#DIV/0!</v>
      </c>
      <c r="R103" s="133"/>
      <c r="S103" s="134"/>
    </row>
    <row r="104" spans="2:19" ht="19.5" thickBot="1" x14ac:dyDescent="0.3">
      <c r="B104" s="76" t="s">
        <v>33</v>
      </c>
      <c r="C104" s="87">
        <f>COUNTIFS(D_Interventions_Equipes!$W:$W, F$2, D_Interventions_Equipes!$Z:$Z, $B$100)+COUNTIFS(D_Interventions_Equipes!$W:$W, G$2, D_Interventions_Equipes!$Z:$Z, $B$100)+COUNTIFS(D_Interventions_Equipes!$W:$W, H$2, D_Interventions_Equipes!$Z:$Z, $B$100)</f>
        <v>0</v>
      </c>
      <c r="D104" s="98">
        <f>COUNTIFS(D_Interventions_Equipes!$W:$W, F$4, D_Interventions_Equipes!$Z:$Z, $B$100)+COUNTIFS(D_Interventions_Equipes!$W:$W, G$4, D_Interventions_Equipes!$Z:$Z, $B$100)+COUNTIFS(D_Interventions_Equipes!$W:$W, H$4, D_Interventions_Equipes!$Z:$Z, $B$100)+COUNTIFS(D_Interventions_Equipes!$W:$W, I$4, D_Interventions_Equipes!$Z:$Z, $B$100)+COUNTIFS(D_Interventions_Equipes!$W:$W, J$4, D_Interventions_Equipes!$Z:$Z, $B$100)+COUNTIFS(D_Interventions_Equipes!$W:$W, K$4, D_Interventions_Equipes!$Z:$Z, $B$100)</f>
        <v>0</v>
      </c>
      <c r="F104" s="254"/>
      <c r="G104" s="85" t="s">
        <v>243</v>
      </c>
      <c r="H104" s="151">
        <f>SUM(H91:H103)</f>
        <v>0</v>
      </c>
      <c r="I104" s="156">
        <f>SUM(I91:I103)</f>
        <v>0</v>
      </c>
      <c r="J104" s="163" t="e">
        <f>(H104/(H104+I104))</f>
        <v>#DIV/0!</v>
      </c>
      <c r="L104" s="254"/>
      <c r="M104" s="85" t="s">
        <v>243</v>
      </c>
      <c r="N104" s="125"/>
      <c r="O104" s="125"/>
      <c r="P104" s="159" t="e">
        <f>(N104/(N104+O104))</f>
        <v>#DIV/0!</v>
      </c>
      <c r="R104" s="127"/>
      <c r="S104" s="135"/>
    </row>
    <row r="105" spans="2:19" ht="19.5" thickBot="1" x14ac:dyDescent="0.3">
      <c r="B105" s="76" t="s">
        <v>34</v>
      </c>
      <c r="C105" s="87">
        <f>COUNTIFS(D_Interventions_Equipes!$W:$W, F$2, D_Interventions_Equipes!$Z:$Z, $B$100)+COUNTIFS(D_Interventions_Equipes!$W:$W, G$2, D_Interventions_Equipes!$Z:$Z, $B$100)+COUNTIFS(D_Interventions_Equipes!$W:$W, H$2, D_Interventions_Equipes!$Z:$Z, $B$100)</f>
        <v>0</v>
      </c>
      <c r="D105" s="98">
        <f>COUNTIFS(D_Interventions_Equipes!$W:$W, F$4, D_Interventions_Equipes!$Z:$Z, $B$100)+COUNTIFS(D_Interventions_Equipes!$W:$W, G$4, D_Interventions_Equipes!$Z:$Z, $B$100)+COUNTIFS(D_Interventions_Equipes!$W:$W, H$4, D_Interventions_Equipes!$Z:$Z, $B$100)+COUNTIFS(D_Interventions_Equipes!$W:$W, I$4, D_Interventions_Equipes!$Z:$Z, $B$100)+COUNTIFS(D_Interventions_Equipes!$W:$W, J$4, D_Interventions_Equipes!$Z:$Z, $B$100)+COUNTIFS(D_Interventions_Equipes!$W:$W, K$4, D_Interventions_Equipes!$Z:$Z, $B$100)</f>
        <v>0</v>
      </c>
      <c r="F105" s="252" t="s">
        <v>37</v>
      </c>
      <c r="G105" s="82" t="s">
        <v>469</v>
      </c>
      <c r="H105" s="148"/>
      <c r="I105" s="153"/>
      <c r="J105" s="161" t="e">
        <f>(H105/(H105+I105))</f>
        <v>#DIV/0!</v>
      </c>
      <c r="L105" s="252" t="s">
        <v>501</v>
      </c>
      <c r="M105" s="82" t="s">
        <v>469</v>
      </c>
      <c r="N105" s="125"/>
      <c r="O105" s="125"/>
      <c r="P105" s="157" t="e">
        <f>(N105/(N105+O105))</f>
        <v>#DIV/0!</v>
      </c>
      <c r="R105" s="136"/>
      <c r="S105" s="137"/>
    </row>
    <row r="106" spans="2:19" ht="19.5" thickBot="1" x14ac:dyDescent="0.3">
      <c r="B106" s="76" t="s">
        <v>35</v>
      </c>
      <c r="C106" s="87">
        <f>COUNTIFS(D_Interventions_Equipes!$W:$W, F$2, D_Interventions_Equipes!$Z:$Z, $B$100)+COUNTIFS(D_Interventions_Equipes!$W:$W, G$2, D_Interventions_Equipes!$Z:$Z, $B$100)+COUNTIFS(D_Interventions_Equipes!$W:$W, H$2, D_Interventions_Equipes!$Z:$Z, $B$100)</f>
        <v>0</v>
      </c>
      <c r="D106" s="98">
        <f>COUNTIFS(D_Interventions_Equipes!$W:$W, F$4, D_Interventions_Equipes!$Z:$Z, $B$100)+COUNTIFS(D_Interventions_Equipes!$W:$W, G$4, D_Interventions_Equipes!$Z:$Z, $B$100)+COUNTIFS(D_Interventions_Equipes!$W:$W, H$4, D_Interventions_Equipes!$Z:$Z, $B$100)+COUNTIFS(D_Interventions_Equipes!$W:$W, I$4, D_Interventions_Equipes!$Z:$Z, $B$100)+COUNTIFS(D_Interventions_Equipes!$W:$W, J$4, D_Interventions_Equipes!$Z:$Z, $B$100)+COUNTIFS(D_Interventions_Equipes!$W:$W, K$4, D_Interventions_Equipes!$Z:$Z, $B$100)</f>
        <v>0</v>
      </c>
      <c r="F106" s="253"/>
      <c r="G106" s="83" t="s">
        <v>0</v>
      </c>
      <c r="H106" s="149"/>
      <c r="I106" s="155"/>
      <c r="J106" s="162" t="e">
        <f t="shared" ref="J106:J117" si="26">(H106/(H106+I106))</f>
        <v>#DIV/0!</v>
      </c>
      <c r="L106" s="253"/>
      <c r="M106" s="83" t="s">
        <v>0</v>
      </c>
      <c r="N106" s="125"/>
      <c r="O106" s="125"/>
      <c r="P106" s="158" t="e">
        <f t="shared" ref="P106:P117" si="27">(N106/(N106+O106))</f>
        <v>#DIV/0!</v>
      </c>
      <c r="R106" s="133"/>
      <c r="S106" s="134"/>
    </row>
    <row r="107" spans="2:19" ht="19.5" thickBot="1" x14ac:dyDescent="0.3">
      <c r="B107" s="76" t="s">
        <v>36</v>
      </c>
      <c r="C107" s="87"/>
      <c r="D107" s="98"/>
      <c r="F107" s="253"/>
      <c r="G107" s="84" t="s">
        <v>480</v>
      </c>
      <c r="H107" s="149"/>
      <c r="I107" s="155"/>
      <c r="J107" s="162" t="e">
        <f t="shared" si="26"/>
        <v>#DIV/0!</v>
      </c>
      <c r="L107" s="253"/>
      <c r="M107" s="84" t="s">
        <v>480</v>
      </c>
      <c r="N107" s="125"/>
      <c r="O107" s="125"/>
      <c r="P107" s="158" t="e">
        <f t="shared" si="27"/>
        <v>#DIV/0!</v>
      </c>
      <c r="R107" s="133"/>
      <c r="S107" s="134"/>
    </row>
    <row r="108" spans="2:19" ht="19.5" thickBot="1" x14ac:dyDescent="0.3">
      <c r="B108" s="76" t="s">
        <v>37</v>
      </c>
      <c r="C108" s="87"/>
      <c r="D108" s="98"/>
      <c r="F108" s="253"/>
      <c r="G108" s="84" t="s">
        <v>481</v>
      </c>
      <c r="H108" s="150"/>
      <c r="I108" s="155"/>
      <c r="J108" s="162" t="e">
        <f t="shared" si="26"/>
        <v>#DIV/0!</v>
      </c>
      <c r="L108" s="253"/>
      <c r="M108" s="84" t="s">
        <v>481</v>
      </c>
      <c r="N108" s="125"/>
      <c r="O108" s="125"/>
      <c r="P108" s="158" t="e">
        <f t="shared" si="27"/>
        <v>#DIV/0!</v>
      </c>
      <c r="R108" s="133"/>
      <c r="S108" s="134"/>
    </row>
    <row r="109" spans="2:19" ht="19.5" thickBot="1" x14ac:dyDescent="0.3">
      <c r="B109" s="76" t="s">
        <v>38</v>
      </c>
      <c r="C109" s="87"/>
      <c r="D109" s="98"/>
      <c r="F109" s="253"/>
      <c r="G109" s="84" t="s">
        <v>477</v>
      </c>
      <c r="H109" s="150"/>
      <c r="I109" s="155"/>
      <c r="J109" s="162" t="e">
        <f t="shared" si="26"/>
        <v>#DIV/0!</v>
      </c>
      <c r="L109" s="253"/>
      <c r="M109" s="84" t="s">
        <v>477</v>
      </c>
      <c r="N109" s="125"/>
      <c r="O109" s="125"/>
      <c r="P109" s="158" t="e">
        <f t="shared" si="27"/>
        <v>#DIV/0!</v>
      </c>
      <c r="R109" s="133"/>
      <c r="S109" s="134"/>
    </row>
    <row r="110" spans="2:19" ht="19.5" thickBot="1" x14ac:dyDescent="0.3">
      <c r="B110" s="76" t="s">
        <v>39</v>
      </c>
      <c r="C110" s="87"/>
      <c r="D110" s="98"/>
      <c r="F110" s="253"/>
      <c r="G110" s="84" t="s">
        <v>29</v>
      </c>
      <c r="H110" s="150"/>
      <c r="I110" s="155"/>
      <c r="J110" s="162" t="e">
        <f t="shared" si="26"/>
        <v>#DIV/0!</v>
      </c>
      <c r="L110" s="253"/>
      <c r="M110" s="84" t="s">
        <v>29</v>
      </c>
      <c r="N110" s="125"/>
      <c r="O110" s="125"/>
      <c r="P110" s="158" t="e">
        <f t="shared" si="27"/>
        <v>#DIV/0!</v>
      </c>
      <c r="R110" s="133"/>
      <c r="S110" s="134"/>
    </row>
    <row r="111" spans="2:19" ht="19.5" thickBot="1" x14ac:dyDescent="0.3">
      <c r="B111" s="76" t="s">
        <v>40</v>
      </c>
      <c r="C111" s="87"/>
      <c r="D111" s="98"/>
      <c r="F111" s="253"/>
      <c r="G111" s="84" t="s">
        <v>25</v>
      </c>
      <c r="H111" s="150"/>
      <c r="I111" s="155"/>
      <c r="J111" s="162" t="e">
        <f t="shared" si="26"/>
        <v>#DIV/0!</v>
      </c>
      <c r="L111" s="253"/>
      <c r="M111" s="84" t="s">
        <v>25</v>
      </c>
      <c r="N111" s="125"/>
      <c r="O111" s="125"/>
      <c r="P111" s="158" t="e">
        <f t="shared" si="27"/>
        <v>#DIV/0!</v>
      </c>
      <c r="R111" s="133"/>
      <c r="S111" s="134"/>
    </row>
    <row r="112" spans="2:19" ht="19.5" thickBot="1" x14ac:dyDescent="0.3">
      <c r="B112" s="77" t="s">
        <v>41</v>
      </c>
      <c r="C112" s="88"/>
      <c r="D112" s="99"/>
      <c r="F112" s="253"/>
      <c r="G112" s="84" t="s">
        <v>478</v>
      </c>
      <c r="H112" s="149"/>
      <c r="I112" s="155"/>
      <c r="J112" s="162" t="e">
        <f t="shared" si="26"/>
        <v>#DIV/0!</v>
      </c>
      <c r="L112" s="253"/>
      <c r="M112" s="84" t="s">
        <v>478</v>
      </c>
      <c r="N112" s="125"/>
      <c r="O112" s="125"/>
      <c r="P112" s="158" t="e">
        <f t="shared" si="27"/>
        <v>#DIV/0!</v>
      </c>
      <c r="R112" s="133"/>
      <c r="S112" s="134"/>
    </row>
    <row r="113" spans="2:19" ht="19.5" thickBot="1" x14ac:dyDescent="0.3">
      <c r="F113" s="253"/>
      <c r="G113" s="84" t="s">
        <v>479</v>
      </c>
      <c r="H113" s="150"/>
      <c r="I113" s="155"/>
      <c r="J113" s="162" t="e">
        <f t="shared" si="26"/>
        <v>#DIV/0!</v>
      </c>
      <c r="L113" s="253"/>
      <c r="M113" s="84" t="s">
        <v>479</v>
      </c>
      <c r="N113" s="125"/>
      <c r="O113" s="125"/>
      <c r="P113" s="158" t="e">
        <f t="shared" si="27"/>
        <v>#DIV/0!</v>
      </c>
      <c r="R113" s="133"/>
      <c r="S113" s="134"/>
    </row>
    <row r="114" spans="2:19" ht="19.5" thickBot="1" x14ac:dyDescent="0.3">
      <c r="B114" s="80" t="s">
        <v>490</v>
      </c>
      <c r="C114" s="80" t="s">
        <v>463</v>
      </c>
      <c r="D114" s="96" t="s">
        <v>464</v>
      </c>
      <c r="F114" s="253"/>
      <c r="G114" s="128" t="s">
        <v>507</v>
      </c>
      <c r="H114" s="150"/>
      <c r="I114" s="155"/>
      <c r="J114" s="162" t="e">
        <f t="shared" si="26"/>
        <v>#DIV/0!</v>
      </c>
      <c r="L114" s="253"/>
      <c r="M114" s="128" t="s">
        <v>507</v>
      </c>
      <c r="N114" s="125"/>
      <c r="O114" s="125"/>
      <c r="P114" s="158" t="e">
        <f t="shared" si="27"/>
        <v>#DIV/0!</v>
      </c>
      <c r="R114" s="133"/>
      <c r="S114" s="134"/>
    </row>
    <row r="115" spans="2:19" ht="19.5" thickBot="1" x14ac:dyDescent="0.3">
      <c r="B115" s="78" t="s">
        <v>30</v>
      </c>
      <c r="C115" s="81">
        <f>COUNTIFS(D_Interventions_Equipes!$W:$W, F$2, D_Interventions_Equipes!$Z:$Z, $B$114)+COUNTIFS(D_Interventions_Equipes!$W:$W, G$2, D_Interventions_Equipes!$Z:$Z, $B$114)+COUNTIFS(D_Interventions_Equipes!$W:$W, H$2, D_Interventions_Equipes!$Z:$Z, $B$114)</f>
        <v>0</v>
      </c>
      <c r="D115" s="97">
        <f>COUNTIFS(D_Interventions_Equipes!$W:$W, F$4, D_Interventions_Equipes!$Z:$Z, $B$114)+COUNTIFS(D_Interventions_Equipes!$W:$W, G$4, D_Interventions_Equipes!$Z:$Z, $B$114)+COUNTIFS(D_Interventions_Equipes!$W:$W, H$4, D_Interventions_Equipes!$Z:$Z, $B$114)+COUNTIFS(D_Interventions_Equipes!$W:$W, I$4, D_Interventions_Equipes!$Z:$Z, $B$114)+COUNTIFS(D_Interventions_Equipes!$W:$W, J$4, D_Interventions_Equipes!$Z:$Z, $B$114)+COUNTIFS(D_Interventions_Equipes!$W:$W, K$4, D_Interventions_Equipes!$Z:$Z, $B$114)</f>
        <v>0</v>
      </c>
      <c r="F115" s="253"/>
      <c r="G115" s="129" t="s">
        <v>508</v>
      </c>
      <c r="H115" s="149"/>
      <c r="I115" s="154"/>
      <c r="J115" s="162" t="e">
        <f t="shared" si="26"/>
        <v>#DIV/0!</v>
      </c>
      <c r="L115" s="253"/>
      <c r="M115" s="129" t="s">
        <v>508</v>
      </c>
      <c r="N115" s="125"/>
      <c r="O115" s="125"/>
      <c r="P115" s="158" t="e">
        <f t="shared" si="27"/>
        <v>#DIV/0!</v>
      </c>
      <c r="R115" s="133"/>
      <c r="S115" s="134"/>
    </row>
    <row r="116" spans="2:19" ht="19.5" thickBot="1" x14ac:dyDescent="0.3">
      <c r="B116" s="76" t="s">
        <v>31</v>
      </c>
      <c r="C116" s="87">
        <f>COUNTIFS(D_Interventions_Equipes!$W:$W, F$2, D_Interventions_Equipes!$Z:$Z, $B$114)+COUNTIFS(D_Interventions_Equipes!$W:$W, G$2, D_Interventions_Equipes!$Z:$Z, $B$114)+COUNTIFS(D_Interventions_Equipes!$W:$W, H$2, D_Interventions_Equipes!$Z:$Z, $B$114)</f>
        <v>0</v>
      </c>
      <c r="D116" s="98">
        <f>COUNTIFS(D_Interventions_Equipes!$W:$W, F$4, D_Interventions_Equipes!$Z:$Z, $B$114)+COUNTIFS(D_Interventions_Equipes!$W:$W, G$4, D_Interventions_Equipes!$Z:$Z, $B$114)+COUNTIFS(D_Interventions_Equipes!$W:$W, H$4, D_Interventions_Equipes!$Z:$Z, $B$114)+COUNTIFS(D_Interventions_Equipes!$W:$W, I$4, D_Interventions_Equipes!$Z:$Z, $B$114)+COUNTIFS(D_Interventions_Equipes!$W:$W, J$4, D_Interventions_Equipes!$Z:$Z, $B$114)+COUNTIFS(D_Interventions_Equipes!$W:$W, K$4, D_Interventions_Equipes!$Z:$Z, $B$114)</f>
        <v>0</v>
      </c>
      <c r="F116" s="253"/>
      <c r="G116" s="118" t="s">
        <v>509</v>
      </c>
      <c r="H116" s="149"/>
      <c r="I116" s="155"/>
      <c r="J116" s="162" t="e">
        <f t="shared" si="26"/>
        <v>#DIV/0!</v>
      </c>
      <c r="L116" s="253"/>
      <c r="M116" s="118" t="s">
        <v>509</v>
      </c>
      <c r="N116" s="125"/>
      <c r="O116" s="125"/>
      <c r="P116" s="158" t="e">
        <f t="shared" si="27"/>
        <v>#DIV/0!</v>
      </c>
      <c r="R116" s="133"/>
      <c r="S116" s="134"/>
    </row>
    <row r="117" spans="2:19" ht="19.5" thickBot="1" x14ac:dyDescent="0.3">
      <c r="B117" s="76" t="s">
        <v>32</v>
      </c>
      <c r="C117" s="87">
        <f>COUNTIFS(D_Interventions_Equipes!$W:$W, F$2, D_Interventions_Equipes!$Z:$Z, $B$114)+COUNTIFS(D_Interventions_Equipes!$W:$W, G$2, D_Interventions_Equipes!$Z:$Z, $B$114)+COUNTIFS(D_Interventions_Equipes!$W:$W, H$2, D_Interventions_Equipes!$Z:$Z, $B$114)</f>
        <v>0</v>
      </c>
      <c r="D117" s="98">
        <f>COUNTIFS(D_Interventions_Equipes!$W:$W, F$4, D_Interventions_Equipes!$Z:$Z, $B$114)+COUNTIFS(D_Interventions_Equipes!$W:$W, G$4, D_Interventions_Equipes!$Z:$Z, $B$114)+COUNTIFS(D_Interventions_Equipes!$W:$W, H$4, D_Interventions_Equipes!$Z:$Z, $B$114)+COUNTIFS(D_Interventions_Equipes!$W:$W, I$4, D_Interventions_Equipes!$Z:$Z, $B$114)+COUNTIFS(D_Interventions_Equipes!$W:$W, J$4, D_Interventions_Equipes!$Z:$Z, $B$114)+COUNTIFS(D_Interventions_Equipes!$W:$W, K$4, D_Interventions_Equipes!$Z:$Z, $B$114)</f>
        <v>0</v>
      </c>
      <c r="F117" s="253"/>
      <c r="G117" s="119" t="s">
        <v>450</v>
      </c>
      <c r="H117" s="149"/>
      <c r="I117" s="155"/>
      <c r="J117" s="162" t="e">
        <f t="shared" si="26"/>
        <v>#DIV/0!</v>
      </c>
      <c r="L117" s="253"/>
      <c r="M117" s="119" t="s">
        <v>450</v>
      </c>
      <c r="N117" s="125"/>
      <c r="O117" s="125"/>
      <c r="P117" s="158" t="e">
        <f t="shared" si="27"/>
        <v>#DIV/0!</v>
      </c>
      <c r="R117" s="133"/>
      <c r="S117" s="134"/>
    </row>
    <row r="118" spans="2:19" ht="19.5" thickBot="1" x14ac:dyDescent="0.3">
      <c r="B118" s="76" t="s">
        <v>33</v>
      </c>
      <c r="C118" s="87">
        <f>COUNTIFS(D_Interventions_Equipes!$W:$W, F$2, D_Interventions_Equipes!$Z:$Z, $B$114)+COUNTIFS(D_Interventions_Equipes!$W:$W, G$2, D_Interventions_Equipes!$Z:$Z, $B$114)+COUNTIFS(D_Interventions_Equipes!$W:$W, H$2, D_Interventions_Equipes!$Z:$Z, $B$114)</f>
        <v>0</v>
      </c>
      <c r="D118" s="98">
        <f>COUNTIFS(D_Interventions_Equipes!$W:$W, F$4, D_Interventions_Equipes!$Z:$Z, $B$114)+COUNTIFS(D_Interventions_Equipes!$W:$W, G$4, D_Interventions_Equipes!$Z:$Z, $B$114)+COUNTIFS(D_Interventions_Equipes!$W:$W, H$4, D_Interventions_Equipes!$Z:$Z, $B$114)+COUNTIFS(D_Interventions_Equipes!$W:$W, I$4, D_Interventions_Equipes!$Z:$Z, $B$114)+COUNTIFS(D_Interventions_Equipes!$W:$W, J$4, D_Interventions_Equipes!$Z:$Z, $B$114)+COUNTIFS(D_Interventions_Equipes!$W:$W, K$4, D_Interventions_Equipes!$Z:$Z, $B$114)</f>
        <v>0</v>
      </c>
      <c r="F118" s="254"/>
      <c r="G118" s="85" t="s">
        <v>243</v>
      </c>
      <c r="H118" s="151">
        <f>SUM(H105:H117)</f>
        <v>0</v>
      </c>
      <c r="I118" s="156">
        <f>SUM(I105:I117)</f>
        <v>0</v>
      </c>
      <c r="J118" s="163" t="e">
        <f>(H118/(H118+I118))</f>
        <v>#DIV/0!</v>
      </c>
      <c r="L118" s="254"/>
      <c r="M118" s="85" t="s">
        <v>243</v>
      </c>
      <c r="N118" s="125"/>
      <c r="O118" s="125"/>
      <c r="P118" s="159" t="e">
        <f>(N118/(N118+O118))</f>
        <v>#DIV/0!</v>
      </c>
      <c r="R118" s="127"/>
      <c r="S118" s="135"/>
    </row>
    <row r="119" spans="2:19" ht="19.5" thickBot="1" x14ac:dyDescent="0.3">
      <c r="B119" s="76" t="s">
        <v>34</v>
      </c>
      <c r="C119" s="87">
        <f>COUNTIFS(D_Interventions_Equipes!$W:$W, F$2, D_Interventions_Equipes!$Z:$Z, $B$114)+COUNTIFS(D_Interventions_Equipes!$W:$W, G$2, D_Interventions_Equipes!$Z:$Z, $B$114)+COUNTIFS(D_Interventions_Equipes!$W:$W, H$2, D_Interventions_Equipes!$Z:$Z, $B$114)</f>
        <v>0</v>
      </c>
      <c r="D119" s="98">
        <f>COUNTIFS(D_Interventions_Equipes!$W:$W, F$4, D_Interventions_Equipes!$Z:$Z, $B$114)+COUNTIFS(D_Interventions_Equipes!$W:$W, G$4, D_Interventions_Equipes!$Z:$Z, $B$114)+COUNTIFS(D_Interventions_Equipes!$W:$W, H$4, D_Interventions_Equipes!$Z:$Z, $B$114)+COUNTIFS(D_Interventions_Equipes!$W:$W, I$4, D_Interventions_Equipes!$Z:$Z, $B$114)+COUNTIFS(D_Interventions_Equipes!$W:$W, J$4, D_Interventions_Equipes!$Z:$Z, $B$114)+COUNTIFS(D_Interventions_Equipes!$W:$W, K$4, D_Interventions_Equipes!$Z:$Z, $B$114)</f>
        <v>0</v>
      </c>
      <c r="F119" s="252" t="s">
        <v>38</v>
      </c>
      <c r="G119" s="82" t="s">
        <v>469</v>
      </c>
      <c r="H119" s="148"/>
      <c r="I119" s="153"/>
      <c r="J119" s="161" t="e">
        <f>(H119/(H119+I119))</f>
        <v>#DIV/0!</v>
      </c>
      <c r="L119" s="252" t="s">
        <v>502</v>
      </c>
      <c r="M119" s="82" t="s">
        <v>469</v>
      </c>
      <c r="N119" s="125"/>
      <c r="O119" s="125"/>
      <c r="P119" s="157" t="e">
        <f>(N119/(N119+O119))</f>
        <v>#DIV/0!</v>
      </c>
      <c r="R119" s="136"/>
      <c r="S119" s="137"/>
    </row>
    <row r="120" spans="2:19" ht="19.5" thickBot="1" x14ac:dyDescent="0.3">
      <c r="B120" s="76" t="s">
        <v>35</v>
      </c>
      <c r="C120" s="87">
        <f>COUNTIFS(D_Interventions_Equipes!$W:$W, F$2, D_Interventions_Equipes!$Z:$Z, $B$114)+COUNTIFS(D_Interventions_Equipes!$W:$W, G$2, D_Interventions_Equipes!$Z:$Z, $B$114)+COUNTIFS(D_Interventions_Equipes!$W:$W, H$2, D_Interventions_Equipes!$Z:$Z, $B$114)</f>
        <v>0</v>
      </c>
      <c r="D120" s="98">
        <f>COUNTIFS(D_Interventions_Equipes!$W:$W, F$4, D_Interventions_Equipes!$Z:$Z, $B$114)+COUNTIFS(D_Interventions_Equipes!$W:$W, G$4, D_Interventions_Equipes!$Z:$Z, $B$114)+COUNTIFS(D_Interventions_Equipes!$W:$W, H$4, D_Interventions_Equipes!$Z:$Z, $B$114)+COUNTIFS(D_Interventions_Equipes!$W:$W, I$4, D_Interventions_Equipes!$Z:$Z, $B$114)+COUNTIFS(D_Interventions_Equipes!$W:$W, J$4, D_Interventions_Equipes!$Z:$Z, $B$114)+COUNTIFS(D_Interventions_Equipes!$W:$W, K$4, D_Interventions_Equipes!$Z:$Z, $B$114)</f>
        <v>0</v>
      </c>
      <c r="F120" s="253"/>
      <c r="G120" s="83" t="s">
        <v>0</v>
      </c>
      <c r="H120" s="149"/>
      <c r="I120" s="155"/>
      <c r="J120" s="162" t="e">
        <f t="shared" ref="J120:J131" si="28">(H120/(H120+I120))</f>
        <v>#DIV/0!</v>
      </c>
      <c r="L120" s="253"/>
      <c r="M120" s="83" t="s">
        <v>0</v>
      </c>
      <c r="N120" s="125"/>
      <c r="O120" s="125"/>
      <c r="P120" s="158" t="e">
        <f t="shared" ref="P120:P131" si="29">(N120/(N120+O120))</f>
        <v>#DIV/0!</v>
      </c>
      <c r="R120" s="133"/>
      <c r="S120" s="134"/>
    </row>
    <row r="121" spans="2:19" ht="19.5" thickBot="1" x14ac:dyDescent="0.3">
      <c r="B121" s="76" t="s">
        <v>36</v>
      </c>
      <c r="C121" s="87"/>
      <c r="D121" s="98"/>
      <c r="F121" s="253"/>
      <c r="G121" s="84" t="s">
        <v>480</v>
      </c>
      <c r="H121" s="149"/>
      <c r="I121" s="155"/>
      <c r="J121" s="162" t="e">
        <f t="shared" si="28"/>
        <v>#DIV/0!</v>
      </c>
      <c r="L121" s="253"/>
      <c r="M121" s="84" t="s">
        <v>480</v>
      </c>
      <c r="N121" s="125"/>
      <c r="O121" s="125"/>
      <c r="P121" s="158" t="e">
        <f t="shared" si="29"/>
        <v>#DIV/0!</v>
      </c>
      <c r="R121" s="133"/>
      <c r="S121" s="134"/>
    </row>
    <row r="122" spans="2:19" ht="19.5" thickBot="1" x14ac:dyDescent="0.3">
      <c r="B122" s="76" t="s">
        <v>37</v>
      </c>
      <c r="C122" s="87"/>
      <c r="D122" s="98"/>
      <c r="F122" s="253"/>
      <c r="G122" s="84" t="s">
        <v>481</v>
      </c>
      <c r="H122" s="150"/>
      <c r="I122" s="155"/>
      <c r="J122" s="162" t="e">
        <f t="shared" si="28"/>
        <v>#DIV/0!</v>
      </c>
      <c r="L122" s="253"/>
      <c r="M122" s="84" t="s">
        <v>481</v>
      </c>
      <c r="N122" s="125"/>
      <c r="O122" s="125"/>
      <c r="P122" s="158" t="e">
        <f t="shared" si="29"/>
        <v>#DIV/0!</v>
      </c>
      <c r="R122" s="133"/>
      <c r="S122" s="134"/>
    </row>
    <row r="123" spans="2:19" ht="19.5" thickBot="1" x14ac:dyDescent="0.3">
      <c r="B123" s="76" t="s">
        <v>38</v>
      </c>
      <c r="C123" s="87"/>
      <c r="D123" s="98"/>
      <c r="F123" s="253"/>
      <c r="G123" s="84" t="s">
        <v>477</v>
      </c>
      <c r="H123" s="150"/>
      <c r="I123" s="155"/>
      <c r="J123" s="162" t="e">
        <f t="shared" si="28"/>
        <v>#DIV/0!</v>
      </c>
      <c r="L123" s="253"/>
      <c r="M123" s="84" t="s">
        <v>477</v>
      </c>
      <c r="N123" s="125"/>
      <c r="O123" s="125"/>
      <c r="P123" s="158" t="e">
        <f t="shared" si="29"/>
        <v>#DIV/0!</v>
      </c>
      <c r="R123" s="133"/>
      <c r="S123" s="134"/>
    </row>
    <row r="124" spans="2:19" ht="19.5" thickBot="1" x14ac:dyDescent="0.3">
      <c r="B124" s="76" t="s">
        <v>39</v>
      </c>
      <c r="C124" s="87"/>
      <c r="D124" s="98"/>
      <c r="F124" s="253"/>
      <c r="G124" s="84" t="s">
        <v>29</v>
      </c>
      <c r="H124" s="150"/>
      <c r="I124" s="155"/>
      <c r="J124" s="162" t="e">
        <f t="shared" si="28"/>
        <v>#DIV/0!</v>
      </c>
      <c r="L124" s="253"/>
      <c r="M124" s="84" t="s">
        <v>29</v>
      </c>
      <c r="N124" s="125"/>
      <c r="O124" s="125"/>
      <c r="P124" s="158" t="e">
        <f t="shared" si="29"/>
        <v>#DIV/0!</v>
      </c>
      <c r="R124" s="133"/>
      <c r="S124" s="134"/>
    </row>
    <row r="125" spans="2:19" ht="19.5" thickBot="1" x14ac:dyDescent="0.3">
      <c r="B125" s="76" t="s">
        <v>40</v>
      </c>
      <c r="C125" s="87"/>
      <c r="D125" s="98"/>
      <c r="F125" s="253"/>
      <c r="G125" s="84" t="s">
        <v>25</v>
      </c>
      <c r="H125" s="150"/>
      <c r="I125" s="155"/>
      <c r="J125" s="162" t="e">
        <f t="shared" si="28"/>
        <v>#DIV/0!</v>
      </c>
      <c r="L125" s="253"/>
      <c r="M125" s="84" t="s">
        <v>25</v>
      </c>
      <c r="N125" s="125"/>
      <c r="O125" s="125"/>
      <c r="P125" s="158" t="e">
        <f t="shared" si="29"/>
        <v>#DIV/0!</v>
      </c>
      <c r="R125" s="133"/>
      <c r="S125" s="134"/>
    </row>
    <row r="126" spans="2:19" ht="19.5" thickBot="1" x14ac:dyDescent="0.3">
      <c r="B126" s="77" t="s">
        <v>41</v>
      </c>
      <c r="C126" s="88"/>
      <c r="D126" s="99"/>
      <c r="F126" s="253"/>
      <c r="G126" s="84" t="s">
        <v>478</v>
      </c>
      <c r="H126" s="149"/>
      <c r="I126" s="155"/>
      <c r="J126" s="162" t="e">
        <f t="shared" si="28"/>
        <v>#DIV/0!</v>
      </c>
      <c r="L126" s="253"/>
      <c r="M126" s="84" t="s">
        <v>478</v>
      </c>
      <c r="N126" s="125"/>
      <c r="O126" s="125"/>
      <c r="P126" s="158" t="e">
        <f t="shared" si="29"/>
        <v>#DIV/0!</v>
      </c>
      <c r="R126" s="133"/>
      <c r="S126" s="134"/>
    </row>
    <row r="127" spans="2:19" ht="19.5" thickBot="1" x14ac:dyDescent="0.3">
      <c r="F127" s="253"/>
      <c r="G127" s="84" t="s">
        <v>479</v>
      </c>
      <c r="H127" s="150"/>
      <c r="I127" s="155"/>
      <c r="J127" s="162" t="e">
        <f t="shared" si="28"/>
        <v>#DIV/0!</v>
      </c>
      <c r="L127" s="253"/>
      <c r="M127" s="84" t="s">
        <v>479</v>
      </c>
      <c r="N127" s="125"/>
      <c r="O127" s="125"/>
      <c r="P127" s="158" t="e">
        <f t="shared" si="29"/>
        <v>#DIV/0!</v>
      </c>
      <c r="R127" s="133"/>
      <c r="S127" s="134"/>
    </row>
    <row r="128" spans="2:19" ht="19.5" thickBot="1" x14ac:dyDescent="0.3">
      <c r="B128" s="80" t="s">
        <v>488</v>
      </c>
      <c r="C128" s="80" t="s">
        <v>463</v>
      </c>
      <c r="D128" s="96" t="s">
        <v>464</v>
      </c>
      <c r="F128" s="253"/>
      <c r="G128" s="128" t="s">
        <v>507</v>
      </c>
      <c r="H128" s="150"/>
      <c r="I128" s="155"/>
      <c r="J128" s="162" t="e">
        <f t="shared" si="28"/>
        <v>#DIV/0!</v>
      </c>
      <c r="L128" s="253"/>
      <c r="M128" s="128" t="s">
        <v>507</v>
      </c>
      <c r="N128" s="125"/>
      <c r="O128" s="125"/>
      <c r="P128" s="158" t="e">
        <f t="shared" si="29"/>
        <v>#DIV/0!</v>
      </c>
      <c r="R128" s="133"/>
      <c r="S128" s="134"/>
    </row>
    <row r="129" spans="2:19" ht="19.5" thickBot="1" x14ac:dyDescent="0.3">
      <c r="B129" s="78" t="s">
        <v>30</v>
      </c>
      <c r="C129" s="118">
        <f>COUNTIFS(D_Interventions_Equipes!$W:$W, F$2, D_Interventions_Equipes!$Z:$Z, $B$128)+COUNTIFS(D_Interventions_Equipes!$W:$W, G$2, D_Interventions_Equipes!$Z:$Z, $B$128)+COUNTIFS(D_Interventions_Equipes!$W:$W, H$2, D_Interventions_Equipes!$Z:$Z, $B$128)</f>
        <v>0</v>
      </c>
      <c r="D129" s="97">
        <f>COUNTIFS(D_Interventions_Equipes!$W:$W, F$4, D_Interventions_Equipes!$Z:$Z, $B$128)+COUNTIFS(D_Interventions_Equipes!$W:$W, G$4, D_Interventions_Equipes!$Z:$Z, $B$128)+COUNTIFS(D_Interventions_Equipes!$W:$W, H$4, D_Interventions_Equipes!$Z:$Z, $B$128)+COUNTIFS(D_Interventions_Equipes!$W:$W, I$4, D_Interventions_Equipes!$Z:$Z, $B$128)+COUNTIFS(D_Interventions_Equipes!$W:$W, J$4, D_Interventions_Equipes!$Z:$Z, $B$128)+COUNTIFS(D_Interventions_Equipes!$W:$W, K$4, D_Interventions_Equipes!$Z:$Z, $B$128)</f>
        <v>0</v>
      </c>
      <c r="F129" s="253"/>
      <c r="G129" s="129" t="s">
        <v>508</v>
      </c>
      <c r="H129" s="149"/>
      <c r="I129" s="154"/>
      <c r="J129" s="162" t="e">
        <f t="shared" si="28"/>
        <v>#DIV/0!</v>
      </c>
      <c r="L129" s="253"/>
      <c r="M129" s="129" t="s">
        <v>508</v>
      </c>
      <c r="N129" s="125"/>
      <c r="O129" s="125"/>
      <c r="P129" s="158" t="e">
        <f t="shared" si="29"/>
        <v>#DIV/0!</v>
      </c>
      <c r="R129" s="133"/>
      <c r="S129" s="134"/>
    </row>
    <row r="130" spans="2:19" ht="19.5" thickBot="1" x14ac:dyDescent="0.3">
      <c r="B130" s="76" t="s">
        <v>31</v>
      </c>
      <c r="C130" s="119">
        <f>COUNTIFS(D_Interventions_Equipes!$W:$W, F$2, D_Interventions_Equipes!$Z:$Z, $B$128)+COUNTIFS(D_Interventions_Equipes!$W:$W, G$2, D_Interventions_Equipes!$Z:$Z, $B$128)+COUNTIFS(D_Interventions_Equipes!$W:$W, H$2, D_Interventions_Equipes!$Z:$Z, $B$128)</f>
        <v>0</v>
      </c>
      <c r="D130" s="98">
        <f>COUNTIFS(D_Interventions_Equipes!$W:$W, F$4, D_Interventions_Equipes!$Z:$Z, $B$128)+COUNTIFS(D_Interventions_Equipes!$W:$W, G$4, D_Interventions_Equipes!$Z:$Z, $B$128)+COUNTIFS(D_Interventions_Equipes!$W:$W, H$4, D_Interventions_Equipes!$Z:$Z, $B$128)+COUNTIFS(D_Interventions_Equipes!$W:$W, I$4, D_Interventions_Equipes!$Z:$Z, $B$128)+COUNTIFS(D_Interventions_Equipes!$W:$W, J$4, D_Interventions_Equipes!$Z:$Z, $B$128)+COUNTIFS(D_Interventions_Equipes!$W:$W, K$4, D_Interventions_Equipes!$Z:$Z, $B$128)</f>
        <v>0</v>
      </c>
      <c r="F130" s="253"/>
      <c r="G130" s="118" t="s">
        <v>509</v>
      </c>
      <c r="H130" s="149"/>
      <c r="I130" s="155"/>
      <c r="J130" s="162" t="e">
        <f t="shared" si="28"/>
        <v>#DIV/0!</v>
      </c>
      <c r="L130" s="253"/>
      <c r="M130" s="118" t="s">
        <v>509</v>
      </c>
      <c r="N130" s="125"/>
      <c r="O130" s="125"/>
      <c r="P130" s="158" t="e">
        <f t="shared" si="29"/>
        <v>#DIV/0!</v>
      </c>
      <c r="R130" s="133"/>
      <c r="S130" s="134"/>
    </row>
    <row r="131" spans="2:19" ht="19.5" thickBot="1" x14ac:dyDescent="0.3">
      <c r="B131" s="76" t="s">
        <v>32</v>
      </c>
      <c r="C131" s="119">
        <f>COUNTIFS(D_Interventions_Equipes!$W:$W, F$2, D_Interventions_Equipes!$Z:$Z, $B$128)+COUNTIFS(D_Interventions_Equipes!$W:$W, G$2, D_Interventions_Equipes!$Z:$Z, $B$128)+COUNTIFS(D_Interventions_Equipes!$W:$W, H$2, D_Interventions_Equipes!$Z:$Z, $B$128)</f>
        <v>0</v>
      </c>
      <c r="D131" s="98">
        <f>COUNTIFS(D_Interventions_Equipes!$W:$W, F$4, D_Interventions_Equipes!$Z:$Z, $B$128)+COUNTIFS(D_Interventions_Equipes!$W:$W, G$4, D_Interventions_Equipes!$Z:$Z, $B$128)+COUNTIFS(D_Interventions_Equipes!$W:$W, H$4, D_Interventions_Equipes!$Z:$Z, $B$128)+COUNTIFS(D_Interventions_Equipes!$W:$W, I$4, D_Interventions_Equipes!$Z:$Z, $B$128)+COUNTIFS(D_Interventions_Equipes!$W:$W, J$4, D_Interventions_Equipes!$Z:$Z, $B$128)+COUNTIFS(D_Interventions_Equipes!$W:$W, K$4, D_Interventions_Equipes!$Z:$Z, $B$128)</f>
        <v>0</v>
      </c>
      <c r="F131" s="253"/>
      <c r="G131" s="119" t="s">
        <v>450</v>
      </c>
      <c r="H131" s="149"/>
      <c r="I131" s="155"/>
      <c r="J131" s="162" t="e">
        <f t="shared" si="28"/>
        <v>#DIV/0!</v>
      </c>
      <c r="L131" s="253"/>
      <c r="M131" s="119" t="s">
        <v>450</v>
      </c>
      <c r="N131" s="125"/>
      <c r="O131" s="125"/>
      <c r="P131" s="158" t="e">
        <f t="shared" si="29"/>
        <v>#DIV/0!</v>
      </c>
      <c r="R131" s="133"/>
      <c r="S131" s="134"/>
    </row>
    <row r="132" spans="2:19" ht="19.5" thickBot="1" x14ac:dyDescent="0.3">
      <c r="B132" s="76" t="s">
        <v>33</v>
      </c>
      <c r="C132" s="119">
        <f>COUNTIFS(D_Interventions_Equipes!$W:$W, F$2, D_Interventions_Equipes!$Z:$Z, $B$128)+COUNTIFS(D_Interventions_Equipes!$W:$W, G$2, D_Interventions_Equipes!$Z:$Z, $B$128)+COUNTIFS(D_Interventions_Equipes!$W:$W, H$2, D_Interventions_Equipes!$Z:$Z, $B$128)</f>
        <v>0</v>
      </c>
      <c r="D132" s="98">
        <f>COUNTIFS(D_Interventions_Equipes!$W:$W, F$4, D_Interventions_Equipes!$Z:$Z, $B$128)+COUNTIFS(D_Interventions_Equipes!$W:$W, G$4, D_Interventions_Equipes!$Z:$Z, $B$128)+COUNTIFS(D_Interventions_Equipes!$W:$W, H$4, D_Interventions_Equipes!$Z:$Z, $B$128)+COUNTIFS(D_Interventions_Equipes!$W:$W, I$4, D_Interventions_Equipes!$Z:$Z, $B$128)+COUNTIFS(D_Interventions_Equipes!$W:$W, J$4, D_Interventions_Equipes!$Z:$Z, $B$128)+COUNTIFS(D_Interventions_Equipes!$W:$W, K$4, D_Interventions_Equipes!$Z:$Z, $B$128)</f>
        <v>0</v>
      </c>
      <c r="F132" s="254"/>
      <c r="G132" s="85" t="s">
        <v>243</v>
      </c>
      <c r="H132" s="151">
        <f>SUM(H119:H131)</f>
        <v>0</v>
      </c>
      <c r="I132" s="156">
        <f>SUM(I119:I131)</f>
        <v>0</v>
      </c>
      <c r="J132" s="163" t="e">
        <f>(H132/(H132+I132))</f>
        <v>#DIV/0!</v>
      </c>
      <c r="L132" s="254"/>
      <c r="M132" s="85" t="s">
        <v>243</v>
      </c>
      <c r="N132" s="125"/>
      <c r="O132" s="125"/>
      <c r="P132" s="159" t="e">
        <f>(N132/(N132+O132))</f>
        <v>#DIV/0!</v>
      </c>
      <c r="R132" s="127"/>
      <c r="S132" s="135"/>
    </row>
    <row r="133" spans="2:19" ht="19.5" thickBot="1" x14ac:dyDescent="0.3">
      <c r="B133" s="76" t="s">
        <v>34</v>
      </c>
      <c r="C133" s="119">
        <f>COUNTIFS(D_Interventions_Equipes!$W:$W, F$2, D_Interventions_Equipes!$Z:$Z, $B$128)+COUNTIFS(D_Interventions_Equipes!$W:$W, G$2, D_Interventions_Equipes!$Z:$Z, $B$128)+COUNTIFS(D_Interventions_Equipes!$W:$W, H$2, D_Interventions_Equipes!$Z:$Z, $B$128)</f>
        <v>0</v>
      </c>
      <c r="D133" s="98">
        <f>COUNTIFS(D_Interventions_Equipes!$W:$W, F$4, D_Interventions_Equipes!$Z:$Z, $B$128)+COUNTIFS(D_Interventions_Equipes!$W:$W, G$4, D_Interventions_Equipes!$Z:$Z, $B$128)+COUNTIFS(D_Interventions_Equipes!$W:$W, H$4, D_Interventions_Equipes!$Z:$Z, $B$128)+COUNTIFS(D_Interventions_Equipes!$W:$W, I$4, D_Interventions_Equipes!$Z:$Z, $B$128)+COUNTIFS(D_Interventions_Equipes!$W:$W, J$4, D_Interventions_Equipes!$Z:$Z, $B$128)+COUNTIFS(D_Interventions_Equipes!$W:$W, K$4, D_Interventions_Equipes!$Z:$Z, $B$128)</f>
        <v>0</v>
      </c>
      <c r="F133" s="252" t="s">
        <v>39</v>
      </c>
      <c r="G133" s="82" t="s">
        <v>469</v>
      </c>
      <c r="H133" s="148"/>
      <c r="I133" s="153"/>
      <c r="J133" s="161" t="e">
        <f>(H133/(H133+I133))</f>
        <v>#DIV/0!</v>
      </c>
      <c r="L133" s="252" t="s">
        <v>503</v>
      </c>
      <c r="M133" s="82" t="s">
        <v>469</v>
      </c>
      <c r="N133" s="125"/>
      <c r="O133" s="125"/>
      <c r="P133" s="157" t="e">
        <f>(N133/(N133+O133))</f>
        <v>#DIV/0!</v>
      </c>
      <c r="R133" s="136"/>
      <c r="S133" s="137"/>
    </row>
    <row r="134" spans="2:19" ht="19.5" thickBot="1" x14ac:dyDescent="0.3">
      <c r="B134" s="76" t="s">
        <v>35</v>
      </c>
      <c r="C134" s="119">
        <f>COUNTIFS(D_Interventions_Equipes!$W:$W, F$2, D_Interventions_Equipes!$Z:$Z, $B$128)+COUNTIFS(D_Interventions_Equipes!$W:$W, G$2, D_Interventions_Equipes!$Z:$Z, $B$128)+COUNTIFS(D_Interventions_Equipes!$W:$W, H$2, D_Interventions_Equipes!$Z:$Z, $B$128)</f>
        <v>0</v>
      </c>
      <c r="D134" s="98">
        <f>COUNTIFS(D_Interventions_Equipes!$W:$W, F$4, D_Interventions_Equipes!$Z:$Z, $B$128)+COUNTIFS(D_Interventions_Equipes!$W:$W, G$4, D_Interventions_Equipes!$Z:$Z, $B$128)+COUNTIFS(D_Interventions_Equipes!$W:$W, H$4, D_Interventions_Equipes!$Z:$Z, $B$128)+COUNTIFS(D_Interventions_Equipes!$W:$W, I$4, D_Interventions_Equipes!$Z:$Z, $B$128)+COUNTIFS(D_Interventions_Equipes!$W:$W, J$4, D_Interventions_Equipes!$Z:$Z, $B$128)+COUNTIFS(D_Interventions_Equipes!$W:$W, K$4, D_Interventions_Equipes!$Z:$Z, $B$128)</f>
        <v>0</v>
      </c>
      <c r="F134" s="253"/>
      <c r="G134" s="83" t="s">
        <v>0</v>
      </c>
      <c r="H134" s="149"/>
      <c r="I134" s="155"/>
      <c r="J134" s="162" t="e">
        <f t="shared" ref="J134:J145" si="30">(H134/(H134+I134))</f>
        <v>#DIV/0!</v>
      </c>
      <c r="L134" s="253"/>
      <c r="M134" s="83" t="s">
        <v>0</v>
      </c>
      <c r="N134" s="125"/>
      <c r="O134" s="125"/>
      <c r="P134" s="158" t="e">
        <f t="shared" ref="P134:P145" si="31">(N134/(N134+O134))</f>
        <v>#DIV/0!</v>
      </c>
      <c r="R134" s="133"/>
      <c r="S134" s="134"/>
    </row>
    <row r="135" spans="2:19" ht="19.5" thickBot="1" x14ac:dyDescent="0.3">
      <c r="B135" s="76" t="s">
        <v>36</v>
      </c>
      <c r="C135" s="119"/>
      <c r="D135" s="98"/>
      <c r="F135" s="253"/>
      <c r="G135" s="84" t="s">
        <v>480</v>
      </c>
      <c r="H135" s="149"/>
      <c r="I135" s="155"/>
      <c r="J135" s="162" t="e">
        <f t="shared" si="30"/>
        <v>#DIV/0!</v>
      </c>
      <c r="L135" s="253"/>
      <c r="M135" s="84" t="s">
        <v>480</v>
      </c>
      <c r="N135" s="125"/>
      <c r="O135" s="125"/>
      <c r="P135" s="158" t="e">
        <f t="shared" si="31"/>
        <v>#DIV/0!</v>
      </c>
      <c r="R135" s="133"/>
      <c r="S135" s="134"/>
    </row>
    <row r="136" spans="2:19" ht="19.5" thickBot="1" x14ac:dyDescent="0.3">
      <c r="B136" s="76" t="s">
        <v>37</v>
      </c>
      <c r="C136" s="119"/>
      <c r="D136" s="98"/>
      <c r="F136" s="253"/>
      <c r="G136" s="84" t="s">
        <v>481</v>
      </c>
      <c r="H136" s="150"/>
      <c r="I136" s="155"/>
      <c r="J136" s="162" t="e">
        <f t="shared" si="30"/>
        <v>#DIV/0!</v>
      </c>
      <c r="L136" s="253"/>
      <c r="M136" s="84" t="s">
        <v>481</v>
      </c>
      <c r="N136" s="125"/>
      <c r="O136" s="125"/>
      <c r="P136" s="158" t="e">
        <f t="shared" si="31"/>
        <v>#DIV/0!</v>
      </c>
      <c r="R136" s="133"/>
      <c r="S136" s="134"/>
    </row>
    <row r="137" spans="2:19" ht="19.5" thickBot="1" x14ac:dyDescent="0.3">
      <c r="B137" s="76" t="s">
        <v>38</v>
      </c>
      <c r="C137" s="119"/>
      <c r="D137" s="98"/>
      <c r="F137" s="253"/>
      <c r="G137" s="84" t="s">
        <v>477</v>
      </c>
      <c r="H137" s="150"/>
      <c r="I137" s="155"/>
      <c r="J137" s="162" t="e">
        <f t="shared" si="30"/>
        <v>#DIV/0!</v>
      </c>
      <c r="L137" s="253"/>
      <c r="M137" s="84" t="s">
        <v>477</v>
      </c>
      <c r="N137" s="125"/>
      <c r="O137" s="125"/>
      <c r="P137" s="158" t="e">
        <f t="shared" si="31"/>
        <v>#DIV/0!</v>
      </c>
      <c r="R137" s="133"/>
      <c r="S137" s="134"/>
    </row>
    <row r="138" spans="2:19" ht="19.5" thickBot="1" x14ac:dyDescent="0.3">
      <c r="B138" s="76" t="s">
        <v>39</v>
      </c>
      <c r="C138" s="119"/>
      <c r="D138" s="98"/>
      <c r="F138" s="253"/>
      <c r="G138" s="84" t="s">
        <v>29</v>
      </c>
      <c r="H138" s="150"/>
      <c r="I138" s="155"/>
      <c r="J138" s="162" t="e">
        <f t="shared" si="30"/>
        <v>#DIV/0!</v>
      </c>
      <c r="L138" s="253"/>
      <c r="M138" s="84" t="s">
        <v>29</v>
      </c>
      <c r="N138" s="125"/>
      <c r="O138" s="125"/>
      <c r="P138" s="158" t="e">
        <f t="shared" si="31"/>
        <v>#DIV/0!</v>
      </c>
      <c r="R138" s="133"/>
      <c r="S138" s="134"/>
    </row>
    <row r="139" spans="2:19" ht="19.5" thickBot="1" x14ac:dyDescent="0.3">
      <c r="B139" s="76" t="s">
        <v>40</v>
      </c>
      <c r="C139" s="119"/>
      <c r="D139" s="98"/>
      <c r="F139" s="253"/>
      <c r="G139" s="84" t="s">
        <v>25</v>
      </c>
      <c r="H139" s="150"/>
      <c r="I139" s="155"/>
      <c r="J139" s="162" t="e">
        <f t="shared" si="30"/>
        <v>#DIV/0!</v>
      </c>
      <c r="L139" s="253"/>
      <c r="M139" s="84" t="s">
        <v>25</v>
      </c>
      <c r="N139" s="125"/>
      <c r="O139" s="125"/>
      <c r="P139" s="158" t="e">
        <f t="shared" si="31"/>
        <v>#DIV/0!</v>
      </c>
      <c r="R139" s="133"/>
      <c r="S139" s="134"/>
    </row>
    <row r="140" spans="2:19" ht="19.5" thickBot="1" x14ac:dyDescent="0.3">
      <c r="B140" s="77" t="s">
        <v>41</v>
      </c>
      <c r="C140" s="120"/>
      <c r="D140" s="99"/>
      <c r="F140" s="253"/>
      <c r="G140" s="84" t="s">
        <v>478</v>
      </c>
      <c r="H140" s="149"/>
      <c r="I140" s="155"/>
      <c r="J140" s="162" t="e">
        <f t="shared" si="30"/>
        <v>#DIV/0!</v>
      </c>
      <c r="L140" s="253"/>
      <c r="M140" s="84" t="s">
        <v>478</v>
      </c>
      <c r="N140" s="125"/>
      <c r="O140" s="125"/>
      <c r="P140" s="158" t="e">
        <f t="shared" si="31"/>
        <v>#DIV/0!</v>
      </c>
      <c r="R140" s="133"/>
      <c r="S140" s="134"/>
    </row>
    <row r="141" spans="2:19" ht="19.5" thickBot="1" x14ac:dyDescent="0.3">
      <c r="F141" s="253"/>
      <c r="G141" s="84" t="s">
        <v>479</v>
      </c>
      <c r="H141" s="150"/>
      <c r="I141" s="155"/>
      <c r="J141" s="162" t="e">
        <f t="shared" si="30"/>
        <v>#DIV/0!</v>
      </c>
      <c r="L141" s="253"/>
      <c r="M141" s="84" t="s">
        <v>479</v>
      </c>
      <c r="N141" s="125"/>
      <c r="O141" s="125"/>
      <c r="P141" s="158" t="e">
        <f t="shared" si="31"/>
        <v>#DIV/0!</v>
      </c>
      <c r="R141" s="133"/>
      <c r="S141" s="134"/>
    </row>
    <row r="142" spans="2:19" ht="19.5" thickBot="1" x14ac:dyDescent="0.3">
      <c r="B142" s="80" t="s">
        <v>271</v>
      </c>
      <c r="C142" s="80" t="s">
        <v>463</v>
      </c>
      <c r="D142" s="96" t="s">
        <v>464</v>
      </c>
      <c r="F142" s="253"/>
      <c r="G142" s="128" t="s">
        <v>507</v>
      </c>
      <c r="H142" s="150"/>
      <c r="I142" s="155"/>
      <c r="J142" s="162" t="e">
        <f t="shared" si="30"/>
        <v>#DIV/0!</v>
      </c>
      <c r="L142" s="253"/>
      <c r="M142" s="128" t="s">
        <v>507</v>
      </c>
      <c r="N142" s="125"/>
      <c r="O142" s="125"/>
      <c r="P142" s="158" t="e">
        <f t="shared" si="31"/>
        <v>#DIV/0!</v>
      </c>
      <c r="R142" s="133"/>
      <c r="S142" s="134"/>
    </row>
    <row r="143" spans="2:19" ht="19.5" thickBot="1" x14ac:dyDescent="0.3">
      <c r="B143" s="78" t="s">
        <v>30</v>
      </c>
      <c r="C143" s="118">
        <f>COUNTIFS(D_Interventions_Equipes!$W:$W, F$2, D_Interventions_Equipes!$Z:$Z, $B$142)+COUNTIFS(D_Interventions_Equipes!$W:$W, G$2, D_Interventions_Equipes!$Z:$Z, $B$142)+COUNTIFS(D_Interventions_Equipes!$W:$W, H$2, D_Interventions_Equipes!$Z:$Z, $B$142)</f>
        <v>0</v>
      </c>
      <c r="D143" s="97">
        <f>COUNTIFS(D_Interventions_Equipes!$W:$W, F$4, D_Interventions_Equipes!$Z:$Z, $B$142)+COUNTIFS(D_Interventions_Equipes!$W:$W, G$4, D_Interventions_Equipes!$Z:$Z, $B$142)+COUNTIFS(D_Interventions_Equipes!$W:$W, H$4, D_Interventions_Equipes!$Z:$Z, $B$142)+COUNTIFS(D_Interventions_Equipes!$W:$W, I$4, D_Interventions_Equipes!$Z:$Z, $B$142)+COUNTIFS(D_Interventions_Equipes!$W:$W, J$4, D_Interventions_Equipes!$Z:$Z, $B$142)+COUNTIFS(D_Interventions_Equipes!$W:$W, K$4, D_Interventions_Equipes!$Z:$Z, $B$142)</f>
        <v>0</v>
      </c>
      <c r="F143" s="253"/>
      <c r="G143" s="129" t="s">
        <v>508</v>
      </c>
      <c r="H143" s="149"/>
      <c r="I143" s="154"/>
      <c r="J143" s="162" t="e">
        <f t="shared" si="30"/>
        <v>#DIV/0!</v>
      </c>
      <c r="L143" s="253"/>
      <c r="M143" s="129" t="s">
        <v>508</v>
      </c>
      <c r="N143" s="125"/>
      <c r="O143" s="125"/>
      <c r="P143" s="158" t="e">
        <f t="shared" si="31"/>
        <v>#DIV/0!</v>
      </c>
      <c r="R143" s="133"/>
      <c r="S143" s="134"/>
    </row>
    <row r="144" spans="2:19" ht="19.5" thickBot="1" x14ac:dyDescent="0.3">
      <c r="B144" s="76" t="s">
        <v>31</v>
      </c>
      <c r="C144" s="119">
        <f>COUNTIFS(D_Interventions_Equipes!$W:$W, F$2, D_Interventions_Equipes!$Z:$Z, $B$142)+COUNTIFS(D_Interventions_Equipes!$W:$W, G$2, D_Interventions_Equipes!$Z:$Z, $B$142)+COUNTIFS(D_Interventions_Equipes!$W:$W, H$2, D_Interventions_Equipes!$Z:$Z, $B$142)</f>
        <v>0</v>
      </c>
      <c r="D144" s="98">
        <f>COUNTIFS(D_Interventions_Equipes!$W:$W, F$4, D_Interventions_Equipes!$Z:$Z, $B$142)+COUNTIFS(D_Interventions_Equipes!$W:$W, G$4, D_Interventions_Equipes!$Z:$Z, $B$142)+COUNTIFS(D_Interventions_Equipes!$W:$W, H$4, D_Interventions_Equipes!$Z:$Z, $B$142)+COUNTIFS(D_Interventions_Equipes!$W:$W, I$4, D_Interventions_Equipes!$Z:$Z, $B$142)+COUNTIFS(D_Interventions_Equipes!$W:$W, J$4, D_Interventions_Equipes!$Z:$Z, $B$142)+COUNTIFS(D_Interventions_Equipes!$W:$W, K$4, D_Interventions_Equipes!$Z:$Z, $B$142)</f>
        <v>0</v>
      </c>
      <c r="F144" s="253"/>
      <c r="G144" s="118" t="s">
        <v>509</v>
      </c>
      <c r="H144" s="149"/>
      <c r="I144" s="155"/>
      <c r="J144" s="162" t="e">
        <f t="shared" si="30"/>
        <v>#DIV/0!</v>
      </c>
      <c r="L144" s="253"/>
      <c r="M144" s="118" t="s">
        <v>509</v>
      </c>
      <c r="N144" s="125"/>
      <c r="O144" s="125"/>
      <c r="P144" s="158" t="e">
        <f t="shared" si="31"/>
        <v>#DIV/0!</v>
      </c>
      <c r="R144" s="133"/>
      <c r="S144" s="134"/>
    </row>
    <row r="145" spans="2:19" ht="19.5" thickBot="1" x14ac:dyDescent="0.3">
      <c r="B145" s="76" t="s">
        <v>32</v>
      </c>
      <c r="C145" s="119">
        <f>COUNTIFS(D_Interventions_Equipes!$W:$W, F$2, D_Interventions_Equipes!$Z:$Z, $B$142)+COUNTIFS(D_Interventions_Equipes!$W:$W, G$2, D_Interventions_Equipes!$Z:$Z, $B$142)+COUNTIFS(D_Interventions_Equipes!$W:$W, H$2, D_Interventions_Equipes!$Z:$Z, $B$142)</f>
        <v>0</v>
      </c>
      <c r="D145" s="98">
        <f>COUNTIFS(D_Interventions_Equipes!$W:$W, F$4, D_Interventions_Equipes!$Z:$Z, $B$142)+COUNTIFS(D_Interventions_Equipes!$W:$W, G$4, D_Interventions_Equipes!$Z:$Z, $B$142)+COUNTIFS(D_Interventions_Equipes!$W:$W, H$4, D_Interventions_Equipes!$Z:$Z, $B$142)+COUNTIFS(D_Interventions_Equipes!$W:$W, I$4, D_Interventions_Equipes!$Z:$Z, $B$142)+COUNTIFS(D_Interventions_Equipes!$W:$W, J$4, D_Interventions_Equipes!$Z:$Z, $B$142)+COUNTIFS(D_Interventions_Equipes!$W:$W, K$4, D_Interventions_Equipes!$Z:$Z, $B$142)</f>
        <v>0</v>
      </c>
      <c r="F145" s="253"/>
      <c r="G145" s="119" t="s">
        <v>450</v>
      </c>
      <c r="H145" s="149"/>
      <c r="I145" s="155"/>
      <c r="J145" s="162" t="e">
        <f t="shared" si="30"/>
        <v>#DIV/0!</v>
      </c>
      <c r="L145" s="253"/>
      <c r="M145" s="119" t="s">
        <v>450</v>
      </c>
      <c r="N145" s="125"/>
      <c r="O145" s="125"/>
      <c r="P145" s="158" t="e">
        <f t="shared" si="31"/>
        <v>#DIV/0!</v>
      </c>
      <c r="R145" s="133"/>
      <c r="S145" s="134"/>
    </row>
    <row r="146" spans="2:19" ht="19.5" thickBot="1" x14ac:dyDescent="0.3">
      <c r="B146" s="76" t="s">
        <v>33</v>
      </c>
      <c r="C146" s="119">
        <f>COUNTIFS(D_Interventions_Equipes!$W:$W, F$2, D_Interventions_Equipes!$Z:$Z, $B$142)+COUNTIFS(D_Interventions_Equipes!$W:$W, G$2, D_Interventions_Equipes!$Z:$Z, $B$142)+COUNTIFS(D_Interventions_Equipes!$W:$W, H$2, D_Interventions_Equipes!$Z:$Z, $B$142)</f>
        <v>0</v>
      </c>
      <c r="D146" s="98">
        <f>COUNTIFS(D_Interventions_Equipes!$W:$W, F$4, D_Interventions_Equipes!$Z:$Z, $B$142)+COUNTIFS(D_Interventions_Equipes!$W:$W, G$4, D_Interventions_Equipes!$Z:$Z, $B$142)+COUNTIFS(D_Interventions_Equipes!$W:$W, H$4, D_Interventions_Equipes!$Z:$Z, $B$142)+COUNTIFS(D_Interventions_Equipes!$W:$W, I$4, D_Interventions_Equipes!$Z:$Z, $B$142)+COUNTIFS(D_Interventions_Equipes!$W:$W, J$4, D_Interventions_Equipes!$Z:$Z, $B$142)+COUNTIFS(D_Interventions_Equipes!$W:$W, K$4, D_Interventions_Equipes!$Z:$Z, $B$142)</f>
        <v>0</v>
      </c>
      <c r="F146" s="254"/>
      <c r="G146" s="85" t="s">
        <v>243</v>
      </c>
      <c r="H146" s="151">
        <f>SUM(H133:H145)</f>
        <v>0</v>
      </c>
      <c r="I146" s="156">
        <f>SUM(I133:I145)</f>
        <v>0</v>
      </c>
      <c r="J146" s="163" t="e">
        <f>(H146/(H146+I146))</f>
        <v>#DIV/0!</v>
      </c>
      <c r="L146" s="254"/>
      <c r="M146" s="85" t="s">
        <v>243</v>
      </c>
      <c r="N146" s="125"/>
      <c r="O146" s="125"/>
      <c r="P146" s="159" t="e">
        <f>(N146/(N146+O146))</f>
        <v>#DIV/0!</v>
      </c>
      <c r="R146" s="127"/>
      <c r="S146" s="135"/>
    </row>
    <row r="147" spans="2:19" ht="19.5" thickBot="1" x14ac:dyDescent="0.3">
      <c r="B147" s="76" t="s">
        <v>34</v>
      </c>
      <c r="C147" s="119">
        <f>COUNTIFS(D_Interventions_Equipes!$W:$W, F$2, D_Interventions_Equipes!$Z:$Z, $B$142)+COUNTIFS(D_Interventions_Equipes!$W:$W, G$2, D_Interventions_Equipes!$Z:$Z, $B$142)+COUNTIFS(D_Interventions_Equipes!$W:$W, H$2, D_Interventions_Equipes!$Z:$Z, $B$142)</f>
        <v>0</v>
      </c>
      <c r="D147" s="98">
        <f>COUNTIFS(D_Interventions_Equipes!$W:$W, F$4, D_Interventions_Equipes!$Z:$Z, $B$142)+COUNTIFS(D_Interventions_Equipes!$W:$W, G$4, D_Interventions_Equipes!$Z:$Z, $B$142)+COUNTIFS(D_Interventions_Equipes!$W:$W, H$4, D_Interventions_Equipes!$Z:$Z, $B$142)+COUNTIFS(D_Interventions_Equipes!$W:$W, I$4, D_Interventions_Equipes!$Z:$Z, $B$142)+COUNTIFS(D_Interventions_Equipes!$W:$W, J$4, D_Interventions_Equipes!$Z:$Z, $B$142)+COUNTIFS(D_Interventions_Equipes!$W:$W, K$4, D_Interventions_Equipes!$Z:$Z, $B$142)</f>
        <v>0</v>
      </c>
      <c r="F147" s="252" t="s">
        <v>40</v>
      </c>
      <c r="G147" s="82" t="s">
        <v>469</v>
      </c>
      <c r="H147" s="148"/>
      <c r="I147" s="153"/>
      <c r="J147" s="161" t="e">
        <f>(H147/(H147+I147))</f>
        <v>#DIV/0!</v>
      </c>
      <c r="L147" s="252" t="s">
        <v>504</v>
      </c>
      <c r="M147" s="82" t="s">
        <v>469</v>
      </c>
      <c r="N147" s="125"/>
      <c r="O147" s="125"/>
      <c r="P147" s="157" t="e">
        <f>(N147/(N147+O147))</f>
        <v>#DIV/0!</v>
      </c>
      <c r="R147" s="136"/>
      <c r="S147" s="137"/>
    </row>
    <row r="148" spans="2:19" ht="19.5" thickBot="1" x14ac:dyDescent="0.3">
      <c r="B148" s="76" t="s">
        <v>35</v>
      </c>
      <c r="C148" s="119">
        <f>COUNTIFS(D_Interventions_Equipes!$W:$W, F$2, D_Interventions_Equipes!$Z:$Z, $B$142)+COUNTIFS(D_Interventions_Equipes!$W:$W, G$2, D_Interventions_Equipes!$Z:$Z, $B$142)+COUNTIFS(D_Interventions_Equipes!$W:$W, H$2, D_Interventions_Equipes!$Z:$Z, $B$142)</f>
        <v>0</v>
      </c>
      <c r="D148" s="98">
        <f>COUNTIFS(D_Interventions_Equipes!$W:$W, F$4, D_Interventions_Equipes!$Z:$Z, $B$142)+COUNTIFS(D_Interventions_Equipes!$W:$W, G$4, D_Interventions_Equipes!$Z:$Z, $B$142)+COUNTIFS(D_Interventions_Equipes!$W:$W, H$4, D_Interventions_Equipes!$Z:$Z, $B$142)+COUNTIFS(D_Interventions_Equipes!$W:$W, I$4, D_Interventions_Equipes!$Z:$Z, $B$142)+COUNTIFS(D_Interventions_Equipes!$W:$W, J$4, D_Interventions_Equipes!$Z:$Z, $B$142)+COUNTIFS(D_Interventions_Equipes!$W:$W, K$4, D_Interventions_Equipes!$Z:$Z, $B$142)</f>
        <v>0</v>
      </c>
      <c r="F148" s="253"/>
      <c r="G148" s="83" t="s">
        <v>0</v>
      </c>
      <c r="H148" s="149"/>
      <c r="I148" s="155"/>
      <c r="J148" s="162" t="e">
        <f t="shared" ref="J148:J159" si="32">(H148/(H148+I148))</f>
        <v>#DIV/0!</v>
      </c>
      <c r="L148" s="253"/>
      <c r="M148" s="83" t="s">
        <v>0</v>
      </c>
      <c r="N148" s="125"/>
      <c r="O148" s="125"/>
      <c r="P148" s="158" t="e">
        <f t="shared" ref="P148:P159" si="33">(N148/(N148+O148))</f>
        <v>#DIV/0!</v>
      </c>
      <c r="R148" s="133"/>
      <c r="S148" s="134"/>
    </row>
    <row r="149" spans="2:19" ht="19.5" thickBot="1" x14ac:dyDescent="0.3">
      <c r="B149" s="76" t="s">
        <v>36</v>
      </c>
      <c r="C149" s="119"/>
      <c r="D149" s="98"/>
      <c r="F149" s="253"/>
      <c r="G149" s="84" t="s">
        <v>480</v>
      </c>
      <c r="H149" s="149"/>
      <c r="I149" s="155"/>
      <c r="J149" s="162" t="e">
        <f t="shared" si="32"/>
        <v>#DIV/0!</v>
      </c>
      <c r="L149" s="253"/>
      <c r="M149" s="84" t="s">
        <v>480</v>
      </c>
      <c r="N149" s="125"/>
      <c r="O149" s="125"/>
      <c r="P149" s="158" t="e">
        <f t="shared" si="33"/>
        <v>#DIV/0!</v>
      </c>
      <c r="R149" s="133"/>
      <c r="S149" s="134"/>
    </row>
    <row r="150" spans="2:19" ht="19.5" thickBot="1" x14ac:dyDescent="0.3">
      <c r="B150" s="76" t="s">
        <v>37</v>
      </c>
      <c r="C150" s="119"/>
      <c r="D150" s="98"/>
      <c r="F150" s="253"/>
      <c r="G150" s="84" t="s">
        <v>481</v>
      </c>
      <c r="H150" s="150"/>
      <c r="I150" s="155"/>
      <c r="J150" s="162" t="e">
        <f t="shared" si="32"/>
        <v>#DIV/0!</v>
      </c>
      <c r="L150" s="253"/>
      <c r="M150" s="84" t="s">
        <v>481</v>
      </c>
      <c r="N150" s="125"/>
      <c r="O150" s="125"/>
      <c r="P150" s="158" t="e">
        <f t="shared" si="33"/>
        <v>#DIV/0!</v>
      </c>
      <c r="R150" s="133"/>
      <c r="S150" s="134"/>
    </row>
    <row r="151" spans="2:19" ht="19.5" thickBot="1" x14ac:dyDescent="0.3">
      <c r="B151" s="76" t="s">
        <v>38</v>
      </c>
      <c r="C151" s="119"/>
      <c r="D151" s="98"/>
      <c r="F151" s="253"/>
      <c r="G151" s="84" t="s">
        <v>477</v>
      </c>
      <c r="H151" s="150"/>
      <c r="I151" s="155"/>
      <c r="J151" s="162" t="e">
        <f t="shared" si="32"/>
        <v>#DIV/0!</v>
      </c>
      <c r="L151" s="253"/>
      <c r="M151" s="84" t="s">
        <v>477</v>
      </c>
      <c r="N151" s="125"/>
      <c r="O151" s="125"/>
      <c r="P151" s="158" t="e">
        <f t="shared" si="33"/>
        <v>#DIV/0!</v>
      </c>
      <c r="R151" s="133"/>
      <c r="S151" s="134"/>
    </row>
    <row r="152" spans="2:19" ht="19.5" thickBot="1" x14ac:dyDescent="0.3">
      <c r="B152" s="76" t="s">
        <v>39</v>
      </c>
      <c r="C152" s="119"/>
      <c r="D152" s="98"/>
      <c r="F152" s="253"/>
      <c r="G152" s="84" t="s">
        <v>29</v>
      </c>
      <c r="H152" s="150"/>
      <c r="I152" s="155"/>
      <c r="J152" s="162" t="e">
        <f t="shared" si="32"/>
        <v>#DIV/0!</v>
      </c>
      <c r="L152" s="253"/>
      <c r="M152" s="84" t="s">
        <v>29</v>
      </c>
      <c r="N152" s="125"/>
      <c r="O152" s="125"/>
      <c r="P152" s="158" t="e">
        <f t="shared" si="33"/>
        <v>#DIV/0!</v>
      </c>
      <c r="R152" s="133"/>
      <c r="S152" s="134"/>
    </row>
    <row r="153" spans="2:19" ht="19.5" thickBot="1" x14ac:dyDescent="0.3">
      <c r="B153" s="76" t="s">
        <v>40</v>
      </c>
      <c r="C153" s="119"/>
      <c r="D153" s="98"/>
      <c r="F153" s="253"/>
      <c r="G153" s="84" t="s">
        <v>25</v>
      </c>
      <c r="H153" s="150"/>
      <c r="I153" s="155"/>
      <c r="J153" s="162" t="e">
        <f t="shared" si="32"/>
        <v>#DIV/0!</v>
      </c>
      <c r="L153" s="253"/>
      <c r="M153" s="84" t="s">
        <v>25</v>
      </c>
      <c r="N153" s="125"/>
      <c r="O153" s="125"/>
      <c r="P153" s="158" t="e">
        <f t="shared" si="33"/>
        <v>#DIV/0!</v>
      </c>
      <c r="R153" s="133"/>
      <c r="S153" s="134"/>
    </row>
    <row r="154" spans="2:19" ht="19.5" thickBot="1" x14ac:dyDescent="0.3">
      <c r="B154" s="77" t="s">
        <v>41</v>
      </c>
      <c r="C154" s="120"/>
      <c r="D154" s="99"/>
      <c r="F154" s="253"/>
      <c r="G154" s="84" t="s">
        <v>478</v>
      </c>
      <c r="H154" s="149"/>
      <c r="I154" s="155"/>
      <c r="J154" s="162" t="e">
        <f t="shared" si="32"/>
        <v>#DIV/0!</v>
      </c>
      <c r="L154" s="253"/>
      <c r="M154" s="84" t="s">
        <v>478</v>
      </c>
      <c r="N154" s="125"/>
      <c r="O154" s="125"/>
      <c r="P154" s="158" t="e">
        <f t="shared" si="33"/>
        <v>#DIV/0!</v>
      </c>
      <c r="R154" s="133"/>
      <c r="S154" s="134"/>
    </row>
    <row r="155" spans="2:19" ht="19.5" thickBot="1" x14ac:dyDescent="0.3">
      <c r="F155" s="253"/>
      <c r="G155" s="84" t="s">
        <v>479</v>
      </c>
      <c r="H155" s="150"/>
      <c r="I155" s="155"/>
      <c r="J155" s="162" t="e">
        <f t="shared" si="32"/>
        <v>#DIV/0!</v>
      </c>
      <c r="L155" s="253"/>
      <c r="M155" s="84" t="s">
        <v>479</v>
      </c>
      <c r="N155" s="125"/>
      <c r="O155" s="125"/>
      <c r="P155" s="158" t="e">
        <f t="shared" si="33"/>
        <v>#DIV/0!</v>
      </c>
      <c r="R155" s="133"/>
      <c r="S155" s="134"/>
    </row>
    <row r="156" spans="2:19" ht="19.5" thickBot="1" x14ac:dyDescent="0.3">
      <c r="B156" s="80" t="s">
        <v>489</v>
      </c>
      <c r="C156" s="80" t="s">
        <v>463</v>
      </c>
      <c r="D156" s="96" t="s">
        <v>464</v>
      </c>
      <c r="F156" s="253"/>
      <c r="G156" s="128" t="s">
        <v>507</v>
      </c>
      <c r="H156" s="150"/>
      <c r="I156" s="155"/>
      <c r="J156" s="162" t="e">
        <f t="shared" si="32"/>
        <v>#DIV/0!</v>
      </c>
      <c r="L156" s="253"/>
      <c r="M156" s="128" t="s">
        <v>507</v>
      </c>
      <c r="N156" s="125"/>
      <c r="O156" s="125"/>
      <c r="P156" s="158" t="e">
        <f t="shared" si="33"/>
        <v>#DIV/0!</v>
      </c>
      <c r="R156" s="133"/>
      <c r="S156" s="134"/>
    </row>
    <row r="157" spans="2:19" ht="19.5" thickBot="1" x14ac:dyDescent="0.3">
      <c r="B157" s="78" t="s">
        <v>30</v>
      </c>
      <c r="C157" s="118">
        <f>COUNTIFS(D_Interventions_Equipes!$W:$W, F$2, D_Interventions_Equipes!$Z:$Z, $B$156)+COUNTIFS(D_Interventions_Equipes!$W:$W, G$2, D_Interventions_Equipes!$Z:$Z, $B$156)+COUNTIFS(D_Interventions_Equipes!$W:$W, H$2, D_Interventions_Equipes!$Z:$Z, $B$156)</f>
        <v>0</v>
      </c>
      <c r="D157" s="97">
        <f>COUNTIFS(D_Interventions_Equipes!$W:$W, F$4, D_Interventions_Equipes!$Z:$Z, $B$156)+COUNTIFS(D_Interventions_Equipes!$W:$W, G$4, D_Interventions_Equipes!$Z:$Z, $B$156)+COUNTIFS(D_Interventions_Equipes!$W:$W, H$4, D_Interventions_Equipes!$Z:$Z, $B$156)+COUNTIFS(D_Interventions_Equipes!$W:$W, I$4, D_Interventions_Equipes!$Z:$Z, $B$156)+COUNTIFS(D_Interventions_Equipes!$W:$W, J$4, D_Interventions_Equipes!$Z:$Z, $B$156)+COUNTIFS(D_Interventions_Equipes!$W:$W, K$4, D_Interventions_Equipes!$Z:$Z, $B$156)</f>
        <v>0</v>
      </c>
      <c r="F157" s="253"/>
      <c r="G157" s="129" t="s">
        <v>508</v>
      </c>
      <c r="H157" s="149"/>
      <c r="I157" s="154"/>
      <c r="J157" s="162" t="e">
        <f t="shared" si="32"/>
        <v>#DIV/0!</v>
      </c>
      <c r="L157" s="253"/>
      <c r="M157" s="129" t="s">
        <v>508</v>
      </c>
      <c r="N157" s="125"/>
      <c r="O157" s="125"/>
      <c r="P157" s="158" t="e">
        <f t="shared" si="33"/>
        <v>#DIV/0!</v>
      </c>
      <c r="R157" s="133"/>
      <c r="S157" s="134"/>
    </row>
    <row r="158" spans="2:19" ht="19.5" thickBot="1" x14ac:dyDescent="0.3">
      <c r="B158" s="76" t="s">
        <v>31</v>
      </c>
      <c r="C158" s="119">
        <f>COUNTIFS(D_Interventions_Equipes!$W:$W, F$2, D_Interventions_Equipes!$Z:$Z, $B$156)+COUNTIFS(D_Interventions_Equipes!$W:$W, G$2, D_Interventions_Equipes!$Z:$Z, $B$156)+COUNTIFS(D_Interventions_Equipes!$W:$W, H$2, D_Interventions_Equipes!$Z:$Z, $B$156)</f>
        <v>0</v>
      </c>
      <c r="D158" s="98">
        <f>COUNTIFS(D_Interventions_Equipes!$W:$W, F$4, D_Interventions_Equipes!$Z:$Z, $B$156)+COUNTIFS(D_Interventions_Equipes!$W:$W, G$4, D_Interventions_Equipes!$Z:$Z, $B$156)+COUNTIFS(D_Interventions_Equipes!$W:$W, H$4, D_Interventions_Equipes!$Z:$Z, $B$156)+COUNTIFS(D_Interventions_Equipes!$W:$W, I$4, D_Interventions_Equipes!$Z:$Z, $B$156)+COUNTIFS(D_Interventions_Equipes!$W:$W, J$4, D_Interventions_Equipes!$Z:$Z, $B$156)+COUNTIFS(D_Interventions_Equipes!$W:$W, K$4, D_Interventions_Equipes!$Z:$Z, $B$156)</f>
        <v>0</v>
      </c>
      <c r="F158" s="253"/>
      <c r="G158" s="118" t="s">
        <v>509</v>
      </c>
      <c r="H158" s="149"/>
      <c r="I158" s="155"/>
      <c r="J158" s="162" t="e">
        <f t="shared" si="32"/>
        <v>#DIV/0!</v>
      </c>
      <c r="L158" s="253"/>
      <c r="M158" s="118" t="s">
        <v>509</v>
      </c>
      <c r="N158" s="125"/>
      <c r="O158" s="125"/>
      <c r="P158" s="158" t="e">
        <f t="shared" si="33"/>
        <v>#DIV/0!</v>
      </c>
      <c r="R158" s="133"/>
      <c r="S158" s="134"/>
    </row>
    <row r="159" spans="2:19" ht="19.5" thickBot="1" x14ac:dyDescent="0.3">
      <c r="B159" s="76" t="s">
        <v>32</v>
      </c>
      <c r="C159" s="119">
        <f>COUNTIFS(D_Interventions_Equipes!$W:$W, F$2, D_Interventions_Equipes!$Z:$Z, $B$156)+COUNTIFS(D_Interventions_Equipes!$W:$W, G$2, D_Interventions_Equipes!$Z:$Z, $B$156)+COUNTIFS(D_Interventions_Equipes!$W:$W, H$2, D_Interventions_Equipes!$Z:$Z, $B$156)</f>
        <v>0</v>
      </c>
      <c r="D159" s="98">
        <f>COUNTIFS(D_Interventions_Equipes!$W:$W, F$4, D_Interventions_Equipes!$Z:$Z, $B$156)+COUNTIFS(D_Interventions_Equipes!$W:$W, G$4, D_Interventions_Equipes!$Z:$Z, $B$156)+COUNTIFS(D_Interventions_Equipes!$W:$W, H$4, D_Interventions_Equipes!$Z:$Z, $B$156)+COUNTIFS(D_Interventions_Equipes!$W:$W, I$4, D_Interventions_Equipes!$Z:$Z, $B$156)+COUNTIFS(D_Interventions_Equipes!$W:$W, J$4, D_Interventions_Equipes!$Z:$Z, $B$156)+COUNTIFS(D_Interventions_Equipes!$W:$W, K$4, D_Interventions_Equipes!$Z:$Z, $B$156)</f>
        <v>0</v>
      </c>
      <c r="F159" s="253"/>
      <c r="G159" s="119" t="s">
        <v>450</v>
      </c>
      <c r="H159" s="149"/>
      <c r="I159" s="155"/>
      <c r="J159" s="162" t="e">
        <f t="shared" si="32"/>
        <v>#DIV/0!</v>
      </c>
      <c r="L159" s="253"/>
      <c r="M159" s="119" t="s">
        <v>450</v>
      </c>
      <c r="N159" s="125"/>
      <c r="O159" s="125"/>
      <c r="P159" s="158" t="e">
        <f t="shared" si="33"/>
        <v>#DIV/0!</v>
      </c>
      <c r="R159" s="133"/>
      <c r="S159" s="134"/>
    </row>
    <row r="160" spans="2:19" ht="19.5" thickBot="1" x14ac:dyDescent="0.3">
      <c r="B160" s="76" t="s">
        <v>33</v>
      </c>
      <c r="C160" s="119">
        <f>COUNTIFS(D_Interventions_Equipes!$W:$W, F$2, D_Interventions_Equipes!$Z:$Z, $B$156)+COUNTIFS(D_Interventions_Equipes!$W:$W, G$2, D_Interventions_Equipes!$Z:$Z, $B$156)+COUNTIFS(D_Interventions_Equipes!$W:$W, H$2, D_Interventions_Equipes!$Z:$Z, $B$156)</f>
        <v>0</v>
      </c>
      <c r="D160" s="98">
        <f>COUNTIFS(D_Interventions_Equipes!$W:$W, F$4, D_Interventions_Equipes!$Z:$Z, $B$156)+COUNTIFS(D_Interventions_Equipes!$W:$W, G$4, D_Interventions_Equipes!$Z:$Z, $B$156)+COUNTIFS(D_Interventions_Equipes!$W:$W, H$4, D_Interventions_Equipes!$Z:$Z, $B$156)+COUNTIFS(D_Interventions_Equipes!$W:$W, I$4, D_Interventions_Equipes!$Z:$Z, $B$156)+COUNTIFS(D_Interventions_Equipes!$W:$W, J$4, D_Interventions_Equipes!$Z:$Z, $B$156)+COUNTIFS(D_Interventions_Equipes!$W:$W, K$4, D_Interventions_Equipes!$Z:$Z, $B$156)</f>
        <v>0</v>
      </c>
      <c r="F160" s="254"/>
      <c r="G160" s="85" t="s">
        <v>243</v>
      </c>
      <c r="H160" s="151">
        <f>SUM(H147:H159)</f>
        <v>0</v>
      </c>
      <c r="I160" s="156">
        <f>SUM(I147:I159)</f>
        <v>0</v>
      </c>
      <c r="J160" s="163" t="e">
        <f>(H160/(H160+I160))</f>
        <v>#DIV/0!</v>
      </c>
      <c r="L160" s="254"/>
      <c r="M160" s="85" t="s">
        <v>243</v>
      </c>
      <c r="N160" s="125"/>
      <c r="O160" s="125"/>
      <c r="P160" s="159" t="e">
        <f>(N160/(N160+O160))</f>
        <v>#DIV/0!</v>
      </c>
      <c r="R160" s="127"/>
      <c r="S160" s="135"/>
    </row>
    <row r="161" spans="2:19" ht="19.5" thickBot="1" x14ac:dyDescent="0.3">
      <c r="B161" s="76" t="s">
        <v>34</v>
      </c>
      <c r="C161" s="119">
        <f>COUNTIFS(D_Interventions_Equipes!$W:$W, F$2, D_Interventions_Equipes!$Z:$Z, $B$156)+COUNTIFS(D_Interventions_Equipes!$W:$W, G$2, D_Interventions_Equipes!$Z:$Z, $B$156)+COUNTIFS(D_Interventions_Equipes!$W:$W, H$2, D_Interventions_Equipes!$Z:$Z, $B$156)</f>
        <v>0</v>
      </c>
      <c r="D161" s="98">
        <f>COUNTIFS(D_Interventions_Equipes!$W:$W, F$4, D_Interventions_Equipes!$Z:$Z, $B$156)+COUNTIFS(D_Interventions_Equipes!$W:$W, G$4, D_Interventions_Equipes!$Z:$Z, $B$156)+COUNTIFS(D_Interventions_Equipes!$W:$W, H$4, D_Interventions_Equipes!$Z:$Z, $B$156)+COUNTIFS(D_Interventions_Equipes!$W:$W, I$4, D_Interventions_Equipes!$Z:$Z, $B$156)+COUNTIFS(D_Interventions_Equipes!$W:$W, J$4, D_Interventions_Equipes!$Z:$Z, $B$156)+COUNTIFS(D_Interventions_Equipes!$W:$W, K$4, D_Interventions_Equipes!$Z:$Z, $B$156)</f>
        <v>0</v>
      </c>
      <c r="F161" s="252" t="s">
        <v>41</v>
      </c>
      <c r="G161" s="82" t="s">
        <v>469</v>
      </c>
      <c r="H161" s="148"/>
      <c r="I161" s="153"/>
      <c r="J161" s="161" t="e">
        <f>(H161/(H161+I161))</f>
        <v>#DIV/0!</v>
      </c>
      <c r="L161" s="252" t="s">
        <v>505</v>
      </c>
      <c r="M161" s="82" t="s">
        <v>469</v>
      </c>
      <c r="N161" s="125"/>
      <c r="O161" s="125"/>
      <c r="P161" s="157" t="e">
        <f>(N161/(N161+O161))</f>
        <v>#DIV/0!</v>
      </c>
      <c r="R161" s="136"/>
      <c r="S161" s="137"/>
    </row>
    <row r="162" spans="2:19" ht="19.5" thickBot="1" x14ac:dyDescent="0.3">
      <c r="B162" s="76" t="s">
        <v>35</v>
      </c>
      <c r="C162" s="119">
        <f>COUNTIFS(D_Interventions_Equipes!$W:$W, F$2, D_Interventions_Equipes!$Z:$Z, $B$156)+COUNTIFS(D_Interventions_Equipes!$W:$W, G$2, D_Interventions_Equipes!$Z:$Z, $B$156)+COUNTIFS(D_Interventions_Equipes!$W:$W, H$2, D_Interventions_Equipes!$Z:$Z, $B$156)</f>
        <v>0</v>
      </c>
      <c r="D162" s="98">
        <f>COUNTIFS(D_Interventions_Equipes!$W:$W, F$4, D_Interventions_Equipes!$Z:$Z, $B$156)+COUNTIFS(D_Interventions_Equipes!$W:$W, G$4, D_Interventions_Equipes!$Z:$Z, $B$156)+COUNTIFS(D_Interventions_Equipes!$W:$W, H$4, D_Interventions_Equipes!$Z:$Z, $B$156)+COUNTIFS(D_Interventions_Equipes!$W:$W, I$4, D_Interventions_Equipes!$Z:$Z, $B$156)+COUNTIFS(D_Interventions_Equipes!$W:$W, J$4, D_Interventions_Equipes!$Z:$Z, $B$156)+COUNTIFS(D_Interventions_Equipes!$W:$W, K$4, D_Interventions_Equipes!$Z:$Z, $B$156)</f>
        <v>0</v>
      </c>
      <c r="F162" s="253"/>
      <c r="G162" s="83" t="s">
        <v>0</v>
      </c>
      <c r="H162" s="149"/>
      <c r="I162" s="155"/>
      <c r="J162" s="162" t="e">
        <f t="shared" ref="J162:J173" si="34">(H162/(H162+I162))</f>
        <v>#DIV/0!</v>
      </c>
      <c r="L162" s="253"/>
      <c r="M162" s="83" t="s">
        <v>0</v>
      </c>
      <c r="N162" s="125"/>
      <c r="O162" s="125"/>
      <c r="P162" s="158" t="e">
        <f t="shared" ref="P162:P173" si="35">(N162/(N162+O162))</f>
        <v>#DIV/0!</v>
      </c>
      <c r="R162" s="133"/>
      <c r="S162" s="134"/>
    </row>
    <row r="163" spans="2:19" ht="19.5" thickBot="1" x14ac:dyDescent="0.3">
      <c r="B163" s="76" t="s">
        <v>36</v>
      </c>
      <c r="C163" s="119"/>
      <c r="D163" s="98"/>
      <c r="F163" s="253"/>
      <c r="G163" s="84" t="s">
        <v>480</v>
      </c>
      <c r="H163" s="149"/>
      <c r="I163" s="155"/>
      <c r="J163" s="162" t="e">
        <f t="shared" si="34"/>
        <v>#DIV/0!</v>
      </c>
      <c r="L163" s="253"/>
      <c r="M163" s="84" t="s">
        <v>480</v>
      </c>
      <c r="N163" s="125"/>
      <c r="O163" s="125"/>
      <c r="P163" s="158" t="e">
        <f t="shared" si="35"/>
        <v>#DIV/0!</v>
      </c>
      <c r="R163" s="133"/>
      <c r="S163" s="134"/>
    </row>
    <row r="164" spans="2:19" ht="19.5" thickBot="1" x14ac:dyDescent="0.3">
      <c r="B164" s="76" t="s">
        <v>37</v>
      </c>
      <c r="C164" s="119"/>
      <c r="D164" s="98"/>
      <c r="F164" s="253"/>
      <c r="G164" s="84" t="s">
        <v>481</v>
      </c>
      <c r="H164" s="150"/>
      <c r="I164" s="155"/>
      <c r="J164" s="162" t="e">
        <f t="shared" si="34"/>
        <v>#DIV/0!</v>
      </c>
      <c r="L164" s="253"/>
      <c r="M164" s="84" t="s">
        <v>481</v>
      </c>
      <c r="N164" s="125"/>
      <c r="O164" s="125"/>
      <c r="P164" s="158" t="e">
        <f t="shared" si="35"/>
        <v>#DIV/0!</v>
      </c>
      <c r="R164" s="133"/>
      <c r="S164" s="134"/>
    </row>
    <row r="165" spans="2:19" ht="19.5" thickBot="1" x14ac:dyDescent="0.3">
      <c r="B165" s="76" t="s">
        <v>38</v>
      </c>
      <c r="C165" s="119"/>
      <c r="D165" s="98"/>
      <c r="F165" s="253"/>
      <c r="G165" s="84" t="s">
        <v>477</v>
      </c>
      <c r="H165" s="150"/>
      <c r="I165" s="155"/>
      <c r="J165" s="162" t="e">
        <f t="shared" si="34"/>
        <v>#DIV/0!</v>
      </c>
      <c r="L165" s="253"/>
      <c r="M165" s="84" t="s">
        <v>477</v>
      </c>
      <c r="N165" s="125">
        <f t="shared" ref="N165:N173" si="36">R151+R165</f>
        <v>0</v>
      </c>
      <c r="O165" s="125">
        <f t="shared" ref="O165:O174" si="37">S151+S165</f>
        <v>0</v>
      </c>
      <c r="P165" s="158" t="e">
        <f t="shared" si="35"/>
        <v>#DIV/0!</v>
      </c>
      <c r="R165" s="133"/>
      <c r="S165" s="134"/>
    </row>
    <row r="166" spans="2:19" ht="19.5" thickBot="1" x14ac:dyDescent="0.3">
      <c r="B166" s="76" t="s">
        <v>39</v>
      </c>
      <c r="C166" s="119"/>
      <c r="D166" s="98"/>
      <c r="F166" s="253"/>
      <c r="G166" s="84" t="s">
        <v>29</v>
      </c>
      <c r="H166" s="150"/>
      <c r="I166" s="155"/>
      <c r="J166" s="162" t="e">
        <f t="shared" si="34"/>
        <v>#DIV/0!</v>
      </c>
      <c r="L166" s="253"/>
      <c r="M166" s="84" t="s">
        <v>29</v>
      </c>
      <c r="N166" s="125">
        <f t="shared" si="36"/>
        <v>0</v>
      </c>
      <c r="O166" s="125">
        <f t="shared" si="37"/>
        <v>0</v>
      </c>
      <c r="P166" s="158" t="e">
        <f t="shared" si="35"/>
        <v>#DIV/0!</v>
      </c>
      <c r="R166" s="133"/>
      <c r="S166" s="134"/>
    </row>
    <row r="167" spans="2:19" ht="19.5" thickBot="1" x14ac:dyDescent="0.3">
      <c r="B167" s="76" t="s">
        <v>40</v>
      </c>
      <c r="C167" s="119"/>
      <c r="D167" s="98"/>
      <c r="F167" s="253"/>
      <c r="G167" s="84" t="s">
        <v>25</v>
      </c>
      <c r="H167" s="150"/>
      <c r="I167" s="155"/>
      <c r="J167" s="162" t="e">
        <f t="shared" si="34"/>
        <v>#DIV/0!</v>
      </c>
      <c r="L167" s="253"/>
      <c r="M167" s="84" t="s">
        <v>25</v>
      </c>
      <c r="N167" s="125">
        <f t="shared" si="36"/>
        <v>0</v>
      </c>
      <c r="O167" s="125">
        <f t="shared" si="37"/>
        <v>0</v>
      </c>
      <c r="P167" s="158" t="e">
        <f t="shared" si="35"/>
        <v>#DIV/0!</v>
      </c>
      <c r="R167" s="133"/>
      <c r="S167" s="134"/>
    </row>
    <row r="168" spans="2:19" ht="19.5" thickBot="1" x14ac:dyDescent="0.3">
      <c r="B168" s="77" t="s">
        <v>41</v>
      </c>
      <c r="C168" s="120"/>
      <c r="D168" s="99"/>
      <c r="F168" s="253"/>
      <c r="G168" s="84" t="s">
        <v>478</v>
      </c>
      <c r="H168" s="149"/>
      <c r="I168" s="155"/>
      <c r="J168" s="162" t="e">
        <f t="shared" si="34"/>
        <v>#DIV/0!</v>
      </c>
      <c r="L168" s="253"/>
      <c r="M168" s="84" t="s">
        <v>478</v>
      </c>
      <c r="N168" s="125">
        <f t="shared" si="36"/>
        <v>0</v>
      </c>
      <c r="O168" s="125">
        <f t="shared" si="37"/>
        <v>0</v>
      </c>
      <c r="P168" s="158" t="e">
        <f t="shared" si="35"/>
        <v>#DIV/0!</v>
      </c>
      <c r="R168" s="133"/>
      <c r="S168" s="134"/>
    </row>
    <row r="169" spans="2:19" ht="19.5" thickBot="1" x14ac:dyDescent="0.3">
      <c r="F169" s="253"/>
      <c r="G169" s="84" t="s">
        <v>479</v>
      </c>
      <c r="H169" s="150"/>
      <c r="I169" s="155"/>
      <c r="J169" s="162" t="e">
        <f t="shared" si="34"/>
        <v>#DIV/0!</v>
      </c>
      <c r="L169" s="253"/>
      <c r="M169" s="84" t="s">
        <v>479</v>
      </c>
      <c r="N169" s="125">
        <f t="shared" si="36"/>
        <v>0</v>
      </c>
      <c r="O169" s="125">
        <f t="shared" si="37"/>
        <v>0</v>
      </c>
      <c r="P169" s="158" t="e">
        <f t="shared" si="35"/>
        <v>#DIV/0!</v>
      </c>
      <c r="R169" s="133"/>
      <c r="S169" s="134"/>
    </row>
    <row r="170" spans="2:19" ht="19.5" thickBot="1" x14ac:dyDescent="0.3">
      <c r="B170" s="80" t="s">
        <v>273</v>
      </c>
      <c r="C170" s="80" t="s">
        <v>463</v>
      </c>
      <c r="D170" s="96" t="s">
        <v>464</v>
      </c>
      <c r="F170" s="253"/>
      <c r="G170" s="128" t="s">
        <v>507</v>
      </c>
      <c r="H170" s="150"/>
      <c r="I170" s="155"/>
      <c r="J170" s="162" t="e">
        <f t="shared" si="34"/>
        <v>#DIV/0!</v>
      </c>
      <c r="L170" s="253"/>
      <c r="M170" s="128" t="s">
        <v>507</v>
      </c>
      <c r="N170" s="125">
        <f t="shared" si="36"/>
        <v>0</v>
      </c>
      <c r="O170" s="125">
        <f t="shared" si="37"/>
        <v>0</v>
      </c>
      <c r="P170" s="158" t="e">
        <f t="shared" si="35"/>
        <v>#DIV/0!</v>
      </c>
      <c r="R170" s="133"/>
      <c r="S170" s="134"/>
    </row>
    <row r="171" spans="2:19" ht="19.5" thickBot="1" x14ac:dyDescent="0.3">
      <c r="B171" s="78" t="s">
        <v>30</v>
      </c>
      <c r="C171" s="118">
        <f>COUNTIFS(D_Interventions_Equipes!$W:$W, F$2, D_Interventions_Equipes!$Z:$Z, $B$170)+COUNTIFS(D_Interventions_Equipes!$W:$W, G$2, D_Interventions_Equipes!$Z:$Z, $B$170)+COUNTIFS(D_Interventions_Equipes!$W:$W, H$2, D_Interventions_Equipes!$Z:$Z, $B$170)</f>
        <v>0</v>
      </c>
      <c r="D171" s="97">
        <f>COUNTIFS(D_Interventions_Equipes!$W:$W, F$4, D_Interventions_Equipes!$Z:$Z, $B$170)+COUNTIFS(D_Interventions_Equipes!$W:$W, G$4, D_Interventions_Equipes!$Z:$Z, $B$170)+COUNTIFS(D_Interventions_Equipes!$W:$W, H$4, D_Interventions_Equipes!$Z:$Z, $B$170)+COUNTIFS(D_Interventions_Equipes!$W:$W, I$4, D_Interventions_Equipes!$Z:$Z, $B$170)+COUNTIFS(D_Interventions_Equipes!$W:$W, J$4, D_Interventions_Equipes!$Z:$Z, $B$170)+COUNTIFS(D_Interventions_Equipes!$W:$W, K$4, D_Interventions_Equipes!$Z:$Z, $B$170)</f>
        <v>0</v>
      </c>
      <c r="F171" s="253"/>
      <c r="G171" s="129" t="s">
        <v>508</v>
      </c>
      <c r="H171" s="149"/>
      <c r="I171" s="154"/>
      <c r="J171" s="162" t="e">
        <f t="shared" si="34"/>
        <v>#DIV/0!</v>
      </c>
      <c r="L171" s="253"/>
      <c r="M171" s="129" t="s">
        <v>508</v>
      </c>
      <c r="N171" s="125">
        <f t="shared" si="36"/>
        <v>0</v>
      </c>
      <c r="O171" s="125">
        <f t="shared" si="37"/>
        <v>0</v>
      </c>
      <c r="P171" s="158" t="e">
        <f t="shared" si="35"/>
        <v>#DIV/0!</v>
      </c>
      <c r="R171" s="133"/>
      <c r="S171" s="134"/>
    </row>
    <row r="172" spans="2:19" ht="19.5" thickBot="1" x14ac:dyDescent="0.3">
      <c r="B172" s="76" t="s">
        <v>31</v>
      </c>
      <c r="C172" s="119">
        <f>COUNTIFS(D_Interventions_Equipes!$W:$W, F$2, D_Interventions_Equipes!$Z:$Z, $B$170)+COUNTIFS(D_Interventions_Equipes!$W:$W, G$2, D_Interventions_Equipes!$Z:$Z, $B$170)+COUNTIFS(D_Interventions_Equipes!$W:$W, H$2, D_Interventions_Equipes!$Z:$Z, $B$170)</f>
        <v>0</v>
      </c>
      <c r="D172" s="98">
        <f>COUNTIFS(D_Interventions_Equipes!$W:$W, F$4, D_Interventions_Equipes!$Z:$Z, $B$170)+COUNTIFS(D_Interventions_Equipes!$W:$W, G$4, D_Interventions_Equipes!$Z:$Z, $B$170)+COUNTIFS(D_Interventions_Equipes!$W:$W, H$4, D_Interventions_Equipes!$Z:$Z, $B$170)+COUNTIFS(D_Interventions_Equipes!$W:$W, I$4, D_Interventions_Equipes!$Z:$Z, $B$170)+COUNTIFS(D_Interventions_Equipes!$W:$W, J$4, D_Interventions_Equipes!$Z:$Z, $B$170)+COUNTIFS(D_Interventions_Equipes!$W:$W, K$4, D_Interventions_Equipes!$Z:$Z, $B$170)</f>
        <v>0</v>
      </c>
      <c r="F172" s="253"/>
      <c r="G172" s="118" t="s">
        <v>509</v>
      </c>
      <c r="H172" s="149"/>
      <c r="I172" s="155"/>
      <c r="J172" s="162" t="e">
        <f t="shared" si="34"/>
        <v>#DIV/0!</v>
      </c>
      <c r="L172" s="253"/>
      <c r="M172" s="118" t="s">
        <v>509</v>
      </c>
      <c r="N172" s="125">
        <f t="shared" si="36"/>
        <v>0</v>
      </c>
      <c r="O172" s="125">
        <f t="shared" si="37"/>
        <v>0</v>
      </c>
      <c r="P172" s="158" t="e">
        <f t="shared" si="35"/>
        <v>#DIV/0!</v>
      </c>
      <c r="R172" s="133"/>
      <c r="S172" s="134"/>
    </row>
    <row r="173" spans="2:19" ht="19.5" thickBot="1" x14ac:dyDescent="0.3">
      <c r="B173" s="76" t="s">
        <v>32</v>
      </c>
      <c r="C173" s="119">
        <f>COUNTIFS(D_Interventions_Equipes!$W:$W, F$2, D_Interventions_Equipes!$Z:$Z, $B$170)+COUNTIFS(D_Interventions_Equipes!$W:$W, G$2, D_Interventions_Equipes!$Z:$Z, $B$170)+COUNTIFS(D_Interventions_Equipes!$W:$W, H$2, D_Interventions_Equipes!$Z:$Z, $B$170)</f>
        <v>0</v>
      </c>
      <c r="D173" s="98">
        <f>COUNTIFS(D_Interventions_Equipes!$W:$W, F$4, D_Interventions_Equipes!$Z:$Z, $B$170)+COUNTIFS(D_Interventions_Equipes!$W:$W, G$4, D_Interventions_Equipes!$Z:$Z, $B$170)+COUNTIFS(D_Interventions_Equipes!$W:$W, H$4, D_Interventions_Equipes!$Z:$Z, $B$170)+COUNTIFS(D_Interventions_Equipes!$W:$W, I$4, D_Interventions_Equipes!$Z:$Z, $B$170)+COUNTIFS(D_Interventions_Equipes!$W:$W, J$4, D_Interventions_Equipes!$Z:$Z, $B$170)+COUNTIFS(D_Interventions_Equipes!$W:$W, K$4, D_Interventions_Equipes!$Z:$Z, $B$170)</f>
        <v>0</v>
      </c>
      <c r="F173" s="253"/>
      <c r="G173" s="119" t="s">
        <v>450</v>
      </c>
      <c r="H173" s="149"/>
      <c r="I173" s="155"/>
      <c r="J173" s="162" t="e">
        <f t="shared" si="34"/>
        <v>#DIV/0!</v>
      </c>
      <c r="L173" s="253"/>
      <c r="M173" s="119" t="s">
        <v>450</v>
      </c>
      <c r="N173" s="125">
        <f t="shared" si="36"/>
        <v>0</v>
      </c>
      <c r="O173" s="125">
        <f t="shared" si="37"/>
        <v>0</v>
      </c>
      <c r="P173" s="158" t="e">
        <f t="shared" si="35"/>
        <v>#DIV/0!</v>
      </c>
      <c r="R173" s="133"/>
      <c r="S173" s="134"/>
    </row>
    <row r="174" spans="2:19" ht="19.5" thickBot="1" x14ac:dyDescent="0.3">
      <c r="B174" s="76" t="s">
        <v>33</v>
      </c>
      <c r="C174" s="119">
        <f>COUNTIFS(D_Interventions_Equipes!$W:$W, F$2, D_Interventions_Equipes!$Z:$Z, $B$170)+COUNTIFS(D_Interventions_Equipes!$W:$W, G$2, D_Interventions_Equipes!$Z:$Z, $B$170)+COUNTIFS(D_Interventions_Equipes!$W:$W, H$2, D_Interventions_Equipes!$Z:$Z, $B$170)</f>
        <v>0</v>
      </c>
      <c r="D174" s="98">
        <f>COUNTIFS(D_Interventions_Equipes!$W:$W, F$4, D_Interventions_Equipes!$Z:$Z, $B$170)+COUNTIFS(D_Interventions_Equipes!$W:$W, G$4, D_Interventions_Equipes!$Z:$Z, $B$170)+COUNTIFS(D_Interventions_Equipes!$W:$W, H$4, D_Interventions_Equipes!$Z:$Z, $B$170)+COUNTIFS(D_Interventions_Equipes!$W:$W, I$4, D_Interventions_Equipes!$Z:$Z, $B$170)+COUNTIFS(D_Interventions_Equipes!$W:$W, J$4, D_Interventions_Equipes!$Z:$Z, $B$170)+COUNTIFS(D_Interventions_Equipes!$W:$W, K$4, D_Interventions_Equipes!$Z:$Z, $B$170)</f>
        <v>0</v>
      </c>
      <c r="F174" s="254"/>
      <c r="G174" s="85" t="s">
        <v>243</v>
      </c>
      <c r="H174" s="151">
        <f>SUM(H161:H173)</f>
        <v>0</v>
      </c>
      <c r="I174" s="156">
        <f>SUM(I161:I173)</f>
        <v>0</v>
      </c>
      <c r="J174" s="163" t="e">
        <f>(H174/(H174+I174))</f>
        <v>#DIV/0!</v>
      </c>
      <c r="L174" s="254"/>
      <c r="M174" s="85" t="s">
        <v>243</v>
      </c>
      <c r="N174" s="138">
        <f>R160+R174</f>
        <v>0</v>
      </c>
      <c r="O174" s="138">
        <f t="shared" si="37"/>
        <v>0</v>
      </c>
      <c r="P174" s="159" t="e">
        <f>(N174/(N174+O174))</f>
        <v>#DIV/0!</v>
      </c>
      <c r="R174" s="127"/>
      <c r="S174" s="135"/>
    </row>
    <row r="175" spans="2:19" ht="18.75" x14ac:dyDescent="0.25">
      <c r="B175" s="76" t="s">
        <v>34</v>
      </c>
      <c r="C175" s="119">
        <f>COUNTIFS(D_Interventions_Equipes!$W:$W, F$2, D_Interventions_Equipes!$Z:$Z, $B$170)+COUNTIFS(D_Interventions_Equipes!$W:$W, G$2, D_Interventions_Equipes!$Z:$Z, $B$170)+COUNTIFS(D_Interventions_Equipes!$W:$W, H$2, D_Interventions_Equipes!$Z:$Z, $B$170)</f>
        <v>0</v>
      </c>
      <c r="D175" s="98">
        <f>COUNTIFS(D_Interventions_Equipes!$W:$W, F$4, D_Interventions_Equipes!$Z:$Z, $B$170)+COUNTIFS(D_Interventions_Equipes!$W:$W, G$4, D_Interventions_Equipes!$Z:$Z, $B$170)+COUNTIFS(D_Interventions_Equipes!$W:$W, H$4, D_Interventions_Equipes!$Z:$Z, $B$170)+COUNTIFS(D_Interventions_Equipes!$W:$W, I$4, D_Interventions_Equipes!$Z:$Z, $B$170)+COUNTIFS(D_Interventions_Equipes!$W:$W, J$4, D_Interventions_Equipes!$Z:$Z, $B$170)+COUNTIFS(D_Interventions_Equipes!$W:$W, K$4, D_Interventions_Equipes!$Z:$Z, $B$170)</f>
        <v>0</v>
      </c>
    </row>
    <row r="176" spans="2:19" ht="18.75" x14ac:dyDescent="0.25">
      <c r="B176" s="76" t="s">
        <v>35</v>
      </c>
      <c r="C176" s="119">
        <f>COUNTIFS(D_Interventions_Equipes!$W:$W, F$2, D_Interventions_Equipes!$Z:$Z, $B$170)+COUNTIFS(D_Interventions_Equipes!$W:$W, G$2, D_Interventions_Equipes!$Z:$Z, $B$170)+COUNTIFS(D_Interventions_Equipes!$W:$W, H$2, D_Interventions_Equipes!$Z:$Z, $B$170)</f>
        <v>0</v>
      </c>
      <c r="D176" s="98">
        <f>COUNTIFS(D_Interventions_Equipes!$W:$W, F$4, D_Interventions_Equipes!$Z:$Z, $B$170)+COUNTIFS(D_Interventions_Equipes!$W:$W, G$4, D_Interventions_Equipes!$Z:$Z, $B$170)+COUNTIFS(D_Interventions_Equipes!$W:$W, H$4, D_Interventions_Equipes!$Z:$Z, $B$170)+COUNTIFS(D_Interventions_Equipes!$W:$W, I$4, D_Interventions_Equipes!$Z:$Z, $B$170)+COUNTIFS(D_Interventions_Equipes!$W:$W, J$4, D_Interventions_Equipes!$Z:$Z, $B$170)+COUNTIFS(D_Interventions_Equipes!$W:$W, K$4, D_Interventions_Equipes!$Z:$Z, $B$170)</f>
        <v>0</v>
      </c>
    </row>
    <row r="177" spans="2:4" ht="18.75" x14ac:dyDescent="0.25">
      <c r="B177" s="76" t="s">
        <v>36</v>
      </c>
      <c r="C177" s="119"/>
      <c r="D177" s="98"/>
    </row>
    <row r="178" spans="2:4" ht="18.75" x14ac:dyDescent="0.25">
      <c r="B178" s="76" t="s">
        <v>37</v>
      </c>
      <c r="C178" s="119"/>
      <c r="D178" s="98"/>
    </row>
    <row r="179" spans="2:4" ht="18.75" x14ac:dyDescent="0.25">
      <c r="B179" s="76" t="s">
        <v>38</v>
      </c>
      <c r="C179" s="119"/>
      <c r="D179" s="98"/>
    </row>
    <row r="180" spans="2:4" ht="18.75" x14ac:dyDescent="0.25">
      <c r="B180" s="76" t="s">
        <v>39</v>
      </c>
      <c r="C180" s="119"/>
      <c r="D180" s="98"/>
    </row>
    <row r="181" spans="2:4" ht="18.75" x14ac:dyDescent="0.25">
      <c r="B181" s="76" t="s">
        <v>40</v>
      </c>
      <c r="C181" s="119"/>
      <c r="D181" s="98"/>
    </row>
    <row r="182" spans="2:4" ht="19.5" thickBot="1" x14ac:dyDescent="0.3">
      <c r="B182" s="77" t="s">
        <v>41</v>
      </c>
      <c r="C182" s="120"/>
      <c r="D182" s="99"/>
    </row>
    <row r="1048576" spans="13:13" ht="18.75" x14ac:dyDescent="0.25">
      <c r="M1048576" s="79"/>
    </row>
  </sheetData>
  <mergeCells count="24">
    <mergeCell ref="L161:L174"/>
    <mergeCell ref="F91:F104"/>
    <mergeCell ref="L77:L90"/>
    <mergeCell ref="F119:F132"/>
    <mergeCell ref="F133:F146"/>
    <mergeCell ref="F147:F160"/>
    <mergeCell ref="F161:F174"/>
    <mergeCell ref="L91:L104"/>
    <mergeCell ref="L105:L118"/>
    <mergeCell ref="L119:L132"/>
    <mergeCell ref="L133:L146"/>
    <mergeCell ref="L147:L160"/>
    <mergeCell ref="F105:F118"/>
    <mergeCell ref="F77:F90"/>
    <mergeCell ref="L7:L20"/>
    <mergeCell ref="L21:L34"/>
    <mergeCell ref="L35:L48"/>
    <mergeCell ref="L49:L62"/>
    <mergeCell ref="L63:L76"/>
    <mergeCell ref="F7:F20"/>
    <mergeCell ref="F21:F34"/>
    <mergeCell ref="F35:F48"/>
    <mergeCell ref="F49:F62"/>
    <mergeCell ref="F63:F7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79998168889431442"/>
  </sheetPr>
  <dimension ref="B1:R134"/>
  <sheetViews>
    <sheetView workbookViewId="0">
      <selection activeCell="H8" sqref="H8"/>
    </sheetView>
  </sheetViews>
  <sheetFormatPr baseColWidth="10" defaultColWidth="11.42578125" defaultRowHeight="15" x14ac:dyDescent="0.25"/>
  <cols>
    <col min="1" max="1" width="11.42578125" style="34"/>
    <col min="2" max="2" width="16" style="34" customWidth="1"/>
    <col min="3" max="3" width="13" style="34" customWidth="1"/>
    <col min="4" max="4" width="11.5703125" style="34" customWidth="1"/>
    <col min="5" max="5" width="27.140625" style="34" bestFit="1" customWidth="1"/>
    <col min="6" max="6" width="11.42578125" style="34"/>
    <col min="7" max="8" width="14.28515625" style="34" customWidth="1"/>
    <col min="9" max="16384" width="11.42578125" style="34"/>
  </cols>
  <sheetData>
    <row r="1" spans="2:17" ht="15.75" thickBot="1" x14ac:dyDescent="0.3"/>
    <row r="2" spans="2:17" ht="19.5" thickBot="1" x14ac:dyDescent="0.35">
      <c r="B2" s="108"/>
      <c r="C2" s="80" t="s">
        <v>42</v>
      </c>
      <c r="D2" s="80" t="s">
        <v>493</v>
      </c>
      <c r="E2" s="96" t="s">
        <v>494</v>
      </c>
      <c r="G2" s="115">
        <v>34.610778443113773</v>
      </c>
      <c r="H2" s="139">
        <f t="shared" ref="H2:H7" si="0">ROUND(G2, 2)</f>
        <v>34.61</v>
      </c>
    </row>
    <row r="3" spans="2:17" ht="18.75" x14ac:dyDescent="0.3">
      <c r="B3" s="106" t="s">
        <v>30</v>
      </c>
      <c r="C3" s="81">
        <f>COUNTIF(D_Interventions_Equipes!G:G,"*Préventive Systématique*")</f>
        <v>0</v>
      </c>
      <c r="D3" s="81">
        <f>COUNTIF(D_Interventions_Equipes!G:G,"*Correctif*")</f>
        <v>0</v>
      </c>
      <c r="E3" s="107" t="e">
        <f t="shared" ref="E3:E8" si="1">((D3/(C3+D3))*100)</f>
        <v>#DIV/0!</v>
      </c>
      <c r="G3" s="116">
        <v>38.263229308005428</v>
      </c>
      <c r="H3" s="140">
        <f t="shared" si="0"/>
        <v>38.26</v>
      </c>
    </row>
    <row r="4" spans="2:17" ht="18.75" x14ac:dyDescent="0.3">
      <c r="B4" s="100" t="s">
        <v>31</v>
      </c>
      <c r="C4" s="87">
        <f>COUNTIF(D_Interventions_Equipes!G:G, "*Préventive Systématique*")</f>
        <v>0</v>
      </c>
      <c r="D4" s="87">
        <f>COUNTIF(D_Interventions_Equipes!G:G,"*Correctif*")</f>
        <v>0</v>
      </c>
      <c r="E4" s="103" t="e">
        <f t="shared" si="1"/>
        <v>#DIV/0!</v>
      </c>
      <c r="G4" s="116">
        <v>25.35641547861507</v>
      </c>
      <c r="H4" s="140">
        <f t="shared" si="0"/>
        <v>25.36</v>
      </c>
      <c r="I4" s="8"/>
    </row>
    <row r="5" spans="2:17" ht="18.75" x14ac:dyDescent="0.3">
      <c r="B5" s="100" t="s">
        <v>32</v>
      </c>
      <c r="C5" s="87">
        <f>COUNTIF(D_Interventions_Equipes!G:G, "*Préventive Systématique*")</f>
        <v>0</v>
      </c>
      <c r="D5" s="87">
        <f>COUNTIF(D_Interventions_Equipes!G:G,"*Correctif*")</f>
        <v>0</v>
      </c>
      <c r="E5" s="103" t="e">
        <f t="shared" si="1"/>
        <v>#DIV/0!</v>
      </c>
      <c r="G5" s="116">
        <v>36.452004860267316</v>
      </c>
      <c r="H5" s="140">
        <f t="shared" si="0"/>
        <v>36.450000000000003</v>
      </c>
      <c r="I5" s="43"/>
    </row>
    <row r="6" spans="2:17" ht="18.75" x14ac:dyDescent="0.3">
      <c r="B6" s="100" t="s">
        <v>33</v>
      </c>
      <c r="C6" s="87">
        <f>COUNTIF(D_Interventions_Equipes!G:G, "*Préventive Systématique*")</f>
        <v>0</v>
      </c>
      <c r="D6" s="87">
        <f>COUNTIF(D_Interventions_Equipes!G:G,"*Correctif*")</f>
        <v>0</v>
      </c>
      <c r="E6" s="103" t="e">
        <f t="shared" si="1"/>
        <v>#DIV/0!</v>
      </c>
      <c r="G6" s="116">
        <v>30.126849894291759</v>
      </c>
      <c r="H6" s="140">
        <f t="shared" si="0"/>
        <v>30.13</v>
      </c>
      <c r="I6" s="8"/>
      <c r="L6" s="43"/>
    </row>
    <row r="7" spans="2:17" ht="18.75" x14ac:dyDescent="0.3">
      <c r="B7" s="100" t="s">
        <v>34</v>
      </c>
      <c r="C7" s="87">
        <f>COUNTIF(D_Interventions_Equipes!G:G, "*Préventive Systématique*")</f>
        <v>0</v>
      </c>
      <c r="D7" s="87">
        <f>COUNTIF(D_Interventions_Equipes!G:G,"*Correctif*")</f>
        <v>0</v>
      </c>
      <c r="E7" s="103" t="e">
        <f t="shared" si="1"/>
        <v>#DIV/0!</v>
      </c>
      <c r="G7" s="116">
        <v>24.9757045675413</v>
      </c>
      <c r="H7" s="140">
        <f t="shared" si="0"/>
        <v>24.98</v>
      </c>
      <c r="J7" s="41"/>
    </row>
    <row r="8" spans="2:17" ht="18.75" x14ac:dyDescent="0.3">
      <c r="B8" s="100" t="s">
        <v>35</v>
      </c>
      <c r="C8" s="87">
        <f>COUNTIF(D_Interventions_Equipes!G:G, "*Préventive Systématique*")</f>
        <v>0</v>
      </c>
      <c r="D8" s="87">
        <f>COUNTIF(D_Interventions_Equipes!G:G,"*Correctif*")</f>
        <v>0</v>
      </c>
      <c r="E8" s="103" t="e">
        <f t="shared" si="1"/>
        <v>#DIV/0!</v>
      </c>
      <c r="G8" s="116"/>
      <c r="H8" s="140"/>
    </row>
    <row r="9" spans="2:17" ht="18.75" x14ac:dyDescent="0.3">
      <c r="B9" s="100" t="s">
        <v>36</v>
      </c>
      <c r="C9" s="87"/>
      <c r="D9" s="87"/>
      <c r="E9" s="103"/>
      <c r="G9" s="116"/>
      <c r="H9" s="140"/>
    </row>
    <row r="10" spans="2:17" ht="18.75" x14ac:dyDescent="0.3">
      <c r="B10" s="100" t="s">
        <v>37</v>
      </c>
      <c r="C10" s="87"/>
      <c r="D10" s="87"/>
      <c r="E10" s="103"/>
      <c r="G10" s="116"/>
      <c r="H10" s="140"/>
      <c r="Q10" s="43"/>
    </row>
    <row r="11" spans="2:17" ht="18.75" x14ac:dyDescent="0.3">
      <c r="B11" s="100" t="s">
        <v>38</v>
      </c>
      <c r="C11" s="87"/>
      <c r="D11" s="87"/>
      <c r="E11" s="103"/>
      <c r="G11" s="116"/>
      <c r="H11" s="140"/>
      <c r="N11" s="43"/>
    </row>
    <row r="12" spans="2:17" ht="18.75" x14ac:dyDescent="0.3">
      <c r="B12" s="100" t="s">
        <v>39</v>
      </c>
      <c r="C12" s="87"/>
      <c r="D12" s="87"/>
      <c r="E12" s="103"/>
      <c r="G12" s="116"/>
      <c r="H12" s="140"/>
    </row>
    <row r="13" spans="2:17" ht="19.5" thickBot="1" x14ac:dyDescent="0.35">
      <c r="B13" s="101" t="s">
        <v>40</v>
      </c>
      <c r="C13" s="87"/>
      <c r="D13" s="87"/>
      <c r="E13" s="103"/>
      <c r="G13" s="117"/>
      <c r="H13" s="141"/>
    </row>
    <row r="14" spans="2:17" ht="19.5" thickBot="1" x14ac:dyDescent="0.35">
      <c r="B14" s="102" t="s">
        <v>41</v>
      </c>
      <c r="C14" s="105"/>
      <c r="D14" s="105"/>
      <c r="E14" s="104"/>
      <c r="G14" s="8"/>
    </row>
    <row r="15" spans="2:17" x14ac:dyDescent="0.25">
      <c r="E15" s="43"/>
      <c r="G15" s="8"/>
    </row>
    <row r="16" spans="2:17" x14ac:dyDescent="0.25">
      <c r="E16" s="43"/>
    </row>
    <row r="17" spans="2:18" ht="18.75" x14ac:dyDescent="0.25">
      <c r="B17" s="35"/>
      <c r="C17" s="36"/>
      <c r="E17" s="43"/>
    </row>
    <row r="18" spans="2:18" ht="18.75" x14ac:dyDescent="0.25">
      <c r="B18" s="35"/>
      <c r="C18" s="36"/>
      <c r="E18" s="43"/>
    </row>
    <row r="19" spans="2:18" ht="18.75" x14ac:dyDescent="0.25">
      <c r="B19" s="35"/>
      <c r="C19" s="36"/>
      <c r="E19" s="43"/>
      <c r="Q19" s="43"/>
    </row>
    <row r="20" spans="2:18" ht="18.75" x14ac:dyDescent="0.25">
      <c r="B20" s="35"/>
      <c r="C20" s="36"/>
      <c r="R20" s="43"/>
    </row>
    <row r="21" spans="2:18" ht="18.75" x14ac:dyDescent="0.25">
      <c r="B21" s="35"/>
      <c r="C21" s="36"/>
    </row>
    <row r="22" spans="2:18" ht="18.75" x14ac:dyDescent="0.25">
      <c r="B22" s="35"/>
      <c r="C22" s="36"/>
    </row>
    <row r="23" spans="2:18" ht="18.75" x14ac:dyDescent="0.25">
      <c r="B23" s="35"/>
      <c r="C23" s="36"/>
    </row>
    <row r="24" spans="2:18" ht="18.75" x14ac:dyDescent="0.25">
      <c r="B24" s="35"/>
      <c r="C24" s="36"/>
    </row>
    <row r="25" spans="2:18" ht="18.75" x14ac:dyDescent="0.25">
      <c r="B25" s="35"/>
      <c r="C25" s="36"/>
    </row>
    <row r="26" spans="2:18" ht="18.75" x14ac:dyDescent="0.25">
      <c r="B26" s="35"/>
      <c r="C26" s="36"/>
    </row>
    <row r="27" spans="2:18" ht="18.75" x14ac:dyDescent="0.25">
      <c r="B27" s="35"/>
      <c r="C27" s="36"/>
    </row>
    <row r="28" spans="2:18" ht="18.75" x14ac:dyDescent="0.25">
      <c r="B28" s="35"/>
      <c r="C28" s="36"/>
    </row>
    <row r="29" spans="2:18" ht="18.75" x14ac:dyDescent="0.25">
      <c r="B29" s="35"/>
      <c r="C29" s="36"/>
    </row>
    <row r="30" spans="2:18" ht="18.75" x14ac:dyDescent="0.25">
      <c r="B30" s="35"/>
      <c r="C30" s="36"/>
    </row>
    <row r="31" spans="2:18" ht="18.75" x14ac:dyDescent="0.25">
      <c r="B31" s="35"/>
      <c r="C31" s="36"/>
    </row>
    <row r="32" spans="2:18" ht="18.75" x14ac:dyDescent="0.25">
      <c r="B32" s="35"/>
      <c r="C32" s="36"/>
    </row>
    <row r="33" spans="2:3" ht="18.75" x14ac:dyDescent="0.25">
      <c r="B33" s="35"/>
      <c r="C33" s="36"/>
    </row>
    <row r="34" spans="2:3" ht="18.75" x14ac:dyDescent="0.25">
      <c r="B34" s="35"/>
      <c r="C34" s="36"/>
    </row>
    <row r="35" spans="2:3" ht="18.75" x14ac:dyDescent="0.25">
      <c r="B35" s="35"/>
      <c r="C35" s="36"/>
    </row>
    <row r="36" spans="2:3" ht="18.75" x14ac:dyDescent="0.25">
      <c r="B36" s="35"/>
      <c r="C36" s="36"/>
    </row>
    <row r="37" spans="2:3" ht="18.75" x14ac:dyDescent="0.25">
      <c r="B37" s="35"/>
      <c r="C37" s="36"/>
    </row>
    <row r="38" spans="2:3" ht="18.75" x14ac:dyDescent="0.25">
      <c r="B38" s="35"/>
      <c r="C38" s="36"/>
    </row>
    <row r="39" spans="2:3" ht="18.75" x14ac:dyDescent="0.25">
      <c r="B39" s="35"/>
      <c r="C39" s="36"/>
    </row>
    <row r="40" spans="2:3" ht="18.75" x14ac:dyDescent="0.25">
      <c r="B40" s="35"/>
      <c r="C40" s="36"/>
    </row>
    <row r="41" spans="2:3" ht="18.75" x14ac:dyDescent="0.25">
      <c r="B41" s="35"/>
      <c r="C41" s="36"/>
    </row>
    <row r="42" spans="2:3" ht="18.75" x14ac:dyDescent="0.25">
      <c r="B42" s="35"/>
      <c r="C42" s="36"/>
    </row>
    <row r="43" spans="2:3" ht="18.75" x14ac:dyDescent="0.25">
      <c r="B43" s="35"/>
      <c r="C43" s="36"/>
    </row>
    <row r="44" spans="2:3" ht="18.75" x14ac:dyDescent="0.25">
      <c r="B44" s="35"/>
      <c r="C44" s="36"/>
    </row>
    <row r="45" spans="2:3" ht="18.75" x14ac:dyDescent="0.25">
      <c r="B45" s="35"/>
      <c r="C45" s="36"/>
    </row>
    <row r="46" spans="2:3" ht="18.75" x14ac:dyDescent="0.25">
      <c r="B46" s="35"/>
      <c r="C46" s="36"/>
    </row>
    <row r="47" spans="2:3" ht="18.75" x14ac:dyDescent="0.25">
      <c r="B47" s="35"/>
      <c r="C47" s="36"/>
    </row>
    <row r="48" spans="2:3" ht="18.75" x14ac:dyDescent="0.25">
      <c r="B48" s="35"/>
      <c r="C48" s="36"/>
    </row>
    <row r="49" spans="2:3" ht="18.75" x14ac:dyDescent="0.25">
      <c r="B49" s="35"/>
      <c r="C49" s="36"/>
    </row>
    <row r="50" spans="2:3" ht="18.75" x14ac:dyDescent="0.25">
      <c r="B50" s="35"/>
      <c r="C50" s="36"/>
    </row>
    <row r="51" spans="2:3" ht="18.75" x14ac:dyDescent="0.25">
      <c r="B51" s="35"/>
      <c r="C51" s="36"/>
    </row>
    <row r="52" spans="2:3" ht="18.75" x14ac:dyDescent="0.25">
      <c r="B52" s="35"/>
      <c r="C52" s="36"/>
    </row>
    <row r="53" spans="2:3" ht="18.75" x14ac:dyDescent="0.25">
      <c r="B53" s="35"/>
      <c r="C53" s="36"/>
    </row>
    <row r="54" spans="2:3" ht="18.75" x14ac:dyDescent="0.25">
      <c r="B54" s="35"/>
      <c r="C54" s="36"/>
    </row>
    <row r="55" spans="2:3" ht="18.75" x14ac:dyDescent="0.25">
      <c r="B55" s="35"/>
      <c r="C55" s="36"/>
    </row>
    <row r="56" spans="2:3" ht="18.75" x14ac:dyDescent="0.25">
      <c r="B56" s="35"/>
      <c r="C56" s="36"/>
    </row>
    <row r="57" spans="2:3" ht="18.75" x14ac:dyDescent="0.25">
      <c r="B57" s="35"/>
      <c r="C57" s="36"/>
    </row>
    <row r="58" spans="2:3" ht="18.75" x14ac:dyDescent="0.25">
      <c r="B58" s="35"/>
      <c r="C58" s="36"/>
    </row>
    <row r="59" spans="2:3" ht="18.75" x14ac:dyDescent="0.25">
      <c r="B59" s="35"/>
      <c r="C59" s="36"/>
    </row>
    <row r="60" spans="2:3" ht="18.75" x14ac:dyDescent="0.25">
      <c r="B60" s="35"/>
      <c r="C60" s="36"/>
    </row>
    <row r="61" spans="2:3" ht="18.75" x14ac:dyDescent="0.25">
      <c r="B61" s="35"/>
      <c r="C61" s="36"/>
    </row>
    <row r="62" spans="2:3" ht="18.75" x14ac:dyDescent="0.25">
      <c r="B62" s="35"/>
      <c r="C62" s="36"/>
    </row>
    <row r="63" spans="2:3" ht="18.75" x14ac:dyDescent="0.25">
      <c r="B63" s="35"/>
      <c r="C63" s="36"/>
    </row>
    <row r="64" spans="2:3" ht="18.75" x14ac:dyDescent="0.25">
      <c r="B64" s="35"/>
      <c r="C64" s="36"/>
    </row>
    <row r="65" spans="2:3" ht="18.75" x14ac:dyDescent="0.25">
      <c r="B65" s="35"/>
      <c r="C65" s="36"/>
    </row>
    <row r="66" spans="2:3" ht="18.75" x14ac:dyDescent="0.25">
      <c r="B66" s="35"/>
      <c r="C66" s="36"/>
    </row>
    <row r="67" spans="2:3" ht="18.75" x14ac:dyDescent="0.25">
      <c r="B67" s="35"/>
      <c r="C67" s="36"/>
    </row>
    <row r="68" spans="2:3" ht="18.75" x14ac:dyDescent="0.25">
      <c r="B68" s="35"/>
      <c r="C68" s="36"/>
    </row>
    <row r="69" spans="2:3" ht="18.75" x14ac:dyDescent="0.25">
      <c r="B69" s="35"/>
      <c r="C69" s="36"/>
    </row>
    <row r="70" spans="2:3" ht="18.75" x14ac:dyDescent="0.25">
      <c r="B70" s="35"/>
      <c r="C70" s="36"/>
    </row>
    <row r="71" spans="2:3" ht="18.75" x14ac:dyDescent="0.25">
      <c r="B71" s="35"/>
      <c r="C71" s="36"/>
    </row>
    <row r="72" spans="2:3" ht="18.75" x14ac:dyDescent="0.25">
      <c r="B72" s="35"/>
      <c r="C72" s="36"/>
    </row>
    <row r="73" spans="2:3" ht="18.75" x14ac:dyDescent="0.25">
      <c r="B73" s="35"/>
      <c r="C73" s="36"/>
    </row>
    <row r="74" spans="2:3" ht="18.75" x14ac:dyDescent="0.25">
      <c r="B74" s="35"/>
      <c r="C74" s="36"/>
    </row>
    <row r="75" spans="2:3" ht="18.75" x14ac:dyDescent="0.25">
      <c r="B75" s="35"/>
      <c r="C75" s="36"/>
    </row>
    <row r="76" spans="2:3" ht="18.75" x14ac:dyDescent="0.25">
      <c r="B76" s="35"/>
      <c r="C76" s="36"/>
    </row>
    <row r="77" spans="2:3" ht="18.75" x14ac:dyDescent="0.25">
      <c r="B77" s="35"/>
      <c r="C77" s="36"/>
    </row>
    <row r="78" spans="2:3" ht="18.75" x14ac:dyDescent="0.25">
      <c r="B78" s="35"/>
      <c r="C78" s="36"/>
    </row>
    <row r="79" spans="2:3" ht="18.75" x14ac:dyDescent="0.25">
      <c r="B79" s="35"/>
      <c r="C79" s="36"/>
    </row>
    <row r="80" spans="2:3" ht="18.75" x14ac:dyDescent="0.25">
      <c r="B80" s="35"/>
      <c r="C80" s="36"/>
    </row>
    <row r="81" spans="2:3" ht="18.75" x14ac:dyDescent="0.25">
      <c r="B81" s="35"/>
      <c r="C81" s="36"/>
    </row>
    <row r="82" spans="2:3" ht="18.75" x14ac:dyDescent="0.25">
      <c r="B82" s="35"/>
      <c r="C82" s="36"/>
    </row>
    <row r="83" spans="2:3" ht="18.75" x14ac:dyDescent="0.25">
      <c r="B83" s="35"/>
      <c r="C83" s="36"/>
    </row>
    <row r="84" spans="2:3" ht="18.75" x14ac:dyDescent="0.25">
      <c r="B84" s="35"/>
      <c r="C84" s="36"/>
    </row>
    <row r="85" spans="2:3" ht="18.75" x14ac:dyDescent="0.25">
      <c r="B85" s="35"/>
      <c r="C85" s="36"/>
    </row>
    <row r="86" spans="2:3" ht="18.75" x14ac:dyDescent="0.25">
      <c r="B86" s="35"/>
      <c r="C86" s="36"/>
    </row>
    <row r="87" spans="2:3" ht="18.75" x14ac:dyDescent="0.25">
      <c r="B87" s="35"/>
      <c r="C87" s="36"/>
    </row>
    <row r="88" spans="2:3" ht="18.75" x14ac:dyDescent="0.25">
      <c r="B88" s="35"/>
      <c r="C88" s="36"/>
    </row>
    <row r="89" spans="2:3" ht="18.75" x14ac:dyDescent="0.25">
      <c r="B89" s="35"/>
      <c r="C89" s="36"/>
    </row>
    <row r="90" spans="2:3" ht="18.75" x14ac:dyDescent="0.25">
      <c r="B90" s="35"/>
      <c r="C90" s="36"/>
    </row>
    <row r="91" spans="2:3" ht="18.75" x14ac:dyDescent="0.25">
      <c r="B91" s="35"/>
      <c r="C91" s="36"/>
    </row>
    <row r="92" spans="2:3" ht="18.75" x14ac:dyDescent="0.25">
      <c r="B92" s="35"/>
      <c r="C92" s="36"/>
    </row>
    <row r="93" spans="2:3" ht="18.75" x14ac:dyDescent="0.25">
      <c r="B93" s="35"/>
      <c r="C93" s="36"/>
    </row>
    <row r="94" spans="2:3" ht="18.75" x14ac:dyDescent="0.25">
      <c r="B94" s="35"/>
      <c r="C94" s="36"/>
    </row>
    <row r="95" spans="2:3" ht="18.75" x14ac:dyDescent="0.25">
      <c r="B95" s="35"/>
      <c r="C95" s="36"/>
    </row>
    <row r="96" spans="2:3" ht="18.75" x14ac:dyDescent="0.25">
      <c r="B96" s="35"/>
      <c r="C96" s="36"/>
    </row>
    <row r="97" spans="2:3" ht="18.75" x14ac:dyDescent="0.25">
      <c r="B97" s="35"/>
      <c r="C97" s="36"/>
    </row>
    <row r="98" spans="2:3" ht="18.75" x14ac:dyDescent="0.25">
      <c r="B98" s="35"/>
      <c r="C98" s="36"/>
    </row>
    <row r="99" spans="2:3" ht="18.75" x14ac:dyDescent="0.25">
      <c r="B99" s="35"/>
      <c r="C99" s="36"/>
    </row>
    <row r="100" spans="2:3" ht="18.75" x14ac:dyDescent="0.25">
      <c r="B100" s="35"/>
      <c r="C100" s="36"/>
    </row>
    <row r="101" spans="2:3" ht="18.75" x14ac:dyDescent="0.25">
      <c r="B101" s="35"/>
      <c r="C101" s="36"/>
    </row>
    <row r="102" spans="2:3" ht="18.75" x14ac:dyDescent="0.25">
      <c r="B102" s="35"/>
      <c r="C102" s="36"/>
    </row>
    <row r="103" spans="2:3" ht="18.75" x14ac:dyDescent="0.25">
      <c r="B103" s="35"/>
      <c r="C103" s="36"/>
    </row>
    <row r="104" spans="2:3" ht="18.75" x14ac:dyDescent="0.25">
      <c r="B104" s="35"/>
      <c r="C104" s="36"/>
    </row>
    <row r="105" spans="2:3" ht="18.75" x14ac:dyDescent="0.25">
      <c r="B105" s="35"/>
      <c r="C105" s="36"/>
    </row>
    <row r="106" spans="2:3" ht="18.75" x14ac:dyDescent="0.25">
      <c r="B106" s="35"/>
      <c r="C106" s="36"/>
    </row>
    <row r="107" spans="2:3" ht="18.75" x14ac:dyDescent="0.25">
      <c r="B107" s="35"/>
      <c r="C107" s="36"/>
    </row>
    <row r="108" spans="2:3" ht="18.75" x14ac:dyDescent="0.25">
      <c r="B108" s="35"/>
      <c r="C108" s="36"/>
    </row>
    <row r="109" spans="2:3" ht="18.75" x14ac:dyDescent="0.25">
      <c r="B109" s="35"/>
      <c r="C109" s="36"/>
    </row>
    <row r="110" spans="2:3" ht="18.75" x14ac:dyDescent="0.25">
      <c r="B110" s="35"/>
      <c r="C110" s="36"/>
    </row>
    <row r="111" spans="2:3" ht="18.75" x14ac:dyDescent="0.25">
      <c r="B111" s="35"/>
      <c r="C111" s="36"/>
    </row>
    <row r="112" spans="2:3" ht="18.75" x14ac:dyDescent="0.25">
      <c r="B112" s="35"/>
      <c r="C112" s="36"/>
    </row>
    <row r="113" spans="2:3" ht="18.75" x14ac:dyDescent="0.25">
      <c r="B113" s="35"/>
      <c r="C113" s="36"/>
    </row>
    <row r="114" spans="2:3" ht="18.75" x14ac:dyDescent="0.25">
      <c r="B114" s="35"/>
      <c r="C114" s="36"/>
    </row>
    <row r="115" spans="2:3" ht="18.75" x14ac:dyDescent="0.25">
      <c r="B115" s="35"/>
      <c r="C115" s="36"/>
    </row>
    <row r="116" spans="2:3" ht="18.75" x14ac:dyDescent="0.25">
      <c r="B116" s="35"/>
      <c r="C116" s="36"/>
    </row>
    <row r="117" spans="2:3" ht="18.75" x14ac:dyDescent="0.25">
      <c r="B117" s="35"/>
      <c r="C117" s="36"/>
    </row>
    <row r="118" spans="2:3" ht="18.75" x14ac:dyDescent="0.25">
      <c r="B118" s="35"/>
      <c r="C118" s="36"/>
    </row>
    <row r="119" spans="2:3" ht="18.75" x14ac:dyDescent="0.25">
      <c r="B119" s="35"/>
      <c r="C119" s="36"/>
    </row>
    <row r="120" spans="2:3" ht="18.75" x14ac:dyDescent="0.25">
      <c r="B120" s="35"/>
      <c r="C120" s="36"/>
    </row>
    <row r="121" spans="2:3" ht="18.75" x14ac:dyDescent="0.25">
      <c r="B121" s="35"/>
      <c r="C121" s="36"/>
    </row>
    <row r="122" spans="2:3" ht="18.75" x14ac:dyDescent="0.25">
      <c r="B122" s="35"/>
      <c r="C122" s="36"/>
    </row>
    <row r="123" spans="2:3" ht="18.75" x14ac:dyDescent="0.25">
      <c r="B123" s="35"/>
      <c r="C123" s="36"/>
    </row>
    <row r="124" spans="2:3" ht="18.75" x14ac:dyDescent="0.25">
      <c r="B124" s="35"/>
      <c r="C124" s="36"/>
    </row>
    <row r="125" spans="2:3" ht="18.75" x14ac:dyDescent="0.25">
      <c r="B125" s="35"/>
      <c r="C125" s="36"/>
    </row>
    <row r="126" spans="2:3" ht="18.75" x14ac:dyDescent="0.25">
      <c r="B126" s="35"/>
      <c r="C126" s="36"/>
    </row>
    <row r="127" spans="2:3" ht="18.75" x14ac:dyDescent="0.25">
      <c r="B127" s="35"/>
      <c r="C127" s="36"/>
    </row>
    <row r="128" spans="2:3" ht="18.75" x14ac:dyDescent="0.25">
      <c r="B128" s="35"/>
      <c r="C128" s="36"/>
    </row>
    <row r="129" spans="2:3" ht="18.75" x14ac:dyDescent="0.25">
      <c r="B129" s="35"/>
      <c r="C129" s="36"/>
    </row>
    <row r="130" spans="2:3" ht="18.75" x14ac:dyDescent="0.25">
      <c r="B130" s="35"/>
      <c r="C130" s="36"/>
    </row>
    <row r="131" spans="2:3" ht="18.75" x14ac:dyDescent="0.25">
      <c r="B131" s="35"/>
      <c r="C131" s="36"/>
    </row>
    <row r="132" spans="2:3" ht="18.75" x14ac:dyDescent="0.25">
      <c r="B132" s="35"/>
      <c r="C132" s="36"/>
    </row>
    <row r="133" spans="2:3" ht="18.75" x14ac:dyDescent="0.25">
      <c r="B133" s="35"/>
      <c r="C133" s="36"/>
    </row>
    <row r="134" spans="2:3" ht="18.75" x14ac:dyDescent="0.25">
      <c r="B134" s="37"/>
      <c r="C134" s="3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0.79998168889431442"/>
  </sheetPr>
  <dimension ref="B1:I18"/>
  <sheetViews>
    <sheetView workbookViewId="0">
      <selection activeCell="F5" sqref="F5"/>
    </sheetView>
  </sheetViews>
  <sheetFormatPr baseColWidth="10" defaultRowHeight="15" x14ac:dyDescent="0.25"/>
  <cols>
    <col min="2" max="2" width="17.42578125" customWidth="1"/>
    <col min="3" max="3" width="18.140625" bestFit="1" customWidth="1"/>
    <col min="4" max="4" width="23.42578125" bestFit="1" customWidth="1"/>
    <col min="5" max="5" width="22.85546875" bestFit="1" customWidth="1"/>
    <col min="6" max="6" width="23.28515625" bestFit="1" customWidth="1"/>
    <col min="7" max="7" width="12.28515625" bestFit="1" customWidth="1"/>
    <col min="9" max="9" width="17.7109375" bestFit="1" customWidth="1"/>
  </cols>
  <sheetData>
    <row r="1" spans="2:9" ht="15.75" thickBot="1" x14ac:dyDescent="0.3"/>
    <row r="2" spans="2:9" ht="19.5" thickBot="1" x14ac:dyDescent="0.35">
      <c r="B2" s="108"/>
      <c r="C2" s="80" t="s">
        <v>26</v>
      </c>
      <c r="D2" s="80" t="s">
        <v>461</v>
      </c>
      <c r="E2" s="80" t="s">
        <v>22</v>
      </c>
      <c r="F2" s="80" t="s">
        <v>23</v>
      </c>
      <c r="G2" s="121" t="s">
        <v>24</v>
      </c>
    </row>
    <row r="3" spans="2:9" ht="18.75" x14ac:dyDescent="0.25">
      <c r="B3" s="106" t="s">
        <v>0</v>
      </c>
      <c r="C3" s="109">
        <f>COUNTIFS(D_Interventions_Equipes!$Z$1:$Z$10000, $I3, D_Interventions_Equipes!$W$1:$W$10000, C$9)</f>
        <v>0</v>
      </c>
      <c r="D3" s="109">
        <f>COUNTIFS(D_Interventions_Equipes!$Z$1:$Z$10000, $I3, D_Interventions_Equipes!$W$1:$W$10000, D$9)</f>
        <v>0</v>
      </c>
      <c r="E3" s="109">
        <f>COUNTIFS(D_Interventions_Equipes!$Z$1:$Z$10000, $I3, D_Interventions_Equipes!$W$1:$W$10000, E$9)</f>
        <v>0</v>
      </c>
      <c r="F3" s="109">
        <f>COUNTIFS(D_Interventions_Equipes!$Z$1:$Z$10000, $I3, D_Interventions_Equipes!$W$1:$W$10000, F$9)</f>
        <v>0</v>
      </c>
      <c r="G3" s="109">
        <f>COUNTIFS(D_Interventions_Equipes!$Z$1:$Z$10000, $I3, D_Interventions_Equipes!$W$1:$W$10000, G$9)</f>
        <v>0</v>
      </c>
      <c r="I3" t="s">
        <v>275</v>
      </c>
    </row>
    <row r="4" spans="2:9" ht="18.75" x14ac:dyDescent="0.25">
      <c r="B4" s="100" t="s">
        <v>28</v>
      </c>
      <c r="C4" s="109">
        <f>COUNTIFS(D_Interventions_Equipes!$Z$1:$Z$10000, $I4, D_Interventions_Equipes!$W$1:$W$10000, C$9)</f>
        <v>0</v>
      </c>
      <c r="D4" s="109">
        <f>COUNTIFS(D_Interventions_Equipes!$Z$1:$Z$10000, $I4, D_Interventions_Equipes!$W$1:$W$10000, D$9)</f>
        <v>0</v>
      </c>
      <c r="E4" s="109">
        <f>COUNTIFS(D_Interventions_Equipes!$Z$1:$Z$10000, $I4, D_Interventions_Equipes!$W$1:$W$10000, E$9)</f>
        <v>0</v>
      </c>
      <c r="F4" s="109">
        <f>COUNTIFS(D_Interventions_Equipes!$Z$1:$Z$10000, $I4, D_Interventions_Equipes!$W$1:$W$10000, F$9)</f>
        <v>0</v>
      </c>
      <c r="G4" s="109">
        <f>COUNTIFS(D_Interventions_Equipes!$Z$1:$Z$10000, $I4, D_Interventions_Equipes!$W$1:$W$10000, G$9)</f>
        <v>0</v>
      </c>
      <c r="I4" t="s">
        <v>483</v>
      </c>
    </row>
    <row r="5" spans="2:9" ht="18.75" x14ac:dyDescent="0.25">
      <c r="B5" s="100" t="s">
        <v>29</v>
      </c>
      <c r="C5" s="109">
        <f>COUNTIFS(D_Interventions_Equipes!$Z$1:$Z$10000, $I5, D_Interventions_Equipes!$W$1:$W$10000, C$9)</f>
        <v>0</v>
      </c>
      <c r="D5" s="109">
        <f>COUNTIFS(D_Interventions_Equipes!$Z$1:$Z$10000, $I5, D_Interventions_Equipes!$W$1:$W$10000, D$9)</f>
        <v>0</v>
      </c>
      <c r="E5" s="109">
        <f>COUNTIFS(D_Interventions_Equipes!$Z$1:$Z$10000, $I5, D_Interventions_Equipes!$W$1:$W$10000, E$9)</f>
        <v>0</v>
      </c>
      <c r="F5" s="109">
        <f>COUNTIFS(D_Interventions_Equipes!$Z$1:$Z$10000, $I5, D_Interventions_Equipes!$W$1:$W$10000, F$9)</f>
        <v>0</v>
      </c>
      <c r="G5" s="109">
        <f>COUNTIFS(D_Interventions_Equipes!$Z$1:$Z$10000, $I5, D_Interventions_Equipes!$W$1:$W$10000, G$9)</f>
        <v>0</v>
      </c>
      <c r="I5" t="s">
        <v>487</v>
      </c>
    </row>
    <row r="6" spans="2:9" ht="18.75" x14ac:dyDescent="0.25">
      <c r="B6" s="100" t="s">
        <v>25</v>
      </c>
      <c r="C6" s="109">
        <f>COUNTIFS(D_Interventions_Equipes!$Z$1:$Z$10000, $I6, D_Interventions_Equipes!$W$1:$W$10000, C$9)</f>
        <v>0</v>
      </c>
      <c r="D6" s="109">
        <f>COUNTIFS(D_Interventions_Equipes!$Z$1:$Z$10000, $I6, D_Interventions_Equipes!$W$1:$W$10000, D$9)</f>
        <v>0</v>
      </c>
      <c r="E6" s="109">
        <f>COUNTIFS(D_Interventions_Equipes!$Z$1:$Z$10000, $I6, D_Interventions_Equipes!$W$1:$W$10000, E$9)</f>
        <v>0</v>
      </c>
      <c r="F6" s="109">
        <f>COUNTIFS(D_Interventions_Equipes!$Z$1:$Z$10000, $I6, D_Interventions_Equipes!$W$1:$W$10000, F$9)</f>
        <v>0</v>
      </c>
      <c r="G6" s="109">
        <f>COUNTIFS(D_Interventions_Equipes!$Z$1:$Z$10000, $I6, D_Interventions_Equipes!$W$1:$W$10000, G$9)</f>
        <v>0</v>
      </c>
      <c r="I6" t="s">
        <v>486</v>
      </c>
    </row>
    <row r="7" spans="2:9" ht="19.5" thickBot="1" x14ac:dyDescent="0.3">
      <c r="B7" s="102" t="s">
        <v>27</v>
      </c>
      <c r="C7" s="123">
        <f>COUNTIFS(D_Interventions_Equipes!$Z$1:$Z$10000, $I7, D_Interventions_Equipes!$W$1:$W$10000, C$9)</f>
        <v>0</v>
      </c>
      <c r="D7" s="123">
        <f>COUNTIFS(D_Interventions_Equipes!$Z$1:$Z$10000, $I7, D_Interventions_Equipes!$W$1:$W$10000, D$9)</f>
        <v>0</v>
      </c>
      <c r="E7" s="123">
        <f>COUNTIFS(D_Interventions_Equipes!$Z$1:$Z$10000, $I7, D_Interventions_Equipes!$W$1:$W$10000, E$9)</f>
        <v>0</v>
      </c>
      <c r="F7" s="123">
        <f>COUNTIFS(D_Interventions_Equipes!$Z$1:$Z$10000, $I7, D_Interventions_Equipes!$W$1:$W$10000, F$9)</f>
        <v>0</v>
      </c>
      <c r="G7" s="123">
        <f>COUNTIFS(D_Interventions_Equipes!$Z$1:$Z$10000, $I7, D_Interventions_Equipes!$W$1:$W$10000, G$9)</f>
        <v>0</v>
      </c>
      <c r="I7" t="s">
        <v>482</v>
      </c>
    </row>
    <row r="9" spans="2:9" x14ac:dyDescent="0.25">
      <c r="C9" s="122" t="s">
        <v>491</v>
      </c>
      <c r="D9" s="122" t="s">
        <v>475</v>
      </c>
      <c r="E9" s="122" t="s">
        <v>472</v>
      </c>
      <c r="F9" s="122" t="s">
        <v>470</v>
      </c>
      <c r="G9" s="122" t="s">
        <v>471</v>
      </c>
    </row>
    <row r="11" spans="2:9" ht="15" customHeight="1" x14ac:dyDescent="0.25">
      <c r="B11" s="86"/>
      <c r="C11" s="86"/>
      <c r="D11" s="86"/>
      <c r="E11" s="86"/>
      <c r="F11" s="86"/>
      <c r="G11" s="86"/>
    </row>
    <row r="12" spans="2:9" ht="15" customHeight="1" x14ac:dyDescent="0.25">
      <c r="B12" s="86"/>
      <c r="C12" s="86"/>
      <c r="D12" s="86"/>
      <c r="E12" s="86"/>
      <c r="F12" s="86"/>
      <c r="G12" s="86"/>
    </row>
    <row r="13" spans="2:9" ht="15" customHeight="1" x14ac:dyDescent="0.25">
      <c r="B13" s="86"/>
      <c r="C13" s="86"/>
      <c r="D13" s="86"/>
      <c r="E13" s="86"/>
      <c r="F13" s="86"/>
      <c r="G13" s="86"/>
    </row>
    <row r="14" spans="2:9" ht="15" customHeight="1" x14ac:dyDescent="0.25">
      <c r="B14" s="86"/>
      <c r="C14" s="86"/>
      <c r="D14" s="86"/>
      <c r="E14" s="86"/>
      <c r="F14" s="86"/>
      <c r="G14" s="86"/>
    </row>
    <row r="15" spans="2:9" ht="15" customHeight="1" x14ac:dyDescent="0.25">
      <c r="B15" s="86"/>
      <c r="C15" s="86"/>
      <c r="D15" s="86"/>
      <c r="E15" s="86"/>
      <c r="F15" s="86"/>
      <c r="G15" s="86"/>
    </row>
    <row r="16" spans="2:9" ht="15" customHeight="1" x14ac:dyDescent="0.25">
      <c r="B16" s="86"/>
      <c r="C16" s="86"/>
      <c r="D16" s="86"/>
      <c r="E16" s="86"/>
      <c r="F16" s="86"/>
      <c r="G16" s="86"/>
    </row>
    <row r="17" spans="2:7" ht="15" customHeight="1" x14ac:dyDescent="0.25">
      <c r="B17" s="86"/>
      <c r="C17" s="86"/>
      <c r="D17" s="86"/>
      <c r="E17" s="86"/>
      <c r="F17" s="86"/>
      <c r="G17" s="86"/>
    </row>
    <row r="18" spans="2:7" ht="15" customHeight="1" x14ac:dyDescent="0.25">
      <c r="B18" s="86"/>
      <c r="C18" s="86"/>
      <c r="D18" s="86"/>
      <c r="E18" s="86"/>
      <c r="F18" s="86"/>
      <c r="G18" s="8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7" tint="0.79998168889431442"/>
  </sheetPr>
  <dimension ref="B1:Z220"/>
  <sheetViews>
    <sheetView zoomScale="85" zoomScaleNormal="85" workbookViewId="0">
      <selection activeCell="C3" sqref="C3"/>
    </sheetView>
  </sheetViews>
  <sheetFormatPr baseColWidth="10" defaultColWidth="11.42578125" defaultRowHeight="15" x14ac:dyDescent="0.25"/>
  <cols>
    <col min="1" max="1" width="4.7109375" style="34" customWidth="1"/>
    <col min="2" max="2" width="27.42578125" style="34" bestFit="1" customWidth="1"/>
    <col min="3" max="3" width="14" style="34" customWidth="1"/>
    <col min="4" max="4" width="17.85546875" style="34" bestFit="1" customWidth="1"/>
    <col min="5" max="5" width="26.5703125" style="34" bestFit="1" customWidth="1"/>
    <col min="6" max="6" width="17.42578125" style="34" bestFit="1" customWidth="1"/>
    <col min="7" max="7" width="14.42578125" style="34" customWidth="1"/>
    <col min="8" max="9" width="11.42578125" style="34"/>
    <col min="10" max="10" width="16" style="65" bestFit="1" customWidth="1"/>
    <col min="11" max="14" width="11.42578125" style="34"/>
    <col min="15" max="15" width="14" style="65" bestFit="1" customWidth="1"/>
    <col min="16" max="19" width="11.42578125" style="34"/>
    <col min="20" max="20" width="21" style="34" bestFit="1" customWidth="1"/>
    <col min="21" max="21" width="12.140625" style="34" customWidth="1"/>
    <col min="22" max="16384" width="11.42578125" style="34"/>
  </cols>
  <sheetData>
    <row r="1" spans="2:26" ht="15.75" thickBot="1" x14ac:dyDescent="0.3"/>
    <row r="2" spans="2:26" ht="18.75" x14ac:dyDescent="0.25">
      <c r="B2" s="52"/>
      <c r="C2" s="27" t="s">
        <v>275</v>
      </c>
      <c r="D2" s="27" t="s">
        <v>273</v>
      </c>
      <c r="E2" s="27" t="s">
        <v>271</v>
      </c>
      <c r="F2" s="55" t="s">
        <v>285</v>
      </c>
      <c r="G2" s="57"/>
      <c r="H2" s="58"/>
      <c r="I2" s="207"/>
      <c r="J2" s="200" t="s">
        <v>0</v>
      </c>
      <c r="L2" s="52"/>
      <c r="M2" s="61"/>
      <c r="N2" s="208"/>
      <c r="O2" s="201" t="s">
        <v>450</v>
      </c>
      <c r="Q2" s="52"/>
      <c r="R2" s="61"/>
      <c r="S2" s="61"/>
      <c r="T2" s="62" t="s">
        <v>449</v>
      </c>
      <c r="W2" s="146"/>
      <c r="X2" s="146"/>
      <c r="Z2" s="198"/>
    </row>
    <row r="3" spans="2:26" ht="18.75" x14ac:dyDescent="0.3">
      <c r="B3" s="28" t="s">
        <v>287</v>
      </c>
      <c r="C3" s="32" t="e">
        <f>SUMPRODUCT((D_Pointages!#REF!=$B3)*(D_Pointages!#REF!=C$2)*(D_Pointages!#REF!))</f>
        <v>#REF!</v>
      </c>
      <c r="D3" s="32" t="e">
        <f>SUMPRODUCT((D_Pointages!#REF!=$B3)*(D_Pointages!#REF!=D$2)*(D_Pointages!#REF!))</f>
        <v>#REF!</v>
      </c>
      <c r="E3" s="32" t="e">
        <f>SUMPRODUCT((D_Pointages!#REF!=$B3)*(D_Pointages!#REF!=E$2)*(D_Pointages!#REF!))</f>
        <v>#REF!</v>
      </c>
      <c r="F3" s="32" t="e">
        <f>SUMPRODUCT((D_Pointages!#REF!=$B3)*(D_Pointages!#REF!=F$2)*(D_Pointages!#REF!))</f>
        <v>#REF!</v>
      </c>
      <c r="G3" s="53" t="e">
        <f t="shared" ref="G3:G66" si="0">IF(($C3:$C240)&gt;0,B3,C3:C240)</f>
        <v>#REF!</v>
      </c>
      <c r="H3" s="56" t="e">
        <f t="shared" ref="H3:H66" si="1">IF(($C3:$C220)=0,"",C3:C220)</f>
        <v>#REF!</v>
      </c>
      <c r="I3" s="53" t="s">
        <v>278</v>
      </c>
      <c r="J3" s="209">
        <v>59</v>
      </c>
      <c r="K3" s="66"/>
      <c r="L3" s="202" t="e">
        <f t="shared" ref="L3:L66" si="2">IF(($D3:$D240)&gt;0,B3,D3:D240)</f>
        <v>#REF!</v>
      </c>
      <c r="M3" s="204" t="e">
        <f t="shared" ref="M3:M66" si="3">IF(($D3:$D220)=0,"",D3:D220)</f>
        <v>#REF!</v>
      </c>
      <c r="N3" s="202" t="s">
        <v>287</v>
      </c>
      <c r="O3" s="205">
        <v>71.333333999999994</v>
      </c>
      <c r="Q3" s="53" t="e">
        <f t="shared" ref="Q3:Q66" si="4">IF(($E$3:$E$219)&gt;0,B3,$E$3:$E$219)</f>
        <v>#REF!</v>
      </c>
      <c r="R3" s="51" t="e">
        <f t="shared" ref="R3:R66" si="5">IF(($E3:$E220)=0,"",E3:E220)</f>
        <v>#REF!</v>
      </c>
      <c r="S3" s="53" t="s">
        <v>374</v>
      </c>
      <c r="T3" s="51">
        <v>16</v>
      </c>
      <c r="U3" s="67">
        <f>$T3+ROW($U3)*0.0000000001</f>
        <v>16.000000000299998</v>
      </c>
      <c r="V3" s="34">
        <v>1</v>
      </c>
      <c r="W3" s="66" t="str">
        <f>INDEX($S$3:$S$219, MATCH($X3, $U$3:$U$219, 0))</f>
        <v>SADE</v>
      </c>
      <c r="X3" s="206">
        <f>LARGE($U$3:$U$219, V3)</f>
        <v>302.00000000080001</v>
      </c>
    </row>
    <row r="4" spans="2:26" ht="18.75" x14ac:dyDescent="0.3">
      <c r="B4" s="28" t="s">
        <v>320</v>
      </c>
      <c r="C4" s="32" t="e">
        <f>SUMPRODUCT((D_Pointages!#REF!=$B4)*(D_Pointages!#REF!=C$2)*(D_Pointages!#REF!))</f>
        <v>#REF!</v>
      </c>
      <c r="D4" s="32" t="e">
        <f>SUMPRODUCT((D_Pointages!#REF!=$B4)*(D_Pointages!#REF!=D$2)*(D_Pointages!#REF!))</f>
        <v>#REF!</v>
      </c>
      <c r="E4" s="32" t="e">
        <f>SUMPRODUCT((D_Pointages!#REF!=$B4)*(D_Pointages!#REF!=E$2)*(D_Pointages!#REF!))</f>
        <v>#REF!</v>
      </c>
      <c r="F4" s="32" t="e">
        <f>SUMPRODUCT((D_Pointages!#REF!=$B4)*(D_Pointages!#REF!=F$2)*(D_Pointages!#REF!))</f>
        <v>#REF!</v>
      </c>
      <c r="G4" s="53" t="e">
        <f t="shared" si="0"/>
        <v>#REF!</v>
      </c>
      <c r="H4" s="56" t="e">
        <f t="shared" si="1"/>
        <v>#REF!</v>
      </c>
      <c r="I4" s="53" t="s">
        <v>311</v>
      </c>
      <c r="J4" s="209">
        <v>8</v>
      </c>
      <c r="K4" s="66"/>
      <c r="L4" s="202" t="e">
        <f t="shared" si="2"/>
        <v>#REF!</v>
      </c>
      <c r="M4" s="204" t="e">
        <f t="shared" si="3"/>
        <v>#REF!</v>
      </c>
      <c r="N4" s="53" t="s">
        <v>280</v>
      </c>
      <c r="O4" s="210">
        <v>63.5</v>
      </c>
      <c r="Q4" s="53" t="e">
        <f t="shared" si="4"/>
        <v>#REF!</v>
      </c>
      <c r="R4" s="51" t="e">
        <f t="shared" si="5"/>
        <v>#REF!</v>
      </c>
      <c r="S4" s="53" t="s">
        <v>270</v>
      </c>
      <c r="T4" s="51">
        <v>168</v>
      </c>
      <c r="U4" s="67">
        <f t="shared" ref="U4:U67" si="6">$T4+ROW($U4)*0.0000000001</f>
        <v>168.00000000040001</v>
      </c>
      <c r="V4" s="34">
        <v>2</v>
      </c>
      <c r="W4" s="66" t="str">
        <f t="shared" ref="W4:W12" si="7">INDEX($S$3:$S$219, MATCH($X4, $U$3:$U$219, 0))</f>
        <v>CIMRI</v>
      </c>
      <c r="X4" s="206">
        <f t="shared" ref="X4:X12" si="8">LARGE($U$3:$U$219, V4)</f>
        <v>168.00000000040001</v>
      </c>
    </row>
    <row r="5" spans="2:26" ht="18.75" x14ac:dyDescent="0.3">
      <c r="B5" s="28" t="s">
        <v>382</v>
      </c>
      <c r="C5" s="32" t="e">
        <f>SUMPRODUCT((D_Pointages!#REF!=$B5)*(D_Pointages!#REF!=C$2)*(D_Pointages!#REF!))</f>
        <v>#REF!</v>
      </c>
      <c r="D5" s="32" t="e">
        <f>SUMPRODUCT((D_Pointages!#REF!=$B5)*(D_Pointages!#REF!=D$2)*(D_Pointages!#REF!))</f>
        <v>#REF!</v>
      </c>
      <c r="E5" s="32" t="e">
        <f>SUMPRODUCT((D_Pointages!#REF!=$B5)*(D_Pointages!#REF!=E$2)*(D_Pointages!#REF!))</f>
        <v>#REF!</v>
      </c>
      <c r="F5" s="32" t="e">
        <f>SUMPRODUCT((D_Pointages!#REF!=$B5)*(D_Pointages!#REF!=F$2)*(D_Pointages!#REF!))</f>
        <v>#REF!</v>
      </c>
      <c r="G5" s="53" t="e">
        <f t="shared" si="0"/>
        <v>#REF!</v>
      </c>
      <c r="H5" s="56" t="e">
        <f t="shared" si="1"/>
        <v>#REF!</v>
      </c>
      <c r="I5" s="53" t="s">
        <v>307</v>
      </c>
      <c r="J5" s="209">
        <v>3</v>
      </c>
      <c r="K5" s="66"/>
      <c r="L5" s="202" t="e">
        <f t="shared" si="2"/>
        <v>#REF!</v>
      </c>
      <c r="M5" s="204" t="e">
        <f t="shared" si="3"/>
        <v>#REF!</v>
      </c>
      <c r="N5" s="53" t="s">
        <v>293</v>
      </c>
      <c r="O5" s="210">
        <v>97</v>
      </c>
      <c r="Q5" s="53" t="e">
        <f t="shared" si="4"/>
        <v>#REF!</v>
      </c>
      <c r="R5" s="51" t="e">
        <f t="shared" si="5"/>
        <v>#REF!</v>
      </c>
      <c r="S5" s="53" t="s">
        <v>323</v>
      </c>
      <c r="T5" s="51">
        <v>14</v>
      </c>
      <c r="U5" s="67">
        <f t="shared" si="6"/>
        <v>14.0000000005</v>
      </c>
      <c r="V5" s="34">
        <v>3</v>
      </c>
      <c r="W5" s="66" t="str">
        <f t="shared" si="7"/>
        <v>MC_PLASTIC</v>
      </c>
      <c r="X5" s="206">
        <f t="shared" si="8"/>
        <v>76.000000000599996</v>
      </c>
    </row>
    <row r="6" spans="2:26" ht="18.75" x14ac:dyDescent="0.3">
      <c r="B6" s="28" t="s">
        <v>374</v>
      </c>
      <c r="C6" s="32" t="e">
        <f>SUMPRODUCT((D_Pointages!#REF!=$B6)*(D_Pointages!#REF!=C$2)*(D_Pointages!#REF!))</f>
        <v>#REF!</v>
      </c>
      <c r="D6" s="32" t="e">
        <f>SUMPRODUCT((D_Pointages!#REF!=$B6)*(D_Pointages!#REF!=D$2)*(D_Pointages!#REF!))</f>
        <v>#REF!</v>
      </c>
      <c r="E6" s="32" t="e">
        <f>SUMPRODUCT((D_Pointages!#REF!=$B6)*(D_Pointages!#REF!=E$2)*(D_Pointages!#REF!))</f>
        <v>#REF!</v>
      </c>
      <c r="F6" s="32" t="e">
        <f>SUMPRODUCT((D_Pointages!#REF!=$B6)*(D_Pointages!#REF!=F$2)*(D_Pointages!#REF!))</f>
        <v>#REF!</v>
      </c>
      <c r="G6" s="53" t="e">
        <f t="shared" si="0"/>
        <v>#REF!</v>
      </c>
      <c r="H6" s="56" t="e">
        <f t="shared" si="1"/>
        <v>#REF!</v>
      </c>
      <c r="I6" s="53" t="s">
        <v>277</v>
      </c>
      <c r="J6" s="209">
        <v>100</v>
      </c>
      <c r="K6" s="66"/>
      <c r="L6" s="202" t="e">
        <f t="shared" si="2"/>
        <v>#REF!</v>
      </c>
      <c r="M6" s="204" t="e">
        <f t="shared" si="3"/>
        <v>#REF!</v>
      </c>
      <c r="N6" s="53" t="s">
        <v>279</v>
      </c>
      <c r="O6" s="210">
        <v>69.5</v>
      </c>
      <c r="Q6" s="53" t="e">
        <f t="shared" si="4"/>
        <v>#REF!</v>
      </c>
      <c r="R6" s="51" t="e">
        <f t="shared" si="5"/>
        <v>#REF!</v>
      </c>
      <c r="S6" s="53" t="s">
        <v>428</v>
      </c>
      <c r="T6" s="51">
        <v>76</v>
      </c>
      <c r="U6" s="67">
        <f t="shared" si="6"/>
        <v>76.000000000599996</v>
      </c>
      <c r="V6" s="66">
        <v>4</v>
      </c>
      <c r="W6" s="66" t="str">
        <f t="shared" si="7"/>
        <v>SETHA</v>
      </c>
      <c r="X6" s="206">
        <f t="shared" si="8"/>
        <v>52.000000000900002</v>
      </c>
    </row>
    <row r="7" spans="2:26" ht="18.75" x14ac:dyDescent="0.3">
      <c r="B7" s="28" t="s">
        <v>397</v>
      </c>
      <c r="C7" s="32" t="e">
        <f>SUMPRODUCT((D_Pointages!#REF!=$B7)*(D_Pointages!#REF!=C$2)*(D_Pointages!#REF!))</f>
        <v>#REF!</v>
      </c>
      <c r="D7" s="32" t="e">
        <f>SUMPRODUCT((D_Pointages!#REF!=$B7)*(D_Pointages!#REF!=D$2)*(D_Pointages!#REF!))</f>
        <v>#REF!</v>
      </c>
      <c r="E7" s="32" t="e">
        <f>SUMPRODUCT((D_Pointages!#REF!=$B7)*(D_Pointages!#REF!=E$2)*(D_Pointages!#REF!))</f>
        <v>#REF!</v>
      </c>
      <c r="F7" s="32" t="e">
        <f>SUMPRODUCT((D_Pointages!#REF!=$B7)*(D_Pointages!#REF!=F$2)*(D_Pointages!#REF!))</f>
        <v>#REF!</v>
      </c>
      <c r="G7" s="53" t="e">
        <f t="shared" si="0"/>
        <v>#REF!</v>
      </c>
      <c r="H7" s="56" t="e">
        <f t="shared" si="1"/>
        <v>#REF!</v>
      </c>
      <c r="I7" s="53" t="s">
        <v>276</v>
      </c>
      <c r="J7" s="209">
        <v>86</v>
      </c>
      <c r="K7" s="66"/>
      <c r="L7" s="202" t="e">
        <f t="shared" si="2"/>
        <v>#REF!</v>
      </c>
      <c r="M7" s="204" t="e">
        <f t="shared" si="3"/>
        <v>#REF!</v>
      </c>
      <c r="N7" s="53" t="s">
        <v>304</v>
      </c>
      <c r="O7" s="210">
        <v>90</v>
      </c>
      <c r="Q7" s="53" t="e">
        <f t="shared" si="4"/>
        <v>#REF!</v>
      </c>
      <c r="R7" s="51" t="e">
        <f t="shared" si="5"/>
        <v>#REF!</v>
      </c>
      <c r="S7" s="53" t="s">
        <v>316</v>
      </c>
      <c r="T7" s="51">
        <v>3</v>
      </c>
      <c r="U7" s="67">
        <f t="shared" si="6"/>
        <v>3.0000000007000001</v>
      </c>
      <c r="V7" s="66">
        <v>5</v>
      </c>
      <c r="W7" s="66" t="str">
        <f t="shared" si="7"/>
        <v>AEP</v>
      </c>
      <c r="X7" s="206">
        <f t="shared" si="8"/>
        <v>16.000000000299998</v>
      </c>
    </row>
    <row r="8" spans="2:26" ht="18.75" x14ac:dyDescent="0.3">
      <c r="B8" s="28" t="s">
        <v>354</v>
      </c>
      <c r="C8" s="32" t="e">
        <f>SUMPRODUCT((D_Pointages!#REF!=$B8)*(D_Pointages!#REF!=C$2)*(D_Pointages!#REF!))</f>
        <v>#REF!</v>
      </c>
      <c r="D8" s="32" t="e">
        <f>SUMPRODUCT((D_Pointages!#REF!=$B8)*(D_Pointages!#REF!=D$2)*(D_Pointages!#REF!))</f>
        <v>#REF!</v>
      </c>
      <c r="E8" s="32" t="e">
        <f>SUMPRODUCT((D_Pointages!#REF!=$B8)*(D_Pointages!#REF!=E$2)*(D_Pointages!#REF!))</f>
        <v>#REF!</v>
      </c>
      <c r="F8" s="32" t="e">
        <f>SUMPRODUCT((D_Pointages!#REF!=$B8)*(D_Pointages!#REF!=F$2)*(D_Pointages!#REF!))</f>
        <v>#REF!</v>
      </c>
      <c r="G8" s="53" t="e">
        <f t="shared" si="0"/>
        <v>#REF!</v>
      </c>
      <c r="H8" s="56" t="e">
        <f t="shared" si="1"/>
        <v>#REF!</v>
      </c>
      <c r="I8" s="53" t="s">
        <v>274</v>
      </c>
      <c r="J8" s="209">
        <v>99.666673999999929</v>
      </c>
      <c r="K8" s="66"/>
      <c r="L8" s="202" t="e">
        <f t="shared" si="2"/>
        <v>#REF!</v>
      </c>
      <c r="M8" s="204" t="e">
        <f t="shared" si="3"/>
        <v>#REF!</v>
      </c>
      <c r="N8" s="53" t="s">
        <v>292</v>
      </c>
      <c r="O8" s="210">
        <v>46.166666000000006</v>
      </c>
      <c r="Q8" s="53" t="e">
        <f t="shared" si="4"/>
        <v>#REF!</v>
      </c>
      <c r="R8" s="51" t="e">
        <f t="shared" si="5"/>
        <v>#REF!</v>
      </c>
      <c r="S8" s="53" t="s">
        <v>302</v>
      </c>
      <c r="T8" s="51">
        <v>302</v>
      </c>
      <c r="U8" s="67">
        <f t="shared" si="6"/>
        <v>302.00000000080001</v>
      </c>
      <c r="V8" s="66">
        <v>6</v>
      </c>
      <c r="W8" s="66" t="str">
        <f t="shared" si="7"/>
        <v>COMETI</v>
      </c>
      <c r="X8" s="206">
        <f t="shared" si="8"/>
        <v>14.0000000005</v>
      </c>
    </row>
    <row r="9" spans="2:26" ht="18.75" x14ac:dyDescent="0.3">
      <c r="B9" s="28" t="s">
        <v>398</v>
      </c>
      <c r="C9" s="32" t="e">
        <f>SUMPRODUCT((D_Pointages!#REF!=$B9)*(D_Pointages!#REF!=C$2)*(D_Pointages!#REF!))</f>
        <v>#REF!</v>
      </c>
      <c r="D9" s="32" t="e">
        <f>SUMPRODUCT((D_Pointages!#REF!=$B9)*(D_Pointages!#REF!=D$2)*(D_Pointages!#REF!))</f>
        <v>#REF!</v>
      </c>
      <c r="E9" s="32" t="e">
        <f>SUMPRODUCT((D_Pointages!#REF!=$B9)*(D_Pointages!#REF!=E$2)*(D_Pointages!#REF!))</f>
        <v>#REF!</v>
      </c>
      <c r="F9" s="32" t="e">
        <f>SUMPRODUCT((D_Pointages!#REF!=$B9)*(D_Pointages!#REF!=F$2)*(D_Pointages!#REF!))</f>
        <v>#REF!</v>
      </c>
      <c r="G9" s="53" t="e">
        <f t="shared" si="0"/>
        <v>#REF!</v>
      </c>
      <c r="H9" s="56" t="e">
        <f t="shared" si="1"/>
        <v>#REF!</v>
      </c>
      <c r="I9" s="53" t="s">
        <v>329</v>
      </c>
      <c r="J9" s="209">
        <v>12</v>
      </c>
      <c r="K9" s="66"/>
      <c r="L9" s="202" t="e">
        <f t="shared" si="2"/>
        <v>#REF!</v>
      </c>
      <c r="M9" s="204" t="e">
        <f t="shared" si="3"/>
        <v>#REF!</v>
      </c>
      <c r="N9" s="53" t="s">
        <v>288</v>
      </c>
      <c r="O9" s="210">
        <v>100.33333400000001</v>
      </c>
      <c r="Q9" s="53" t="e">
        <f t="shared" si="4"/>
        <v>#REF!</v>
      </c>
      <c r="R9" s="51" t="e">
        <f t="shared" si="5"/>
        <v>#REF!</v>
      </c>
      <c r="S9" s="53" t="s">
        <v>310</v>
      </c>
      <c r="T9" s="51">
        <v>52</v>
      </c>
      <c r="U9" s="67">
        <f t="shared" si="6"/>
        <v>52.000000000900002</v>
      </c>
      <c r="V9" s="66">
        <v>7</v>
      </c>
      <c r="W9" s="66" t="str">
        <f t="shared" si="7"/>
        <v>POUJAUD</v>
      </c>
      <c r="X9" s="206">
        <f t="shared" si="8"/>
        <v>3.0000000007000001</v>
      </c>
    </row>
    <row r="10" spans="2:26" ht="18.75" x14ac:dyDescent="0.3">
      <c r="B10" s="28" t="s">
        <v>317</v>
      </c>
      <c r="C10" s="32" t="e">
        <f>SUMPRODUCT((D_Pointages!#REF!=$B10)*(D_Pointages!#REF!=C$2)*(D_Pointages!#REF!))</f>
        <v>#REF!</v>
      </c>
      <c r="D10" s="32" t="e">
        <f>SUMPRODUCT((D_Pointages!#REF!=$B10)*(D_Pointages!#REF!=D$2)*(D_Pointages!#REF!))</f>
        <v>#REF!</v>
      </c>
      <c r="E10" s="32" t="e">
        <f>SUMPRODUCT((D_Pointages!#REF!=$B10)*(D_Pointages!#REF!=E$2)*(D_Pointages!#REF!))</f>
        <v>#REF!</v>
      </c>
      <c r="F10" s="32" t="e">
        <f>SUMPRODUCT((D_Pointages!#REF!=$B10)*(D_Pointages!#REF!=F$2)*(D_Pointages!#REF!))</f>
        <v>#REF!</v>
      </c>
      <c r="G10" s="53" t="e">
        <f t="shared" si="0"/>
        <v>#REF!</v>
      </c>
      <c r="H10" s="56" t="e">
        <f t="shared" si="1"/>
        <v>#REF!</v>
      </c>
      <c r="I10" s="53" t="s">
        <v>314</v>
      </c>
      <c r="J10" s="209">
        <v>30</v>
      </c>
      <c r="K10" s="66"/>
      <c r="L10" s="202" t="e">
        <f t="shared" si="2"/>
        <v>#REF!</v>
      </c>
      <c r="M10" s="204" t="e">
        <f t="shared" si="3"/>
        <v>#REF!</v>
      </c>
      <c r="N10" s="53" t="s">
        <v>272</v>
      </c>
      <c r="O10" s="210">
        <v>81.916665000000023</v>
      </c>
      <c r="Q10" s="53" t="e">
        <f t="shared" si="4"/>
        <v>#REF!</v>
      </c>
      <c r="R10" s="51" t="e">
        <f t="shared" si="5"/>
        <v>#REF!</v>
      </c>
      <c r="S10" s="53" t="s">
        <v>322</v>
      </c>
      <c r="T10" s="51">
        <v>2</v>
      </c>
      <c r="U10" s="67">
        <f t="shared" si="6"/>
        <v>2.0000000010000001</v>
      </c>
      <c r="V10" s="66">
        <v>8</v>
      </c>
      <c r="W10" s="66" t="str">
        <f t="shared" si="7"/>
        <v>VEOLIA</v>
      </c>
      <c r="X10" s="206">
        <f t="shared" si="8"/>
        <v>2.0000000010000001</v>
      </c>
    </row>
    <row r="11" spans="2:26" ht="18.75" x14ac:dyDescent="0.3">
      <c r="B11" s="28" t="s">
        <v>352</v>
      </c>
      <c r="C11" s="32" t="e">
        <f>SUMPRODUCT((D_Pointages!#REF!=$B11)*(D_Pointages!#REF!=C$2)*(D_Pointages!#REF!))</f>
        <v>#REF!</v>
      </c>
      <c r="D11" s="32" t="e">
        <f>SUMPRODUCT((D_Pointages!#REF!=$B11)*(D_Pointages!#REF!=D$2)*(D_Pointages!#REF!))</f>
        <v>#REF!</v>
      </c>
      <c r="E11" s="32" t="e">
        <f>SUMPRODUCT((D_Pointages!#REF!=$B11)*(D_Pointages!#REF!=E$2)*(D_Pointages!#REF!))</f>
        <v>#REF!</v>
      </c>
      <c r="F11" s="32" t="e">
        <f>SUMPRODUCT((D_Pointages!#REF!=$B11)*(D_Pointages!#REF!=F$2)*(D_Pointages!#REF!))</f>
        <v>#REF!</v>
      </c>
      <c r="G11" s="53" t="e">
        <f t="shared" si="0"/>
        <v>#REF!</v>
      </c>
      <c r="H11" s="56" t="e">
        <f t="shared" si="1"/>
        <v>#REF!</v>
      </c>
      <c r="I11" s="202"/>
      <c r="J11" s="203"/>
      <c r="K11" s="66"/>
      <c r="L11" s="202" t="e">
        <f t="shared" si="2"/>
        <v>#REF!</v>
      </c>
      <c r="M11" s="204" t="e">
        <f t="shared" si="3"/>
        <v>#REF!</v>
      </c>
      <c r="N11" s="202"/>
      <c r="O11" s="205"/>
      <c r="Q11" s="53" t="e">
        <f t="shared" si="4"/>
        <v>#REF!</v>
      </c>
      <c r="R11" s="51" t="e">
        <f t="shared" si="5"/>
        <v>#REF!</v>
      </c>
      <c r="S11" s="53"/>
      <c r="T11" s="51"/>
      <c r="U11" s="67">
        <f t="shared" si="6"/>
        <v>1.1000000000000001E-9</v>
      </c>
      <c r="V11" s="66">
        <v>9</v>
      </c>
      <c r="W11" s="66">
        <f t="shared" si="7"/>
        <v>0</v>
      </c>
      <c r="X11" s="206">
        <f t="shared" si="8"/>
        <v>2.1900000000000001E-8</v>
      </c>
    </row>
    <row r="12" spans="2:26" ht="18.75" x14ac:dyDescent="0.3">
      <c r="B12" s="28" t="s">
        <v>399</v>
      </c>
      <c r="C12" s="32" t="e">
        <f>SUMPRODUCT((D_Pointages!#REF!=$B12)*(D_Pointages!#REF!=C$2)*(D_Pointages!#REF!))</f>
        <v>#REF!</v>
      </c>
      <c r="D12" s="32" t="e">
        <f>SUMPRODUCT((D_Pointages!#REF!=$B12)*(D_Pointages!#REF!=D$2)*(D_Pointages!#REF!))</f>
        <v>#REF!</v>
      </c>
      <c r="E12" s="32" t="e">
        <f>SUMPRODUCT((D_Pointages!#REF!=$B12)*(D_Pointages!#REF!=E$2)*(D_Pointages!#REF!))</f>
        <v>#REF!</v>
      </c>
      <c r="F12" s="32" t="e">
        <f>SUMPRODUCT((D_Pointages!#REF!=$B12)*(D_Pointages!#REF!=F$2)*(D_Pointages!#REF!))</f>
        <v>#REF!</v>
      </c>
      <c r="G12" s="53" t="e">
        <f t="shared" si="0"/>
        <v>#REF!</v>
      </c>
      <c r="H12" s="56" t="e">
        <f t="shared" si="1"/>
        <v>#REF!</v>
      </c>
      <c r="I12" s="202"/>
      <c r="J12" s="203"/>
      <c r="K12" s="66"/>
      <c r="L12" s="202" t="e">
        <f t="shared" si="2"/>
        <v>#REF!</v>
      </c>
      <c r="M12" s="204" t="e">
        <f t="shared" si="3"/>
        <v>#REF!</v>
      </c>
      <c r="N12" s="202"/>
      <c r="O12" s="205"/>
      <c r="Q12" s="53" t="e">
        <f t="shared" si="4"/>
        <v>#REF!</v>
      </c>
      <c r="R12" s="51" t="e">
        <f t="shared" si="5"/>
        <v>#REF!</v>
      </c>
      <c r="S12" s="53"/>
      <c r="T12" s="51"/>
      <c r="U12" s="67">
        <f t="shared" si="6"/>
        <v>1.2E-9</v>
      </c>
      <c r="V12" s="66">
        <v>10</v>
      </c>
      <c r="W12" s="66">
        <f t="shared" si="7"/>
        <v>0</v>
      </c>
      <c r="X12" s="206">
        <f t="shared" si="8"/>
        <v>2.18E-8</v>
      </c>
    </row>
    <row r="13" spans="2:26" ht="18.75" x14ac:dyDescent="0.3">
      <c r="B13" s="28" t="s">
        <v>336</v>
      </c>
      <c r="C13" s="32" t="e">
        <f>SUMPRODUCT((D_Pointages!#REF!=$B13)*(D_Pointages!#REF!=C$2)*(D_Pointages!#REF!))</f>
        <v>#REF!</v>
      </c>
      <c r="D13" s="32" t="e">
        <f>SUMPRODUCT((D_Pointages!#REF!=$B13)*(D_Pointages!#REF!=D$2)*(D_Pointages!#REF!))</f>
        <v>#REF!</v>
      </c>
      <c r="E13" s="32" t="e">
        <f>SUMPRODUCT((D_Pointages!#REF!=$B13)*(D_Pointages!#REF!=E$2)*(D_Pointages!#REF!))</f>
        <v>#REF!</v>
      </c>
      <c r="F13" s="32" t="e">
        <f>SUMPRODUCT((D_Pointages!#REF!=$B13)*(D_Pointages!#REF!=F$2)*(D_Pointages!#REF!))</f>
        <v>#REF!</v>
      </c>
      <c r="G13" s="53" t="e">
        <f t="shared" si="0"/>
        <v>#REF!</v>
      </c>
      <c r="H13" s="56" t="e">
        <f t="shared" si="1"/>
        <v>#REF!</v>
      </c>
      <c r="I13" s="53"/>
      <c r="J13" s="56"/>
      <c r="L13" s="53" t="e">
        <f t="shared" si="2"/>
        <v>#REF!</v>
      </c>
      <c r="M13" s="51" t="e">
        <f t="shared" si="3"/>
        <v>#REF!</v>
      </c>
      <c r="N13" s="53"/>
      <c r="O13" s="51"/>
      <c r="Q13" s="53" t="e">
        <f t="shared" si="4"/>
        <v>#REF!</v>
      </c>
      <c r="R13" s="51" t="e">
        <f t="shared" si="5"/>
        <v>#REF!</v>
      </c>
      <c r="S13" s="53"/>
      <c r="T13" s="51"/>
      <c r="U13" s="67">
        <f t="shared" si="6"/>
        <v>1.3000000000000001E-9</v>
      </c>
    </row>
    <row r="14" spans="2:26" ht="18.75" x14ac:dyDescent="0.3">
      <c r="B14" s="28" t="s">
        <v>328</v>
      </c>
      <c r="C14" s="32" t="e">
        <f>SUMPRODUCT((D_Pointages!#REF!=$B14)*(D_Pointages!#REF!=C$2)*(D_Pointages!#REF!))</f>
        <v>#REF!</v>
      </c>
      <c r="D14" s="32" t="e">
        <f>SUMPRODUCT((D_Pointages!#REF!=$B14)*(D_Pointages!#REF!=D$2)*(D_Pointages!#REF!))</f>
        <v>#REF!</v>
      </c>
      <c r="E14" s="32" t="e">
        <f>SUMPRODUCT((D_Pointages!#REF!=$B14)*(D_Pointages!#REF!=E$2)*(D_Pointages!#REF!))</f>
        <v>#REF!</v>
      </c>
      <c r="F14" s="32" t="e">
        <f>SUMPRODUCT((D_Pointages!#REF!=$B14)*(D_Pointages!#REF!=F$2)*(D_Pointages!#REF!))</f>
        <v>#REF!</v>
      </c>
      <c r="G14" s="53" t="e">
        <f t="shared" si="0"/>
        <v>#REF!</v>
      </c>
      <c r="H14" s="56" t="e">
        <f t="shared" si="1"/>
        <v>#REF!</v>
      </c>
      <c r="I14" s="53"/>
      <c r="J14" s="56"/>
      <c r="L14" s="53" t="e">
        <f t="shared" si="2"/>
        <v>#REF!</v>
      </c>
      <c r="M14" s="51" t="e">
        <f t="shared" si="3"/>
        <v>#REF!</v>
      </c>
      <c r="N14" s="53"/>
      <c r="O14" s="51"/>
      <c r="Q14" s="53" t="e">
        <f t="shared" si="4"/>
        <v>#REF!</v>
      </c>
      <c r="R14" s="51" t="e">
        <f t="shared" si="5"/>
        <v>#REF!</v>
      </c>
      <c r="S14" s="53"/>
      <c r="T14" s="51"/>
      <c r="U14" s="67">
        <f t="shared" si="6"/>
        <v>1.4000000000000001E-9</v>
      </c>
    </row>
    <row r="15" spans="2:26" ht="18.75" x14ac:dyDescent="0.3">
      <c r="B15" s="28" t="s">
        <v>269</v>
      </c>
      <c r="C15" s="32" t="e">
        <f>SUMPRODUCT((D_Pointages!#REF!=$B15)*(D_Pointages!#REF!=C$2)*(D_Pointages!#REF!))</f>
        <v>#REF!</v>
      </c>
      <c r="D15" s="32" t="e">
        <f>SUMPRODUCT((D_Pointages!#REF!=$B15)*(D_Pointages!#REF!=D$2)*(D_Pointages!#REF!))</f>
        <v>#REF!</v>
      </c>
      <c r="E15" s="32" t="e">
        <f>SUMPRODUCT((D_Pointages!#REF!=$B15)*(D_Pointages!#REF!=E$2)*(D_Pointages!#REF!))</f>
        <v>#REF!</v>
      </c>
      <c r="F15" s="32" t="e">
        <f>SUMPRODUCT((D_Pointages!#REF!=$B15)*(D_Pointages!#REF!=F$2)*(D_Pointages!#REF!))</f>
        <v>#REF!</v>
      </c>
      <c r="G15" s="53" t="e">
        <f t="shared" si="0"/>
        <v>#REF!</v>
      </c>
      <c r="H15" s="56" t="e">
        <f t="shared" si="1"/>
        <v>#REF!</v>
      </c>
      <c r="I15" s="53"/>
      <c r="J15" s="56"/>
      <c r="L15" s="53" t="e">
        <f t="shared" si="2"/>
        <v>#REF!</v>
      </c>
      <c r="M15" s="51" t="e">
        <f t="shared" si="3"/>
        <v>#REF!</v>
      </c>
      <c r="N15" s="53"/>
      <c r="O15" s="51"/>
      <c r="Q15" s="53" t="e">
        <f t="shared" si="4"/>
        <v>#REF!</v>
      </c>
      <c r="R15" s="51" t="e">
        <f t="shared" si="5"/>
        <v>#REF!</v>
      </c>
      <c r="S15" s="53"/>
      <c r="T15" s="51"/>
      <c r="U15" s="67">
        <f t="shared" si="6"/>
        <v>1.5E-9</v>
      </c>
    </row>
    <row r="16" spans="2:26" ht="18.75" x14ac:dyDescent="0.3">
      <c r="B16" s="28" t="s">
        <v>377</v>
      </c>
      <c r="C16" s="32" t="e">
        <f>SUMPRODUCT((D_Pointages!#REF!=$B16)*(D_Pointages!#REF!=C$2)*(D_Pointages!#REF!))</f>
        <v>#REF!</v>
      </c>
      <c r="D16" s="32" t="e">
        <f>SUMPRODUCT((D_Pointages!#REF!=$B16)*(D_Pointages!#REF!=D$2)*(D_Pointages!#REF!))</f>
        <v>#REF!</v>
      </c>
      <c r="E16" s="32" t="e">
        <f>SUMPRODUCT((D_Pointages!#REF!=$B16)*(D_Pointages!#REF!=E$2)*(D_Pointages!#REF!))</f>
        <v>#REF!</v>
      </c>
      <c r="F16" s="32" t="e">
        <f>SUMPRODUCT((D_Pointages!#REF!=$B16)*(D_Pointages!#REF!=F$2)*(D_Pointages!#REF!))</f>
        <v>#REF!</v>
      </c>
      <c r="G16" s="53" t="e">
        <f t="shared" si="0"/>
        <v>#REF!</v>
      </c>
      <c r="H16" s="56" t="e">
        <f t="shared" si="1"/>
        <v>#REF!</v>
      </c>
      <c r="I16" s="53"/>
      <c r="J16" s="56"/>
      <c r="L16" s="53" t="e">
        <f t="shared" si="2"/>
        <v>#REF!</v>
      </c>
      <c r="M16" s="51" t="e">
        <f t="shared" si="3"/>
        <v>#REF!</v>
      </c>
      <c r="N16" s="53"/>
      <c r="O16" s="51"/>
      <c r="Q16" s="53" t="e">
        <f t="shared" si="4"/>
        <v>#REF!</v>
      </c>
      <c r="R16" s="51" t="e">
        <f t="shared" si="5"/>
        <v>#REF!</v>
      </c>
      <c r="S16" s="53"/>
      <c r="T16" s="51"/>
      <c r="U16" s="67">
        <f t="shared" si="6"/>
        <v>1.6000000000000001E-9</v>
      </c>
    </row>
    <row r="17" spans="2:21" ht="18.75" x14ac:dyDescent="0.3">
      <c r="B17" s="28" t="s">
        <v>268</v>
      </c>
      <c r="C17" s="32" t="e">
        <f>SUMPRODUCT((D_Pointages!#REF!=$B17)*(D_Pointages!#REF!=C$2)*(D_Pointages!#REF!))</f>
        <v>#REF!</v>
      </c>
      <c r="D17" s="32" t="e">
        <f>SUMPRODUCT((D_Pointages!#REF!=$B17)*(D_Pointages!#REF!=D$2)*(D_Pointages!#REF!))</f>
        <v>#REF!</v>
      </c>
      <c r="E17" s="32" t="e">
        <f>SUMPRODUCT((D_Pointages!#REF!=$B17)*(D_Pointages!#REF!=E$2)*(D_Pointages!#REF!))</f>
        <v>#REF!</v>
      </c>
      <c r="F17" s="32" t="e">
        <f>SUMPRODUCT((D_Pointages!#REF!=$B17)*(D_Pointages!#REF!=F$2)*(D_Pointages!#REF!))</f>
        <v>#REF!</v>
      </c>
      <c r="G17" s="53" t="e">
        <f t="shared" si="0"/>
        <v>#REF!</v>
      </c>
      <c r="H17" s="56" t="e">
        <f t="shared" si="1"/>
        <v>#REF!</v>
      </c>
      <c r="I17" s="53"/>
      <c r="J17" s="56"/>
      <c r="L17" s="53" t="e">
        <f t="shared" si="2"/>
        <v>#REF!</v>
      </c>
      <c r="M17" s="51" t="e">
        <f t="shared" si="3"/>
        <v>#REF!</v>
      </c>
      <c r="N17" s="53"/>
      <c r="O17" s="51"/>
      <c r="Q17" s="53" t="e">
        <f t="shared" si="4"/>
        <v>#REF!</v>
      </c>
      <c r="R17" s="51" t="e">
        <f t="shared" si="5"/>
        <v>#REF!</v>
      </c>
      <c r="S17" s="53"/>
      <c r="T17" s="51"/>
      <c r="U17" s="67">
        <f t="shared" si="6"/>
        <v>1.7000000000000001E-9</v>
      </c>
    </row>
    <row r="18" spans="2:21" ht="18.75" x14ac:dyDescent="0.3">
      <c r="B18" s="28" t="s">
        <v>370</v>
      </c>
      <c r="C18" s="32" t="e">
        <f>SUMPRODUCT((D_Pointages!#REF!=$B18)*(D_Pointages!#REF!=C$2)*(D_Pointages!#REF!))</f>
        <v>#REF!</v>
      </c>
      <c r="D18" s="32" t="e">
        <f>SUMPRODUCT((D_Pointages!#REF!=$B18)*(D_Pointages!#REF!=D$2)*(D_Pointages!#REF!))</f>
        <v>#REF!</v>
      </c>
      <c r="E18" s="32" t="e">
        <f>SUMPRODUCT((D_Pointages!#REF!=$B18)*(D_Pointages!#REF!=E$2)*(D_Pointages!#REF!))</f>
        <v>#REF!</v>
      </c>
      <c r="F18" s="32" t="e">
        <f>SUMPRODUCT((D_Pointages!#REF!=$B18)*(D_Pointages!#REF!=F$2)*(D_Pointages!#REF!))</f>
        <v>#REF!</v>
      </c>
      <c r="G18" s="53" t="e">
        <f t="shared" si="0"/>
        <v>#REF!</v>
      </c>
      <c r="H18" s="56" t="e">
        <f t="shared" si="1"/>
        <v>#REF!</v>
      </c>
      <c r="I18" s="53"/>
      <c r="J18" s="56"/>
      <c r="L18" s="53" t="e">
        <f t="shared" si="2"/>
        <v>#REF!</v>
      </c>
      <c r="M18" s="51" t="e">
        <f t="shared" si="3"/>
        <v>#REF!</v>
      </c>
      <c r="N18" s="53"/>
      <c r="O18" s="51"/>
      <c r="Q18" s="53" t="e">
        <f t="shared" si="4"/>
        <v>#REF!</v>
      </c>
      <c r="R18" s="51" t="e">
        <f t="shared" si="5"/>
        <v>#REF!</v>
      </c>
      <c r="S18" s="53"/>
      <c r="T18" s="51"/>
      <c r="U18" s="67">
        <f t="shared" si="6"/>
        <v>1.8E-9</v>
      </c>
    </row>
    <row r="19" spans="2:21" ht="18.75" x14ac:dyDescent="0.3">
      <c r="B19" s="28" t="s">
        <v>332</v>
      </c>
      <c r="C19" s="32" t="e">
        <f>SUMPRODUCT((D_Pointages!#REF!=$B19)*(D_Pointages!#REF!=C$2)*(D_Pointages!#REF!))</f>
        <v>#REF!</v>
      </c>
      <c r="D19" s="32" t="e">
        <f>SUMPRODUCT((D_Pointages!#REF!=$B19)*(D_Pointages!#REF!=D$2)*(D_Pointages!#REF!))</f>
        <v>#REF!</v>
      </c>
      <c r="E19" s="32" t="e">
        <f>SUMPRODUCT((D_Pointages!#REF!=$B19)*(D_Pointages!#REF!=E$2)*(D_Pointages!#REF!))</f>
        <v>#REF!</v>
      </c>
      <c r="F19" s="32" t="e">
        <f>SUMPRODUCT((D_Pointages!#REF!=$B19)*(D_Pointages!#REF!=F$2)*(D_Pointages!#REF!))</f>
        <v>#REF!</v>
      </c>
      <c r="G19" s="53" t="e">
        <f t="shared" si="0"/>
        <v>#REF!</v>
      </c>
      <c r="H19" s="56" t="e">
        <f t="shared" si="1"/>
        <v>#REF!</v>
      </c>
      <c r="I19" s="53"/>
      <c r="J19" s="56"/>
      <c r="L19" s="53" t="e">
        <f t="shared" si="2"/>
        <v>#REF!</v>
      </c>
      <c r="M19" s="51" t="e">
        <f t="shared" si="3"/>
        <v>#REF!</v>
      </c>
      <c r="N19" s="53"/>
      <c r="O19" s="51"/>
      <c r="Q19" s="53" t="e">
        <f t="shared" si="4"/>
        <v>#REF!</v>
      </c>
      <c r="R19" s="51" t="e">
        <f t="shared" si="5"/>
        <v>#REF!</v>
      </c>
      <c r="S19" s="53"/>
      <c r="T19" s="51"/>
      <c r="U19" s="67">
        <f t="shared" si="6"/>
        <v>1.9000000000000001E-9</v>
      </c>
    </row>
    <row r="20" spans="2:21" ht="18.75" x14ac:dyDescent="0.3">
      <c r="B20" s="28" t="s">
        <v>400</v>
      </c>
      <c r="C20" s="32" t="e">
        <f>SUMPRODUCT((D_Pointages!#REF!=$B20)*(D_Pointages!#REF!=C$2)*(D_Pointages!#REF!))</f>
        <v>#REF!</v>
      </c>
      <c r="D20" s="32" t="e">
        <f>SUMPRODUCT((D_Pointages!#REF!=$B20)*(D_Pointages!#REF!=D$2)*(D_Pointages!#REF!))</f>
        <v>#REF!</v>
      </c>
      <c r="E20" s="32" t="e">
        <f>SUMPRODUCT((D_Pointages!#REF!=$B20)*(D_Pointages!#REF!=E$2)*(D_Pointages!#REF!))</f>
        <v>#REF!</v>
      </c>
      <c r="F20" s="32" t="e">
        <f>SUMPRODUCT((D_Pointages!#REF!=$B20)*(D_Pointages!#REF!=F$2)*(D_Pointages!#REF!))</f>
        <v>#REF!</v>
      </c>
      <c r="G20" s="53" t="e">
        <f t="shared" si="0"/>
        <v>#REF!</v>
      </c>
      <c r="H20" s="56" t="e">
        <f t="shared" si="1"/>
        <v>#REF!</v>
      </c>
      <c r="I20" s="53"/>
      <c r="J20" s="56"/>
      <c r="L20" s="53" t="e">
        <f t="shared" si="2"/>
        <v>#REF!</v>
      </c>
      <c r="M20" s="51" t="e">
        <f t="shared" si="3"/>
        <v>#REF!</v>
      </c>
      <c r="N20" s="53"/>
      <c r="O20" s="51"/>
      <c r="Q20" s="53" t="e">
        <f t="shared" si="4"/>
        <v>#REF!</v>
      </c>
      <c r="R20" s="51" t="e">
        <f t="shared" si="5"/>
        <v>#REF!</v>
      </c>
      <c r="S20" s="53"/>
      <c r="T20" s="51"/>
      <c r="U20" s="67">
        <f t="shared" si="6"/>
        <v>2.0000000000000001E-9</v>
      </c>
    </row>
    <row r="21" spans="2:21" ht="18.75" x14ac:dyDescent="0.3">
      <c r="B21" s="28" t="s">
        <v>312</v>
      </c>
      <c r="C21" s="32" t="e">
        <f>SUMPRODUCT((D_Pointages!#REF!=$B21)*(D_Pointages!#REF!=C$2)*(D_Pointages!#REF!))</f>
        <v>#REF!</v>
      </c>
      <c r="D21" s="32" t="e">
        <f>SUMPRODUCT((D_Pointages!#REF!=$B21)*(D_Pointages!#REF!=D$2)*(D_Pointages!#REF!))</f>
        <v>#REF!</v>
      </c>
      <c r="E21" s="32" t="e">
        <f>SUMPRODUCT((D_Pointages!#REF!=$B21)*(D_Pointages!#REF!=E$2)*(D_Pointages!#REF!))</f>
        <v>#REF!</v>
      </c>
      <c r="F21" s="32" t="e">
        <f>SUMPRODUCT((D_Pointages!#REF!=$B21)*(D_Pointages!#REF!=F$2)*(D_Pointages!#REF!))</f>
        <v>#REF!</v>
      </c>
      <c r="G21" s="53" t="e">
        <f t="shared" si="0"/>
        <v>#REF!</v>
      </c>
      <c r="H21" s="56" t="e">
        <f t="shared" si="1"/>
        <v>#REF!</v>
      </c>
      <c r="I21" s="53"/>
      <c r="J21" s="56"/>
      <c r="L21" s="53" t="e">
        <f t="shared" si="2"/>
        <v>#REF!</v>
      </c>
      <c r="M21" s="51" t="e">
        <f t="shared" si="3"/>
        <v>#REF!</v>
      </c>
      <c r="N21" s="53"/>
      <c r="O21" s="51"/>
      <c r="Q21" s="53" t="e">
        <f t="shared" si="4"/>
        <v>#REF!</v>
      </c>
      <c r="R21" s="51" t="e">
        <f t="shared" si="5"/>
        <v>#REF!</v>
      </c>
      <c r="S21" s="53"/>
      <c r="T21" s="51"/>
      <c r="U21" s="67">
        <f t="shared" si="6"/>
        <v>2.1000000000000002E-9</v>
      </c>
    </row>
    <row r="22" spans="2:21" ht="18.75" x14ac:dyDescent="0.3">
      <c r="B22" s="28" t="s">
        <v>325</v>
      </c>
      <c r="C22" s="32" t="e">
        <f>SUMPRODUCT((D_Pointages!#REF!=$B22)*(D_Pointages!#REF!=C$2)*(D_Pointages!#REF!))</f>
        <v>#REF!</v>
      </c>
      <c r="D22" s="32" t="e">
        <f>SUMPRODUCT((D_Pointages!#REF!=$B22)*(D_Pointages!#REF!=D$2)*(D_Pointages!#REF!))</f>
        <v>#REF!</v>
      </c>
      <c r="E22" s="32" t="e">
        <f>SUMPRODUCT((D_Pointages!#REF!=$B22)*(D_Pointages!#REF!=E$2)*(D_Pointages!#REF!))</f>
        <v>#REF!</v>
      </c>
      <c r="F22" s="32" t="e">
        <f>SUMPRODUCT((D_Pointages!#REF!=$B22)*(D_Pointages!#REF!=F$2)*(D_Pointages!#REF!))</f>
        <v>#REF!</v>
      </c>
      <c r="G22" s="53" t="e">
        <f t="shared" si="0"/>
        <v>#REF!</v>
      </c>
      <c r="H22" s="56" t="e">
        <f t="shared" si="1"/>
        <v>#REF!</v>
      </c>
      <c r="I22" s="53"/>
      <c r="J22" s="56"/>
      <c r="L22" s="53" t="e">
        <f t="shared" si="2"/>
        <v>#REF!</v>
      </c>
      <c r="M22" s="51" t="e">
        <f t="shared" si="3"/>
        <v>#REF!</v>
      </c>
      <c r="N22" s="53"/>
      <c r="O22" s="51"/>
      <c r="Q22" s="53" t="e">
        <f t="shared" si="4"/>
        <v>#REF!</v>
      </c>
      <c r="R22" s="51" t="e">
        <f t="shared" si="5"/>
        <v>#REF!</v>
      </c>
      <c r="S22" s="53"/>
      <c r="T22" s="51"/>
      <c r="U22" s="67">
        <f t="shared" si="6"/>
        <v>2.2000000000000003E-9</v>
      </c>
    </row>
    <row r="23" spans="2:21" ht="18.75" x14ac:dyDescent="0.3">
      <c r="B23" s="28" t="s">
        <v>278</v>
      </c>
      <c r="C23" s="32" t="e">
        <f>SUMPRODUCT((D_Pointages!#REF!=$B23)*(D_Pointages!#REF!=C$2)*(D_Pointages!#REF!))</f>
        <v>#REF!</v>
      </c>
      <c r="D23" s="32" t="e">
        <f>SUMPRODUCT((D_Pointages!#REF!=$B23)*(D_Pointages!#REF!=D$2)*(D_Pointages!#REF!))</f>
        <v>#REF!</v>
      </c>
      <c r="E23" s="32" t="e">
        <f>SUMPRODUCT((D_Pointages!#REF!=$B23)*(D_Pointages!#REF!=E$2)*(D_Pointages!#REF!))</f>
        <v>#REF!</v>
      </c>
      <c r="F23" s="32" t="e">
        <f>SUMPRODUCT((D_Pointages!#REF!=$B23)*(D_Pointages!#REF!=F$2)*(D_Pointages!#REF!))</f>
        <v>#REF!</v>
      </c>
      <c r="G23" s="53" t="e">
        <f t="shared" si="0"/>
        <v>#REF!</v>
      </c>
      <c r="H23" s="56" t="e">
        <f t="shared" si="1"/>
        <v>#REF!</v>
      </c>
      <c r="I23" s="53"/>
      <c r="J23" s="56"/>
      <c r="L23" s="53" t="e">
        <f t="shared" si="2"/>
        <v>#REF!</v>
      </c>
      <c r="M23" s="51" t="e">
        <f t="shared" si="3"/>
        <v>#REF!</v>
      </c>
      <c r="N23" s="53"/>
      <c r="O23" s="51"/>
      <c r="Q23" s="53" t="e">
        <f t="shared" si="4"/>
        <v>#REF!</v>
      </c>
      <c r="R23" s="51" t="e">
        <f t="shared" si="5"/>
        <v>#REF!</v>
      </c>
      <c r="S23" s="53"/>
      <c r="T23" s="51"/>
      <c r="U23" s="67">
        <f t="shared" si="6"/>
        <v>2.2999999999999999E-9</v>
      </c>
    </row>
    <row r="24" spans="2:21" ht="18.75" x14ac:dyDescent="0.3">
      <c r="B24" s="28" t="s">
        <v>371</v>
      </c>
      <c r="C24" s="32" t="e">
        <f>SUMPRODUCT((D_Pointages!#REF!=$B24)*(D_Pointages!#REF!=C$2)*(D_Pointages!#REF!))</f>
        <v>#REF!</v>
      </c>
      <c r="D24" s="32" t="e">
        <f>SUMPRODUCT((D_Pointages!#REF!=$B24)*(D_Pointages!#REF!=D$2)*(D_Pointages!#REF!))</f>
        <v>#REF!</v>
      </c>
      <c r="E24" s="32" t="e">
        <f>SUMPRODUCT((D_Pointages!#REF!=$B24)*(D_Pointages!#REF!=E$2)*(D_Pointages!#REF!))</f>
        <v>#REF!</v>
      </c>
      <c r="F24" s="32" t="e">
        <f>SUMPRODUCT((D_Pointages!#REF!=$B24)*(D_Pointages!#REF!=F$2)*(D_Pointages!#REF!))</f>
        <v>#REF!</v>
      </c>
      <c r="G24" s="53" t="e">
        <f t="shared" si="0"/>
        <v>#REF!</v>
      </c>
      <c r="H24" s="56" t="e">
        <f t="shared" si="1"/>
        <v>#REF!</v>
      </c>
      <c r="I24" s="53"/>
      <c r="J24" s="56"/>
      <c r="L24" s="53" t="e">
        <f t="shared" si="2"/>
        <v>#REF!</v>
      </c>
      <c r="M24" s="51" t="e">
        <f t="shared" si="3"/>
        <v>#REF!</v>
      </c>
      <c r="N24" s="53"/>
      <c r="O24" s="51"/>
      <c r="Q24" s="53" t="e">
        <f t="shared" si="4"/>
        <v>#REF!</v>
      </c>
      <c r="R24" s="51" t="e">
        <f t="shared" si="5"/>
        <v>#REF!</v>
      </c>
      <c r="S24" s="53"/>
      <c r="T24" s="51"/>
      <c r="U24" s="67">
        <f t="shared" si="6"/>
        <v>2.4E-9</v>
      </c>
    </row>
    <row r="25" spans="2:21" ht="18.75" x14ac:dyDescent="0.3">
      <c r="B25" s="28" t="s">
        <v>401</v>
      </c>
      <c r="C25" s="32" t="e">
        <f>SUMPRODUCT((D_Pointages!#REF!=$B25)*(D_Pointages!#REF!=C$2)*(D_Pointages!#REF!))</f>
        <v>#REF!</v>
      </c>
      <c r="D25" s="32" t="e">
        <f>SUMPRODUCT((D_Pointages!#REF!=$B25)*(D_Pointages!#REF!=D$2)*(D_Pointages!#REF!))</f>
        <v>#REF!</v>
      </c>
      <c r="E25" s="32" t="e">
        <f>SUMPRODUCT((D_Pointages!#REF!=$B25)*(D_Pointages!#REF!=E$2)*(D_Pointages!#REF!))</f>
        <v>#REF!</v>
      </c>
      <c r="F25" s="32" t="e">
        <f>SUMPRODUCT((D_Pointages!#REF!=$B25)*(D_Pointages!#REF!=F$2)*(D_Pointages!#REF!))</f>
        <v>#REF!</v>
      </c>
      <c r="G25" s="53" t="e">
        <f t="shared" si="0"/>
        <v>#REF!</v>
      </c>
      <c r="H25" s="56" t="e">
        <f t="shared" si="1"/>
        <v>#REF!</v>
      </c>
      <c r="I25" s="53"/>
      <c r="J25" s="56"/>
      <c r="L25" s="53" t="e">
        <f t="shared" si="2"/>
        <v>#REF!</v>
      </c>
      <c r="M25" s="51" t="e">
        <f t="shared" si="3"/>
        <v>#REF!</v>
      </c>
      <c r="N25" s="53"/>
      <c r="O25" s="51"/>
      <c r="Q25" s="53" t="e">
        <f t="shared" si="4"/>
        <v>#REF!</v>
      </c>
      <c r="R25" s="51" t="e">
        <f t="shared" si="5"/>
        <v>#REF!</v>
      </c>
      <c r="S25" s="53"/>
      <c r="T25" s="51"/>
      <c r="U25" s="67">
        <f t="shared" si="6"/>
        <v>2.5000000000000001E-9</v>
      </c>
    </row>
    <row r="26" spans="2:21" ht="18.75" x14ac:dyDescent="0.3">
      <c r="B26" s="28" t="s">
        <v>402</v>
      </c>
      <c r="C26" s="32" t="e">
        <f>SUMPRODUCT((D_Pointages!#REF!=$B26)*(D_Pointages!#REF!=C$2)*(D_Pointages!#REF!))</f>
        <v>#REF!</v>
      </c>
      <c r="D26" s="32" t="e">
        <f>SUMPRODUCT((D_Pointages!#REF!=$B26)*(D_Pointages!#REF!=D$2)*(D_Pointages!#REF!))</f>
        <v>#REF!</v>
      </c>
      <c r="E26" s="32" t="e">
        <f>SUMPRODUCT((D_Pointages!#REF!=$B26)*(D_Pointages!#REF!=E$2)*(D_Pointages!#REF!))</f>
        <v>#REF!</v>
      </c>
      <c r="F26" s="32" t="e">
        <f>SUMPRODUCT((D_Pointages!#REF!=$B26)*(D_Pointages!#REF!=F$2)*(D_Pointages!#REF!))</f>
        <v>#REF!</v>
      </c>
      <c r="G26" s="53" t="e">
        <f t="shared" si="0"/>
        <v>#REF!</v>
      </c>
      <c r="H26" s="56" t="e">
        <f t="shared" si="1"/>
        <v>#REF!</v>
      </c>
      <c r="I26" s="53"/>
      <c r="J26" s="56"/>
      <c r="L26" s="53" t="e">
        <f t="shared" si="2"/>
        <v>#REF!</v>
      </c>
      <c r="M26" s="51" t="e">
        <f t="shared" si="3"/>
        <v>#REF!</v>
      </c>
      <c r="N26" s="53"/>
      <c r="O26" s="51"/>
      <c r="Q26" s="53" t="e">
        <f t="shared" si="4"/>
        <v>#REF!</v>
      </c>
      <c r="R26" s="51" t="e">
        <f t="shared" si="5"/>
        <v>#REF!</v>
      </c>
      <c r="S26" s="53"/>
      <c r="T26" s="51"/>
      <c r="U26" s="67">
        <f t="shared" si="6"/>
        <v>2.6000000000000001E-9</v>
      </c>
    </row>
    <row r="27" spans="2:21" ht="18.75" x14ac:dyDescent="0.3">
      <c r="B27" s="28" t="s">
        <v>403</v>
      </c>
      <c r="C27" s="32" t="e">
        <f>SUMPRODUCT((D_Pointages!#REF!=$B27)*(D_Pointages!#REF!=C$2)*(D_Pointages!#REF!))</f>
        <v>#REF!</v>
      </c>
      <c r="D27" s="32" t="e">
        <f>SUMPRODUCT((D_Pointages!#REF!=$B27)*(D_Pointages!#REF!=D$2)*(D_Pointages!#REF!))</f>
        <v>#REF!</v>
      </c>
      <c r="E27" s="32" t="e">
        <f>SUMPRODUCT((D_Pointages!#REF!=$B27)*(D_Pointages!#REF!=E$2)*(D_Pointages!#REF!))</f>
        <v>#REF!</v>
      </c>
      <c r="F27" s="32" t="e">
        <f>SUMPRODUCT((D_Pointages!#REF!=$B27)*(D_Pointages!#REF!=F$2)*(D_Pointages!#REF!))</f>
        <v>#REF!</v>
      </c>
      <c r="G27" s="53" t="e">
        <f t="shared" si="0"/>
        <v>#REF!</v>
      </c>
      <c r="H27" s="56" t="e">
        <f t="shared" si="1"/>
        <v>#REF!</v>
      </c>
      <c r="I27" s="53"/>
      <c r="J27" s="56"/>
      <c r="L27" s="53" t="e">
        <f t="shared" si="2"/>
        <v>#REF!</v>
      </c>
      <c r="M27" s="51" t="e">
        <f t="shared" si="3"/>
        <v>#REF!</v>
      </c>
      <c r="N27" s="53"/>
      <c r="O27" s="51"/>
      <c r="Q27" s="53" t="e">
        <f t="shared" si="4"/>
        <v>#REF!</v>
      </c>
      <c r="R27" s="51" t="e">
        <f t="shared" si="5"/>
        <v>#REF!</v>
      </c>
      <c r="S27" s="53"/>
      <c r="T27" s="51"/>
      <c r="U27" s="67">
        <f t="shared" si="6"/>
        <v>2.7000000000000002E-9</v>
      </c>
    </row>
    <row r="28" spans="2:21" ht="18.75" x14ac:dyDescent="0.3">
      <c r="B28" s="28" t="s">
        <v>311</v>
      </c>
      <c r="C28" s="32" t="e">
        <f>SUMPRODUCT((D_Pointages!#REF!=$B28)*(D_Pointages!#REF!=C$2)*(D_Pointages!#REF!))</f>
        <v>#REF!</v>
      </c>
      <c r="D28" s="32" t="e">
        <f>SUMPRODUCT((D_Pointages!#REF!=$B28)*(D_Pointages!#REF!=D$2)*(D_Pointages!#REF!))</f>
        <v>#REF!</v>
      </c>
      <c r="E28" s="32" t="e">
        <f>SUMPRODUCT((D_Pointages!#REF!=$B28)*(D_Pointages!#REF!=E$2)*(D_Pointages!#REF!))</f>
        <v>#REF!</v>
      </c>
      <c r="F28" s="32" t="e">
        <f>SUMPRODUCT((D_Pointages!#REF!=$B28)*(D_Pointages!#REF!=F$2)*(D_Pointages!#REF!))</f>
        <v>#REF!</v>
      </c>
      <c r="G28" s="53" t="e">
        <f t="shared" si="0"/>
        <v>#REF!</v>
      </c>
      <c r="H28" s="56" t="e">
        <f t="shared" si="1"/>
        <v>#REF!</v>
      </c>
      <c r="I28" s="53"/>
      <c r="J28" s="56"/>
      <c r="L28" s="53" t="e">
        <f t="shared" si="2"/>
        <v>#REF!</v>
      </c>
      <c r="M28" s="51" t="e">
        <f t="shared" si="3"/>
        <v>#REF!</v>
      </c>
      <c r="N28" s="53"/>
      <c r="O28" s="51"/>
      <c r="Q28" s="53" t="e">
        <f t="shared" si="4"/>
        <v>#REF!</v>
      </c>
      <c r="R28" s="51" t="e">
        <f t="shared" si="5"/>
        <v>#REF!</v>
      </c>
      <c r="S28" s="53"/>
      <c r="T28" s="51"/>
      <c r="U28" s="67">
        <f t="shared" si="6"/>
        <v>2.8000000000000003E-9</v>
      </c>
    </row>
    <row r="29" spans="2:21" ht="18.75" x14ac:dyDescent="0.3">
      <c r="B29" s="28" t="s">
        <v>296</v>
      </c>
      <c r="C29" s="32" t="e">
        <f>SUMPRODUCT((D_Pointages!#REF!=$B29)*(D_Pointages!#REF!=C$2)*(D_Pointages!#REF!))</f>
        <v>#REF!</v>
      </c>
      <c r="D29" s="32" t="e">
        <f>SUMPRODUCT((D_Pointages!#REF!=$B29)*(D_Pointages!#REF!=D$2)*(D_Pointages!#REF!))</f>
        <v>#REF!</v>
      </c>
      <c r="E29" s="32" t="e">
        <f>SUMPRODUCT((D_Pointages!#REF!=$B29)*(D_Pointages!#REF!=E$2)*(D_Pointages!#REF!))</f>
        <v>#REF!</v>
      </c>
      <c r="F29" s="32" t="e">
        <f>SUMPRODUCT((D_Pointages!#REF!=$B29)*(D_Pointages!#REF!=F$2)*(D_Pointages!#REF!))</f>
        <v>#REF!</v>
      </c>
      <c r="G29" s="53" t="e">
        <f t="shared" si="0"/>
        <v>#REF!</v>
      </c>
      <c r="H29" s="56" t="e">
        <f t="shared" si="1"/>
        <v>#REF!</v>
      </c>
      <c r="I29" s="53"/>
      <c r="J29" s="56"/>
      <c r="L29" s="53" t="e">
        <f t="shared" si="2"/>
        <v>#REF!</v>
      </c>
      <c r="M29" s="51" t="e">
        <f t="shared" si="3"/>
        <v>#REF!</v>
      </c>
      <c r="N29" s="53"/>
      <c r="O29" s="51"/>
      <c r="Q29" s="53" t="e">
        <f t="shared" si="4"/>
        <v>#REF!</v>
      </c>
      <c r="R29" s="51" t="e">
        <f t="shared" si="5"/>
        <v>#REF!</v>
      </c>
      <c r="S29" s="53"/>
      <c r="T29" s="51"/>
      <c r="U29" s="67">
        <f t="shared" si="6"/>
        <v>2.8999999999999999E-9</v>
      </c>
    </row>
    <row r="30" spans="2:21" ht="18.75" x14ac:dyDescent="0.3">
      <c r="B30" s="28" t="s">
        <v>404</v>
      </c>
      <c r="C30" s="32" t="e">
        <f>SUMPRODUCT((D_Pointages!#REF!=$B30)*(D_Pointages!#REF!=C$2)*(D_Pointages!#REF!))</f>
        <v>#REF!</v>
      </c>
      <c r="D30" s="32" t="e">
        <f>SUMPRODUCT((D_Pointages!#REF!=$B30)*(D_Pointages!#REF!=D$2)*(D_Pointages!#REF!))</f>
        <v>#REF!</v>
      </c>
      <c r="E30" s="32" t="e">
        <f>SUMPRODUCT((D_Pointages!#REF!=$B30)*(D_Pointages!#REF!=E$2)*(D_Pointages!#REF!))</f>
        <v>#REF!</v>
      </c>
      <c r="F30" s="32" t="e">
        <f>SUMPRODUCT((D_Pointages!#REF!=$B30)*(D_Pointages!#REF!=F$2)*(D_Pointages!#REF!))</f>
        <v>#REF!</v>
      </c>
      <c r="G30" s="53" t="e">
        <f t="shared" si="0"/>
        <v>#REF!</v>
      </c>
      <c r="H30" s="56" t="e">
        <f t="shared" si="1"/>
        <v>#REF!</v>
      </c>
      <c r="I30" s="53"/>
      <c r="J30" s="56"/>
      <c r="L30" s="53" t="e">
        <f t="shared" si="2"/>
        <v>#REF!</v>
      </c>
      <c r="M30" s="51" t="e">
        <f t="shared" si="3"/>
        <v>#REF!</v>
      </c>
      <c r="N30" s="53"/>
      <c r="O30" s="51"/>
      <c r="Q30" s="53" t="e">
        <f t="shared" si="4"/>
        <v>#REF!</v>
      </c>
      <c r="R30" s="51" t="e">
        <f t="shared" si="5"/>
        <v>#REF!</v>
      </c>
      <c r="S30" s="53"/>
      <c r="T30" s="51"/>
      <c r="U30" s="67">
        <f t="shared" si="6"/>
        <v>3E-9</v>
      </c>
    </row>
    <row r="31" spans="2:21" ht="18.75" x14ac:dyDescent="0.3">
      <c r="B31" s="28" t="s">
        <v>405</v>
      </c>
      <c r="C31" s="32" t="e">
        <f>SUMPRODUCT((D_Pointages!#REF!=$B31)*(D_Pointages!#REF!=C$2)*(D_Pointages!#REF!))</f>
        <v>#REF!</v>
      </c>
      <c r="D31" s="32" t="e">
        <f>SUMPRODUCT((D_Pointages!#REF!=$B31)*(D_Pointages!#REF!=D$2)*(D_Pointages!#REF!))</f>
        <v>#REF!</v>
      </c>
      <c r="E31" s="32" t="e">
        <f>SUMPRODUCT((D_Pointages!#REF!=$B31)*(D_Pointages!#REF!=E$2)*(D_Pointages!#REF!))</f>
        <v>#REF!</v>
      </c>
      <c r="F31" s="32" t="e">
        <f>SUMPRODUCT((D_Pointages!#REF!=$B31)*(D_Pointages!#REF!=F$2)*(D_Pointages!#REF!))</f>
        <v>#REF!</v>
      </c>
      <c r="G31" s="53" t="e">
        <f t="shared" si="0"/>
        <v>#REF!</v>
      </c>
      <c r="H31" s="56" t="e">
        <f t="shared" si="1"/>
        <v>#REF!</v>
      </c>
      <c r="I31" s="53"/>
      <c r="J31" s="56"/>
      <c r="L31" s="53" t="e">
        <f t="shared" si="2"/>
        <v>#REF!</v>
      </c>
      <c r="M31" s="51" t="e">
        <f t="shared" si="3"/>
        <v>#REF!</v>
      </c>
      <c r="N31" s="53"/>
      <c r="O31" s="51"/>
      <c r="Q31" s="53" t="e">
        <f t="shared" si="4"/>
        <v>#REF!</v>
      </c>
      <c r="R31" s="51" t="e">
        <f t="shared" si="5"/>
        <v>#REF!</v>
      </c>
      <c r="S31" s="53"/>
      <c r="T31" s="51"/>
      <c r="U31" s="67">
        <f t="shared" si="6"/>
        <v>3.1E-9</v>
      </c>
    </row>
    <row r="32" spans="2:21" ht="18.75" x14ac:dyDescent="0.3">
      <c r="B32" s="28" t="s">
        <v>363</v>
      </c>
      <c r="C32" s="32" t="e">
        <f>SUMPRODUCT((D_Pointages!#REF!=$B32)*(D_Pointages!#REF!=C$2)*(D_Pointages!#REF!))</f>
        <v>#REF!</v>
      </c>
      <c r="D32" s="32" t="e">
        <f>SUMPRODUCT((D_Pointages!#REF!=$B32)*(D_Pointages!#REF!=D$2)*(D_Pointages!#REF!))</f>
        <v>#REF!</v>
      </c>
      <c r="E32" s="32" t="e">
        <f>SUMPRODUCT((D_Pointages!#REF!=$B32)*(D_Pointages!#REF!=E$2)*(D_Pointages!#REF!))</f>
        <v>#REF!</v>
      </c>
      <c r="F32" s="32" t="e">
        <f>SUMPRODUCT((D_Pointages!#REF!=$B32)*(D_Pointages!#REF!=F$2)*(D_Pointages!#REF!))</f>
        <v>#REF!</v>
      </c>
      <c r="G32" s="53" t="e">
        <f t="shared" si="0"/>
        <v>#REF!</v>
      </c>
      <c r="H32" s="56" t="e">
        <f t="shared" si="1"/>
        <v>#REF!</v>
      </c>
      <c r="I32" s="53"/>
      <c r="J32" s="56"/>
      <c r="L32" s="53" t="e">
        <f t="shared" si="2"/>
        <v>#REF!</v>
      </c>
      <c r="M32" s="51" t="e">
        <f t="shared" si="3"/>
        <v>#REF!</v>
      </c>
      <c r="N32" s="53"/>
      <c r="O32" s="51"/>
      <c r="Q32" s="53" t="e">
        <f t="shared" si="4"/>
        <v>#REF!</v>
      </c>
      <c r="R32" s="51" t="e">
        <f t="shared" si="5"/>
        <v>#REF!</v>
      </c>
      <c r="S32" s="53"/>
      <c r="T32" s="51"/>
      <c r="U32" s="67">
        <f t="shared" si="6"/>
        <v>3.2000000000000001E-9</v>
      </c>
    </row>
    <row r="33" spans="2:21" ht="18.75" x14ac:dyDescent="0.3">
      <c r="B33" s="28" t="s">
        <v>307</v>
      </c>
      <c r="C33" s="32" t="e">
        <f>SUMPRODUCT((D_Pointages!#REF!=$B33)*(D_Pointages!#REF!=C$2)*(D_Pointages!#REF!))</f>
        <v>#REF!</v>
      </c>
      <c r="D33" s="32" t="e">
        <f>SUMPRODUCT((D_Pointages!#REF!=$B33)*(D_Pointages!#REF!=D$2)*(D_Pointages!#REF!))</f>
        <v>#REF!</v>
      </c>
      <c r="E33" s="32" t="e">
        <f>SUMPRODUCT((D_Pointages!#REF!=$B33)*(D_Pointages!#REF!=E$2)*(D_Pointages!#REF!))</f>
        <v>#REF!</v>
      </c>
      <c r="F33" s="32" t="e">
        <f>SUMPRODUCT((D_Pointages!#REF!=$B33)*(D_Pointages!#REF!=F$2)*(D_Pointages!#REF!))</f>
        <v>#REF!</v>
      </c>
      <c r="G33" s="53" t="e">
        <f t="shared" si="0"/>
        <v>#REF!</v>
      </c>
      <c r="H33" s="56" t="e">
        <f t="shared" si="1"/>
        <v>#REF!</v>
      </c>
      <c r="I33" s="53"/>
      <c r="J33" s="56"/>
      <c r="L33" s="53" t="e">
        <f t="shared" si="2"/>
        <v>#REF!</v>
      </c>
      <c r="M33" s="51" t="e">
        <f t="shared" si="3"/>
        <v>#REF!</v>
      </c>
      <c r="N33" s="53"/>
      <c r="O33" s="51"/>
      <c r="Q33" s="53" t="e">
        <f t="shared" si="4"/>
        <v>#REF!</v>
      </c>
      <c r="R33" s="51" t="e">
        <f t="shared" si="5"/>
        <v>#REF!</v>
      </c>
      <c r="S33" s="53"/>
      <c r="T33" s="51"/>
      <c r="U33" s="67">
        <f t="shared" si="6"/>
        <v>3.3000000000000002E-9</v>
      </c>
    </row>
    <row r="34" spans="2:21" ht="18.75" x14ac:dyDescent="0.3">
      <c r="B34" s="28" t="s">
        <v>277</v>
      </c>
      <c r="C34" s="32" t="e">
        <f>SUMPRODUCT((D_Pointages!#REF!=$B34)*(D_Pointages!#REF!=C$2)*(D_Pointages!#REF!))</f>
        <v>#REF!</v>
      </c>
      <c r="D34" s="32" t="e">
        <f>SUMPRODUCT((D_Pointages!#REF!=$B34)*(D_Pointages!#REF!=D$2)*(D_Pointages!#REF!))</f>
        <v>#REF!</v>
      </c>
      <c r="E34" s="32" t="e">
        <f>SUMPRODUCT((D_Pointages!#REF!=$B34)*(D_Pointages!#REF!=E$2)*(D_Pointages!#REF!))</f>
        <v>#REF!</v>
      </c>
      <c r="F34" s="32" t="e">
        <f>SUMPRODUCT((D_Pointages!#REF!=$B34)*(D_Pointages!#REF!=F$2)*(D_Pointages!#REF!))</f>
        <v>#REF!</v>
      </c>
      <c r="G34" s="53" t="e">
        <f t="shared" si="0"/>
        <v>#REF!</v>
      </c>
      <c r="H34" s="56" t="e">
        <f t="shared" si="1"/>
        <v>#REF!</v>
      </c>
      <c r="I34" s="53"/>
      <c r="J34" s="56"/>
      <c r="L34" s="53" t="e">
        <f t="shared" si="2"/>
        <v>#REF!</v>
      </c>
      <c r="M34" s="51" t="e">
        <f t="shared" si="3"/>
        <v>#REF!</v>
      </c>
      <c r="N34" s="53"/>
      <c r="O34" s="51"/>
      <c r="Q34" s="53" t="e">
        <f t="shared" si="4"/>
        <v>#REF!</v>
      </c>
      <c r="R34" s="51" t="e">
        <f t="shared" si="5"/>
        <v>#REF!</v>
      </c>
      <c r="S34" s="53"/>
      <c r="T34" s="51"/>
      <c r="U34" s="67">
        <f t="shared" si="6"/>
        <v>3.4000000000000003E-9</v>
      </c>
    </row>
    <row r="35" spans="2:21" ht="18.75" x14ac:dyDescent="0.3">
      <c r="B35" s="28" t="s">
        <v>364</v>
      </c>
      <c r="C35" s="32" t="e">
        <f>SUMPRODUCT((D_Pointages!#REF!=$B35)*(D_Pointages!#REF!=C$2)*(D_Pointages!#REF!))</f>
        <v>#REF!</v>
      </c>
      <c r="D35" s="32" t="e">
        <f>SUMPRODUCT((D_Pointages!#REF!=$B35)*(D_Pointages!#REF!=D$2)*(D_Pointages!#REF!))</f>
        <v>#REF!</v>
      </c>
      <c r="E35" s="32" t="e">
        <f>SUMPRODUCT((D_Pointages!#REF!=$B35)*(D_Pointages!#REF!=E$2)*(D_Pointages!#REF!))</f>
        <v>#REF!</v>
      </c>
      <c r="F35" s="32" t="e">
        <f>SUMPRODUCT((D_Pointages!#REF!=$B35)*(D_Pointages!#REF!=F$2)*(D_Pointages!#REF!))</f>
        <v>#REF!</v>
      </c>
      <c r="G35" s="53" t="e">
        <f t="shared" si="0"/>
        <v>#REF!</v>
      </c>
      <c r="H35" s="56" t="e">
        <f t="shared" si="1"/>
        <v>#REF!</v>
      </c>
      <c r="I35" s="53"/>
      <c r="J35" s="56"/>
      <c r="L35" s="53" t="e">
        <f t="shared" si="2"/>
        <v>#REF!</v>
      </c>
      <c r="M35" s="51" t="e">
        <f t="shared" si="3"/>
        <v>#REF!</v>
      </c>
      <c r="N35" s="53"/>
      <c r="O35" s="51"/>
      <c r="Q35" s="53" t="e">
        <f t="shared" si="4"/>
        <v>#REF!</v>
      </c>
      <c r="R35" s="51" t="e">
        <f t="shared" si="5"/>
        <v>#REF!</v>
      </c>
      <c r="S35" s="53"/>
      <c r="T35" s="51"/>
      <c r="U35" s="67">
        <f t="shared" si="6"/>
        <v>3.5000000000000003E-9</v>
      </c>
    </row>
    <row r="36" spans="2:21" ht="18.75" x14ac:dyDescent="0.3">
      <c r="B36" s="28" t="s">
        <v>406</v>
      </c>
      <c r="C36" s="32" t="e">
        <f>SUMPRODUCT((D_Pointages!#REF!=$B36)*(D_Pointages!#REF!=C$2)*(D_Pointages!#REF!))</f>
        <v>#REF!</v>
      </c>
      <c r="D36" s="32" t="e">
        <f>SUMPRODUCT((D_Pointages!#REF!=$B36)*(D_Pointages!#REF!=D$2)*(D_Pointages!#REF!))</f>
        <v>#REF!</v>
      </c>
      <c r="E36" s="32" t="e">
        <f>SUMPRODUCT((D_Pointages!#REF!=$B36)*(D_Pointages!#REF!=E$2)*(D_Pointages!#REF!))</f>
        <v>#REF!</v>
      </c>
      <c r="F36" s="32" t="e">
        <f>SUMPRODUCT((D_Pointages!#REF!=$B36)*(D_Pointages!#REF!=F$2)*(D_Pointages!#REF!))</f>
        <v>#REF!</v>
      </c>
      <c r="G36" s="53" t="e">
        <f t="shared" si="0"/>
        <v>#REF!</v>
      </c>
      <c r="H36" s="56" t="e">
        <f t="shared" si="1"/>
        <v>#REF!</v>
      </c>
      <c r="I36" s="53"/>
      <c r="J36" s="56"/>
      <c r="L36" s="53" t="e">
        <f t="shared" si="2"/>
        <v>#REF!</v>
      </c>
      <c r="M36" s="51" t="e">
        <f t="shared" si="3"/>
        <v>#REF!</v>
      </c>
      <c r="N36" s="53"/>
      <c r="O36" s="51"/>
      <c r="Q36" s="53" t="e">
        <f t="shared" si="4"/>
        <v>#REF!</v>
      </c>
      <c r="R36" s="51" t="e">
        <f t="shared" si="5"/>
        <v>#REF!</v>
      </c>
      <c r="S36" s="53"/>
      <c r="T36" s="51"/>
      <c r="U36" s="67">
        <f t="shared" si="6"/>
        <v>3.6E-9</v>
      </c>
    </row>
    <row r="37" spans="2:21" ht="18.75" x14ac:dyDescent="0.3">
      <c r="B37" s="28" t="s">
        <v>334</v>
      </c>
      <c r="C37" s="32" t="e">
        <f>SUMPRODUCT((D_Pointages!#REF!=$B37)*(D_Pointages!#REF!=C$2)*(D_Pointages!#REF!))</f>
        <v>#REF!</v>
      </c>
      <c r="D37" s="32" t="e">
        <f>SUMPRODUCT((D_Pointages!#REF!=$B37)*(D_Pointages!#REF!=D$2)*(D_Pointages!#REF!))</f>
        <v>#REF!</v>
      </c>
      <c r="E37" s="32" t="e">
        <f>SUMPRODUCT((D_Pointages!#REF!=$B37)*(D_Pointages!#REF!=E$2)*(D_Pointages!#REF!))</f>
        <v>#REF!</v>
      </c>
      <c r="F37" s="32" t="e">
        <f>SUMPRODUCT((D_Pointages!#REF!=$B37)*(D_Pointages!#REF!=F$2)*(D_Pointages!#REF!))</f>
        <v>#REF!</v>
      </c>
      <c r="G37" s="53" t="e">
        <f t="shared" si="0"/>
        <v>#REF!</v>
      </c>
      <c r="H37" s="56" t="e">
        <f t="shared" si="1"/>
        <v>#REF!</v>
      </c>
      <c r="I37" s="53"/>
      <c r="J37" s="56"/>
      <c r="L37" s="53" t="e">
        <f t="shared" si="2"/>
        <v>#REF!</v>
      </c>
      <c r="M37" s="51" t="e">
        <f t="shared" si="3"/>
        <v>#REF!</v>
      </c>
      <c r="N37" s="53"/>
      <c r="O37" s="51"/>
      <c r="Q37" s="53" t="e">
        <f t="shared" si="4"/>
        <v>#REF!</v>
      </c>
      <c r="R37" s="51" t="e">
        <f t="shared" si="5"/>
        <v>#REF!</v>
      </c>
      <c r="S37" s="53"/>
      <c r="T37" s="51"/>
      <c r="U37" s="67">
        <f t="shared" si="6"/>
        <v>3.7E-9</v>
      </c>
    </row>
    <row r="38" spans="2:21" ht="18.75" x14ac:dyDescent="0.3">
      <c r="B38" s="28" t="s">
        <v>388</v>
      </c>
      <c r="C38" s="32" t="e">
        <f>SUMPRODUCT((D_Pointages!#REF!=$B38)*(D_Pointages!#REF!=C$2)*(D_Pointages!#REF!))</f>
        <v>#REF!</v>
      </c>
      <c r="D38" s="32" t="e">
        <f>SUMPRODUCT((D_Pointages!#REF!=$B38)*(D_Pointages!#REF!=D$2)*(D_Pointages!#REF!))</f>
        <v>#REF!</v>
      </c>
      <c r="E38" s="32" t="e">
        <f>SUMPRODUCT((D_Pointages!#REF!=$B38)*(D_Pointages!#REF!=E$2)*(D_Pointages!#REF!))</f>
        <v>#REF!</v>
      </c>
      <c r="F38" s="32" t="e">
        <f>SUMPRODUCT((D_Pointages!#REF!=$B38)*(D_Pointages!#REF!=F$2)*(D_Pointages!#REF!))</f>
        <v>#REF!</v>
      </c>
      <c r="G38" s="53" t="e">
        <f t="shared" si="0"/>
        <v>#REF!</v>
      </c>
      <c r="H38" s="56" t="e">
        <f t="shared" si="1"/>
        <v>#REF!</v>
      </c>
      <c r="I38" s="53"/>
      <c r="J38" s="56"/>
      <c r="L38" s="53" t="e">
        <f t="shared" si="2"/>
        <v>#REF!</v>
      </c>
      <c r="M38" s="51" t="e">
        <f t="shared" si="3"/>
        <v>#REF!</v>
      </c>
      <c r="N38" s="53"/>
      <c r="O38" s="51"/>
      <c r="Q38" s="53" t="e">
        <f t="shared" si="4"/>
        <v>#REF!</v>
      </c>
      <c r="R38" s="51" t="e">
        <f t="shared" si="5"/>
        <v>#REF!</v>
      </c>
      <c r="S38" s="53"/>
      <c r="T38" s="51"/>
      <c r="U38" s="67">
        <f t="shared" si="6"/>
        <v>3.8000000000000001E-9</v>
      </c>
    </row>
    <row r="39" spans="2:21" ht="18.75" x14ac:dyDescent="0.3">
      <c r="B39" s="28" t="s">
        <v>270</v>
      </c>
      <c r="C39" s="32" t="e">
        <f>SUMPRODUCT((D_Pointages!#REF!=$B39)*(D_Pointages!#REF!=C$2)*(D_Pointages!#REF!))</f>
        <v>#REF!</v>
      </c>
      <c r="D39" s="32" t="e">
        <f>SUMPRODUCT((D_Pointages!#REF!=$B39)*(D_Pointages!#REF!=D$2)*(D_Pointages!#REF!))</f>
        <v>#REF!</v>
      </c>
      <c r="E39" s="32" t="e">
        <f>SUMPRODUCT((D_Pointages!#REF!=$B39)*(D_Pointages!#REF!=E$2)*(D_Pointages!#REF!))</f>
        <v>#REF!</v>
      </c>
      <c r="F39" s="32" t="e">
        <f>SUMPRODUCT((D_Pointages!#REF!=$B39)*(D_Pointages!#REF!=F$2)*(D_Pointages!#REF!))</f>
        <v>#REF!</v>
      </c>
      <c r="G39" s="53" t="e">
        <f t="shared" si="0"/>
        <v>#REF!</v>
      </c>
      <c r="H39" s="56" t="e">
        <f t="shared" si="1"/>
        <v>#REF!</v>
      </c>
      <c r="I39" s="53"/>
      <c r="J39" s="56"/>
      <c r="L39" s="53" t="e">
        <f t="shared" si="2"/>
        <v>#REF!</v>
      </c>
      <c r="M39" s="51" t="e">
        <f t="shared" si="3"/>
        <v>#REF!</v>
      </c>
      <c r="N39" s="53"/>
      <c r="O39" s="51"/>
      <c r="Q39" s="53" t="e">
        <f t="shared" si="4"/>
        <v>#REF!</v>
      </c>
      <c r="R39" s="51" t="e">
        <f t="shared" si="5"/>
        <v>#REF!</v>
      </c>
      <c r="S39" s="53"/>
      <c r="T39" s="51"/>
      <c r="U39" s="67">
        <f t="shared" si="6"/>
        <v>3.9000000000000002E-9</v>
      </c>
    </row>
    <row r="40" spans="2:21" ht="18.75" x14ac:dyDescent="0.3">
      <c r="B40" s="28" t="s">
        <v>346</v>
      </c>
      <c r="C40" s="32" t="e">
        <f>SUMPRODUCT((D_Pointages!#REF!=$B40)*(D_Pointages!#REF!=C$2)*(D_Pointages!#REF!))</f>
        <v>#REF!</v>
      </c>
      <c r="D40" s="32" t="e">
        <f>SUMPRODUCT((D_Pointages!#REF!=$B40)*(D_Pointages!#REF!=D$2)*(D_Pointages!#REF!))</f>
        <v>#REF!</v>
      </c>
      <c r="E40" s="32" t="e">
        <f>SUMPRODUCT((D_Pointages!#REF!=$B40)*(D_Pointages!#REF!=E$2)*(D_Pointages!#REF!))</f>
        <v>#REF!</v>
      </c>
      <c r="F40" s="32" t="e">
        <f>SUMPRODUCT((D_Pointages!#REF!=$B40)*(D_Pointages!#REF!=F$2)*(D_Pointages!#REF!))</f>
        <v>#REF!</v>
      </c>
      <c r="G40" s="53" t="e">
        <f t="shared" si="0"/>
        <v>#REF!</v>
      </c>
      <c r="H40" s="56" t="e">
        <f t="shared" si="1"/>
        <v>#REF!</v>
      </c>
      <c r="I40" s="53"/>
      <c r="J40" s="56"/>
      <c r="L40" s="53" t="e">
        <f t="shared" si="2"/>
        <v>#REF!</v>
      </c>
      <c r="M40" s="51" t="e">
        <f t="shared" si="3"/>
        <v>#REF!</v>
      </c>
      <c r="N40" s="53"/>
      <c r="O40" s="51"/>
      <c r="Q40" s="53" t="e">
        <f t="shared" si="4"/>
        <v>#REF!</v>
      </c>
      <c r="R40" s="51" t="e">
        <f t="shared" si="5"/>
        <v>#REF!</v>
      </c>
      <c r="S40" s="53"/>
      <c r="T40" s="51"/>
      <c r="U40" s="67">
        <f t="shared" si="6"/>
        <v>4.0000000000000002E-9</v>
      </c>
    </row>
    <row r="41" spans="2:21" ht="18.75" x14ac:dyDescent="0.3">
      <c r="B41" s="28" t="s">
        <v>343</v>
      </c>
      <c r="C41" s="32" t="e">
        <f>SUMPRODUCT((D_Pointages!#REF!=$B41)*(D_Pointages!#REF!=C$2)*(D_Pointages!#REF!))</f>
        <v>#REF!</v>
      </c>
      <c r="D41" s="32" t="e">
        <f>SUMPRODUCT((D_Pointages!#REF!=$B41)*(D_Pointages!#REF!=D$2)*(D_Pointages!#REF!))</f>
        <v>#REF!</v>
      </c>
      <c r="E41" s="32" t="e">
        <f>SUMPRODUCT((D_Pointages!#REF!=$B41)*(D_Pointages!#REF!=E$2)*(D_Pointages!#REF!))</f>
        <v>#REF!</v>
      </c>
      <c r="F41" s="32" t="e">
        <f>SUMPRODUCT((D_Pointages!#REF!=$B41)*(D_Pointages!#REF!=F$2)*(D_Pointages!#REF!))</f>
        <v>#REF!</v>
      </c>
      <c r="G41" s="53" t="e">
        <f t="shared" si="0"/>
        <v>#REF!</v>
      </c>
      <c r="H41" s="56" t="e">
        <f t="shared" si="1"/>
        <v>#REF!</v>
      </c>
      <c r="I41" s="53"/>
      <c r="J41" s="56"/>
      <c r="L41" s="53" t="e">
        <f t="shared" si="2"/>
        <v>#REF!</v>
      </c>
      <c r="M41" s="51" t="e">
        <f t="shared" si="3"/>
        <v>#REF!</v>
      </c>
      <c r="N41" s="53"/>
      <c r="O41" s="51"/>
      <c r="Q41" s="53" t="e">
        <f t="shared" si="4"/>
        <v>#REF!</v>
      </c>
      <c r="R41" s="51" t="e">
        <f t="shared" si="5"/>
        <v>#REF!</v>
      </c>
      <c r="S41" s="53"/>
      <c r="T41" s="51"/>
      <c r="U41" s="67">
        <f t="shared" si="6"/>
        <v>4.1000000000000003E-9</v>
      </c>
    </row>
    <row r="42" spans="2:21" ht="18.75" x14ac:dyDescent="0.3">
      <c r="B42" s="28" t="s">
        <v>369</v>
      </c>
      <c r="C42" s="32" t="e">
        <f>SUMPRODUCT((D_Pointages!#REF!=$B42)*(D_Pointages!#REF!=C$2)*(D_Pointages!#REF!))</f>
        <v>#REF!</v>
      </c>
      <c r="D42" s="32" t="e">
        <f>SUMPRODUCT((D_Pointages!#REF!=$B42)*(D_Pointages!#REF!=D$2)*(D_Pointages!#REF!))</f>
        <v>#REF!</v>
      </c>
      <c r="E42" s="32" t="e">
        <f>SUMPRODUCT((D_Pointages!#REF!=$B42)*(D_Pointages!#REF!=E$2)*(D_Pointages!#REF!))</f>
        <v>#REF!</v>
      </c>
      <c r="F42" s="32" t="e">
        <f>SUMPRODUCT((D_Pointages!#REF!=$B42)*(D_Pointages!#REF!=F$2)*(D_Pointages!#REF!))</f>
        <v>#REF!</v>
      </c>
      <c r="G42" s="53" t="e">
        <f t="shared" si="0"/>
        <v>#REF!</v>
      </c>
      <c r="H42" s="56" t="e">
        <f t="shared" si="1"/>
        <v>#REF!</v>
      </c>
      <c r="I42" s="51"/>
      <c r="J42" s="63"/>
      <c r="L42" s="53" t="e">
        <f t="shared" si="2"/>
        <v>#REF!</v>
      </c>
      <c r="M42" s="51" t="e">
        <f t="shared" si="3"/>
        <v>#REF!</v>
      </c>
      <c r="N42" s="53"/>
      <c r="O42" s="51"/>
      <c r="Q42" s="53" t="e">
        <f t="shared" si="4"/>
        <v>#REF!</v>
      </c>
      <c r="R42" s="51" t="e">
        <f t="shared" si="5"/>
        <v>#REF!</v>
      </c>
      <c r="S42" s="53"/>
      <c r="T42" s="51"/>
      <c r="U42" s="67">
        <f t="shared" si="6"/>
        <v>4.2000000000000004E-9</v>
      </c>
    </row>
    <row r="43" spans="2:21" ht="18.75" x14ac:dyDescent="0.3">
      <c r="B43" s="28" t="s">
        <v>323</v>
      </c>
      <c r="C43" s="32" t="e">
        <f>SUMPRODUCT((D_Pointages!#REF!=$B43)*(D_Pointages!#REF!=C$2)*(D_Pointages!#REF!))</f>
        <v>#REF!</v>
      </c>
      <c r="D43" s="32" t="e">
        <f>SUMPRODUCT((D_Pointages!#REF!=$B43)*(D_Pointages!#REF!=D$2)*(D_Pointages!#REF!))</f>
        <v>#REF!</v>
      </c>
      <c r="E43" s="32" t="e">
        <f>SUMPRODUCT((D_Pointages!#REF!=$B43)*(D_Pointages!#REF!=E$2)*(D_Pointages!#REF!))</f>
        <v>#REF!</v>
      </c>
      <c r="F43" s="32" t="e">
        <f>SUMPRODUCT((D_Pointages!#REF!=$B43)*(D_Pointages!#REF!=F$2)*(D_Pointages!#REF!))</f>
        <v>#REF!</v>
      </c>
      <c r="G43" s="53" t="e">
        <f t="shared" si="0"/>
        <v>#REF!</v>
      </c>
      <c r="H43" s="56" t="e">
        <f t="shared" si="1"/>
        <v>#REF!</v>
      </c>
      <c r="I43" s="51"/>
      <c r="J43" s="63"/>
      <c r="L43" s="53" t="e">
        <f t="shared" si="2"/>
        <v>#REF!</v>
      </c>
      <c r="M43" s="51" t="e">
        <f t="shared" si="3"/>
        <v>#REF!</v>
      </c>
      <c r="N43" s="53"/>
      <c r="O43" s="63"/>
      <c r="Q43" s="53" t="e">
        <f t="shared" si="4"/>
        <v>#REF!</v>
      </c>
      <c r="R43" s="51" t="e">
        <f t="shared" si="5"/>
        <v>#REF!</v>
      </c>
      <c r="S43" s="53"/>
      <c r="T43" s="63"/>
      <c r="U43" s="67">
        <f t="shared" si="6"/>
        <v>4.3000000000000005E-9</v>
      </c>
    </row>
    <row r="44" spans="2:21" ht="18.75" x14ac:dyDescent="0.3">
      <c r="B44" s="28" t="s">
        <v>276</v>
      </c>
      <c r="C44" s="32" t="e">
        <f>SUMPRODUCT((D_Pointages!#REF!=$B44)*(D_Pointages!#REF!=C$2)*(D_Pointages!#REF!))</f>
        <v>#REF!</v>
      </c>
      <c r="D44" s="32" t="e">
        <f>SUMPRODUCT((D_Pointages!#REF!=$B44)*(D_Pointages!#REF!=D$2)*(D_Pointages!#REF!))</f>
        <v>#REF!</v>
      </c>
      <c r="E44" s="32" t="e">
        <f>SUMPRODUCT((D_Pointages!#REF!=$B44)*(D_Pointages!#REF!=E$2)*(D_Pointages!#REF!))</f>
        <v>#REF!</v>
      </c>
      <c r="F44" s="32" t="e">
        <f>SUMPRODUCT((D_Pointages!#REF!=$B44)*(D_Pointages!#REF!=F$2)*(D_Pointages!#REF!))</f>
        <v>#REF!</v>
      </c>
      <c r="G44" s="53" t="e">
        <f t="shared" si="0"/>
        <v>#REF!</v>
      </c>
      <c r="H44" s="56" t="e">
        <f t="shared" si="1"/>
        <v>#REF!</v>
      </c>
      <c r="I44" s="51"/>
      <c r="J44" s="63"/>
      <c r="L44" s="53" t="e">
        <f t="shared" si="2"/>
        <v>#REF!</v>
      </c>
      <c r="M44" s="51" t="e">
        <f t="shared" si="3"/>
        <v>#REF!</v>
      </c>
      <c r="N44" s="53"/>
      <c r="O44" s="63"/>
      <c r="Q44" s="53" t="e">
        <f t="shared" si="4"/>
        <v>#REF!</v>
      </c>
      <c r="R44" s="51" t="e">
        <f t="shared" si="5"/>
        <v>#REF!</v>
      </c>
      <c r="S44" s="53"/>
      <c r="T44" s="63"/>
      <c r="U44" s="67">
        <f t="shared" si="6"/>
        <v>4.4000000000000005E-9</v>
      </c>
    </row>
    <row r="45" spans="2:21" ht="18.75" x14ac:dyDescent="0.3">
      <c r="B45" s="28" t="s">
        <v>319</v>
      </c>
      <c r="C45" s="32" t="e">
        <f>SUMPRODUCT((D_Pointages!#REF!=$B45)*(D_Pointages!#REF!=C$2)*(D_Pointages!#REF!))</f>
        <v>#REF!</v>
      </c>
      <c r="D45" s="32" t="e">
        <f>SUMPRODUCT((D_Pointages!#REF!=$B45)*(D_Pointages!#REF!=D$2)*(D_Pointages!#REF!))</f>
        <v>#REF!</v>
      </c>
      <c r="E45" s="32" t="e">
        <f>SUMPRODUCT((D_Pointages!#REF!=$B45)*(D_Pointages!#REF!=E$2)*(D_Pointages!#REF!))</f>
        <v>#REF!</v>
      </c>
      <c r="F45" s="32" t="e">
        <f>SUMPRODUCT((D_Pointages!#REF!=$B45)*(D_Pointages!#REF!=F$2)*(D_Pointages!#REF!))</f>
        <v>#REF!</v>
      </c>
      <c r="G45" s="53" t="e">
        <f t="shared" si="0"/>
        <v>#REF!</v>
      </c>
      <c r="H45" s="56" t="e">
        <f t="shared" si="1"/>
        <v>#REF!</v>
      </c>
      <c r="I45" s="51"/>
      <c r="J45" s="63"/>
      <c r="L45" s="53" t="e">
        <f t="shared" si="2"/>
        <v>#REF!</v>
      </c>
      <c r="M45" s="51" t="e">
        <f t="shared" si="3"/>
        <v>#REF!</v>
      </c>
      <c r="N45" s="53"/>
      <c r="O45" s="63"/>
      <c r="Q45" s="53" t="e">
        <f t="shared" si="4"/>
        <v>#REF!</v>
      </c>
      <c r="R45" s="51" t="e">
        <f t="shared" si="5"/>
        <v>#REF!</v>
      </c>
      <c r="S45" s="53"/>
      <c r="T45" s="63"/>
      <c r="U45" s="67">
        <f t="shared" si="6"/>
        <v>4.4999999999999998E-9</v>
      </c>
    </row>
    <row r="46" spans="2:21" ht="18.75" x14ac:dyDescent="0.3">
      <c r="B46" s="28" t="s">
        <v>407</v>
      </c>
      <c r="C46" s="32" t="e">
        <f>SUMPRODUCT((D_Pointages!#REF!=$B46)*(D_Pointages!#REF!=C$2)*(D_Pointages!#REF!))</f>
        <v>#REF!</v>
      </c>
      <c r="D46" s="32" t="e">
        <f>SUMPRODUCT((D_Pointages!#REF!=$B46)*(D_Pointages!#REF!=D$2)*(D_Pointages!#REF!))</f>
        <v>#REF!</v>
      </c>
      <c r="E46" s="32" t="e">
        <f>SUMPRODUCT((D_Pointages!#REF!=$B46)*(D_Pointages!#REF!=E$2)*(D_Pointages!#REF!))</f>
        <v>#REF!</v>
      </c>
      <c r="F46" s="32" t="e">
        <f>SUMPRODUCT((D_Pointages!#REF!=$B46)*(D_Pointages!#REF!=F$2)*(D_Pointages!#REF!))</f>
        <v>#REF!</v>
      </c>
      <c r="G46" s="53" t="e">
        <f t="shared" si="0"/>
        <v>#REF!</v>
      </c>
      <c r="H46" s="56" t="e">
        <f t="shared" si="1"/>
        <v>#REF!</v>
      </c>
      <c r="I46" s="51"/>
      <c r="J46" s="63"/>
      <c r="L46" s="53" t="e">
        <f t="shared" si="2"/>
        <v>#REF!</v>
      </c>
      <c r="M46" s="51" t="e">
        <f t="shared" si="3"/>
        <v>#REF!</v>
      </c>
      <c r="N46" s="53"/>
      <c r="O46" s="63"/>
      <c r="Q46" s="53" t="e">
        <f t="shared" si="4"/>
        <v>#REF!</v>
      </c>
      <c r="R46" s="51" t="e">
        <f t="shared" si="5"/>
        <v>#REF!</v>
      </c>
      <c r="S46" s="53"/>
      <c r="T46" s="63"/>
      <c r="U46" s="67">
        <f t="shared" si="6"/>
        <v>4.5999999999999998E-9</v>
      </c>
    </row>
    <row r="47" spans="2:21" ht="18.75" x14ac:dyDescent="0.3">
      <c r="B47" s="28" t="s">
        <v>331</v>
      </c>
      <c r="C47" s="32" t="e">
        <f>SUMPRODUCT((D_Pointages!#REF!=$B47)*(D_Pointages!#REF!=C$2)*(D_Pointages!#REF!))</f>
        <v>#REF!</v>
      </c>
      <c r="D47" s="32" t="e">
        <f>SUMPRODUCT((D_Pointages!#REF!=$B47)*(D_Pointages!#REF!=D$2)*(D_Pointages!#REF!))</f>
        <v>#REF!</v>
      </c>
      <c r="E47" s="32" t="e">
        <f>SUMPRODUCT((D_Pointages!#REF!=$B47)*(D_Pointages!#REF!=E$2)*(D_Pointages!#REF!))</f>
        <v>#REF!</v>
      </c>
      <c r="F47" s="32" t="e">
        <f>SUMPRODUCT((D_Pointages!#REF!=$B47)*(D_Pointages!#REF!=F$2)*(D_Pointages!#REF!))</f>
        <v>#REF!</v>
      </c>
      <c r="G47" s="53" t="e">
        <f t="shared" si="0"/>
        <v>#REF!</v>
      </c>
      <c r="H47" s="56" t="e">
        <f t="shared" si="1"/>
        <v>#REF!</v>
      </c>
      <c r="I47" s="51"/>
      <c r="J47" s="63"/>
      <c r="L47" s="53" t="e">
        <f t="shared" si="2"/>
        <v>#REF!</v>
      </c>
      <c r="M47" s="51" t="e">
        <f t="shared" si="3"/>
        <v>#REF!</v>
      </c>
      <c r="N47" s="53"/>
      <c r="O47" s="63"/>
      <c r="Q47" s="53" t="e">
        <f t="shared" si="4"/>
        <v>#REF!</v>
      </c>
      <c r="R47" s="51" t="e">
        <f t="shared" si="5"/>
        <v>#REF!</v>
      </c>
      <c r="S47" s="53"/>
      <c r="T47" s="63"/>
      <c r="U47" s="67">
        <f t="shared" si="6"/>
        <v>4.6999999999999999E-9</v>
      </c>
    </row>
    <row r="48" spans="2:21" ht="18.75" x14ac:dyDescent="0.3">
      <c r="B48" s="28" t="s">
        <v>280</v>
      </c>
      <c r="C48" s="32" t="e">
        <f>SUMPRODUCT((D_Pointages!#REF!=$B48)*(D_Pointages!#REF!=C$2)*(D_Pointages!#REF!))</f>
        <v>#REF!</v>
      </c>
      <c r="D48" s="32" t="e">
        <f>SUMPRODUCT((D_Pointages!#REF!=$B48)*(D_Pointages!#REF!=D$2)*(D_Pointages!#REF!))</f>
        <v>#REF!</v>
      </c>
      <c r="E48" s="32" t="e">
        <f>SUMPRODUCT((D_Pointages!#REF!=$B48)*(D_Pointages!#REF!=E$2)*(D_Pointages!#REF!))</f>
        <v>#REF!</v>
      </c>
      <c r="F48" s="32" t="e">
        <f>SUMPRODUCT((D_Pointages!#REF!=$B48)*(D_Pointages!#REF!=F$2)*(D_Pointages!#REF!))</f>
        <v>#REF!</v>
      </c>
      <c r="G48" s="53" t="e">
        <f t="shared" si="0"/>
        <v>#REF!</v>
      </c>
      <c r="H48" s="56" t="e">
        <f t="shared" si="1"/>
        <v>#REF!</v>
      </c>
      <c r="I48" s="51"/>
      <c r="J48" s="63"/>
      <c r="L48" s="53" t="e">
        <f t="shared" si="2"/>
        <v>#REF!</v>
      </c>
      <c r="M48" s="51" t="e">
        <f t="shared" si="3"/>
        <v>#REF!</v>
      </c>
      <c r="N48" s="53"/>
      <c r="O48" s="63"/>
      <c r="Q48" s="53" t="e">
        <f t="shared" si="4"/>
        <v>#REF!</v>
      </c>
      <c r="R48" s="51" t="e">
        <f t="shared" si="5"/>
        <v>#REF!</v>
      </c>
      <c r="S48" s="53"/>
      <c r="T48" s="63"/>
      <c r="U48" s="67">
        <f t="shared" si="6"/>
        <v>4.8E-9</v>
      </c>
    </row>
    <row r="49" spans="2:21" ht="18.75" x14ac:dyDescent="0.3">
      <c r="B49" s="28" t="s">
        <v>408</v>
      </c>
      <c r="C49" s="32" t="e">
        <f>SUMPRODUCT((D_Pointages!#REF!=$B49)*(D_Pointages!#REF!=C$2)*(D_Pointages!#REF!))</f>
        <v>#REF!</v>
      </c>
      <c r="D49" s="32" t="e">
        <f>SUMPRODUCT((D_Pointages!#REF!=$B49)*(D_Pointages!#REF!=D$2)*(D_Pointages!#REF!))</f>
        <v>#REF!</v>
      </c>
      <c r="E49" s="32" t="e">
        <f>SUMPRODUCT((D_Pointages!#REF!=$B49)*(D_Pointages!#REF!=E$2)*(D_Pointages!#REF!))</f>
        <v>#REF!</v>
      </c>
      <c r="F49" s="32" t="e">
        <f>SUMPRODUCT((D_Pointages!#REF!=$B49)*(D_Pointages!#REF!=F$2)*(D_Pointages!#REF!))</f>
        <v>#REF!</v>
      </c>
      <c r="G49" s="53" t="e">
        <f t="shared" si="0"/>
        <v>#REF!</v>
      </c>
      <c r="H49" s="56" t="e">
        <f t="shared" si="1"/>
        <v>#REF!</v>
      </c>
      <c r="I49" s="51"/>
      <c r="J49" s="63"/>
      <c r="L49" s="53" t="e">
        <f t="shared" si="2"/>
        <v>#REF!</v>
      </c>
      <c r="M49" s="51" t="e">
        <f t="shared" si="3"/>
        <v>#REF!</v>
      </c>
      <c r="N49" s="53"/>
      <c r="O49" s="63"/>
      <c r="Q49" s="53" t="e">
        <f t="shared" si="4"/>
        <v>#REF!</v>
      </c>
      <c r="R49" s="51" t="e">
        <f t="shared" si="5"/>
        <v>#REF!</v>
      </c>
      <c r="S49" s="53"/>
      <c r="T49" s="63"/>
      <c r="U49" s="67">
        <f t="shared" si="6"/>
        <v>4.9E-9</v>
      </c>
    </row>
    <row r="50" spans="2:21" ht="18.75" x14ac:dyDescent="0.3">
      <c r="B50" s="28" t="s">
        <v>379</v>
      </c>
      <c r="C50" s="32" t="e">
        <f>SUMPRODUCT((D_Pointages!#REF!=$B50)*(D_Pointages!#REF!=C$2)*(D_Pointages!#REF!))</f>
        <v>#REF!</v>
      </c>
      <c r="D50" s="32" t="e">
        <f>SUMPRODUCT((D_Pointages!#REF!=$B50)*(D_Pointages!#REF!=D$2)*(D_Pointages!#REF!))</f>
        <v>#REF!</v>
      </c>
      <c r="E50" s="32" t="e">
        <f>SUMPRODUCT((D_Pointages!#REF!=$B50)*(D_Pointages!#REF!=E$2)*(D_Pointages!#REF!))</f>
        <v>#REF!</v>
      </c>
      <c r="F50" s="32" t="e">
        <f>SUMPRODUCT((D_Pointages!#REF!=$B50)*(D_Pointages!#REF!=F$2)*(D_Pointages!#REF!))</f>
        <v>#REF!</v>
      </c>
      <c r="G50" s="53" t="e">
        <f t="shared" si="0"/>
        <v>#REF!</v>
      </c>
      <c r="H50" s="56" t="e">
        <f t="shared" si="1"/>
        <v>#REF!</v>
      </c>
      <c r="I50" s="51"/>
      <c r="J50" s="63"/>
      <c r="L50" s="53" t="e">
        <f t="shared" si="2"/>
        <v>#REF!</v>
      </c>
      <c r="M50" s="51" t="e">
        <f t="shared" si="3"/>
        <v>#REF!</v>
      </c>
      <c r="N50" s="53"/>
      <c r="O50" s="63"/>
      <c r="Q50" s="53" t="e">
        <f t="shared" si="4"/>
        <v>#REF!</v>
      </c>
      <c r="R50" s="51" t="e">
        <f t="shared" si="5"/>
        <v>#REF!</v>
      </c>
      <c r="S50" s="53"/>
      <c r="T50" s="63"/>
      <c r="U50" s="67">
        <f t="shared" si="6"/>
        <v>5.0000000000000001E-9</v>
      </c>
    </row>
    <row r="51" spans="2:21" ht="18.75" x14ac:dyDescent="0.3">
      <c r="B51" s="28" t="s">
        <v>274</v>
      </c>
      <c r="C51" s="32" t="e">
        <f>SUMPRODUCT((D_Pointages!#REF!=$B51)*(D_Pointages!#REF!=C$2)*(D_Pointages!#REF!))</f>
        <v>#REF!</v>
      </c>
      <c r="D51" s="32" t="e">
        <f>SUMPRODUCT((D_Pointages!#REF!=$B51)*(D_Pointages!#REF!=D$2)*(D_Pointages!#REF!))</f>
        <v>#REF!</v>
      </c>
      <c r="E51" s="32" t="e">
        <f>SUMPRODUCT((D_Pointages!#REF!=$B51)*(D_Pointages!#REF!=E$2)*(D_Pointages!#REF!))</f>
        <v>#REF!</v>
      </c>
      <c r="F51" s="32" t="e">
        <f>SUMPRODUCT((D_Pointages!#REF!=$B51)*(D_Pointages!#REF!=F$2)*(D_Pointages!#REF!))</f>
        <v>#REF!</v>
      </c>
      <c r="G51" s="53" t="e">
        <f t="shared" si="0"/>
        <v>#REF!</v>
      </c>
      <c r="H51" s="56" t="e">
        <f t="shared" si="1"/>
        <v>#REF!</v>
      </c>
      <c r="I51" s="51"/>
      <c r="J51" s="63"/>
      <c r="L51" s="53" t="e">
        <f t="shared" si="2"/>
        <v>#REF!</v>
      </c>
      <c r="M51" s="51" t="e">
        <f t="shared" si="3"/>
        <v>#REF!</v>
      </c>
      <c r="N51" s="53"/>
      <c r="O51" s="63"/>
      <c r="Q51" s="53" t="e">
        <f t="shared" si="4"/>
        <v>#REF!</v>
      </c>
      <c r="R51" s="51" t="e">
        <f t="shared" si="5"/>
        <v>#REF!</v>
      </c>
      <c r="S51" s="53"/>
      <c r="T51" s="63"/>
      <c r="U51" s="67">
        <f t="shared" si="6"/>
        <v>5.1000000000000002E-9</v>
      </c>
    </row>
    <row r="52" spans="2:21" ht="18.75" x14ac:dyDescent="0.3">
      <c r="B52" s="28" t="s">
        <v>409</v>
      </c>
      <c r="C52" s="32" t="e">
        <f>SUMPRODUCT((D_Pointages!#REF!=$B52)*(D_Pointages!#REF!=C$2)*(D_Pointages!#REF!))</f>
        <v>#REF!</v>
      </c>
      <c r="D52" s="32" t="e">
        <f>SUMPRODUCT((D_Pointages!#REF!=$B52)*(D_Pointages!#REF!=D$2)*(D_Pointages!#REF!))</f>
        <v>#REF!</v>
      </c>
      <c r="E52" s="32" t="e">
        <f>SUMPRODUCT((D_Pointages!#REF!=$B52)*(D_Pointages!#REF!=E$2)*(D_Pointages!#REF!))</f>
        <v>#REF!</v>
      </c>
      <c r="F52" s="32" t="e">
        <f>SUMPRODUCT((D_Pointages!#REF!=$B52)*(D_Pointages!#REF!=F$2)*(D_Pointages!#REF!))</f>
        <v>#REF!</v>
      </c>
      <c r="G52" s="53" t="e">
        <f t="shared" si="0"/>
        <v>#REF!</v>
      </c>
      <c r="H52" s="56" t="e">
        <f t="shared" si="1"/>
        <v>#REF!</v>
      </c>
      <c r="I52" s="51"/>
      <c r="J52" s="63"/>
      <c r="L52" s="53" t="e">
        <f t="shared" si="2"/>
        <v>#REF!</v>
      </c>
      <c r="M52" s="51" t="e">
        <f t="shared" si="3"/>
        <v>#REF!</v>
      </c>
      <c r="N52" s="53"/>
      <c r="O52" s="63"/>
      <c r="Q52" s="53" t="e">
        <f t="shared" si="4"/>
        <v>#REF!</v>
      </c>
      <c r="R52" s="51" t="e">
        <f t="shared" si="5"/>
        <v>#REF!</v>
      </c>
      <c r="S52" s="53"/>
      <c r="T52" s="63"/>
      <c r="U52" s="67">
        <f t="shared" si="6"/>
        <v>5.2000000000000002E-9</v>
      </c>
    </row>
    <row r="53" spans="2:21" ht="18.75" x14ac:dyDescent="0.3">
      <c r="B53" s="28" t="s">
        <v>368</v>
      </c>
      <c r="C53" s="32" t="e">
        <f>SUMPRODUCT((D_Pointages!#REF!=$B53)*(D_Pointages!#REF!=C$2)*(D_Pointages!#REF!))</f>
        <v>#REF!</v>
      </c>
      <c r="D53" s="32" t="e">
        <f>SUMPRODUCT((D_Pointages!#REF!=$B53)*(D_Pointages!#REF!=D$2)*(D_Pointages!#REF!))</f>
        <v>#REF!</v>
      </c>
      <c r="E53" s="32" t="e">
        <f>SUMPRODUCT((D_Pointages!#REF!=$B53)*(D_Pointages!#REF!=E$2)*(D_Pointages!#REF!))</f>
        <v>#REF!</v>
      </c>
      <c r="F53" s="32" t="e">
        <f>SUMPRODUCT((D_Pointages!#REF!=$B53)*(D_Pointages!#REF!=F$2)*(D_Pointages!#REF!))</f>
        <v>#REF!</v>
      </c>
      <c r="G53" s="53" t="e">
        <f t="shared" si="0"/>
        <v>#REF!</v>
      </c>
      <c r="H53" s="56" t="e">
        <f t="shared" si="1"/>
        <v>#REF!</v>
      </c>
      <c r="I53" s="51"/>
      <c r="J53" s="63"/>
      <c r="L53" s="53" t="e">
        <f t="shared" si="2"/>
        <v>#REF!</v>
      </c>
      <c r="M53" s="51" t="e">
        <f t="shared" si="3"/>
        <v>#REF!</v>
      </c>
      <c r="N53" s="53"/>
      <c r="O53" s="63"/>
      <c r="Q53" s="53" t="e">
        <f t="shared" si="4"/>
        <v>#REF!</v>
      </c>
      <c r="R53" s="51" t="e">
        <f t="shared" si="5"/>
        <v>#REF!</v>
      </c>
      <c r="S53" s="53"/>
      <c r="T53" s="63"/>
      <c r="U53" s="67">
        <f t="shared" si="6"/>
        <v>5.3000000000000003E-9</v>
      </c>
    </row>
    <row r="54" spans="2:21" ht="18.75" x14ac:dyDescent="0.3">
      <c r="B54" s="28" t="s">
        <v>410</v>
      </c>
      <c r="C54" s="32" t="e">
        <f>SUMPRODUCT((D_Pointages!#REF!=$B54)*(D_Pointages!#REF!=C$2)*(D_Pointages!#REF!))</f>
        <v>#REF!</v>
      </c>
      <c r="D54" s="32" t="e">
        <f>SUMPRODUCT((D_Pointages!#REF!=$B54)*(D_Pointages!#REF!=D$2)*(D_Pointages!#REF!))</f>
        <v>#REF!</v>
      </c>
      <c r="E54" s="32" t="e">
        <f>SUMPRODUCT((D_Pointages!#REF!=$B54)*(D_Pointages!#REF!=E$2)*(D_Pointages!#REF!))</f>
        <v>#REF!</v>
      </c>
      <c r="F54" s="32" t="e">
        <f>SUMPRODUCT((D_Pointages!#REF!=$B54)*(D_Pointages!#REF!=F$2)*(D_Pointages!#REF!))</f>
        <v>#REF!</v>
      </c>
      <c r="G54" s="53" t="e">
        <f t="shared" si="0"/>
        <v>#REF!</v>
      </c>
      <c r="H54" s="56" t="e">
        <f t="shared" si="1"/>
        <v>#REF!</v>
      </c>
      <c r="I54" s="51"/>
      <c r="J54" s="63"/>
      <c r="L54" s="53" t="e">
        <f t="shared" si="2"/>
        <v>#REF!</v>
      </c>
      <c r="M54" s="51" t="e">
        <f t="shared" si="3"/>
        <v>#REF!</v>
      </c>
      <c r="N54" s="53"/>
      <c r="O54" s="63"/>
      <c r="Q54" s="53" t="e">
        <f t="shared" si="4"/>
        <v>#REF!</v>
      </c>
      <c r="R54" s="51" t="e">
        <f t="shared" si="5"/>
        <v>#REF!</v>
      </c>
      <c r="S54" s="53"/>
      <c r="T54" s="63"/>
      <c r="U54" s="67">
        <f t="shared" si="6"/>
        <v>5.4000000000000004E-9</v>
      </c>
    </row>
    <row r="55" spans="2:21" ht="18.75" x14ac:dyDescent="0.3">
      <c r="B55" s="28" t="s">
        <v>289</v>
      </c>
      <c r="C55" s="32" t="e">
        <f>SUMPRODUCT((D_Pointages!#REF!=$B55)*(D_Pointages!#REF!=C$2)*(D_Pointages!#REF!))</f>
        <v>#REF!</v>
      </c>
      <c r="D55" s="32" t="e">
        <f>SUMPRODUCT((D_Pointages!#REF!=$B55)*(D_Pointages!#REF!=D$2)*(D_Pointages!#REF!))</f>
        <v>#REF!</v>
      </c>
      <c r="E55" s="32" t="e">
        <f>SUMPRODUCT((D_Pointages!#REF!=$B55)*(D_Pointages!#REF!=E$2)*(D_Pointages!#REF!))</f>
        <v>#REF!</v>
      </c>
      <c r="F55" s="32" t="e">
        <f>SUMPRODUCT((D_Pointages!#REF!=$B55)*(D_Pointages!#REF!=F$2)*(D_Pointages!#REF!))</f>
        <v>#REF!</v>
      </c>
      <c r="G55" s="53" t="e">
        <f t="shared" si="0"/>
        <v>#REF!</v>
      </c>
      <c r="H55" s="56" t="e">
        <f t="shared" si="1"/>
        <v>#REF!</v>
      </c>
      <c r="I55" s="51"/>
      <c r="J55" s="63"/>
      <c r="L55" s="53" t="e">
        <f t="shared" si="2"/>
        <v>#REF!</v>
      </c>
      <c r="M55" s="51" t="e">
        <f t="shared" si="3"/>
        <v>#REF!</v>
      </c>
      <c r="N55" s="53"/>
      <c r="O55" s="63"/>
      <c r="Q55" s="53" t="e">
        <f t="shared" si="4"/>
        <v>#REF!</v>
      </c>
      <c r="R55" s="51" t="e">
        <f t="shared" si="5"/>
        <v>#REF!</v>
      </c>
      <c r="S55" s="53"/>
      <c r="T55" s="63"/>
      <c r="U55" s="67">
        <f t="shared" si="6"/>
        <v>5.5000000000000004E-9</v>
      </c>
    </row>
    <row r="56" spans="2:21" ht="18.75" x14ac:dyDescent="0.3">
      <c r="B56" s="28" t="s">
        <v>411</v>
      </c>
      <c r="C56" s="32" t="e">
        <f>SUMPRODUCT((D_Pointages!#REF!=$B56)*(D_Pointages!#REF!=C$2)*(D_Pointages!#REF!))</f>
        <v>#REF!</v>
      </c>
      <c r="D56" s="32" t="e">
        <f>SUMPRODUCT((D_Pointages!#REF!=$B56)*(D_Pointages!#REF!=D$2)*(D_Pointages!#REF!))</f>
        <v>#REF!</v>
      </c>
      <c r="E56" s="32" t="e">
        <f>SUMPRODUCT((D_Pointages!#REF!=$B56)*(D_Pointages!#REF!=E$2)*(D_Pointages!#REF!))</f>
        <v>#REF!</v>
      </c>
      <c r="F56" s="32" t="e">
        <f>SUMPRODUCT((D_Pointages!#REF!=$B56)*(D_Pointages!#REF!=F$2)*(D_Pointages!#REF!))</f>
        <v>#REF!</v>
      </c>
      <c r="G56" s="53" t="e">
        <f t="shared" si="0"/>
        <v>#REF!</v>
      </c>
      <c r="H56" s="56" t="e">
        <f t="shared" si="1"/>
        <v>#REF!</v>
      </c>
      <c r="I56" s="51"/>
      <c r="J56" s="63"/>
      <c r="L56" s="53" t="e">
        <f t="shared" si="2"/>
        <v>#REF!</v>
      </c>
      <c r="M56" s="51" t="e">
        <f t="shared" si="3"/>
        <v>#REF!</v>
      </c>
      <c r="N56" s="53"/>
      <c r="O56" s="63"/>
      <c r="Q56" s="53" t="e">
        <f t="shared" si="4"/>
        <v>#REF!</v>
      </c>
      <c r="R56" s="51" t="e">
        <f t="shared" si="5"/>
        <v>#REF!</v>
      </c>
      <c r="S56" s="53"/>
      <c r="T56" s="63"/>
      <c r="U56" s="67">
        <f t="shared" si="6"/>
        <v>5.6000000000000005E-9</v>
      </c>
    </row>
    <row r="57" spans="2:21" ht="18.75" x14ac:dyDescent="0.3">
      <c r="B57" s="28" t="s">
        <v>412</v>
      </c>
      <c r="C57" s="32" t="e">
        <f>SUMPRODUCT((D_Pointages!#REF!=$B57)*(D_Pointages!#REF!=C$2)*(D_Pointages!#REF!))</f>
        <v>#REF!</v>
      </c>
      <c r="D57" s="32" t="e">
        <f>SUMPRODUCT((D_Pointages!#REF!=$B57)*(D_Pointages!#REF!=D$2)*(D_Pointages!#REF!))</f>
        <v>#REF!</v>
      </c>
      <c r="E57" s="32" t="e">
        <f>SUMPRODUCT((D_Pointages!#REF!=$B57)*(D_Pointages!#REF!=E$2)*(D_Pointages!#REF!))</f>
        <v>#REF!</v>
      </c>
      <c r="F57" s="32" t="e">
        <f>SUMPRODUCT((D_Pointages!#REF!=$B57)*(D_Pointages!#REF!=F$2)*(D_Pointages!#REF!))</f>
        <v>#REF!</v>
      </c>
      <c r="G57" s="53" t="e">
        <f t="shared" si="0"/>
        <v>#REF!</v>
      </c>
      <c r="H57" s="56" t="e">
        <f t="shared" si="1"/>
        <v>#REF!</v>
      </c>
      <c r="I57" s="51"/>
      <c r="J57" s="63"/>
      <c r="L57" s="53" t="e">
        <f t="shared" si="2"/>
        <v>#REF!</v>
      </c>
      <c r="M57" s="51" t="e">
        <f t="shared" si="3"/>
        <v>#REF!</v>
      </c>
      <c r="N57" s="53"/>
      <c r="O57" s="63"/>
      <c r="Q57" s="53" t="e">
        <f t="shared" si="4"/>
        <v>#REF!</v>
      </c>
      <c r="R57" s="51" t="e">
        <f t="shared" si="5"/>
        <v>#REF!</v>
      </c>
      <c r="S57" s="53"/>
      <c r="T57" s="63"/>
      <c r="U57" s="67">
        <f t="shared" si="6"/>
        <v>5.7000000000000006E-9</v>
      </c>
    </row>
    <row r="58" spans="2:21" ht="18.75" x14ac:dyDescent="0.3">
      <c r="B58" s="28" t="s">
        <v>413</v>
      </c>
      <c r="C58" s="32" t="e">
        <f>SUMPRODUCT((D_Pointages!#REF!=$B58)*(D_Pointages!#REF!=C$2)*(D_Pointages!#REF!))</f>
        <v>#REF!</v>
      </c>
      <c r="D58" s="32" t="e">
        <f>SUMPRODUCT((D_Pointages!#REF!=$B58)*(D_Pointages!#REF!=D$2)*(D_Pointages!#REF!))</f>
        <v>#REF!</v>
      </c>
      <c r="E58" s="32" t="e">
        <f>SUMPRODUCT((D_Pointages!#REF!=$B58)*(D_Pointages!#REF!=E$2)*(D_Pointages!#REF!))</f>
        <v>#REF!</v>
      </c>
      <c r="F58" s="32" t="e">
        <f>SUMPRODUCT((D_Pointages!#REF!=$B58)*(D_Pointages!#REF!=F$2)*(D_Pointages!#REF!))</f>
        <v>#REF!</v>
      </c>
      <c r="G58" s="53" t="e">
        <f t="shared" si="0"/>
        <v>#REF!</v>
      </c>
      <c r="H58" s="56" t="e">
        <f t="shared" si="1"/>
        <v>#REF!</v>
      </c>
      <c r="I58" s="51"/>
      <c r="J58" s="63"/>
      <c r="L58" s="53" t="e">
        <f t="shared" si="2"/>
        <v>#REF!</v>
      </c>
      <c r="M58" s="51" t="e">
        <f t="shared" si="3"/>
        <v>#REF!</v>
      </c>
      <c r="N58" s="53"/>
      <c r="O58" s="63"/>
      <c r="Q58" s="53" t="e">
        <f t="shared" si="4"/>
        <v>#REF!</v>
      </c>
      <c r="R58" s="51" t="e">
        <f t="shared" si="5"/>
        <v>#REF!</v>
      </c>
      <c r="S58" s="53"/>
      <c r="T58" s="63"/>
      <c r="U58" s="67">
        <f t="shared" si="6"/>
        <v>5.7999999999999998E-9</v>
      </c>
    </row>
    <row r="59" spans="2:21" ht="18.75" x14ac:dyDescent="0.3">
      <c r="B59" s="28" t="s">
        <v>286</v>
      </c>
      <c r="C59" s="32" t="e">
        <f>SUMPRODUCT((D_Pointages!#REF!=$B59)*(D_Pointages!#REF!=C$2)*(D_Pointages!#REF!))</f>
        <v>#REF!</v>
      </c>
      <c r="D59" s="32" t="e">
        <f>SUMPRODUCT((D_Pointages!#REF!=$B59)*(D_Pointages!#REF!=D$2)*(D_Pointages!#REF!))</f>
        <v>#REF!</v>
      </c>
      <c r="E59" s="32" t="e">
        <f>SUMPRODUCT((D_Pointages!#REF!=$B59)*(D_Pointages!#REF!=E$2)*(D_Pointages!#REF!))</f>
        <v>#REF!</v>
      </c>
      <c r="F59" s="32" t="e">
        <f>SUMPRODUCT((D_Pointages!#REF!=$B59)*(D_Pointages!#REF!=F$2)*(D_Pointages!#REF!))</f>
        <v>#REF!</v>
      </c>
      <c r="G59" s="53" t="e">
        <f t="shared" si="0"/>
        <v>#REF!</v>
      </c>
      <c r="H59" s="56" t="e">
        <f t="shared" si="1"/>
        <v>#REF!</v>
      </c>
      <c r="I59" s="51"/>
      <c r="J59" s="63"/>
      <c r="L59" s="53" t="e">
        <f t="shared" si="2"/>
        <v>#REF!</v>
      </c>
      <c r="M59" s="51" t="e">
        <f t="shared" si="3"/>
        <v>#REF!</v>
      </c>
      <c r="N59" s="53"/>
      <c r="O59" s="63"/>
      <c r="Q59" s="53" t="e">
        <f t="shared" si="4"/>
        <v>#REF!</v>
      </c>
      <c r="R59" s="51" t="e">
        <f t="shared" si="5"/>
        <v>#REF!</v>
      </c>
      <c r="S59" s="53"/>
      <c r="T59" s="63"/>
      <c r="U59" s="67">
        <f t="shared" si="6"/>
        <v>5.8999999999999999E-9</v>
      </c>
    </row>
    <row r="60" spans="2:21" ht="18.75" x14ac:dyDescent="0.3">
      <c r="B60" s="28" t="s">
        <v>414</v>
      </c>
      <c r="C60" s="32" t="e">
        <f>SUMPRODUCT((D_Pointages!#REF!=$B60)*(D_Pointages!#REF!=C$2)*(D_Pointages!#REF!))</f>
        <v>#REF!</v>
      </c>
      <c r="D60" s="32" t="e">
        <f>SUMPRODUCT((D_Pointages!#REF!=$B60)*(D_Pointages!#REF!=D$2)*(D_Pointages!#REF!))</f>
        <v>#REF!</v>
      </c>
      <c r="E60" s="32" t="e">
        <f>SUMPRODUCT((D_Pointages!#REF!=$B60)*(D_Pointages!#REF!=E$2)*(D_Pointages!#REF!))</f>
        <v>#REF!</v>
      </c>
      <c r="F60" s="32" t="e">
        <f>SUMPRODUCT((D_Pointages!#REF!=$B60)*(D_Pointages!#REF!=F$2)*(D_Pointages!#REF!))</f>
        <v>#REF!</v>
      </c>
      <c r="G60" s="53" t="e">
        <f t="shared" si="0"/>
        <v>#REF!</v>
      </c>
      <c r="H60" s="56" t="e">
        <f t="shared" si="1"/>
        <v>#REF!</v>
      </c>
      <c r="I60" s="51"/>
      <c r="J60" s="63"/>
      <c r="L60" s="53" t="e">
        <f t="shared" si="2"/>
        <v>#REF!</v>
      </c>
      <c r="M60" s="51" t="e">
        <f t="shared" si="3"/>
        <v>#REF!</v>
      </c>
      <c r="N60" s="53"/>
      <c r="O60" s="63"/>
      <c r="Q60" s="53" t="e">
        <f t="shared" si="4"/>
        <v>#REF!</v>
      </c>
      <c r="R60" s="51" t="e">
        <f t="shared" si="5"/>
        <v>#REF!</v>
      </c>
      <c r="S60" s="53"/>
      <c r="T60" s="63"/>
      <c r="U60" s="67">
        <f t="shared" si="6"/>
        <v>6E-9</v>
      </c>
    </row>
    <row r="61" spans="2:21" ht="18.75" x14ac:dyDescent="0.3">
      <c r="B61" s="28" t="s">
        <v>359</v>
      </c>
      <c r="C61" s="32" t="e">
        <f>SUMPRODUCT((D_Pointages!#REF!=$B61)*(D_Pointages!#REF!=C$2)*(D_Pointages!#REF!))</f>
        <v>#REF!</v>
      </c>
      <c r="D61" s="32" t="e">
        <f>SUMPRODUCT((D_Pointages!#REF!=$B61)*(D_Pointages!#REF!=D$2)*(D_Pointages!#REF!))</f>
        <v>#REF!</v>
      </c>
      <c r="E61" s="32" t="e">
        <f>SUMPRODUCT((D_Pointages!#REF!=$B61)*(D_Pointages!#REF!=E$2)*(D_Pointages!#REF!))</f>
        <v>#REF!</v>
      </c>
      <c r="F61" s="32" t="e">
        <f>SUMPRODUCT((D_Pointages!#REF!=$B61)*(D_Pointages!#REF!=F$2)*(D_Pointages!#REF!))</f>
        <v>#REF!</v>
      </c>
      <c r="G61" s="53" t="e">
        <f t="shared" si="0"/>
        <v>#REF!</v>
      </c>
      <c r="H61" s="56" t="e">
        <f t="shared" si="1"/>
        <v>#REF!</v>
      </c>
      <c r="I61" s="51"/>
      <c r="J61" s="63"/>
      <c r="L61" s="53" t="e">
        <f t="shared" si="2"/>
        <v>#REF!</v>
      </c>
      <c r="M61" s="51" t="e">
        <f t="shared" si="3"/>
        <v>#REF!</v>
      </c>
      <c r="N61" s="53"/>
      <c r="O61" s="63"/>
      <c r="Q61" s="53" t="e">
        <f t="shared" si="4"/>
        <v>#REF!</v>
      </c>
      <c r="R61" s="51" t="e">
        <f t="shared" si="5"/>
        <v>#REF!</v>
      </c>
      <c r="S61" s="53"/>
      <c r="T61" s="63"/>
      <c r="U61" s="67">
        <f t="shared" si="6"/>
        <v>6.1E-9</v>
      </c>
    </row>
    <row r="62" spans="2:21" ht="18.75" x14ac:dyDescent="0.3">
      <c r="B62" s="28" t="s">
        <v>337</v>
      </c>
      <c r="C62" s="32" t="e">
        <f>SUMPRODUCT((D_Pointages!#REF!=$B62)*(D_Pointages!#REF!=C$2)*(D_Pointages!#REF!))</f>
        <v>#REF!</v>
      </c>
      <c r="D62" s="32" t="e">
        <f>SUMPRODUCT((D_Pointages!#REF!=$B62)*(D_Pointages!#REF!=D$2)*(D_Pointages!#REF!))</f>
        <v>#REF!</v>
      </c>
      <c r="E62" s="32" t="e">
        <f>SUMPRODUCT((D_Pointages!#REF!=$B62)*(D_Pointages!#REF!=E$2)*(D_Pointages!#REF!))</f>
        <v>#REF!</v>
      </c>
      <c r="F62" s="32" t="e">
        <f>SUMPRODUCT((D_Pointages!#REF!=$B62)*(D_Pointages!#REF!=F$2)*(D_Pointages!#REF!))</f>
        <v>#REF!</v>
      </c>
      <c r="G62" s="53" t="e">
        <f t="shared" si="0"/>
        <v>#REF!</v>
      </c>
      <c r="H62" s="56" t="e">
        <f t="shared" si="1"/>
        <v>#REF!</v>
      </c>
      <c r="I62" s="51"/>
      <c r="J62" s="63"/>
      <c r="L62" s="53" t="e">
        <f t="shared" si="2"/>
        <v>#REF!</v>
      </c>
      <c r="M62" s="51" t="e">
        <f t="shared" si="3"/>
        <v>#REF!</v>
      </c>
      <c r="N62" s="53"/>
      <c r="O62" s="63"/>
      <c r="Q62" s="53" t="e">
        <f t="shared" si="4"/>
        <v>#REF!</v>
      </c>
      <c r="R62" s="51" t="e">
        <f t="shared" si="5"/>
        <v>#REF!</v>
      </c>
      <c r="S62" s="53"/>
      <c r="T62" s="63"/>
      <c r="U62" s="67">
        <f t="shared" si="6"/>
        <v>6.2000000000000001E-9</v>
      </c>
    </row>
    <row r="63" spans="2:21" ht="18.75" x14ac:dyDescent="0.3">
      <c r="B63" s="28" t="s">
        <v>415</v>
      </c>
      <c r="C63" s="32" t="e">
        <f>SUMPRODUCT((D_Pointages!#REF!=$B63)*(D_Pointages!#REF!=C$2)*(D_Pointages!#REF!))</f>
        <v>#REF!</v>
      </c>
      <c r="D63" s="32" t="e">
        <f>SUMPRODUCT((D_Pointages!#REF!=$B63)*(D_Pointages!#REF!=D$2)*(D_Pointages!#REF!))</f>
        <v>#REF!</v>
      </c>
      <c r="E63" s="32" t="e">
        <f>SUMPRODUCT((D_Pointages!#REF!=$B63)*(D_Pointages!#REF!=E$2)*(D_Pointages!#REF!))</f>
        <v>#REF!</v>
      </c>
      <c r="F63" s="32" t="e">
        <f>SUMPRODUCT((D_Pointages!#REF!=$B63)*(D_Pointages!#REF!=F$2)*(D_Pointages!#REF!))</f>
        <v>#REF!</v>
      </c>
      <c r="G63" s="53" t="e">
        <f t="shared" si="0"/>
        <v>#REF!</v>
      </c>
      <c r="H63" s="56" t="e">
        <f t="shared" si="1"/>
        <v>#REF!</v>
      </c>
      <c r="I63" s="51"/>
      <c r="J63" s="63"/>
      <c r="L63" s="53" t="e">
        <f t="shared" si="2"/>
        <v>#REF!</v>
      </c>
      <c r="M63" s="51" t="e">
        <f t="shared" si="3"/>
        <v>#REF!</v>
      </c>
      <c r="N63" s="53"/>
      <c r="O63" s="63"/>
      <c r="Q63" s="53" t="e">
        <f t="shared" si="4"/>
        <v>#REF!</v>
      </c>
      <c r="R63" s="51" t="e">
        <f t="shared" si="5"/>
        <v>#REF!</v>
      </c>
      <c r="S63" s="53"/>
      <c r="T63" s="63"/>
      <c r="U63" s="67">
        <f t="shared" si="6"/>
        <v>6.3000000000000002E-9</v>
      </c>
    </row>
    <row r="64" spans="2:21" ht="18.75" x14ac:dyDescent="0.3">
      <c r="B64" s="28" t="s">
        <v>295</v>
      </c>
      <c r="C64" s="32" t="e">
        <f>SUMPRODUCT((D_Pointages!#REF!=$B64)*(D_Pointages!#REF!=C$2)*(D_Pointages!#REF!))</f>
        <v>#REF!</v>
      </c>
      <c r="D64" s="32" t="e">
        <f>SUMPRODUCT((D_Pointages!#REF!=$B64)*(D_Pointages!#REF!=D$2)*(D_Pointages!#REF!))</f>
        <v>#REF!</v>
      </c>
      <c r="E64" s="32" t="e">
        <f>SUMPRODUCT((D_Pointages!#REF!=$B64)*(D_Pointages!#REF!=E$2)*(D_Pointages!#REF!))</f>
        <v>#REF!</v>
      </c>
      <c r="F64" s="32" t="e">
        <f>SUMPRODUCT((D_Pointages!#REF!=$B64)*(D_Pointages!#REF!=F$2)*(D_Pointages!#REF!))</f>
        <v>#REF!</v>
      </c>
      <c r="G64" s="53" t="e">
        <f t="shared" si="0"/>
        <v>#REF!</v>
      </c>
      <c r="H64" s="56" t="e">
        <f t="shared" si="1"/>
        <v>#REF!</v>
      </c>
      <c r="I64" s="51"/>
      <c r="J64" s="63"/>
      <c r="L64" s="53" t="e">
        <f t="shared" si="2"/>
        <v>#REF!</v>
      </c>
      <c r="M64" s="51" t="e">
        <f t="shared" si="3"/>
        <v>#REF!</v>
      </c>
      <c r="N64" s="53"/>
      <c r="O64" s="63"/>
      <c r="Q64" s="53" t="e">
        <f t="shared" si="4"/>
        <v>#REF!</v>
      </c>
      <c r="R64" s="51" t="e">
        <f t="shared" si="5"/>
        <v>#REF!</v>
      </c>
      <c r="S64" s="53"/>
      <c r="T64" s="63"/>
      <c r="U64" s="67">
        <f t="shared" si="6"/>
        <v>6.4000000000000002E-9</v>
      </c>
    </row>
    <row r="65" spans="2:21" ht="18.75" x14ac:dyDescent="0.3">
      <c r="B65" s="28" t="s">
        <v>416</v>
      </c>
      <c r="C65" s="32" t="e">
        <f>SUMPRODUCT((D_Pointages!#REF!=$B65)*(D_Pointages!#REF!=C$2)*(D_Pointages!#REF!))</f>
        <v>#REF!</v>
      </c>
      <c r="D65" s="32" t="e">
        <f>SUMPRODUCT((D_Pointages!#REF!=$B65)*(D_Pointages!#REF!=D$2)*(D_Pointages!#REF!))</f>
        <v>#REF!</v>
      </c>
      <c r="E65" s="32" t="e">
        <f>SUMPRODUCT((D_Pointages!#REF!=$B65)*(D_Pointages!#REF!=E$2)*(D_Pointages!#REF!))</f>
        <v>#REF!</v>
      </c>
      <c r="F65" s="32" t="e">
        <f>SUMPRODUCT((D_Pointages!#REF!=$B65)*(D_Pointages!#REF!=F$2)*(D_Pointages!#REF!))</f>
        <v>#REF!</v>
      </c>
      <c r="G65" s="53" t="e">
        <f t="shared" si="0"/>
        <v>#REF!</v>
      </c>
      <c r="H65" s="56" t="e">
        <f t="shared" si="1"/>
        <v>#REF!</v>
      </c>
      <c r="I65" s="51"/>
      <c r="J65" s="63"/>
      <c r="L65" s="53" t="e">
        <f t="shared" si="2"/>
        <v>#REF!</v>
      </c>
      <c r="M65" s="51" t="e">
        <f t="shared" si="3"/>
        <v>#REF!</v>
      </c>
      <c r="N65" s="53"/>
      <c r="O65" s="63"/>
      <c r="Q65" s="53" t="e">
        <f t="shared" si="4"/>
        <v>#REF!</v>
      </c>
      <c r="R65" s="51" t="e">
        <f t="shared" si="5"/>
        <v>#REF!</v>
      </c>
      <c r="S65" s="53"/>
      <c r="T65" s="63"/>
      <c r="U65" s="67">
        <f t="shared" si="6"/>
        <v>6.5000000000000003E-9</v>
      </c>
    </row>
    <row r="66" spans="2:21" ht="18.75" x14ac:dyDescent="0.3">
      <c r="B66" s="28" t="s">
        <v>349</v>
      </c>
      <c r="C66" s="32" t="e">
        <f>SUMPRODUCT((D_Pointages!#REF!=$B66)*(D_Pointages!#REF!=C$2)*(D_Pointages!#REF!))</f>
        <v>#REF!</v>
      </c>
      <c r="D66" s="32" t="e">
        <f>SUMPRODUCT((D_Pointages!#REF!=$B66)*(D_Pointages!#REF!=D$2)*(D_Pointages!#REF!))</f>
        <v>#REF!</v>
      </c>
      <c r="E66" s="32" t="e">
        <f>SUMPRODUCT((D_Pointages!#REF!=$B66)*(D_Pointages!#REF!=E$2)*(D_Pointages!#REF!))</f>
        <v>#REF!</v>
      </c>
      <c r="F66" s="32" t="e">
        <f>SUMPRODUCT((D_Pointages!#REF!=$B66)*(D_Pointages!#REF!=F$2)*(D_Pointages!#REF!))</f>
        <v>#REF!</v>
      </c>
      <c r="G66" s="53" t="e">
        <f t="shared" si="0"/>
        <v>#REF!</v>
      </c>
      <c r="H66" s="56" t="e">
        <f t="shared" si="1"/>
        <v>#REF!</v>
      </c>
      <c r="I66" s="51"/>
      <c r="J66" s="63"/>
      <c r="L66" s="53" t="e">
        <f t="shared" si="2"/>
        <v>#REF!</v>
      </c>
      <c r="M66" s="51" t="e">
        <f t="shared" si="3"/>
        <v>#REF!</v>
      </c>
      <c r="N66" s="53"/>
      <c r="O66" s="63"/>
      <c r="Q66" s="53" t="e">
        <f t="shared" si="4"/>
        <v>#REF!</v>
      </c>
      <c r="R66" s="51" t="e">
        <f t="shared" si="5"/>
        <v>#REF!</v>
      </c>
      <c r="S66" s="53"/>
      <c r="T66" s="63"/>
      <c r="U66" s="67">
        <f t="shared" si="6"/>
        <v>6.6000000000000004E-9</v>
      </c>
    </row>
    <row r="67" spans="2:21" ht="18.75" x14ac:dyDescent="0.3">
      <c r="B67" s="28" t="s">
        <v>344</v>
      </c>
      <c r="C67" s="32" t="e">
        <f>SUMPRODUCT((D_Pointages!#REF!=$B67)*(D_Pointages!#REF!=C$2)*(D_Pointages!#REF!))</f>
        <v>#REF!</v>
      </c>
      <c r="D67" s="32" t="e">
        <f>SUMPRODUCT((D_Pointages!#REF!=$B67)*(D_Pointages!#REF!=D$2)*(D_Pointages!#REF!))</f>
        <v>#REF!</v>
      </c>
      <c r="E67" s="32" t="e">
        <f>SUMPRODUCT((D_Pointages!#REF!=$B67)*(D_Pointages!#REF!=E$2)*(D_Pointages!#REF!))</f>
        <v>#REF!</v>
      </c>
      <c r="F67" s="32" t="e">
        <f>SUMPRODUCT((D_Pointages!#REF!=$B67)*(D_Pointages!#REF!=F$2)*(D_Pointages!#REF!))</f>
        <v>#REF!</v>
      </c>
      <c r="G67" s="53" t="e">
        <f t="shared" ref="G67:G130" si="9">IF(($C67:$C304)&gt;0,B67,C67:C304)</f>
        <v>#REF!</v>
      </c>
      <c r="H67" s="56" t="e">
        <f t="shared" ref="H67:H130" si="10">IF(($C67:$C284)=0,"",C67:C284)</f>
        <v>#REF!</v>
      </c>
      <c r="I67" s="51"/>
      <c r="J67" s="63"/>
      <c r="L67" s="53" t="e">
        <f t="shared" ref="L67:L130" si="11">IF(($D67:$D304)&gt;0,B67,D67:D304)</f>
        <v>#REF!</v>
      </c>
      <c r="M67" s="51" t="e">
        <f t="shared" ref="M67:M130" si="12">IF(($D67:$D284)=0,"",D67:D284)</f>
        <v>#REF!</v>
      </c>
      <c r="N67" s="53"/>
      <c r="O67" s="63"/>
      <c r="Q67" s="53" t="e">
        <f t="shared" ref="Q67:Q130" si="13">IF(($E$3:$E$219)&gt;0,B67,$E$3:$E$219)</f>
        <v>#REF!</v>
      </c>
      <c r="R67" s="51" t="e">
        <f t="shared" ref="R67:R130" si="14">IF(($E67:$E284)=0,"",E67:E284)</f>
        <v>#REF!</v>
      </c>
      <c r="S67" s="53"/>
      <c r="T67" s="63"/>
      <c r="U67" s="67">
        <f t="shared" si="6"/>
        <v>6.7000000000000004E-9</v>
      </c>
    </row>
    <row r="68" spans="2:21" ht="18.75" x14ac:dyDescent="0.3">
      <c r="B68" s="28" t="s">
        <v>326</v>
      </c>
      <c r="C68" s="32" t="e">
        <f>SUMPRODUCT((D_Pointages!#REF!=$B68)*(D_Pointages!#REF!=C$2)*(D_Pointages!#REF!))</f>
        <v>#REF!</v>
      </c>
      <c r="D68" s="32" t="e">
        <f>SUMPRODUCT((D_Pointages!#REF!=$B68)*(D_Pointages!#REF!=D$2)*(D_Pointages!#REF!))</f>
        <v>#REF!</v>
      </c>
      <c r="E68" s="32" t="e">
        <f>SUMPRODUCT((D_Pointages!#REF!=$B68)*(D_Pointages!#REF!=E$2)*(D_Pointages!#REF!))</f>
        <v>#REF!</v>
      </c>
      <c r="F68" s="32" t="e">
        <f>SUMPRODUCT((D_Pointages!#REF!=$B68)*(D_Pointages!#REF!=F$2)*(D_Pointages!#REF!))</f>
        <v>#REF!</v>
      </c>
      <c r="G68" s="53" t="e">
        <f t="shared" si="9"/>
        <v>#REF!</v>
      </c>
      <c r="H68" s="56" t="e">
        <f t="shared" si="10"/>
        <v>#REF!</v>
      </c>
      <c r="I68" s="51"/>
      <c r="J68" s="63"/>
      <c r="L68" s="53" t="e">
        <f t="shared" si="11"/>
        <v>#REF!</v>
      </c>
      <c r="M68" s="51" t="e">
        <f t="shared" si="12"/>
        <v>#REF!</v>
      </c>
      <c r="N68" s="53"/>
      <c r="O68" s="63"/>
      <c r="Q68" s="53" t="e">
        <f t="shared" si="13"/>
        <v>#REF!</v>
      </c>
      <c r="R68" s="51" t="e">
        <f t="shared" si="14"/>
        <v>#REF!</v>
      </c>
      <c r="S68" s="53"/>
      <c r="T68" s="63"/>
      <c r="U68" s="67">
        <f t="shared" ref="U68:U131" si="15">$T68+ROW($U68)*0.0000000001</f>
        <v>6.8000000000000005E-9</v>
      </c>
    </row>
    <row r="69" spans="2:21" ht="18.75" x14ac:dyDescent="0.3">
      <c r="B69" s="28" t="s">
        <v>308</v>
      </c>
      <c r="C69" s="32" t="e">
        <f>SUMPRODUCT((D_Pointages!#REF!=$B69)*(D_Pointages!#REF!=C$2)*(D_Pointages!#REF!))</f>
        <v>#REF!</v>
      </c>
      <c r="D69" s="32" t="e">
        <f>SUMPRODUCT((D_Pointages!#REF!=$B69)*(D_Pointages!#REF!=D$2)*(D_Pointages!#REF!))</f>
        <v>#REF!</v>
      </c>
      <c r="E69" s="32" t="e">
        <f>SUMPRODUCT((D_Pointages!#REF!=$B69)*(D_Pointages!#REF!=E$2)*(D_Pointages!#REF!))</f>
        <v>#REF!</v>
      </c>
      <c r="F69" s="32" t="e">
        <f>SUMPRODUCT((D_Pointages!#REF!=$B69)*(D_Pointages!#REF!=F$2)*(D_Pointages!#REF!))</f>
        <v>#REF!</v>
      </c>
      <c r="G69" s="53" t="e">
        <f t="shared" si="9"/>
        <v>#REF!</v>
      </c>
      <c r="H69" s="56" t="e">
        <f t="shared" si="10"/>
        <v>#REF!</v>
      </c>
      <c r="I69" s="51"/>
      <c r="J69" s="63"/>
      <c r="L69" s="53" t="e">
        <f t="shared" si="11"/>
        <v>#REF!</v>
      </c>
      <c r="M69" s="51" t="e">
        <f t="shared" si="12"/>
        <v>#REF!</v>
      </c>
      <c r="N69" s="53"/>
      <c r="O69" s="63"/>
      <c r="Q69" s="53" t="e">
        <f t="shared" si="13"/>
        <v>#REF!</v>
      </c>
      <c r="R69" s="51" t="e">
        <f t="shared" si="14"/>
        <v>#REF!</v>
      </c>
      <c r="S69" s="53"/>
      <c r="T69" s="63"/>
      <c r="U69" s="67">
        <f t="shared" si="15"/>
        <v>6.9000000000000006E-9</v>
      </c>
    </row>
    <row r="70" spans="2:21" ht="18.75" x14ac:dyDescent="0.3">
      <c r="B70" s="28" t="s">
        <v>327</v>
      </c>
      <c r="C70" s="32" t="e">
        <f>SUMPRODUCT((D_Pointages!#REF!=$B70)*(D_Pointages!#REF!=C$2)*(D_Pointages!#REF!))</f>
        <v>#REF!</v>
      </c>
      <c r="D70" s="32" t="e">
        <f>SUMPRODUCT((D_Pointages!#REF!=$B70)*(D_Pointages!#REF!=D$2)*(D_Pointages!#REF!))</f>
        <v>#REF!</v>
      </c>
      <c r="E70" s="32" t="e">
        <f>SUMPRODUCT((D_Pointages!#REF!=$B70)*(D_Pointages!#REF!=E$2)*(D_Pointages!#REF!))</f>
        <v>#REF!</v>
      </c>
      <c r="F70" s="32" t="e">
        <f>SUMPRODUCT((D_Pointages!#REF!=$B70)*(D_Pointages!#REF!=F$2)*(D_Pointages!#REF!))</f>
        <v>#REF!</v>
      </c>
      <c r="G70" s="53" t="e">
        <f t="shared" si="9"/>
        <v>#REF!</v>
      </c>
      <c r="H70" s="56" t="e">
        <f t="shared" si="10"/>
        <v>#REF!</v>
      </c>
      <c r="I70" s="51"/>
      <c r="J70" s="63"/>
      <c r="L70" s="53" t="e">
        <f t="shared" si="11"/>
        <v>#REF!</v>
      </c>
      <c r="M70" s="51" t="e">
        <f t="shared" si="12"/>
        <v>#REF!</v>
      </c>
      <c r="N70" s="53"/>
      <c r="O70" s="63"/>
      <c r="Q70" s="53" t="e">
        <f t="shared" si="13"/>
        <v>#REF!</v>
      </c>
      <c r="R70" s="51" t="e">
        <f t="shared" si="14"/>
        <v>#REF!</v>
      </c>
      <c r="S70" s="53"/>
      <c r="T70" s="63"/>
      <c r="U70" s="67">
        <f t="shared" si="15"/>
        <v>7.0000000000000006E-9</v>
      </c>
    </row>
    <row r="71" spans="2:21" ht="18.75" x14ac:dyDescent="0.3">
      <c r="B71" s="28" t="s">
        <v>417</v>
      </c>
      <c r="C71" s="32" t="e">
        <f>SUMPRODUCT((D_Pointages!#REF!=$B71)*(D_Pointages!#REF!=C$2)*(D_Pointages!#REF!))</f>
        <v>#REF!</v>
      </c>
      <c r="D71" s="32" t="e">
        <f>SUMPRODUCT((D_Pointages!#REF!=$B71)*(D_Pointages!#REF!=D$2)*(D_Pointages!#REF!))</f>
        <v>#REF!</v>
      </c>
      <c r="E71" s="32" t="e">
        <f>SUMPRODUCT((D_Pointages!#REF!=$B71)*(D_Pointages!#REF!=E$2)*(D_Pointages!#REF!))</f>
        <v>#REF!</v>
      </c>
      <c r="F71" s="32" t="e">
        <f>SUMPRODUCT((D_Pointages!#REF!=$B71)*(D_Pointages!#REF!=F$2)*(D_Pointages!#REF!))</f>
        <v>#REF!</v>
      </c>
      <c r="G71" s="53" t="e">
        <f t="shared" si="9"/>
        <v>#REF!</v>
      </c>
      <c r="H71" s="56" t="e">
        <f t="shared" si="10"/>
        <v>#REF!</v>
      </c>
      <c r="I71" s="51"/>
      <c r="J71" s="63"/>
      <c r="L71" s="53" t="e">
        <f t="shared" si="11"/>
        <v>#REF!</v>
      </c>
      <c r="M71" s="51" t="e">
        <f t="shared" si="12"/>
        <v>#REF!</v>
      </c>
      <c r="N71" s="53"/>
      <c r="O71" s="63"/>
      <c r="Q71" s="53" t="e">
        <f t="shared" si="13"/>
        <v>#REF!</v>
      </c>
      <c r="R71" s="51" t="e">
        <f t="shared" si="14"/>
        <v>#REF!</v>
      </c>
      <c r="S71" s="53"/>
      <c r="T71" s="63"/>
      <c r="U71" s="67">
        <f t="shared" si="15"/>
        <v>7.0999999999999999E-9</v>
      </c>
    </row>
    <row r="72" spans="2:21" ht="18.75" x14ac:dyDescent="0.3">
      <c r="B72" s="28" t="s">
        <v>330</v>
      </c>
      <c r="C72" s="32" t="e">
        <f>SUMPRODUCT((D_Pointages!#REF!=$B72)*(D_Pointages!#REF!=C$2)*(D_Pointages!#REF!))</f>
        <v>#REF!</v>
      </c>
      <c r="D72" s="32" t="e">
        <f>SUMPRODUCT((D_Pointages!#REF!=$B72)*(D_Pointages!#REF!=D$2)*(D_Pointages!#REF!))</f>
        <v>#REF!</v>
      </c>
      <c r="E72" s="32" t="e">
        <f>SUMPRODUCT((D_Pointages!#REF!=$B72)*(D_Pointages!#REF!=E$2)*(D_Pointages!#REF!))</f>
        <v>#REF!</v>
      </c>
      <c r="F72" s="32" t="e">
        <f>SUMPRODUCT((D_Pointages!#REF!=$B72)*(D_Pointages!#REF!=F$2)*(D_Pointages!#REF!))</f>
        <v>#REF!</v>
      </c>
      <c r="G72" s="53" t="e">
        <f t="shared" si="9"/>
        <v>#REF!</v>
      </c>
      <c r="H72" s="56" t="e">
        <f t="shared" si="10"/>
        <v>#REF!</v>
      </c>
      <c r="I72" s="51"/>
      <c r="J72" s="63"/>
      <c r="L72" s="53" t="e">
        <f t="shared" si="11"/>
        <v>#REF!</v>
      </c>
      <c r="M72" s="51" t="e">
        <f t="shared" si="12"/>
        <v>#REF!</v>
      </c>
      <c r="N72" s="53"/>
      <c r="O72" s="63"/>
      <c r="Q72" s="53" t="e">
        <f t="shared" si="13"/>
        <v>#REF!</v>
      </c>
      <c r="R72" s="51" t="e">
        <f t="shared" si="14"/>
        <v>#REF!</v>
      </c>
      <c r="S72" s="53"/>
      <c r="T72" s="63"/>
      <c r="U72" s="67">
        <f t="shared" si="15"/>
        <v>7.2E-9</v>
      </c>
    </row>
    <row r="73" spans="2:21" ht="18.75" x14ac:dyDescent="0.3">
      <c r="B73" s="28" t="s">
        <v>318</v>
      </c>
      <c r="C73" s="32" t="e">
        <f>SUMPRODUCT((D_Pointages!#REF!=$B73)*(D_Pointages!#REF!=C$2)*(D_Pointages!#REF!))</f>
        <v>#REF!</v>
      </c>
      <c r="D73" s="32" t="e">
        <f>SUMPRODUCT((D_Pointages!#REF!=$B73)*(D_Pointages!#REF!=D$2)*(D_Pointages!#REF!))</f>
        <v>#REF!</v>
      </c>
      <c r="E73" s="32" t="e">
        <f>SUMPRODUCT((D_Pointages!#REF!=$B73)*(D_Pointages!#REF!=E$2)*(D_Pointages!#REF!))</f>
        <v>#REF!</v>
      </c>
      <c r="F73" s="32" t="e">
        <f>SUMPRODUCT((D_Pointages!#REF!=$B73)*(D_Pointages!#REF!=F$2)*(D_Pointages!#REF!))</f>
        <v>#REF!</v>
      </c>
      <c r="G73" s="53" t="e">
        <f t="shared" si="9"/>
        <v>#REF!</v>
      </c>
      <c r="H73" s="56" t="e">
        <f t="shared" si="10"/>
        <v>#REF!</v>
      </c>
      <c r="I73" s="51"/>
      <c r="J73" s="63"/>
      <c r="L73" s="53" t="e">
        <f t="shared" si="11"/>
        <v>#REF!</v>
      </c>
      <c r="M73" s="51" t="e">
        <f t="shared" si="12"/>
        <v>#REF!</v>
      </c>
      <c r="N73" s="53"/>
      <c r="O73" s="63"/>
      <c r="Q73" s="53" t="e">
        <f t="shared" si="13"/>
        <v>#REF!</v>
      </c>
      <c r="R73" s="51" t="e">
        <f t="shared" si="14"/>
        <v>#REF!</v>
      </c>
      <c r="S73" s="53"/>
      <c r="T73" s="63"/>
      <c r="U73" s="67">
        <f t="shared" si="15"/>
        <v>7.3E-9</v>
      </c>
    </row>
    <row r="74" spans="2:21" ht="18.75" x14ac:dyDescent="0.3">
      <c r="B74" s="28" t="s">
        <v>329</v>
      </c>
      <c r="C74" s="32" t="e">
        <f>SUMPRODUCT((D_Pointages!#REF!=$B74)*(D_Pointages!#REF!=C$2)*(D_Pointages!#REF!))</f>
        <v>#REF!</v>
      </c>
      <c r="D74" s="32" t="e">
        <f>SUMPRODUCT((D_Pointages!#REF!=$B74)*(D_Pointages!#REF!=D$2)*(D_Pointages!#REF!))</f>
        <v>#REF!</v>
      </c>
      <c r="E74" s="32" t="e">
        <f>SUMPRODUCT((D_Pointages!#REF!=$B74)*(D_Pointages!#REF!=E$2)*(D_Pointages!#REF!))</f>
        <v>#REF!</v>
      </c>
      <c r="F74" s="32" t="e">
        <f>SUMPRODUCT((D_Pointages!#REF!=$B74)*(D_Pointages!#REF!=F$2)*(D_Pointages!#REF!))</f>
        <v>#REF!</v>
      </c>
      <c r="G74" s="53" t="e">
        <f t="shared" si="9"/>
        <v>#REF!</v>
      </c>
      <c r="H74" s="56" t="e">
        <f t="shared" si="10"/>
        <v>#REF!</v>
      </c>
      <c r="I74" s="51"/>
      <c r="J74" s="63"/>
      <c r="L74" s="53" t="e">
        <f t="shared" si="11"/>
        <v>#REF!</v>
      </c>
      <c r="M74" s="51" t="e">
        <f t="shared" si="12"/>
        <v>#REF!</v>
      </c>
      <c r="N74" s="53"/>
      <c r="O74" s="63"/>
      <c r="Q74" s="53" t="e">
        <f t="shared" si="13"/>
        <v>#REF!</v>
      </c>
      <c r="R74" s="51" t="e">
        <f t="shared" si="14"/>
        <v>#REF!</v>
      </c>
      <c r="S74" s="53"/>
      <c r="T74" s="63"/>
      <c r="U74" s="67">
        <f t="shared" si="15"/>
        <v>7.4000000000000001E-9</v>
      </c>
    </row>
    <row r="75" spans="2:21" ht="18.75" x14ac:dyDescent="0.3">
      <c r="B75" s="28" t="s">
        <v>362</v>
      </c>
      <c r="C75" s="32" t="e">
        <f>SUMPRODUCT((D_Pointages!#REF!=$B75)*(D_Pointages!#REF!=C$2)*(D_Pointages!#REF!))</f>
        <v>#REF!</v>
      </c>
      <c r="D75" s="32" t="e">
        <f>SUMPRODUCT((D_Pointages!#REF!=$B75)*(D_Pointages!#REF!=D$2)*(D_Pointages!#REF!))</f>
        <v>#REF!</v>
      </c>
      <c r="E75" s="32" t="e">
        <f>SUMPRODUCT((D_Pointages!#REF!=$B75)*(D_Pointages!#REF!=E$2)*(D_Pointages!#REF!))</f>
        <v>#REF!</v>
      </c>
      <c r="F75" s="32" t="e">
        <f>SUMPRODUCT((D_Pointages!#REF!=$B75)*(D_Pointages!#REF!=F$2)*(D_Pointages!#REF!))</f>
        <v>#REF!</v>
      </c>
      <c r="G75" s="53" t="e">
        <f t="shared" si="9"/>
        <v>#REF!</v>
      </c>
      <c r="H75" s="56" t="e">
        <f t="shared" si="10"/>
        <v>#REF!</v>
      </c>
      <c r="I75" s="51"/>
      <c r="J75" s="63"/>
      <c r="L75" s="53" t="e">
        <f t="shared" si="11"/>
        <v>#REF!</v>
      </c>
      <c r="M75" s="51" t="e">
        <f t="shared" si="12"/>
        <v>#REF!</v>
      </c>
      <c r="N75" s="53"/>
      <c r="O75" s="63"/>
      <c r="Q75" s="53" t="e">
        <f t="shared" si="13"/>
        <v>#REF!</v>
      </c>
      <c r="R75" s="51" t="e">
        <f t="shared" si="14"/>
        <v>#REF!</v>
      </c>
      <c r="S75" s="53"/>
      <c r="T75" s="63"/>
      <c r="U75" s="67">
        <f t="shared" si="15"/>
        <v>7.500000000000001E-9</v>
      </c>
    </row>
    <row r="76" spans="2:21" ht="18.75" x14ac:dyDescent="0.3">
      <c r="B76" s="28" t="s">
        <v>303</v>
      </c>
      <c r="C76" s="32" t="e">
        <f>SUMPRODUCT((D_Pointages!#REF!=$B76)*(D_Pointages!#REF!=C$2)*(D_Pointages!#REF!))</f>
        <v>#REF!</v>
      </c>
      <c r="D76" s="32" t="e">
        <f>SUMPRODUCT((D_Pointages!#REF!=$B76)*(D_Pointages!#REF!=D$2)*(D_Pointages!#REF!))</f>
        <v>#REF!</v>
      </c>
      <c r="E76" s="32" t="e">
        <f>SUMPRODUCT((D_Pointages!#REF!=$B76)*(D_Pointages!#REF!=E$2)*(D_Pointages!#REF!))</f>
        <v>#REF!</v>
      </c>
      <c r="F76" s="32" t="e">
        <f>SUMPRODUCT((D_Pointages!#REF!=$B76)*(D_Pointages!#REF!=F$2)*(D_Pointages!#REF!))</f>
        <v>#REF!</v>
      </c>
      <c r="G76" s="53" t="e">
        <f t="shared" si="9"/>
        <v>#REF!</v>
      </c>
      <c r="H76" s="56" t="e">
        <f t="shared" si="10"/>
        <v>#REF!</v>
      </c>
      <c r="I76" s="51"/>
      <c r="J76" s="63"/>
      <c r="L76" s="53" t="e">
        <f t="shared" si="11"/>
        <v>#REF!</v>
      </c>
      <c r="M76" s="51" t="e">
        <f t="shared" si="12"/>
        <v>#REF!</v>
      </c>
      <c r="N76" s="53"/>
      <c r="O76" s="63"/>
      <c r="Q76" s="53" t="e">
        <f t="shared" si="13"/>
        <v>#REF!</v>
      </c>
      <c r="R76" s="51" t="e">
        <f t="shared" si="14"/>
        <v>#REF!</v>
      </c>
      <c r="S76" s="53"/>
      <c r="T76" s="63"/>
      <c r="U76" s="67">
        <f t="shared" si="15"/>
        <v>7.6000000000000002E-9</v>
      </c>
    </row>
    <row r="77" spans="2:21" ht="18.75" x14ac:dyDescent="0.3">
      <c r="B77" s="28" t="s">
        <v>299</v>
      </c>
      <c r="C77" s="32" t="e">
        <f>SUMPRODUCT((D_Pointages!#REF!=$B77)*(D_Pointages!#REF!=C$2)*(D_Pointages!#REF!))</f>
        <v>#REF!</v>
      </c>
      <c r="D77" s="32" t="e">
        <f>SUMPRODUCT((D_Pointages!#REF!=$B77)*(D_Pointages!#REF!=D$2)*(D_Pointages!#REF!))</f>
        <v>#REF!</v>
      </c>
      <c r="E77" s="32" t="e">
        <f>SUMPRODUCT((D_Pointages!#REF!=$B77)*(D_Pointages!#REF!=E$2)*(D_Pointages!#REF!))</f>
        <v>#REF!</v>
      </c>
      <c r="F77" s="32" t="e">
        <f>SUMPRODUCT((D_Pointages!#REF!=$B77)*(D_Pointages!#REF!=F$2)*(D_Pointages!#REF!))</f>
        <v>#REF!</v>
      </c>
      <c r="G77" s="53" t="e">
        <f t="shared" si="9"/>
        <v>#REF!</v>
      </c>
      <c r="H77" s="56" t="e">
        <f t="shared" si="10"/>
        <v>#REF!</v>
      </c>
      <c r="I77" s="51"/>
      <c r="J77" s="63"/>
      <c r="L77" s="53" t="e">
        <f t="shared" si="11"/>
        <v>#REF!</v>
      </c>
      <c r="M77" s="51" t="e">
        <f t="shared" si="12"/>
        <v>#REF!</v>
      </c>
      <c r="N77" s="53"/>
      <c r="O77" s="63"/>
      <c r="Q77" s="53" t="e">
        <f t="shared" si="13"/>
        <v>#REF!</v>
      </c>
      <c r="R77" s="51" t="e">
        <f t="shared" si="14"/>
        <v>#REF!</v>
      </c>
      <c r="S77" s="53"/>
      <c r="T77" s="63"/>
      <c r="U77" s="67">
        <f t="shared" si="15"/>
        <v>7.6999999999999995E-9</v>
      </c>
    </row>
    <row r="78" spans="2:21" ht="18.75" x14ac:dyDescent="0.3">
      <c r="B78" s="28" t="s">
        <v>353</v>
      </c>
      <c r="C78" s="32" t="e">
        <f>SUMPRODUCT((D_Pointages!#REF!=$B78)*(D_Pointages!#REF!=C$2)*(D_Pointages!#REF!))</f>
        <v>#REF!</v>
      </c>
      <c r="D78" s="32" t="e">
        <f>SUMPRODUCT((D_Pointages!#REF!=$B78)*(D_Pointages!#REF!=D$2)*(D_Pointages!#REF!))</f>
        <v>#REF!</v>
      </c>
      <c r="E78" s="32" t="e">
        <f>SUMPRODUCT((D_Pointages!#REF!=$B78)*(D_Pointages!#REF!=E$2)*(D_Pointages!#REF!))</f>
        <v>#REF!</v>
      </c>
      <c r="F78" s="32" t="e">
        <f>SUMPRODUCT((D_Pointages!#REF!=$B78)*(D_Pointages!#REF!=F$2)*(D_Pointages!#REF!))</f>
        <v>#REF!</v>
      </c>
      <c r="G78" s="53" t="e">
        <f t="shared" si="9"/>
        <v>#REF!</v>
      </c>
      <c r="H78" s="56" t="e">
        <f t="shared" si="10"/>
        <v>#REF!</v>
      </c>
      <c r="I78" s="51"/>
      <c r="J78" s="63"/>
      <c r="L78" s="53" t="e">
        <f t="shared" si="11"/>
        <v>#REF!</v>
      </c>
      <c r="M78" s="51" t="e">
        <f t="shared" si="12"/>
        <v>#REF!</v>
      </c>
      <c r="N78" s="53"/>
      <c r="O78" s="63"/>
      <c r="Q78" s="53" t="e">
        <f t="shared" si="13"/>
        <v>#REF!</v>
      </c>
      <c r="R78" s="51" t="e">
        <f t="shared" si="14"/>
        <v>#REF!</v>
      </c>
      <c r="S78" s="53"/>
      <c r="T78" s="63"/>
      <c r="U78" s="67">
        <f t="shared" si="15"/>
        <v>7.8000000000000004E-9</v>
      </c>
    </row>
    <row r="79" spans="2:21" ht="18.75" x14ac:dyDescent="0.3">
      <c r="B79" s="28" t="s">
        <v>418</v>
      </c>
      <c r="C79" s="32" t="e">
        <f>SUMPRODUCT((D_Pointages!#REF!=$B79)*(D_Pointages!#REF!=C$2)*(D_Pointages!#REF!))</f>
        <v>#REF!</v>
      </c>
      <c r="D79" s="32" t="e">
        <f>SUMPRODUCT((D_Pointages!#REF!=$B79)*(D_Pointages!#REF!=D$2)*(D_Pointages!#REF!))</f>
        <v>#REF!</v>
      </c>
      <c r="E79" s="32" t="e">
        <f>SUMPRODUCT((D_Pointages!#REF!=$B79)*(D_Pointages!#REF!=E$2)*(D_Pointages!#REF!))</f>
        <v>#REF!</v>
      </c>
      <c r="F79" s="32" t="e">
        <f>SUMPRODUCT((D_Pointages!#REF!=$B79)*(D_Pointages!#REF!=F$2)*(D_Pointages!#REF!))</f>
        <v>#REF!</v>
      </c>
      <c r="G79" s="53" t="e">
        <f t="shared" si="9"/>
        <v>#REF!</v>
      </c>
      <c r="H79" s="56" t="e">
        <f t="shared" si="10"/>
        <v>#REF!</v>
      </c>
      <c r="I79" s="51"/>
      <c r="J79" s="63"/>
      <c r="L79" s="53" t="e">
        <f t="shared" si="11"/>
        <v>#REF!</v>
      </c>
      <c r="M79" s="51" t="e">
        <f t="shared" si="12"/>
        <v>#REF!</v>
      </c>
      <c r="N79" s="53"/>
      <c r="O79" s="63"/>
      <c r="Q79" s="53" t="e">
        <f t="shared" si="13"/>
        <v>#REF!</v>
      </c>
      <c r="R79" s="51" t="e">
        <f t="shared" si="14"/>
        <v>#REF!</v>
      </c>
      <c r="S79" s="53"/>
      <c r="T79" s="63"/>
      <c r="U79" s="67">
        <f t="shared" si="15"/>
        <v>7.8999999999999996E-9</v>
      </c>
    </row>
    <row r="80" spans="2:21" ht="18.75" x14ac:dyDescent="0.3">
      <c r="B80" s="28" t="s">
        <v>419</v>
      </c>
      <c r="C80" s="32" t="e">
        <f>SUMPRODUCT((D_Pointages!#REF!=$B80)*(D_Pointages!#REF!=C$2)*(D_Pointages!#REF!))</f>
        <v>#REF!</v>
      </c>
      <c r="D80" s="32" t="e">
        <f>SUMPRODUCT((D_Pointages!#REF!=$B80)*(D_Pointages!#REF!=D$2)*(D_Pointages!#REF!))</f>
        <v>#REF!</v>
      </c>
      <c r="E80" s="32" t="e">
        <f>SUMPRODUCT((D_Pointages!#REF!=$B80)*(D_Pointages!#REF!=E$2)*(D_Pointages!#REF!))</f>
        <v>#REF!</v>
      </c>
      <c r="F80" s="32" t="e">
        <f>SUMPRODUCT((D_Pointages!#REF!=$B80)*(D_Pointages!#REF!=F$2)*(D_Pointages!#REF!))</f>
        <v>#REF!</v>
      </c>
      <c r="G80" s="53" t="e">
        <f t="shared" si="9"/>
        <v>#REF!</v>
      </c>
      <c r="H80" s="56" t="e">
        <f t="shared" si="10"/>
        <v>#REF!</v>
      </c>
      <c r="I80" s="51"/>
      <c r="J80" s="63"/>
      <c r="L80" s="53" t="e">
        <f t="shared" si="11"/>
        <v>#REF!</v>
      </c>
      <c r="M80" s="51" t="e">
        <f t="shared" si="12"/>
        <v>#REF!</v>
      </c>
      <c r="N80" s="53"/>
      <c r="O80" s="63"/>
      <c r="Q80" s="53" t="e">
        <f t="shared" si="13"/>
        <v>#REF!</v>
      </c>
      <c r="R80" s="51" t="e">
        <f t="shared" si="14"/>
        <v>#REF!</v>
      </c>
      <c r="S80" s="53"/>
      <c r="T80" s="63"/>
      <c r="U80" s="67">
        <f t="shared" si="15"/>
        <v>8.0000000000000005E-9</v>
      </c>
    </row>
    <row r="81" spans="2:21" ht="18.75" x14ac:dyDescent="0.3">
      <c r="B81" s="28" t="s">
        <v>420</v>
      </c>
      <c r="C81" s="32" t="e">
        <f>SUMPRODUCT((D_Pointages!#REF!=$B81)*(D_Pointages!#REF!=C$2)*(D_Pointages!#REF!))</f>
        <v>#REF!</v>
      </c>
      <c r="D81" s="32" t="e">
        <f>SUMPRODUCT((D_Pointages!#REF!=$B81)*(D_Pointages!#REF!=D$2)*(D_Pointages!#REF!))</f>
        <v>#REF!</v>
      </c>
      <c r="E81" s="32" t="e">
        <f>SUMPRODUCT((D_Pointages!#REF!=$B81)*(D_Pointages!#REF!=E$2)*(D_Pointages!#REF!))</f>
        <v>#REF!</v>
      </c>
      <c r="F81" s="32" t="e">
        <f>SUMPRODUCT((D_Pointages!#REF!=$B81)*(D_Pointages!#REF!=F$2)*(D_Pointages!#REF!))</f>
        <v>#REF!</v>
      </c>
      <c r="G81" s="53" t="e">
        <f t="shared" si="9"/>
        <v>#REF!</v>
      </c>
      <c r="H81" s="56" t="e">
        <f t="shared" si="10"/>
        <v>#REF!</v>
      </c>
      <c r="I81" s="51"/>
      <c r="J81" s="63"/>
      <c r="L81" s="53" t="e">
        <f t="shared" si="11"/>
        <v>#REF!</v>
      </c>
      <c r="M81" s="51" t="e">
        <f t="shared" si="12"/>
        <v>#REF!</v>
      </c>
      <c r="N81" s="53"/>
      <c r="O81" s="63"/>
      <c r="Q81" s="53" t="e">
        <f t="shared" si="13"/>
        <v>#REF!</v>
      </c>
      <c r="R81" s="51" t="e">
        <f t="shared" si="14"/>
        <v>#REF!</v>
      </c>
      <c r="S81" s="53"/>
      <c r="T81" s="63"/>
      <c r="U81" s="67">
        <f t="shared" si="15"/>
        <v>8.0999999999999997E-9</v>
      </c>
    </row>
    <row r="82" spans="2:21" ht="18.75" x14ac:dyDescent="0.3">
      <c r="B82" s="28" t="s">
        <v>421</v>
      </c>
      <c r="C82" s="32" t="e">
        <f>SUMPRODUCT((D_Pointages!#REF!=$B82)*(D_Pointages!#REF!=C$2)*(D_Pointages!#REF!))</f>
        <v>#REF!</v>
      </c>
      <c r="D82" s="32" t="e">
        <f>SUMPRODUCT((D_Pointages!#REF!=$B82)*(D_Pointages!#REF!=D$2)*(D_Pointages!#REF!))</f>
        <v>#REF!</v>
      </c>
      <c r="E82" s="32" t="e">
        <f>SUMPRODUCT((D_Pointages!#REF!=$B82)*(D_Pointages!#REF!=E$2)*(D_Pointages!#REF!))</f>
        <v>#REF!</v>
      </c>
      <c r="F82" s="32" t="e">
        <f>SUMPRODUCT((D_Pointages!#REF!=$B82)*(D_Pointages!#REF!=F$2)*(D_Pointages!#REF!))</f>
        <v>#REF!</v>
      </c>
      <c r="G82" s="53" t="e">
        <f t="shared" si="9"/>
        <v>#REF!</v>
      </c>
      <c r="H82" s="56" t="e">
        <f t="shared" si="10"/>
        <v>#REF!</v>
      </c>
      <c r="I82" s="51"/>
      <c r="J82" s="63"/>
      <c r="L82" s="53" t="e">
        <f t="shared" si="11"/>
        <v>#REF!</v>
      </c>
      <c r="M82" s="51" t="e">
        <f t="shared" si="12"/>
        <v>#REF!</v>
      </c>
      <c r="N82" s="53"/>
      <c r="O82" s="63"/>
      <c r="Q82" s="53" t="e">
        <f t="shared" si="13"/>
        <v>#REF!</v>
      </c>
      <c r="R82" s="51" t="e">
        <f t="shared" si="14"/>
        <v>#REF!</v>
      </c>
      <c r="S82" s="53"/>
      <c r="T82" s="63"/>
      <c r="U82" s="67">
        <f t="shared" si="15"/>
        <v>8.2000000000000006E-9</v>
      </c>
    </row>
    <row r="83" spans="2:21" ht="18.75" x14ac:dyDescent="0.3">
      <c r="B83" s="28" t="s">
        <v>342</v>
      </c>
      <c r="C83" s="32" t="e">
        <f>SUMPRODUCT((D_Pointages!#REF!=$B83)*(D_Pointages!#REF!=C$2)*(D_Pointages!#REF!))</f>
        <v>#REF!</v>
      </c>
      <c r="D83" s="32" t="e">
        <f>SUMPRODUCT((D_Pointages!#REF!=$B83)*(D_Pointages!#REF!=D$2)*(D_Pointages!#REF!))</f>
        <v>#REF!</v>
      </c>
      <c r="E83" s="32" t="e">
        <f>SUMPRODUCT((D_Pointages!#REF!=$B83)*(D_Pointages!#REF!=E$2)*(D_Pointages!#REF!))</f>
        <v>#REF!</v>
      </c>
      <c r="F83" s="32" t="e">
        <f>SUMPRODUCT((D_Pointages!#REF!=$B83)*(D_Pointages!#REF!=F$2)*(D_Pointages!#REF!))</f>
        <v>#REF!</v>
      </c>
      <c r="G83" s="53" t="e">
        <f t="shared" si="9"/>
        <v>#REF!</v>
      </c>
      <c r="H83" s="56" t="e">
        <f t="shared" si="10"/>
        <v>#REF!</v>
      </c>
      <c r="I83" s="51"/>
      <c r="J83" s="63"/>
      <c r="L83" s="53" t="e">
        <f t="shared" si="11"/>
        <v>#REF!</v>
      </c>
      <c r="M83" s="51" t="e">
        <f t="shared" si="12"/>
        <v>#REF!</v>
      </c>
      <c r="N83" s="53"/>
      <c r="O83" s="63"/>
      <c r="Q83" s="53" t="e">
        <f t="shared" si="13"/>
        <v>#REF!</v>
      </c>
      <c r="R83" s="51" t="e">
        <f t="shared" si="14"/>
        <v>#REF!</v>
      </c>
      <c r="S83" s="53"/>
      <c r="T83" s="63"/>
      <c r="U83" s="67">
        <f t="shared" si="15"/>
        <v>8.2999999999999999E-9</v>
      </c>
    </row>
    <row r="84" spans="2:21" ht="18.75" x14ac:dyDescent="0.3">
      <c r="B84" s="28" t="s">
        <v>378</v>
      </c>
      <c r="C84" s="32" t="e">
        <f>SUMPRODUCT((D_Pointages!#REF!=$B84)*(D_Pointages!#REF!=C$2)*(D_Pointages!#REF!))</f>
        <v>#REF!</v>
      </c>
      <c r="D84" s="32" t="e">
        <f>SUMPRODUCT((D_Pointages!#REF!=$B84)*(D_Pointages!#REF!=D$2)*(D_Pointages!#REF!))</f>
        <v>#REF!</v>
      </c>
      <c r="E84" s="32" t="e">
        <f>SUMPRODUCT((D_Pointages!#REF!=$B84)*(D_Pointages!#REF!=E$2)*(D_Pointages!#REF!))</f>
        <v>#REF!</v>
      </c>
      <c r="F84" s="32" t="e">
        <f>SUMPRODUCT((D_Pointages!#REF!=$B84)*(D_Pointages!#REF!=F$2)*(D_Pointages!#REF!))</f>
        <v>#REF!</v>
      </c>
      <c r="G84" s="53" t="e">
        <f t="shared" si="9"/>
        <v>#REF!</v>
      </c>
      <c r="H84" s="56" t="e">
        <f t="shared" si="10"/>
        <v>#REF!</v>
      </c>
      <c r="I84" s="51"/>
      <c r="J84" s="63"/>
      <c r="L84" s="53" t="e">
        <f t="shared" si="11"/>
        <v>#REF!</v>
      </c>
      <c r="M84" s="51" t="e">
        <f t="shared" si="12"/>
        <v>#REF!</v>
      </c>
      <c r="N84" s="53"/>
      <c r="O84" s="63"/>
      <c r="Q84" s="53" t="e">
        <f t="shared" si="13"/>
        <v>#REF!</v>
      </c>
      <c r="R84" s="51" t="e">
        <f t="shared" si="14"/>
        <v>#REF!</v>
      </c>
      <c r="S84" s="53"/>
      <c r="T84" s="63"/>
      <c r="U84" s="67">
        <f t="shared" si="15"/>
        <v>8.4000000000000008E-9</v>
      </c>
    </row>
    <row r="85" spans="2:21" ht="18.75" x14ac:dyDescent="0.3">
      <c r="B85" s="28" t="s">
        <v>372</v>
      </c>
      <c r="C85" s="32" t="e">
        <f>SUMPRODUCT((D_Pointages!#REF!=$B85)*(D_Pointages!#REF!=C$2)*(D_Pointages!#REF!))</f>
        <v>#REF!</v>
      </c>
      <c r="D85" s="32" t="e">
        <f>SUMPRODUCT((D_Pointages!#REF!=$B85)*(D_Pointages!#REF!=D$2)*(D_Pointages!#REF!))</f>
        <v>#REF!</v>
      </c>
      <c r="E85" s="32" t="e">
        <f>SUMPRODUCT((D_Pointages!#REF!=$B85)*(D_Pointages!#REF!=E$2)*(D_Pointages!#REF!))</f>
        <v>#REF!</v>
      </c>
      <c r="F85" s="32" t="e">
        <f>SUMPRODUCT((D_Pointages!#REF!=$B85)*(D_Pointages!#REF!=F$2)*(D_Pointages!#REF!))</f>
        <v>#REF!</v>
      </c>
      <c r="G85" s="53" t="e">
        <f t="shared" si="9"/>
        <v>#REF!</v>
      </c>
      <c r="H85" s="56" t="e">
        <f t="shared" si="10"/>
        <v>#REF!</v>
      </c>
      <c r="I85" s="51"/>
      <c r="J85" s="63"/>
      <c r="L85" s="53" t="e">
        <f t="shared" si="11"/>
        <v>#REF!</v>
      </c>
      <c r="M85" s="51" t="e">
        <f t="shared" si="12"/>
        <v>#REF!</v>
      </c>
      <c r="N85" s="53"/>
      <c r="O85" s="63"/>
      <c r="Q85" s="53" t="e">
        <f t="shared" si="13"/>
        <v>#REF!</v>
      </c>
      <c r="R85" s="51" t="e">
        <f t="shared" si="14"/>
        <v>#REF!</v>
      </c>
      <c r="S85" s="53"/>
      <c r="T85" s="63"/>
      <c r="U85" s="67">
        <f t="shared" si="15"/>
        <v>8.5E-9</v>
      </c>
    </row>
    <row r="86" spans="2:21" ht="18.75" x14ac:dyDescent="0.3">
      <c r="B86" s="28" t="s">
        <v>351</v>
      </c>
      <c r="C86" s="32" t="e">
        <f>SUMPRODUCT((D_Pointages!#REF!=$B86)*(D_Pointages!#REF!=C$2)*(D_Pointages!#REF!))</f>
        <v>#REF!</v>
      </c>
      <c r="D86" s="32" t="e">
        <f>SUMPRODUCT((D_Pointages!#REF!=$B86)*(D_Pointages!#REF!=D$2)*(D_Pointages!#REF!))</f>
        <v>#REF!</v>
      </c>
      <c r="E86" s="32" t="e">
        <f>SUMPRODUCT((D_Pointages!#REF!=$B86)*(D_Pointages!#REF!=E$2)*(D_Pointages!#REF!))</f>
        <v>#REF!</v>
      </c>
      <c r="F86" s="32" t="e">
        <f>SUMPRODUCT((D_Pointages!#REF!=$B86)*(D_Pointages!#REF!=F$2)*(D_Pointages!#REF!))</f>
        <v>#REF!</v>
      </c>
      <c r="G86" s="53" t="e">
        <f t="shared" si="9"/>
        <v>#REF!</v>
      </c>
      <c r="H86" s="56" t="e">
        <f t="shared" si="10"/>
        <v>#REF!</v>
      </c>
      <c r="I86" s="51"/>
      <c r="J86" s="63"/>
      <c r="L86" s="53" t="e">
        <f t="shared" si="11"/>
        <v>#REF!</v>
      </c>
      <c r="M86" s="51" t="e">
        <f t="shared" si="12"/>
        <v>#REF!</v>
      </c>
      <c r="N86" s="53"/>
      <c r="O86" s="63"/>
      <c r="Q86" s="53" t="e">
        <f t="shared" si="13"/>
        <v>#REF!</v>
      </c>
      <c r="R86" s="51" t="e">
        <f t="shared" si="14"/>
        <v>#REF!</v>
      </c>
      <c r="S86" s="53"/>
      <c r="T86" s="63"/>
      <c r="U86" s="67">
        <f t="shared" si="15"/>
        <v>8.6000000000000009E-9</v>
      </c>
    </row>
    <row r="87" spans="2:21" ht="18.75" x14ac:dyDescent="0.3">
      <c r="B87" s="28" t="s">
        <v>350</v>
      </c>
      <c r="C87" s="32" t="e">
        <f>SUMPRODUCT((D_Pointages!#REF!=$B87)*(D_Pointages!#REF!=C$2)*(D_Pointages!#REF!))</f>
        <v>#REF!</v>
      </c>
      <c r="D87" s="32" t="e">
        <f>SUMPRODUCT((D_Pointages!#REF!=$B87)*(D_Pointages!#REF!=D$2)*(D_Pointages!#REF!))</f>
        <v>#REF!</v>
      </c>
      <c r="E87" s="32" t="e">
        <f>SUMPRODUCT((D_Pointages!#REF!=$B87)*(D_Pointages!#REF!=E$2)*(D_Pointages!#REF!))</f>
        <v>#REF!</v>
      </c>
      <c r="F87" s="32" t="e">
        <f>SUMPRODUCT((D_Pointages!#REF!=$B87)*(D_Pointages!#REF!=F$2)*(D_Pointages!#REF!))</f>
        <v>#REF!</v>
      </c>
      <c r="G87" s="53" t="e">
        <f t="shared" si="9"/>
        <v>#REF!</v>
      </c>
      <c r="H87" s="56" t="e">
        <f t="shared" si="10"/>
        <v>#REF!</v>
      </c>
      <c r="I87" s="51"/>
      <c r="J87" s="63"/>
      <c r="L87" s="53" t="e">
        <f t="shared" si="11"/>
        <v>#REF!</v>
      </c>
      <c r="M87" s="51" t="e">
        <f t="shared" si="12"/>
        <v>#REF!</v>
      </c>
      <c r="N87" s="53"/>
      <c r="O87" s="63"/>
      <c r="Q87" s="53" t="e">
        <f t="shared" si="13"/>
        <v>#REF!</v>
      </c>
      <c r="R87" s="51" t="e">
        <f t="shared" si="14"/>
        <v>#REF!</v>
      </c>
      <c r="S87" s="53"/>
      <c r="T87" s="63"/>
      <c r="U87" s="67">
        <f t="shared" si="15"/>
        <v>8.7000000000000001E-9</v>
      </c>
    </row>
    <row r="88" spans="2:21" ht="18.75" x14ac:dyDescent="0.3">
      <c r="B88" s="28" t="s">
        <v>422</v>
      </c>
      <c r="C88" s="32" t="e">
        <f>SUMPRODUCT((D_Pointages!#REF!=$B88)*(D_Pointages!#REF!=C$2)*(D_Pointages!#REF!))</f>
        <v>#REF!</v>
      </c>
      <c r="D88" s="32" t="e">
        <f>SUMPRODUCT((D_Pointages!#REF!=$B88)*(D_Pointages!#REF!=D$2)*(D_Pointages!#REF!))</f>
        <v>#REF!</v>
      </c>
      <c r="E88" s="32" t="e">
        <f>SUMPRODUCT((D_Pointages!#REF!=$B88)*(D_Pointages!#REF!=E$2)*(D_Pointages!#REF!))</f>
        <v>#REF!</v>
      </c>
      <c r="F88" s="32" t="e">
        <f>SUMPRODUCT((D_Pointages!#REF!=$B88)*(D_Pointages!#REF!=F$2)*(D_Pointages!#REF!))</f>
        <v>#REF!</v>
      </c>
      <c r="G88" s="53" t="e">
        <f t="shared" si="9"/>
        <v>#REF!</v>
      </c>
      <c r="H88" s="56" t="e">
        <f t="shared" si="10"/>
        <v>#REF!</v>
      </c>
      <c r="I88" s="51"/>
      <c r="J88" s="63"/>
      <c r="L88" s="53" t="e">
        <f t="shared" si="11"/>
        <v>#REF!</v>
      </c>
      <c r="M88" s="51" t="e">
        <f t="shared" si="12"/>
        <v>#REF!</v>
      </c>
      <c r="N88" s="53"/>
      <c r="O88" s="63"/>
      <c r="Q88" s="53" t="e">
        <f t="shared" si="13"/>
        <v>#REF!</v>
      </c>
      <c r="R88" s="51" t="e">
        <f t="shared" si="14"/>
        <v>#REF!</v>
      </c>
      <c r="S88" s="53"/>
      <c r="T88" s="63"/>
      <c r="U88" s="67">
        <f t="shared" si="15"/>
        <v>8.800000000000001E-9</v>
      </c>
    </row>
    <row r="89" spans="2:21" ht="18.75" x14ac:dyDescent="0.3">
      <c r="B89" s="28" t="s">
        <v>345</v>
      </c>
      <c r="C89" s="32" t="e">
        <f>SUMPRODUCT((D_Pointages!#REF!=$B89)*(D_Pointages!#REF!=C$2)*(D_Pointages!#REF!))</f>
        <v>#REF!</v>
      </c>
      <c r="D89" s="32" t="e">
        <f>SUMPRODUCT((D_Pointages!#REF!=$B89)*(D_Pointages!#REF!=D$2)*(D_Pointages!#REF!))</f>
        <v>#REF!</v>
      </c>
      <c r="E89" s="32" t="e">
        <f>SUMPRODUCT((D_Pointages!#REF!=$B89)*(D_Pointages!#REF!=E$2)*(D_Pointages!#REF!))</f>
        <v>#REF!</v>
      </c>
      <c r="F89" s="32" t="e">
        <f>SUMPRODUCT((D_Pointages!#REF!=$B89)*(D_Pointages!#REF!=F$2)*(D_Pointages!#REF!))</f>
        <v>#REF!</v>
      </c>
      <c r="G89" s="53" t="e">
        <f t="shared" si="9"/>
        <v>#REF!</v>
      </c>
      <c r="H89" s="56" t="e">
        <f t="shared" si="10"/>
        <v>#REF!</v>
      </c>
      <c r="I89" s="51"/>
      <c r="J89" s="63"/>
      <c r="L89" s="53" t="e">
        <f t="shared" si="11"/>
        <v>#REF!</v>
      </c>
      <c r="M89" s="51" t="e">
        <f t="shared" si="12"/>
        <v>#REF!</v>
      </c>
      <c r="N89" s="53"/>
      <c r="O89" s="63"/>
      <c r="Q89" s="53" t="e">
        <f t="shared" si="13"/>
        <v>#REF!</v>
      </c>
      <c r="R89" s="51" t="e">
        <f t="shared" si="14"/>
        <v>#REF!</v>
      </c>
      <c r="S89" s="53"/>
      <c r="T89" s="63"/>
      <c r="U89" s="67">
        <f t="shared" si="15"/>
        <v>8.9000000000000003E-9</v>
      </c>
    </row>
    <row r="90" spans="2:21" ht="18.75" x14ac:dyDescent="0.3">
      <c r="B90" s="28" t="s">
        <v>293</v>
      </c>
      <c r="C90" s="32" t="e">
        <f>SUMPRODUCT((D_Pointages!#REF!=$B90)*(D_Pointages!#REF!=C$2)*(D_Pointages!#REF!))</f>
        <v>#REF!</v>
      </c>
      <c r="D90" s="32" t="e">
        <f>SUMPRODUCT((D_Pointages!#REF!=$B90)*(D_Pointages!#REF!=D$2)*(D_Pointages!#REF!))</f>
        <v>#REF!</v>
      </c>
      <c r="E90" s="32" t="e">
        <f>SUMPRODUCT((D_Pointages!#REF!=$B90)*(D_Pointages!#REF!=E$2)*(D_Pointages!#REF!))</f>
        <v>#REF!</v>
      </c>
      <c r="F90" s="32" t="e">
        <f>SUMPRODUCT((D_Pointages!#REF!=$B90)*(D_Pointages!#REF!=F$2)*(D_Pointages!#REF!))</f>
        <v>#REF!</v>
      </c>
      <c r="G90" s="53" t="e">
        <f t="shared" si="9"/>
        <v>#REF!</v>
      </c>
      <c r="H90" s="56" t="e">
        <f t="shared" si="10"/>
        <v>#REF!</v>
      </c>
      <c r="I90" s="51"/>
      <c r="J90" s="63"/>
      <c r="L90" s="53" t="e">
        <f t="shared" si="11"/>
        <v>#REF!</v>
      </c>
      <c r="M90" s="51" t="e">
        <f t="shared" si="12"/>
        <v>#REF!</v>
      </c>
      <c r="N90" s="53"/>
      <c r="O90" s="63"/>
      <c r="Q90" s="53" t="e">
        <f t="shared" si="13"/>
        <v>#REF!</v>
      </c>
      <c r="R90" s="51" t="e">
        <f t="shared" si="14"/>
        <v>#REF!</v>
      </c>
      <c r="S90" s="53"/>
      <c r="T90" s="63"/>
      <c r="U90" s="67">
        <f t="shared" si="15"/>
        <v>8.9999999999999995E-9</v>
      </c>
    </row>
    <row r="91" spans="2:21" ht="18.75" x14ac:dyDescent="0.3">
      <c r="B91" s="28" t="s">
        <v>339</v>
      </c>
      <c r="C91" s="32" t="e">
        <f>SUMPRODUCT((D_Pointages!#REF!=$B91)*(D_Pointages!#REF!=C$2)*(D_Pointages!#REF!))</f>
        <v>#REF!</v>
      </c>
      <c r="D91" s="32" t="e">
        <f>SUMPRODUCT((D_Pointages!#REF!=$B91)*(D_Pointages!#REF!=D$2)*(D_Pointages!#REF!))</f>
        <v>#REF!</v>
      </c>
      <c r="E91" s="32" t="e">
        <f>SUMPRODUCT((D_Pointages!#REF!=$B91)*(D_Pointages!#REF!=E$2)*(D_Pointages!#REF!))</f>
        <v>#REF!</v>
      </c>
      <c r="F91" s="32" t="e">
        <f>SUMPRODUCT((D_Pointages!#REF!=$B91)*(D_Pointages!#REF!=F$2)*(D_Pointages!#REF!))</f>
        <v>#REF!</v>
      </c>
      <c r="G91" s="53" t="e">
        <f t="shared" si="9"/>
        <v>#REF!</v>
      </c>
      <c r="H91" s="56" t="e">
        <f t="shared" si="10"/>
        <v>#REF!</v>
      </c>
      <c r="I91" s="51"/>
      <c r="J91" s="63"/>
      <c r="L91" s="53" t="e">
        <f t="shared" si="11"/>
        <v>#REF!</v>
      </c>
      <c r="M91" s="51" t="e">
        <f t="shared" si="12"/>
        <v>#REF!</v>
      </c>
      <c r="N91" s="53"/>
      <c r="O91" s="63"/>
      <c r="Q91" s="53" t="e">
        <f t="shared" si="13"/>
        <v>#REF!</v>
      </c>
      <c r="R91" s="51" t="e">
        <f t="shared" si="14"/>
        <v>#REF!</v>
      </c>
      <c r="S91" s="53"/>
      <c r="T91" s="63"/>
      <c r="U91" s="67">
        <f t="shared" si="15"/>
        <v>9.1000000000000004E-9</v>
      </c>
    </row>
    <row r="92" spans="2:21" ht="18.75" x14ac:dyDescent="0.3">
      <c r="B92" s="28" t="s">
        <v>387</v>
      </c>
      <c r="C92" s="32" t="e">
        <f>SUMPRODUCT((D_Pointages!#REF!=$B92)*(D_Pointages!#REF!=C$2)*(D_Pointages!#REF!))</f>
        <v>#REF!</v>
      </c>
      <c r="D92" s="32" t="e">
        <f>SUMPRODUCT((D_Pointages!#REF!=$B92)*(D_Pointages!#REF!=D$2)*(D_Pointages!#REF!))</f>
        <v>#REF!</v>
      </c>
      <c r="E92" s="32" t="e">
        <f>SUMPRODUCT((D_Pointages!#REF!=$B92)*(D_Pointages!#REF!=E$2)*(D_Pointages!#REF!))</f>
        <v>#REF!</v>
      </c>
      <c r="F92" s="32" t="e">
        <f>SUMPRODUCT((D_Pointages!#REF!=$B92)*(D_Pointages!#REF!=F$2)*(D_Pointages!#REF!))</f>
        <v>#REF!</v>
      </c>
      <c r="G92" s="53" t="e">
        <f t="shared" si="9"/>
        <v>#REF!</v>
      </c>
      <c r="H92" s="56" t="e">
        <f t="shared" si="10"/>
        <v>#REF!</v>
      </c>
      <c r="I92" s="51"/>
      <c r="J92" s="63"/>
      <c r="L92" s="53" t="e">
        <f t="shared" si="11"/>
        <v>#REF!</v>
      </c>
      <c r="M92" s="51" t="e">
        <f t="shared" si="12"/>
        <v>#REF!</v>
      </c>
      <c r="N92" s="53"/>
      <c r="O92" s="63"/>
      <c r="Q92" s="53" t="e">
        <f t="shared" si="13"/>
        <v>#REF!</v>
      </c>
      <c r="R92" s="51" t="e">
        <f t="shared" si="14"/>
        <v>#REF!</v>
      </c>
      <c r="S92" s="53"/>
      <c r="T92" s="63"/>
      <c r="U92" s="67">
        <f t="shared" si="15"/>
        <v>9.1999999999999997E-9</v>
      </c>
    </row>
    <row r="93" spans="2:21" ht="18.75" x14ac:dyDescent="0.3">
      <c r="B93" s="28" t="s">
        <v>291</v>
      </c>
      <c r="C93" s="32" t="e">
        <f>SUMPRODUCT((D_Pointages!#REF!=$B93)*(D_Pointages!#REF!=C$2)*(D_Pointages!#REF!))</f>
        <v>#REF!</v>
      </c>
      <c r="D93" s="32" t="e">
        <f>SUMPRODUCT((D_Pointages!#REF!=$B93)*(D_Pointages!#REF!=D$2)*(D_Pointages!#REF!))</f>
        <v>#REF!</v>
      </c>
      <c r="E93" s="32" t="e">
        <f>SUMPRODUCT((D_Pointages!#REF!=$B93)*(D_Pointages!#REF!=E$2)*(D_Pointages!#REF!))</f>
        <v>#REF!</v>
      </c>
      <c r="F93" s="32" t="e">
        <f>SUMPRODUCT((D_Pointages!#REF!=$B93)*(D_Pointages!#REF!=F$2)*(D_Pointages!#REF!))</f>
        <v>#REF!</v>
      </c>
      <c r="G93" s="53" t="e">
        <f t="shared" si="9"/>
        <v>#REF!</v>
      </c>
      <c r="H93" s="56" t="e">
        <f t="shared" si="10"/>
        <v>#REF!</v>
      </c>
      <c r="I93" s="51"/>
      <c r="J93" s="63"/>
      <c r="L93" s="53" t="e">
        <f t="shared" si="11"/>
        <v>#REF!</v>
      </c>
      <c r="M93" s="51" t="e">
        <f t="shared" si="12"/>
        <v>#REF!</v>
      </c>
      <c r="N93" s="53"/>
      <c r="O93" s="63"/>
      <c r="Q93" s="53" t="e">
        <f t="shared" si="13"/>
        <v>#REF!</v>
      </c>
      <c r="R93" s="51" t="e">
        <f t="shared" si="14"/>
        <v>#REF!</v>
      </c>
      <c r="S93" s="53"/>
      <c r="T93" s="63"/>
      <c r="U93" s="67">
        <f t="shared" si="15"/>
        <v>9.3000000000000006E-9</v>
      </c>
    </row>
    <row r="94" spans="2:21" ht="18.75" x14ac:dyDescent="0.3">
      <c r="B94" s="28" t="s">
        <v>423</v>
      </c>
      <c r="C94" s="32" t="e">
        <f>SUMPRODUCT((D_Pointages!#REF!=$B94)*(D_Pointages!#REF!=C$2)*(D_Pointages!#REF!))</f>
        <v>#REF!</v>
      </c>
      <c r="D94" s="32" t="e">
        <f>SUMPRODUCT((D_Pointages!#REF!=$B94)*(D_Pointages!#REF!=D$2)*(D_Pointages!#REF!))</f>
        <v>#REF!</v>
      </c>
      <c r="E94" s="32" t="e">
        <f>SUMPRODUCT((D_Pointages!#REF!=$B94)*(D_Pointages!#REF!=E$2)*(D_Pointages!#REF!))</f>
        <v>#REF!</v>
      </c>
      <c r="F94" s="32" t="e">
        <f>SUMPRODUCT((D_Pointages!#REF!=$B94)*(D_Pointages!#REF!=F$2)*(D_Pointages!#REF!))</f>
        <v>#REF!</v>
      </c>
      <c r="G94" s="53" t="e">
        <f t="shared" si="9"/>
        <v>#REF!</v>
      </c>
      <c r="H94" s="56" t="e">
        <f t="shared" si="10"/>
        <v>#REF!</v>
      </c>
      <c r="I94" s="51"/>
      <c r="J94" s="63"/>
      <c r="L94" s="53" t="e">
        <f t="shared" si="11"/>
        <v>#REF!</v>
      </c>
      <c r="M94" s="51" t="e">
        <f t="shared" si="12"/>
        <v>#REF!</v>
      </c>
      <c r="N94" s="53"/>
      <c r="O94" s="63"/>
      <c r="Q94" s="53" t="e">
        <f t="shared" si="13"/>
        <v>#REF!</v>
      </c>
      <c r="R94" s="51" t="e">
        <f t="shared" si="14"/>
        <v>#REF!</v>
      </c>
      <c r="S94" s="53"/>
      <c r="T94" s="63"/>
      <c r="U94" s="67">
        <f t="shared" si="15"/>
        <v>9.3999999999999998E-9</v>
      </c>
    </row>
    <row r="95" spans="2:21" ht="18.75" x14ac:dyDescent="0.3">
      <c r="B95" s="28" t="s">
        <v>384</v>
      </c>
      <c r="C95" s="32" t="e">
        <f>SUMPRODUCT((D_Pointages!#REF!=$B95)*(D_Pointages!#REF!=C$2)*(D_Pointages!#REF!))</f>
        <v>#REF!</v>
      </c>
      <c r="D95" s="32" t="e">
        <f>SUMPRODUCT((D_Pointages!#REF!=$B95)*(D_Pointages!#REF!=D$2)*(D_Pointages!#REF!))</f>
        <v>#REF!</v>
      </c>
      <c r="E95" s="32" t="e">
        <f>SUMPRODUCT((D_Pointages!#REF!=$B95)*(D_Pointages!#REF!=E$2)*(D_Pointages!#REF!))</f>
        <v>#REF!</v>
      </c>
      <c r="F95" s="32" t="e">
        <f>SUMPRODUCT((D_Pointages!#REF!=$B95)*(D_Pointages!#REF!=F$2)*(D_Pointages!#REF!))</f>
        <v>#REF!</v>
      </c>
      <c r="G95" s="53" t="e">
        <f t="shared" si="9"/>
        <v>#REF!</v>
      </c>
      <c r="H95" s="56" t="e">
        <f t="shared" si="10"/>
        <v>#REF!</v>
      </c>
      <c r="I95" s="51"/>
      <c r="J95" s="63"/>
      <c r="L95" s="53" t="e">
        <f t="shared" si="11"/>
        <v>#REF!</v>
      </c>
      <c r="M95" s="51" t="e">
        <f t="shared" si="12"/>
        <v>#REF!</v>
      </c>
      <c r="N95" s="53"/>
      <c r="O95" s="63"/>
      <c r="Q95" s="53" t="e">
        <f t="shared" si="13"/>
        <v>#REF!</v>
      </c>
      <c r="R95" s="51" t="e">
        <f t="shared" si="14"/>
        <v>#REF!</v>
      </c>
      <c r="S95" s="53"/>
      <c r="T95" s="63"/>
      <c r="U95" s="67">
        <f t="shared" si="15"/>
        <v>9.5000000000000007E-9</v>
      </c>
    </row>
    <row r="96" spans="2:21" ht="18.75" x14ac:dyDescent="0.3">
      <c r="B96" s="28" t="s">
        <v>376</v>
      </c>
      <c r="C96" s="32" t="e">
        <f>SUMPRODUCT((D_Pointages!#REF!=$B96)*(D_Pointages!#REF!=C$2)*(D_Pointages!#REF!))</f>
        <v>#REF!</v>
      </c>
      <c r="D96" s="32" t="e">
        <f>SUMPRODUCT((D_Pointages!#REF!=$B96)*(D_Pointages!#REF!=D$2)*(D_Pointages!#REF!))</f>
        <v>#REF!</v>
      </c>
      <c r="E96" s="32" t="e">
        <f>SUMPRODUCT((D_Pointages!#REF!=$B96)*(D_Pointages!#REF!=E$2)*(D_Pointages!#REF!))</f>
        <v>#REF!</v>
      </c>
      <c r="F96" s="32" t="e">
        <f>SUMPRODUCT((D_Pointages!#REF!=$B96)*(D_Pointages!#REF!=F$2)*(D_Pointages!#REF!))</f>
        <v>#REF!</v>
      </c>
      <c r="G96" s="53" t="e">
        <f t="shared" si="9"/>
        <v>#REF!</v>
      </c>
      <c r="H96" s="56" t="e">
        <f t="shared" si="10"/>
        <v>#REF!</v>
      </c>
      <c r="I96" s="51"/>
      <c r="J96" s="63"/>
      <c r="L96" s="53" t="e">
        <f t="shared" si="11"/>
        <v>#REF!</v>
      </c>
      <c r="M96" s="51" t="e">
        <f t="shared" si="12"/>
        <v>#REF!</v>
      </c>
      <c r="N96" s="53"/>
      <c r="O96" s="63"/>
      <c r="Q96" s="53" t="e">
        <f t="shared" si="13"/>
        <v>#REF!</v>
      </c>
      <c r="R96" s="51" t="e">
        <f t="shared" si="14"/>
        <v>#REF!</v>
      </c>
      <c r="S96" s="53"/>
      <c r="T96" s="63"/>
      <c r="U96" s="67">
        <f t="shared" si="15"/>
        <v>9.5999999999999999E-9</v>
      </c>
    </row>
    <row r="97" spans="2:21" ht="18.75" x14ac:dyDescent="0.3">
      <c r="B97" s="28" t="s">
        <v>375</v>
      </c>
      <c r="C97" s="32" t="e">
        <f>SUMPRODUCT((D_Pointages!#REF!=$B97)*(D_Pointages!#REF!=C$2)*(D_Pointages!#REF!))</f>
        <v>#REF!</v>
      </c>
      <c r="D97" s="32" t="e">
        <f>SUMPRODUCT((D_Pointages!#REF!=$B97)*(D_Pointages!#REF!=D$2)*(D_Pointages!#REF!))</f>
        <v>#REF!</v>
      </c>
      <c r="E97" s="32" t="e">
        <f>SUMPRODUCT((D_Pointages!#REF!=$B97)*(D_Pointages!#REF!=E$2)*(D_Pointages!#REF!))</f>
        <v>#REF!</v>
      </c>
      <c r="F97" s="32" t="e">
        <f>SUMPRODUCT((D_Pointages!#REF!=$B97)*(D_Pointages!#REF!=F$2)*(D_Pointages!#REF!))</f>
        <v>#REF!</v>
      </c>
      <c r="G97" s="53" t="e">
        <f t="shared" si="9"/>
        <v>#REF!</v>
      </c>
      <c r="H97" s="56" t="e">
        <f t="shared" si="10"/>
        <v>#REF!</v>
      </c>
      <c r="I97" s="51"/>
      <c r="J97" s="63"/>
      <c r="L97" s="53" t="e">
        <f t="shared" si="11"/>
        <v>#REF!</v>
      </c>
      <c r="M97" s="51" t="e">
        <f t="shared" si="12"/>
        <v>#REF!</v>
      </c>
      <c r="N97" s="53"/>
      <c r="O97" s="63"/>
      <c r="Q97" s="53" t="e">
        <f t="shared" si="13"/>
        <v>#REF!</v>
      </c>
      <c r="R97" s="51" t="e">
        <f t="shared" si="14"/>
        <v>#REF!</v>
      </c>
      <c r="S97" s="53"/>
      <c r="T97" s="63"/>
      <c r="U97" s="67">
        <f t="shared" si="15"/>
        <v>9.7000000000000008E-9</v>
      </c>
    </row>
    <row r="98" spans="2:21" ht="18.75" x14ac:dyDescent="0.3">
      <c r="B98" s="28" t="s">
        <v>424</v>
      </c>
      <c r="C98" s="32" t="e">
        <f>SUMPRODUCT((D_Pointages!#REF!=$B98)*(D_Pointages!#REF!=C$2)*(D_Pointages!#REF!))</f>
        <v>#REF!</v>
      </c>
      <c r="D98" s="32" t="e">
        <f>SUMPRODUCT((D_Pointages!#REF!=$B98)*(D_Pointages!#REF!=D$2)*(D_Pointages!#REF!))</f>
        <v>#REF!</v>
      </c>
      <c r="E98" s="32" t="e">
        <f>SUMPRODUCT((D_Pointages!#REF!=$B98)*(D_Pointages!#REF!=E$2)*(D_Pointages!#REF!))</f>
        <v>#REF!</v>
      </c>
      <c r="F98" s="32" t="e">
        <f>SUMPRODUCT((D_Pointages!#REF!=$B98)*(D_Pointages!#REF!=F$2)*(D_Pointages!#REF!))</f>
        <v>#REF!</v>
      </c>
      <c r="G98" s="53" t="e">
        <f t="shared" si="9"/>
        <v>#REF!</v>
      </c>
      <c r="H98" s="56" t="e">
        <f t="shared" si="10"/>
        <v>#REF!</v>
      </c>
      <c r="I98" s="51"/>
      <c r="J98" s="63"/>
      <c r="L98" s="53" t="e">
        <f t="shared" si="11"/>
        <v>#REF!</v>
      </c>
      <c r="M98" s="51" t="e">
        <f t="shared" si="12"/>
        <v>#REF!</v>
      </c>
      <c r="N98" s="53"/>
      <c r="O98" s="63"/>
      <c r="Q98" s="53" t="e">
        <f t="shared" si="13"/>
        <v>#REF!</v>
      </c>
      <c r="R98" s="51" t="e">
        <f t="shared" si="14"/>
        <v>#REF!</v>
      </c>
      <c r="S98" s="53"/>
      <c r="T98" s="63"/>
      <c r="U98" s="67">
        <f t="shared" si="15"/>
        <v>9.8000000000000001E-9</v>
      </c>
    </row>
    <row r="99" spans="2:21" ht="18.75" x14ac:dyDescent="0.3">
      <c r="B99" s="28" t="s">
        <v>315</v>
      </c>
      <c r="C99" s="32" t="e">
        <f>SUMPRODUCT((D_Pointages!#REF!=$B99)*(D_Pointages!#REF!=C$2)*(D_Pointages!#REF!))</f>
        <v>#REF!</v>
      </c>
      <c r="D99" s="32" t="e">
        <f>SUMPRODUCT((D_Pointages!#REF!=$B99)*(D_Pointages!#REF!=D$2)*(D_Pointages!#REF!))</f>
        <v>#REF!</v>
      </c>
      <c r="E99" s="32" t="e">
        <f>SUMPRODUCT((D_Pointages!#REF!=$B99)*(D_Pointages!#REF!=E$2)*(D_Pointages!#REF!))</f>
        <v>#REF!</v>
      </c>
      <c r="F99" s="32" t="e">
        <f>SUMPRODUCT((D_Pointages!#REF!=$B99)*(D_Pointages!#REF!=F$2)*(D_Pointages!#REF!))</f>
        <v>#REF!</v>
      </c>
      <c r="G99" s="53" t="e">
        <f t="shared" si="9"/>
        <v>#REF!</v>
      </c>
      <c r="H99" s="56" t="e">
        <f t="shared" si="10"/>
        <v>#REF!</v>
      </c>
      <c r="I99" s="51"/>
      <c r="J99" s="63"/>
      <c r="L99" s="53" t="e">
        <f t="shared" si="11"/>
        <v>#REF!</v>
      </c>
      <c r="M99" s="51" t="e">
        <f t="shared" si="12"/>
        <v>#REF!</v>
      </c>
      <c r="N99" s="53"/>
      <c r="O99" s="63"/>
      <c r="Q99" s="53" t="e">
        <f t="shared" si="13"/>
        <v>#REF!</v>
      </c>
      <c r="R99" s="51" t="e">
        <f t="shared" si="14"/>
        <v>#REF!</v>
      </c>
      <c r="S99" s="53"/>
      <c r="T99" s="63"/>
      <c r="U99" s="67">
        <f t="shared" si="15"/>
        <v>9.900000000000001E-9</v>
      </c>
    </row>
    <row r="100" spans="2:21" ht="18.75" x14ac:dyDescent="0.3">
      <c r="B100" s="28" t="s">
        <v>367</v>
      </c>
      <c r="C100" s="32" t="e">
        <f>SUMPRODUCT((D_Pointages!#REF!=$B100)*(D_Pointages!#REF!=C$2)*(D_Pointages!#REF!))</f>
        <v>#REF!</v>
      </c>
      <c r="D100" s="32" t="e">
        <f>SUMPRODUCT((D_Pointages!#REF!=$B100)*(D_Pointages!#REF!=D$2)*(D_Pointages!#REF!))</f>
        <v>#REF!</v>
      </c>
      <c r="E100" s="32" t="e">
        <f>SUMPRODUCT((D_Pointages!#REF!=$B100)*(D_Pointages!#REF!=E$2)*(D_Pointages!#REF!))</f>
        <v>#REF!</v>
      </c>
      <c r="F100" s="32" t="e">
        <f>SUMPRODUCT((D_Pointages!#REF!=$B100)*(D_Pointages!#REF!=F$2)*(D_Pointages!#REF!))</f>
        <v>#REF!</v>
      </c>
      <c r="G100" s="53" t="e">
        <f t="shared" si="9"/>
        <v>#REF!</v>
      </c>
      <c r="H100" s="56" t="e">
        <f t="shared" si="10"/>
        <v>#REF!</v>
      </c>
      <c r="I100" s="51"/>
      <c r="J100" s="63"/>
      <c r="L100" s="53" t="e">
        <f t="shared" si="11"/>
        <v>#REF!</v>
      </c>
      <c r="M100" s="51" t="e">
        <f t="shared" si="12"/>
        <v>#REF!</v>
      </c>
      <c r="N100" s="53"/>
      <c r="O100" s="63"/>
      <c r="Q100" s="53" t="e">
        <f t="shared" si="13"/>
        <v>#REF!</v>
      </c>
      <c r="R100" s="51" t="e">
        <f t="shared" si="14"/>
        <v>#REF!</v>
      </c>
      <c r="S100" s="53"/>
      <c r="T100" s="63"/>
      <c r="U100" s="67">
        <f t="shared" si="15"/>
        <v>1E-8</v>
      </c>
    </row>
    <row r="101" spans="2:21" ht="18.75" x14ac:dyDescent="0.3">
      <c r="B101" s="28" t="s">
        <v>309</v>
      </c>
      <c r="C101" s="32" t="e">
        <f>SUMPRODUCT((D_Pointages!#REF!=$B101)*(D_Pointages!#REF!=C$2)*(D_Pointages!#REF!))</f>
        <v>#REF!</v>
      </c>
      <c r="D101" s="32" t="e">
        <f>SUMPRODUCT((D_Pointages!#REF!=$B101)*(D_Pointages!#REF!=D$2)*(D_Pointages!#REF!))</f>
        <v>#REF!</v>
      </c>
      <c r="E101" s="32" t="e">
        <f>SUMPRODUCT((D_Pointages!#REF!=$B101)*(D_Pointages!#REF!=E$2)*(D_Pointages!#REF!))</f>
        <v>#REF!</v>
      </c>
      <c r="F101" s="32" t="e">
        <f>SUMPRODUCT((D_Pointages!#REF!=$B101)*(D_Pointages!#REF!=F$2)*(D_Pointages!#REF!))</f>
        <v>#REF!</v>
      </c>
      <c r="G101" s="53" t="e">
        <f t="shared" si="9"/>
        <v>#REF!</v>
      </c>
      <c r="H101" s="56" t="e">
        <f t="shared" si="10"/>
        <v>#REF!</v>
      </c>
      <c r="I101" s="51"/>
      <c r="J101" s="63"/>
      <c r="L101" s="53" t="e">
        <f t="shared" si="11"/>
        <v>#REF!</v>
      </c>
      <c r="M101" s="51" t="e">
        <f t="shared" si="12"/>
        <v>#REF!</v>
      </c>
      <c r="N101" s="53"/>
      <c r="O101" s="63"/>
      <c r="Q101" s="53" t="e">
        <f t="shared" si="13"/>
        <v>#REF!</v>
      </c>
      <c r="R101" s="51" t="e">
        <f t="shared" si="14"/>
        <v>#REF!</v>
      </c>
      <c r="S101" s="53"/>
      <c r="T101" s="63"/>
      <c r="U101" s="67">
        <f t="shared" si="15"/>
        <v>1.0100000000000001E-8</v>
      </c>
    </row>
    <row r="102" spans="2:21" ht="18.75" x14ac:dyDescent="0.3">
      <c r="B102" s="28" t="s">
        <v>298</v>
      </c>
      <c r="C102" s="32" t="e">
        <f>SUMPRODUCT((D_Pointages!#REF!=$B102)*(D_Pointages!#REF!=C$2)*(D_Pointages!#REF!))</f>
        <v>#REF!</v>
      </c>
      <c r="D102" s="32" t="e">
        <f>SUMPRODUCT((D_Pointages!#REF!=$B102)*(D_Pointages!#REF!=D$2)*(D_Pointages!#REF!))</f>
        <v>#REF!</v>
      </c>
      <c r="E102" s="32" t="e">
        <f>SUMPRODUCT((D_Pointages!#REF!=$B102)*(D_Pointages!#REF!=E$2)*(D_Pointages!#REF!))</f>
        <v>#REF!</v>
      </c>
      <c r="F102" s="32" t="e">
        <f>SUMPRODUCT((D_Pointages!#REF!=$B102)*(D_Pointages!#REF!=F$2)*(D_Pointages!#REF!))</f>
        <v>#REF!</v>
      </c>
      <c r="G102" s="53" t="e">
        <f t="shared" si="9"/>
        <v>#REF!</v>
      </c>
      <c r="H102" s="56" t="e">
        <f t="shared" si="10"/>
        <v>#REF!</v>
      </c>
      <c r="I102" s="51"/>
      <c r="J102" s="63"/>
      <c r="L102" s="53" t="e">
        <f t="shared" si="11"/>
        <v>#REF!</v>
      </c>
      <c r="M102" s="51" t="e">
        <f t="shared" si="12"/>
        <v>#REF!</v>
      </c>
      <c r="N102" s="53"/>
      <c r="O102" s="63"/>
      <c r="Q102" s="53" t="e">
        <f t="shared" si="13"/>
        <v>#REF!</v>
      </c>
      <c r="R102" s="51" t="e">
        <f t="shared" si="14"/>
        <v>#REF!</v>
      </c>
      <c r="S102" s="53"/>
      <c r="T102" s="63"/>
      <c r="U102" s="67">
        <f t="shared" si="15"/>
        <v>1.02E-8</v>
      </c>
    </row>
    <row r="103" spans="2:21" ht="18.75" x14ac:dyDescent="0.3">
      <c r="B103" s="28" t="s">
        <v>365</v>
      </c>
      <c r="C103" s="32" t="e">
        <f>SUMPRODUCT((D_Pointages!#REF!=$B103)*(D_Pointages!#REF!=C$2)*(D_Pointages!#REF!))</f>
        <v>#REF!</v>
      </c>
      <c r="D103" s="32" t="e">
        <f>SUMPRODUCT((D_Pointages!#REF!=$B103)*(D_Pointages!#REF!=D$2)*(D_Pointages!#REF!))</f>
        <v>#REF!</v>
      </c>
      <c r="E103" s="32" t="e">
        <f>SUMPRODUCT((D_Pointages!#REF!=$B103)*(D_Pointages!#REF!=E$2)*(D_Pointages!#REF!))</f>
        <v>#REF!</v>
      </c>
      <c r="F103" s="32" t="e">
        <f>SUMPRODUCT((D_Pointages!#REF!=$B103)*(D_Pointages!#REF!=F$2)*(D_Pointages!#REF!))</f>
        <v>#REF!</v>
      </c>
      <c r="G103" s="53" t="e">
        <f t="shared" si="9"/>
        <v>#REF!</v>
      </c>
      <c r="H103" s="56" t="e">
        <f t="shared" si="10"/>
        <v>#REF!</v>
      </c>
      <c r="I103" s="51"/>
      <c r="J103" s="63"/>
      <c r="L103" s="53" t="e">
        <f t="shared" si="11"/>
        <v>#REF!</v>
      </c>
      <c r="M103" s="51" t="e">
        <f t="shared" si="12"/>
        <v>#REF!</v>
      </c>
      <c r="N103" s="53"/>
      <c r="O103" s="63"/>
      <c r="Q103" s="53" t="e">
        <f t="shared" si="13"/>
        <v>#REF!</v>
      </c>
      <c r="R103" s="51" t="e">
        <f t="shared" si="14"/>
        <v>#REF!</v>
      </c>
      <c r="S103" s="53"/>
      <c r="T103" s="63"/>
      <c r="U103" s="67">
        <f t="shared" si="15"/>
        <v>1.03E-8</v>
      </c>
    </row>
    <row r="104" spans="2:21" ht="18.75" x14ac:dyDescent="0.3">
      <c r="B104" s="28" t="s">
        <v>281</v>
      </c>
      <c r="C104" s="32" t="e">
        <f>SUMPRODUCT((D_Pointages!#REF!=$B104)*(D_Pointages!#REF!=C$2)*(D_Pointages!#REF!))</f>
        <v>#REF!</v>
      </c>
      <c r="D104" s="32" t="e">
        <f>SUMPRODUCT((D_Pointages!#REF!=$B104)*(D_Pointages!#REF!=D$2)*(D_Pointages!#REF!))</f>
        <v>#REF!</v>
      </c>
      <c r="E104" s="32" t="e">
        <f>SUMPRODUCT((D_Pointages!#REF!=$B104)*(D_Pointages!#REF!=E$2)*(D_Pointages!#REF!))</f>
        <v>#REF!</v>
      </c>
      <c r="F104" s="32" t="e">
        <f>SUMPRODUCT((D_Pointages!#REF!=$B104)*(D_Pointages!#REF!=F$2)*(D_Pointages!#REF!))</f>
        <v>#REF!</v>
      </c>
      <c r="G104" s="53" t="e">
        <f t="shared" si="9"/>
        <v>#REF!</v>
      </c>
      <c r="H104" s="56" t="e">
        <f t="shared" si="10"/>
        <v>#REF!</v>
      </c>
      <c r="I104" s="51"/>
      <c r="J104" s="63"/>
      <c r="L104" s="53" t="e">
        <f t="shared" si="11"/>
        <v>#REF!</v>
      </c>
      <c r="M104" s="51" t="e">
        <f t="shared" si="12"/>
        <v>#REF!</v>
      </c>
      <c r="N104" s="53"/>
      <c r="O104" s="63"/>
      <c r="Q104" s="53" t="e">
        <f t="shared" si="13"/>
        <v>#REF!</v>
      </c>
      <c r="R104" s="51" t="e">
        <f t="shared" si="14"/>
        <v>#REF!</v>
      </c>
      <c r="S104" s="53"/>
      <c r="T104" s="63"/>
      <c r="U104" s="67">
        <f t="shared" si="15"/>
        <v>1.04E-8</v>
      </c>
    </row>
    <row r="105" spans="2:21" ht="18.75" x14ac:dyDescent="0.3">
      <c r="B105" s="28" t="s">
        <v>425</v>
      </c>
      <c r="C105" s="32" t="e">
        <f>SUMPRODUCT((D_Pointages!#REF!=$B105)*(D_Pointages!#REF!=C$2)*(D_Pointages!#REF!))</f>
        <v>#REF!</v>
      </c>
      <c r="D105" s="32" t="e">
        <f>SUMPRODUCT((D_Pointages!#REF!=$B105)*(D_Pointages!#REF!=D$2)*(D_Pointages!#REF!))</f>
        <v>#REF!</v>
      </c>
      <c r="E105" s="32" t="e">
        <f>SUMPRODUCT((D_Pointages!#REF!=$B105)*(D_Pointages!#REF!=E$2)*(D_Pointages!#REF!))</f>
        <v>#REF!</v>
      </c>
      <c r="F105" s="32" t="e">
        <f>SUMPRODUCT((D_Pointages!#REF!=$B105)*(D_Pointages!#REF!=F$2)*(D_Pointages!#REF!))</f>
        <v>#REF!</v>
      </c>
      <c r="G105" s="53" t="e">
        <f t="shared" si="9"/>
        <v>#REF!</v>
      </c>
      <c r="H105" s="56" t="e">
        <f t="shared" si="10"/>
        <v>#REF!</v>
      </c>
      <c r="I105" s="51"/>
      <c r="J105" s="63"/>
      <c r="L105" s="53" t="e">
        <f t="shared" si="11"/>
        <v>#REF!</v>
      </c>
      <c r="M105" s="51" t="e">
        <f t="shared" si="12"/>
        <v>#REF!</v>
      </c>
      <c r="N105" s="53"/>
      <c r="O105" s="63"/>
      <c r="Q105" s="53" t="e">
        <f t="shared" si="13"/>
        <v>#REF!</v>
      </c>
      <c r="R105" s="51" t="e">
        <f t="shared" si="14"/>
        <v>#REF!</v>
      </c>
      <c r="S105" s="53"/>
      <c r="T105" s="63"/>
      <c r="U105" s="67">
        <f t="shared" si="15"/>
        <v>1.05E-8</v>
      </c>
    </row>
    <row r="106" spans="2:21" ht="18.75" x14ac:dyDescent="0.3">
      <c r="B106" s="28" t="s">
        <v>294</v>
      </c>
      <c r="C106" s="32" t="e">
        <f>SUMPRODUCT((D_Pointages!#REF!=$B106)*(D_Pointages!#REF!=C$2)*(D_Pointages!#REF!))</f>
        <v>#REF!</v>
      </c>
      <c r="D106" s="32" t="e">
        <f>SUMPRODUCT((D_Pointages!#REF!=$B106)*(D_Pointages!#REF!=D$2)*(D_Pointages!#REF!))</f>
        <v>#REF!</v>
      </c>
      <c r="E106" s="32" t="e">
        <f>SUMPRODUCT((D_Pointages!#REF!=$B106)*(D_Pointages!#REF!=E$2)*(D_Pointages!#REF!))</f>
        <v>#REF!</v>
      </c>
      <c r="F106" s="32" t="e">
        <f>SUMPRODUCT((D_Pointages!#REF!=$B106)*(D_Pointages!#REF!=F$2)*(D_Pointages!#REF!))</f>
        <v>#REF!</v>
      </c>
      <c r="G106" s="53" t="e">
        <f t="shared" si="9"/>
        <v>#REF!</v>
      </c>
      <c r="H106" s="56" t="e">
        <f t="shared" si="10"/>
        <v>#REF!</v>
      </c>
      <c r="I106" s="51"/>
      <c r="J106" s="63"/>
      <c r="L106" s="53" t="e">
        <f t="shared" si="11"/>
        <v>#REF!</v>
      </c>
      <c r="M106" s="51" t="e">
        <f t="shared" si="12"/>
        <v>#REF!</v>
      </c>
      <c r="N106" s="53"/>
      <c r="O106" s="63"/>
      <c r="Q106" s="53" t="e">
        <f t="shared" si="13"/>
        <v>#REF!</v>
      </c>
      <c r="R106" s="51" t="e">
        <f t="shared" si="14"/>
        <v>#REF!</v>
      </c>
      <c r="S106" s="53"/>
      <c r="T106" s="63"/>
      <c r="U106" s="67">
        <f t="shared" si="15"/>
        <v>1.0600000000000001E-8</v>
      </c>
    </row>
    <row r="107" spans="2:21" ht="18.75" x14ac:dyDescent="0.3">
      <c r="B107" s="28" t="s">
        <v>426</v>
      </c>
      <c r="C107" s="32" t="e">
        <f>SUMPRODUCT((D_Pointages!#REF!=$B107)*(D_Pointages!#REF!=C$2)*(D_Pointages!#REF!))</f>
        <v>#REF!</v>
      </c>
      <c r="D107" s="32" t="e">
        <f>SUMPRODUCT((D_Pointages!#REF!=$B107)*(D_Pointages!#REF!=D$2)*(D_Pointages!#REF!))</f>
        <v>#REF!</v>
      </c>
      <c r="E107" s="32" t="e">
        <f>SUMPRODUCT((D_Pointages!#REF!=$B107)*(D_Pointages!#REF!=E$2)*(D_Pointages!#REF!))</f>
        <v>#REF!</v>
      </c>
      <c r="F107" s="32" t="e">
        <f>SUMPRODUCT((D_Pointages!#REF!=$B107)*(D_Pointages!#REF!=F$2)*(D_Pointages!#REF!))</f>
        <v>#REF!</v>
      </c>
      <c r="G107" s="53" t="e">
        <f t="shared" si="9"/>
        <v>#REF!</v>
      </c>
      <c r="H107" s="56" t="e">
        <f t="shared" si="10"/>
        <v>#REF!</v>
      </c>
      <c r="I107" s="51"/>
      <c r="J107" s="63"/>
      <c r="L107" s="53" t="e">
        <f t="shared" si="11"/>
        <v>#REF!</v>
      </c>
      <c r="M107" s="51" t="e">
        <f t="shared" si="12"/>
        <v>#REF!</v>
      </c>
      <c r="N107" s="53"/>
      <c r="O107" s="63"/>
      <c r="Q107" s="53" t="e">
        <f t="shared" si="13"/>
        <v>#REF!</v>
      </c>
      <c r="R107" s="51" t="e">
        <f t="shared" si="14"/>
        <v>#REF!</v>
      </c>
      <c r="S107" s="53"/>
      <c r="T107" s="63"/>
      <c r="U107" s="67">
        <f t="shared" si="15"/>
        <v>1.07E-8</v>
      </c>
    </row>
    <row r="108" spans="2:21" ht="18.75" x14ac:dyDescent="0.3">
      <c r="B108" s="28" t="s">
        <v>305</v>
      </c>
      <c r="C108" s="32" t="e">
        <f>SUMPRODUCT((D_Pointages!#REF!=$B108)*(D_Pointages!#REF!=C$2)*(D_Pointages!#REF!))</f>
        <v>#REF!</v>
      </c>
      <c r="D108" s="32" t="e">
        <f>SUMPRODUCT((D_Pointages!#REF!=$B108)*(D_Pointages!#REF!=D$2)*(D_Pointages!#REF!))</f>
        <v>#REF!</v>
      </c>
      <c r="E108" s="32" t="e">
        <f>SUMPRODUCT((D_Pointages!#REF!=$B108)*(D_Pointages!#REF!=E$2)*(D_Pointages!#REF!))</f>
        <v>#REF!</v>
      </c>
      <c r="F108" s="32" t="e">
        <f>SUMPRODUCT((D_Pointages!#REF!=$B108)*(D_Pointages!#REF!=F$2)*(D_Pointages!#REF!))</f>
        <v>#REF!</v>
      </c>
      <c r="G108" s="53" t="e">
        <f t="shared" si="9"/>
        <v>#REF!</v>
      </c>
      <c r="H108" s="56" t="e">
        <f t="shared" si="10"/>
        <v>#REF!</v>
      </c>
      <c r="I108" s="51"/>
      <c r="J108" s="63"/>
      <c r="L108" s="53" t="e">
        <f t="shared" si="11"/>
        <v>#REF!</v>
      </c>
      <c r="M108" s="51" t="e">
        <f t="shared" si="12"/>
        <v>#REF!</v>
      </c>
      <c r="N108" s="53"/>
      <c r="O108" s="63"/>
      <c r="Q108" s="53" t="e">
        <f t="shared" si="13"/>
        <v>#REF!</v>
      </c>
      <c r="R108" s="51" t="e">
        <f t="shared" si="14"/>
        <v>#REF!</v>
      </c>
      <c r="S108" s="53"/>
      <c r="T108" s="63"/>
      <c r="U108" s="67">
        <f t="shared" si="15"/>
        <v>1.0800000000000001E-8</v>
      </c>
    </row>
    <row r="109" spans="2:21" ht="18.75" x14ac:dyDescent="0.3">
      <c r="B109" s="28" t="s">
        <v>427</v>
      </c>
      <c r="C109" s="32" t="e">
        <f>SUMPRODUCT((D_Pointages!#REF!=$B109)*(D_Pointages!#REF!=C$2)*(D_Pointages!#REF!))</f>
        <v>#REF!</v>
      </c>
      <c r="D109" s="32" t="e">
        <f>SUMPRODUCT((D_Pointages!#REF!=$B109)*(D_Pointages!#REF!=D$2)*(D_Pointages!#REF!))</f>
        <v>#REF!</v>
      </c>
      <c r="E109" s="32" t="e">
        <f>SUMPRODUCT((D_Pointages!#REF!=$B109)*(D_Pointages!#REF!=E$2)*(D_Pointages!#REF!))</f>
        <v>#REF!</v>
      </c>
      <c r="F109" s="32" t="e">
        <f>SUMPRODUCT((D_Pointages!#REF!=$B109)*(D_Pointages!#REF!=F$2)*(D_Pointages!#REF!))</f>
        <v>#REF!</v>
      </c>
      <c r="G109" s="53" t="e">
        <f t="shared" si="9"/>
        <v>#REF!</v>
      </c>
      <c r="H109" s="56" t="e">
        <f t="shared" si="10"/>
        <v>#REF!</v>
      </c>
      <c r="I109" s="51"/>
      <c r="J109" s="63"/>
      <c r="L109" s="53" t="e">
        <f t="shared" si="11"/>
        <v>#REF!</v>
      </c>
      <c r="M109" s="51" t="e">
        <f t="shared" si="12"/>
        <v>#REF!</v>
      </c>
      <c r="N109" s="53"/>
      <c r="O109" s="63"/>
      <c r="Q109" s="53" t="e">
        <f t="shared" si="13"/>
        <v>#REF!</v>
      </c>
      <c r="R109" s="51" t="e">
        <f t="shared" si="14"/>
        <v>#REF!</v>
      </c>
      <c r="S109" s="53"/>
      <c r="T109" s="63"/>
      <c r="U109" s="67">
        <f t="shared" si="15"/>
        <v>1.09E-8</v>
      </c>
    </row>
    <row r="110" spans="2:21" ht="18.75" x14ac:dyDescent="0.3">
      <c r="B110" s="28" t="s">
        <v>279</v>
      </c>
      <c r="C110" s="32" t="e">
        <f>SUMPRODUCT((D_Pointages!#REF!=$B110)*(D_Pointages!#REF!=C$2)*(D_Pointages!#REF!))</f>
        <v>#REF!</v>
      </c>
      <c r="D110" s="32" t="e">
        <f>SUMPRODUCT((D_Pointages!#REF!=$B110)*(D_Pointages!#REF!=D$2)*(D_Pointages!#REF!))</f>
        <v>#REF!</v>
      </c>
      <c r="E110" s="32" t="e">
        <f>SUMPRODUCT((D_Pointages!#REF!=$B110)*(D_Pointages!#REF!=E$2)*(D_Pointages!#REF!))</f>
        <v>#REF!</v>
      </c>
      <c r="F110" s="32" t="e">
        <f>SUMPRODUCT((D_Pointages!#REF!=$B110)*(D_Pointages!#REF!=F$2)*(D_Pointages!#REF!))</f>
        <v>#REF!</v>
      </c>
      <c r="G110" s="53" t="e">
        <f t="shared" si="9"/>
        <v>#REF!</v>
      </c>
      <c r="H110" s="56" t="e">
        <f t="shared" si="10"/>
        <v>#REF!</v>
      </c>
      <c r="I110" s="51"/>
      <c r="J110" s="63"/>
      <c r="L110" s="53" t="e">
        <f t="shared" si="11"/>
        <v>#REF!</v>
      </c>
      <c r="M110" s="51" t="e">
        <f t="shared" si="12"/>
        <v>#REF!</v>
      </c>
      <c r="N110" s="53"/>
      <c r="O110" s="63"/>
      <c r="Q110" s="53" t="e">
        <f t="shared" si="13"/>
        <v>#REF!</v>
      </c>
      <c r="R110" s="51" t="e">
        <f t="shared" si="14"/>
        <v>#REF!</v>
      </c>
      <c r="S110" s="53"/>
      <c r="T110" s="63"/>
      <c r="U110" s="67">
        <f t="shared" si="15"/>
        <v>1.1000000000000001E-8</v>
      </c>
    </row>
    <row r="111" spans="2:21" ht="18.75" x14ac:dyDescent="0.3">
      <c r="B111" s="28" t="s">
        <v>428</v>
      </c>
      <c r="C111" s="32" t="e">
        <f>SUMPRODUCT((D_Pointages!#REF!=$B111)*(D_Pointages!#REF!=C$2)*(D_Pointages!#REF!))</f>
        <v>#REF!</v>
      </c>
      <c r="D111" s="32" t="e">
        <f>SUMPRODUCT((D_Pointages!#REF!=$B111)*(D_Pointages!#REF!=D$2)*(D_Pointages!#REF!))</f>
        <v>#REF!</v>
      </c>
      <c r="E111" s="32" t="e">
        <f>SUMPRODUCT((D_Pointages!#REF!=$B111)*(D_Pointages!#REF!=E$2)*(D_Pointages!#REF!))</f>
        <v>#REF!</v>
      </c>
      <c r="F111" s="32" t="e">
        <f>SUMPRODUCT((D_Pointages!#REF!=$B111)*(D_Pointages!#REF!=F$2)*(D_Pointages!#REF!))</f>
        <v>#REF!</v>
      </c>
      <c r="G111" s="53" t="e">
        <f t="shared" si="9"/>
        <v>#REF!</v>
      </c>
      <c r="H111" s="56" t="e">
        <f t="shared" si="10"/>
        <v>#REF!</v>
      </c>
      <c r="I111" s="51"/>
      <c r="J111" s="63"/>
      <c r="L111" s="53" t="e">
        <f t="shared" si="11"/>
        <v>#REF!</v>
      </c>
      <c r="M111" s="51" t="e">
        <f t="shared" si="12"/>
        <v>#REF!</v>
      </c>
      <c r="N111" s="53"/>
      <c r="O111" s="63"/>
      <c r="Q111" s="53" t="e">
        <f t="shared" si="13"/>
        <v>#REF!</v>
      </c>
      <c r="R111" s="51" t="e">
        <f t="shared" si="14"/>
        <v>#REF!</v>
      </c>
      <c r="S111" s="53"/>
      <c r="T111" s="63"/>
      <c r="U111" s="67">
        <f t="shared" si="15"/>
        <v>1.11E-8</v>
      </c>
    </row>
    <row r="112" spans="2:21" ht="18.75" x14ac:dyDescent="0.3">
      <c r="B112" s="28" t="s">
        <v>283</v>
      </c>
      <c r="C112" s="32" t="e">
        <f>SUMPRODUCT((D_Pointages!#REF!=$B112)*(D_Pointages!#REF!=C$2)*(D_Pointages!#REF!))</f>
        <v>#REF!</v>
      </c>
      <c r="D112" s="32" t="e">
        <f>SUMPRODUCT((D_Pointages!#REF!=$B112)*(D_Pointages!#REF!=D$2)*(D_Pointages!#REF!))</f>
        <v>#REF!</v>
      </c>
      <c r="E112" s="32" t="e">
        <f>SUMPRODUCT((D_Pointages!#REF!=$B112)*(D_Pointages!#REF!=E$2)*(D_Pointages!#REF!))</f>
        <v>#REF!</v>
      </c>
      <c r="F112" s="32" t="e">
        <f>SUMPRODUCT((D_Pointages!#REF!=$B112)*(D_Pointages!#REF!=F$2)*(D_Pointages!#REF!))</f>
        <v>#REF!</v>
      </c>
      <c r="G112" s="53" t="e">
        <f t="shared" si="9"/>
        <v>#REF!</v>
      </c>
      <c r="H112" s="56" t="e">
        <f t="shared" si="10"/>
        <v>#REF!</v>
      </c>
      <c r="I112" s="51"/>
      <c r="J112" s="63"/>
      <c r="L112" s="53" t="e">
        <f t="shared" si="11"/>
        <v>#REF!</v>
      </c>
      <c r="M112" s="51" t="e">
        <f t="shared" si="12"/>
        <v>#REF!</v>
      </c>
      <c r="N112" s="53"/>
      <c r="O112" s="63"/>
      <c r="Q112" s="53" t="e">
        <f t="shared" si="13"/>
        <v>#REF!</v>
      </c>
      <c r="R112" s="51" t="e">
        <f t="shared" si="14"/>
        <v>#REF!</v>
      </c>
      <c r="S112" s="53"/>
      <c r="T112" s="63"/>
      <c r="U112" s="67">
        <f t="shared" si="15"/>
        <v>1.1200000000000001E-8</v>
      </c>
    </row>
    <row r="113" spans="2:21" ht="18.75" x14ac:dyDescent="0.3">
      <c r="B113" s="28" t="s">
        <v>304</v>
      </c>
      <c r="C113" s="32" t="e">
        <f>SUMPRODUCT((D_Pointages!#REF!=$B113)*(D_Pointages!#REF!=C$2)*(D_Pointages!#REF!))</f>
        <v>#REF!</v>
      </c>
      <c r="D113" s="32" t="e">
        <f>SUMPRODUCT((D_Pointages!#REF!=$B113)*(D_Pointages!#REF!=D$2)*(D_Pointages!#REF!))</f>
        <v>#REF!</v>
      </c>
      <c r="E113" s="32" t="e">
        <f>SUMPRODUCT((D_Pointages!#REF!=$B113)*(D_Pointages!#REF!=E$2)*(D_Pointages!#REF!))</f>
        <v>#REF!</v>
      </c>
      <c r="F113" s="32" t="e">
        <f>SUMPRODUCT((D_Pointages!#REF!=$B113)*(D_Pointages!#REF!=F$2)*(D_Pointages!#REF!))</f>
        <v>#REF!</v>
      </c>
      <c r="G113" s="53" t="e">
        <f t="shared" si="9"/>
        <v>#REF!</v>
      </c>
      <c r="H113" s="56" t="e">
        <f t="shared" si="10"/>
        <v>#REF!</v>
      </c>
      <c r="I113" s="51"/>
      <c r="J113" s="63"/>
      <c r="L113" s="53" t="e">
        <f t="shared" si="11"/>
        <v>#REF!</v>
      </c>
      <c r="M113" s="51" t="e">
        <f t="shared" si="12"/>
        <v>#REF!</v>
      </c>
      <c r="N113" s="53"/>
      <c r="O113" s="63"/>
      <c r="Q113" s="53" t="e">
        <f t="shared" si="13"/>
        <v>#REF!</v>
      </c>
      <c r="R113" s="51" t="e">
        <f t="shared" si="14"/>
        <v>#REF!</v>
      </c>
      <c r="S113" s="53"/>
      <c r="T113" s="63"/>
      <c r="U113" s="67">
        <f t="shared" si="15"/>
        <v>1.13E-8</v>
      </c>
    </row>
    <row r="114" spans="2:21" ht="18.75" x14ac:dyDescent="0.3">
      <c r="B114" s="28" t="s">
        <v>429</v>
      </c>
      <c r="C114" s="32" t="e">
        <f>SUMPRODUCT((D_Pointages!#REF!=$B114)*(D_Pointages!#REF!=C$2)*(D_Pointages!#REF!))</f>
        <v>#REF!</v>
      </c>
      <c r="D114" s="32" t="e">
        <f>SUMPRODUCT((D_Pointages!#REF!=$B114)*(D_Pointages!#REF!=D$2)*(D_Pointages!#REF!))</f>
        <v>#REF!</v>
      </c>
      <c r="E114" s="32" t="e">
        <f>SUMPRODUCT((D_Pointages!#REF!=$B114)*(D_Pointages!#REF!=E$2)*(D_Pointages!#REF!))</f>
        <v>#REF!</v>
      </c>
      <c r="F114" s="32" t="e">
        <f>SUMPRODUCT((D_Pointages!#REF!=$B114)*(D_Pointages!#REF!=F$2)*(D_Pointages!#REF!))</f>
        <v>#REF!</v>
      </c>
      <c r="G114" s="53" t="e">
        <f t="shared" si="9"/>
        <v>#REF!</v>
      </c>
      <c r="H114" s="56" t="e">
        <f t="shared" si="10"/>
        <v>#REF!</v>
      </c>
      <c r="I114" s="51"/>
      <c r="J114" s="63"/>
      <c r="L114" s="53" t="e">
        <f t="shared" si="11"/>
        <v>#REF!</v>
      </c>
      <c r="M114" s="51" t="e">
        <f t="shared" si="12"/>
        <v>#REF!</v>
      </c>
      <c r="N114" s="53"/>
      <c r="O114" s="63"/>
      <c r="Q114" s="53" t="e">
        <f t="shared" si="13"/>
        <v>#REF!</v>
      </c>
      <c r="R114" s="51" t="e">
        <f t="shared" si="14"/>
        <v>#REF!</v>
      </c>
      <c r="S114" s="53"/>
      <c r="T114" s="63"/>
      <c r="U114" s="67">
        <f t="shared" si="15"/>
        <v>1.1400000000000001E-8</v>
      </c>
    </row>
    <row r="115" spans="2:21" ht="18.75" x14ac:dyDescent="0.3">
      <c r="B115" s="28" t="s">
        <v>430</v>
      </c>
      <c r="C115" s="32" t="e">
        <f>SUMPRODUCT((D_Pointages!#REF!=$B115)*(D_Pointages!#REF!=C$2)*(D_Pointages!#REF!))</f>
        <v>#REF!</v>
      </c>
      <c r="D115" s="32" t="e">
        <f>SUMPRODUCT((D_Pointages!#REF!=$B115)*(D_Pointages!#REF!=D$2)*(D_Pointages!#REF!))</f>
        <v>#REF!</v>
      </c>
      <c r="E115" s="32" t="e">
        <f>SUMPRODUCT((D_Pointages!#REF!=$B115)*(D_Pointages!#REF!=E$2)*(D_Pointages!#REF!))</f>
        <v>#REF!</v>
      </c>
      <c r="F115" s="32" t="e">
        <f>SUMPRODUCT((D_Pointages!#REF!=$B115)*(D_Pointages!#REF!=F$2)*(D_Pointages!#REF!))</f>
        <v>#REF!</v>
      </c>
      <c r="G115" s="53" t="e">
        <f t="shared" si="9"/>
        <v>#REF!</v>
      </c>
      <c r="H115" s="56" t="e">
        <f t="shared" si="10"/>
        <v>#REF!</v>
      </c>
      <c r="I115" s="51"/>
      <c r="J115" s="63"/>
      <c r="L115" s="53" t="e">
        <f t="shared" si="11"/>
        <v>#REF!</v>
      </c>
      <c r="M115" s="51" t="e">
        <f t="shared" si="12"/>
        <v>#REF!</v>
      </c>
      <c r="N115" s="53"/>
      <c r="O115" s="63"/>
      <c r="Q115" s="53" t="e">
        <f t="shared" si="13"/>
        <v>#REF!</v>
      </c>
      <c r="R115" s="51" t="e">
        <f t="shared" si="14"/>
        <v>#REF!</v>
      </c>
      <c r="S115" s="53"/>
      <c r="T115" s="63"/>
      <c r="U115" s="67">
        <f t="shared" si="15"/>
        <v>1.15E-8</v>
      </c>
    </row>
    <row r="116" spans="2:21" ht="18.75" x14ac:dyDescent="0.3">
      <c r="B116" s="28" t="s">
        <v>381</v>
      </c>
      <c r="C116" s="32" t="e">
        <f>SUMPRODUCT((D_Pointages!#REF!=$B116)*(D_Pointages!#REF!=C$2)*(D_Pointages!#REF!))</f>
        <v>#REF!</v>
      </c>
      <c r="D116" s="32" t="e">
        <f>SUMPRODUCT((D_Pointages!#REF!=$B116)*(D_Pointages!#REF!=D$2)*(D_Pointages!#REF!))</f>
        <v>#REF!</v>
      </c>
      <c r="E116" s="32" t="e">
        <f>SUMPRODUCT((D_Pointages!#REF!=$B116)*(D_Pointages!#REF!=E$2)*(D_Pointages!#REF!))</f>
        <v>#REF!</v>
      </c>
      <c r="F116" s="32" t="e">
        <f>SUMPRODUCT((D_Pointages!#REF!=$B116)*(D_Pointages!#REF!=F$2)*(D_Pointages!#REF!))</f>
        <v>#REF!</v>
      </c>
      <c r="G116" s="53" t="e">
        <f t="shared" si="9"/>
        <v>#REF!</v>
      </c>
      <c r="H116" s="56" t="e">
        <f t="shared" si="10"/>
        <v>#REF!</v>
      </c>
      <c r="I116" s="51"/>
      <c r="J116" s="63"/>
      <c r="L116" s="53" t="e">
        <f t="shared" si="11"/>
        <v>#REF!</v>
      </c>
      <c r="M116" s="51" t="e">
        <f t="shared" si="12"/>
        <v>#REF!</v>
      </c>
      <c r="N116" s="53"/>
      <c r="O116" s="63"/>
      <c r="Q116" s="53" t="e">
        <f t="shared" si="13"/>
        <v>#REF!</v>
      </c>
      <c r="R116" s="51" t="e">
        <f t="shared" si="14"/>
        <v>#REF!</v>
      </c>
      <c r="S116" s="53"/>
      <c r="T116" s="63"/>
      <c r="U116" s="67">
        <f t="shared" si="15"/>
        <v>1.16E-8</v>
      </c>
    </row>
    <row r="117" spans="2:21" ht="18.75" x14ac:dyDescent="0.3">
      <c r="B117" s="28" t="s">
        <v>297</v>
      </c>
      <c r="C117" s="32" t="e">
        <f>SUMPRODUCT((D_Pointages!#REF!=$B117)*(D_Pointages!#REF!=C$2)*(D_Pointages!#REF!))</f>
        <v>#REF!</v>
      </c>
      <c r="D117" s="32" t="e">
        <f>SUMPRODUCT((D_Pointages!#REF!=$B117)*(D_Pointages!#REF!=D$2)*(D_Pointages!#REF!))</f>
        <v>#REF!</v>
      </c>
      <c r="E117" s="32" t="e">
        <f>SUMPRODUCT((D_Pointages!#REF!=$B117)*(D_Pointages!#REF!=E$2)*(D_Pointages!#REF!))</f>
        <v>#REF!</v>
      </c>
      <c r="F117" s="32" t="e">
        <f>SUMPRODUCT((D_Pointages!#REF!=$B117)*(D_Pointages!#REF!=F$2)*(D_Pointages!#REF!))</f>
        <v>#REF!</v>
      </c>
      <c r="G117" s="53" t="e">
        <f t="shared" si="9"/>
        <v>#REF!</v>
      </c>
      <c r="H117" s="56" t="e">
        <f t="shared" si="10"/>
        <v>#REF!</v>
      </c>
      <c r="I117" s="51"/>
      <c r="J117" s="63"/>
      <c r="L117" s="53" t="e">
        <f t="shared" si="11"/>
        <v>#REF!</v>
      </c>
      <c r="M117" s="51" t="e">
        <f t="shared" si="12"/>
        <v>#REF!</v>
      </c>
      <c r="N117" s="53"/>
      <c r="O117" s="63"/>
      <c r="Q117" s="53" t="e">
        <f t="shared" si="13"/>
        <v>#REF!</v>
      </c>
      <c r="R117" s="51" t="e">
        <f t="shared" si="14"/>
        <v>#REF!</v>
      </c>
      <c r="S117" s="53"/>
      <c r="T117" s="63"/>
      <c r="U117" s="67">
        <f t="shared" si="15"/>
        <v>1.1700000000000001E-8</v>
      </c>
    </row>
    <row r="118" spans="2:21" ht="18.75" x14ac:dyDescent="0.3">
      <c r="B118" s="28" t="s">
        <v>284</v>
      </c>
      <c r="C118" s="32" t="e">
        <f>SUMPRODUCT((D_Pointages!#REF!=$B118)*(D_Pointages!#REF!=C$2)*(D_Pointages!#REF!))</f>
        <v>#REF!</v>
      </c>
      <c r="D118" s="32" t="e">
        <f>SUMPRODUCT((D_Pointages!#REF!=$B118)*(D_Pointages!#REF!=D$2)*(D_Pointages!#REF!))</f>
        <v>#REF!</v>
      </c>
      <c r="E118" s="32" t="e">
        <f>SUMPRODUCT((D_Pointages!#REF!=$B118)*(D_Pointages!#REF!=E$2)*(D_Pointages!#REF!))</f>
        <v>#REF!</v>
      </c>
      <c r="F118" s="32" t="e">
        <f>SUMPRODUCT((D_Pointages!#REF!=$B118)*(D_Pointages!#REF!=F$2)*(D_Pointages!#REF!))</f>
        <v>#REF!</v>
      </c>
      <c r="G118" s="53" t="e">
        <f t="shared" si="9"/>
        <v>#REF!</v>
      </c>
      <c r="H118" s="56" t="e">
        <f t="shared" si="10"/>
        <v>#REF!</v>
      </c>
      <c r="I118" s="51"/>
      <c r="J118" s="63"/>
      <c r="L118" s="53" t="e">
        <f t="shared" si="11"/>
        <v>#REF!</v>
      </c>
      <c r="M118" s="51" t="e">
        <f t="shared" si="12"/>
        <v>#REF!</v>
      </c>
      <c r="N118" s="53"/>
      <c r="O118" s="63"/>
      <c r="Q118" s="53" t="e">
        <f t="shared" si="13"/>
        <v>#REF!</v>
      </c>
      <c r="R118" s="51" t="e">
        <f t="shared" si="14"/>
        <v>#REF!</v>
      </c>
      <c r="S118" s="53"/>
      <c r="T118" s="63"/>
      <c r="U118" s="67">
        <f t="shared" si="15"/>
        <v>1.18E-8</v>
      </c>
    </row>
    <row r="119" spans="2:21" ht="18.75" x14ac:dyDescent="0.3">
      <c r="B119" s="28" t="s">
        <v>301</v>
      </c>
      <c r="C119" s="32" t="e">
        <f>SUMPRODUCT((D_Pointages!#REF!=$B119)*(D_Pointages!#REF!=C$2)*(D_Pointages!#REF!))</f>
        <v>#REF!</v>
      </c>
      <c r="D119" s="32" t="e">
        <f>SUMPRODUCT((D_Pointages!#REF!=$B119)*(D_Pointages!#REF!=D$2)*(D_Pointages!#REF!))</f>
        <v>#REF!</v>
      </c>
      <c r="E119" s="32" t="e">
        <f>SUMPRODUCT((D_Pointages!#REF!=$B119)*(D_Pointages!#REF!=E$2)*(D_Pointages!#REF!))</f>
        <v>#REF!</v>
      </c>
      <c r="F119" s="32" t="e">
        <f>SUMPRODUCT((D_Pointages!#REF!=$B119)*(D_Pointages!#REF!=F$2)*(D_Pointages!#REF!))</f>
        <v>#REF!</v>
      </c>
      <c r="G119" s="53" t="e">
        <f t="shared" si="9"/>
        <v>#REF!</v>
      </c>
      <c r="H119" s="56" t="e">
        <f t="shared" si="10"/>
        <v>#REF!</v>
      </c>
      <c r="I119" s="51"/>
      <c r="J119" s="63"/>
      <c r="L119" s="53" t="e">
        <f t="shared" si="11"/>
        <v>#REF!</v>
      </c>
      <c r="M119" s="51" t="e">
        <f t="shared" si="12"/>
        <v>#REF!</v>
      </c>
      <c r="N119" s="53"/>
      <c r="O119" s="63"/>
      <c r="Q119" s="53" t="e">
        <f t="shared" si="13"/>
        <v>#REF!</v>
      </c>
      <c r="R119" s="51" t="e">
        <f t="shared" si="14"/>
        <v>#REF!</v>
      </c>
      <c r="S119" s="53"/>
      <c r="T119" s="63"/>
      <c r="U119" s="67">
        <f t="shared" si="15"/>
        <v>1.1900000000000001E-8</v>
      </c>
    </row>
    <row r="120" spans="2:21" ht="18.75" x14ac:dyDescent="0.3">
      <c r="B120" s="28" t="s">
        <v>292</v>
      </c>
      <c r="C120" s="32" t="e">
        <f>SUMPRODUCT((D_Pointages!#REF!=$B120)*(D_Pointages!#REF!=C$2)*(D_Pointages!#REF!))</f>
        <v>#REF!</v>
      </c>
      <c r="D120" s="32" t="e">
        <f>SUMPRODUCT((D_Pointages!#REF!=$B120)*(D_Pointages!#REF!=D$2)*(D_Pointages!#REF!))</f>
        <v>#REF!</v>
      </c>
      <c r="E120" s="32" t="e">
        <f>SUMPRODUCT((D_Pointages!#REF!=$B120)*(D_Pointages!#REF!=E$2)*(D_Pointages!#REF!))</f>
        <v>#REF!</v>
      </c>
      <c r="F120" s="32" t="e">
        <f>SUMPRODUCT((D_Pointages!#REF!=$B120)*(D_Pointages!#REF!=F$2)*(D_Pointages!#REF!))</f>
        <v>#REF!</v>
      </c>
      <c r="G120" s="53" t="e">
        <f t="shared" si="9"/>
        <v>#REF!</v>
      </c>
      <c r="H120" s="56" t="e">
        <f t="shared" si="10"/>
        <v>#REF!</v>
      </c>
      <c r="I120" s="51"/>
      <c r="J120" s="63"/>
      <c r="L120" s="53" t="e">
        <f t="shared" si="11"/>
        <v>#REF!</v>
      </c>
      <c r="M120" s="51" t="e">
        <f t="shared" si="12"/>
        <v>#REF!</v>
      </c>
      <c r="N120" s="53"/>
      <c r="O120" s="63"/>
      <c r="Q120" s="53" t="e">
        <f t="shared" si="13"/>
        <v>#REF!</v>
      </c>
      <c r="R120" s="51" t="e">
        <f t="shared" si="14"/>
        <v>#REF!</v>
      </c>
      <c r="S120" s="53"/>
      <c r="T120" s="63"/>
      <c r="U120" s="67">
        <f t="shared" si="15"/>
        <v>1.2E-8</v>
      </c>
    </row>
    <row r="121" spans="2:21" ht="18.75" x14ac:dyDescent="0.3">
      <c r="B121" s="28" t="s">
        <v>290</v>
      </c>
      <c r="C121" s="32" t="e">
        <f>SUMPRODUCT((D_Pointages!#REF!=$B121)*(D_Pointages!#REF!=C$2)*(D_Pointages!#REF!))</f>
        <v>#REF!</v>
      </c>
      <c r="D121" s="32" t="e">
        <f>SUMPRODUCT((D_Pointages!#REF!=$B121)*(D_Pointages!#REF!=D$2)*(D_Pointages!#REF!))</f>
        <v>#REF!</v>
      </c>
      <c r="E121" s="32" t="e">
        <f>SUMPRODUCT((D_Pointages!#REF!=$B121)*(D_Pointages!#REF!=E$2)*(D_Pointages!#REF!))</f>
        <v>#REF!</v>
      </c>
      <c r="F121" s="32" t="e">
        <f>SUMPRODUCT((D_Pointages!#REF!=$B121)*(D_Pointages!#REF!=F$2)*(D_Pointages!#REF!))</f>
        <v>#REF!</v>
      </c>
      <c r="G121" s="53" t="e">
        <f t="shared" si="9"/>
        <v>#REF!</v>
      </c>
      <c r="H121" s="56" t="e">
        <f t="shared" si="10"/>
        <v>#REF!</v>
      </c>
      <c r="I121" s="51"/>
      <c r="J121" s="63"/>
      <c r="L121" s="53" t="e">
        <f t="shared" si="11"/>
        <v>#REF!</v>
      </c>
      <c r="M121" s="51" t="e">
        <f t="shared" si="12"/>
        <v>#REF!</v>
      </c>
      <c r="N121" s="53"/>
      <c r="O121" s="63"/>
      <c r="Q121" s="53" t="e">
        <f t="shared" si="13"/>
        <v>#REF!</v>
      </c>
      <c r="R121" s="51" t="e">
        <f t="shared" si="14"/>
        <v>#REF!</v>
      </c>
      <c r="S121" s="53"/>
      <c r="T121" s="63"/>
      <c r="U121" s="67">
        <f t="shared" si="15"/>
        <v>1.2100000000000001E-8</v>
      </c>
    </row>
    <row r="122" spans="2:21" ht="18.75" x14ac:dyDescent="0.3">
      <c r="B122" s="28" t="s">
        <v>431</v>
      </c>
      <c r="C122" s="32" t="e">
        <f>SUMPRODUCT((D_Pointages!#REF!=$B122)*(D_Pointages!#REF!=C$2)*(D_Pointages!#REF!))</f>
        <v>#REF!</v>
      </c>
      <c r="D122" s="32" t="e">
        <f>SUMPRODUCT((D_Pointages!#REF!=$B122)*(D_Pointages!#REF!=D$2)*(D_Pointages!#REF!))</f>
        <v>#REF!</v>
      </c>
      <c r="E122" s="32" t="e">
        <f>SUMPRODUCT((D_Pointages!#REF!=$B122)*(D_Pointages!#REF!=E$2)*(D_Pointages!#REF!))</f>
        <v>#REF!</v>
      </c>
      <c r="F122" s="32" t="e">
        <f>SUMPRODUCT((D_Pointages!#REF!=$B122)*(D_Pointages!#REF!=F$2)*(D_Pointages!#REF!))</f>
        <v>#REF!</v>
      </c>
      <c r="G122" s="53" t="e">
        <f t="shared" si="9"/>
        <v>#REF!</v>
      </c>
      <c r="H122" s="56" t="e">
        <f t="shared" si="10"/>
        <v>#REF!</v>
      </c>
      <c r="I122" s="51"/>
      <c r="J122" s="63"/>
      <c r="L122" s="53" t="e">
        <f t="shared" si="11"/>
        <v>#REF!</v>
      </c>
      <c r="M122" s="51" t="e">
        <f t="shared" si="12"/>
        <v>#REF!</v>
      </c>
      <c r="N122" s="53"/>
      <c r="O122" s="63"/>
      <c r="Q122" s="53" t="e">
        <f t="shared" si="13"/>
        <v>#REF!</v>
      </c>
      <c r="R122" s="51" t="e">
        <f t="shared" si="14"/>
        <v>#REF!</v>
      </c>
      <c r="S122" s="53"/>
      <c r="T122" s="63"/>
      <c r="U122" s="67">
        <f t="shared" si="15"/>
        <v>1.22E-8</v>
      </c>
    </row>
    <row r="123" spans="2:21" ht="18.75" x14ac:dyDescent="0.3">
      <c r="B123" s="28" t="s">
        <v>324</v>
      </c>
      <c r="C123" s="32" t="e">
        <f>SUMPRODUCT((D_Pointages!#REF!=$B123)*(D_Pointages!#REF!=C$2)*(D_Pointages!#REF!))</f>
        <v>#REF!</v>
      </c>
      <c r="D123" s="32" t="e">
        <f>SUMPRODUCT((D_Pointages!#REF!=$B123)*(D_Pointages!#REF!=D$2)*(D_Pointages!#REF!))</f>
        <v>#REF!</v>
      </c>
      <c r="E123" s="32" t="e">
        <f>SUMPRODUCT((D_Pointages!#REF!=$B123)*(D_Pointages!#REF!=E$2)*(D_Pointages!#REF!))</f>
        <v>#REF!</v>
      </c>
      <c r="F123" s="32" t="e">
        <f>SUMPRODUCT((D_Pointages!#REF!=$B123)*(D_Pointages!#REF!=F$2)*(D_Pointages!#REF!))</f>
        <v>#REF!</v>
      </c>
      <c r="G123" s="53" t="e">
        <f t="shared" si="9"/>
        <v>#REF!</v>
      </c>
      <c r="H123" s="56" t="e">
        <f t="shared" si="10"/>
        <v>#REF!</v>
      </c>
      <c r="I123" s="51"/>
      <c r="J123" s="63"/>
      <c r="L123" s="53" t="e">
        <f t="shared" si="11"/>
        <v>#REF!</v>
      </c>
      <c r="M123" s="51" t="e">
        <f t="shared" si="12"/>
        <v>#REF!</v>
      </c>
      <c r="N123" s="53"/>
      <c r="O123" s="63"/>
      <c r="Q123" s="53" t="e">
        <f t="shared" si="13"/>
        <v>#REF!</v>
      </c>
      <c r="R123" s="51" t="e">
        <f t="shared" si="14"/>
        <v>#REF!</v>
      </c>
      <c r="S123" s="53"/>
      <c r="T123" s="63"/>
      <c r="U123" s="67">
        <f t="shared" si="15"/>
        <v>1.2300000000000001E-8</v>
      </c>
    </row>
    <row r="124" spans="2:21" ht="18.75" x14ac:dyDescent="0.3">
      <c r="B124" s="28" t="s">
        <v>288</v>
      </c>
      <c r="C124" s="32" t="e">
        <f>SUMPRODUCT((D_Pointages!#REF!=$B124)*(D_Pointages!#REF!=C$2)*(D_Pointages!#REF!))</f>
        <v>#REF!</v>
      </c>
      <c r="D124" s="32" t="e">
        <f>SUMPRODUCT((D_Pointages!#REF!=$B124)*(D_Pointages!#REF!=D$2)*(D_Pointages!#REF!))</f>
        <v>#REF!</v>
      </c>
      <c r="E124" s="32" t="e">
        <f>SUMPRODUCT((D_Pointages!#REF!=$B124)*(D_Pointages!#REF!=E$2)*(D_Pointages!#REF!))</f>
        <v>#REF!</v>
      </c>
      <c r="F124" s="32" t="e">
        <f>SUMPRODUCT((D_Pointages!#REF!=$B124)*(D_Pointages!#REF!=F$2)*(D_Pointages!#REF!))</f>
        <v>#REF!</v>
      </c>
      <c r="G124" s="53" t="e">
        <f t="shared" si="9"/>
        <v>#REF!</v>
      </c>
      <c r="H124" s="56" t="e">
        <f t="shared" si="10"/>
        <v>#REF!</v>
      </c>
      <c r="I124" s="51"/>
      <c r="J124" s="63"/>
      <c r="L124" s="53" t="e">
        <f t="shared" si="11"/>
        <v>#REF!</v>
      </c>
      <c r="M124" s="51" t="e">
        <f t="shared" si="12"/>
        <v>#REF!</v>
      </c>
      <c r="N124" s="53"/>
      <c r="O124" s="63"/>
      <c r="Q124" s="53" t="e">
        <f t="shared" si="13"/>
        <v>#REF!</v>
      </c>
      <c r="R124" s="51" t="e">
        <f t="shared" si="14"/>
        <v>#REF!</v>
      </c>
      <c r="S124" s="53"/>
      <c r="T124" s="63"/>
      <c r="U124" s="67">
        <f t="shared" si="15"/>
        <v>1.24E-8</v>
      </c>
    </row>
    <row r="125" spans="2:21" ht="18.75" x14ac:dyDescent="0.3">
      <c r="B125" s="28" t="s">
        <v>432</v>
      </c>
      <c r="C125" s="32" t="e">
        <f>SUMPRODUCT((D_Pointages!#REF!=$B125)*(D_Pointages!#REF!=C$2)*(D_Pointages!#REF!))</f>
        <v>#REF!</v>
      </c>
      <c r="D125" s="32" t="e">
        <f>SUMPRODUCT((D_Pointages!#REF!=$B125)*(D_Pointages!#REF!=D$2)*(D_Pointages!#REF!))</f>
        <v>#REF!</v>
      </c>
      <c r="E125" s="32" t="e">
        <f>SUMPRODUCT((D_Pointages!#REF!=$B125)*(D_Pointages!#REF!=E$2)*(D_Pointages!#REF!))</f>
        <v>#REF!</v>
      </c>
      <c r="F125" s="32" t="e">
        <f>SUMPRODUCT((D_Pointages!#REF!=$B125)*(D_Pointages!#REF!=F$2)*(D_Pointages!#REF!))</f>
        <v>#REF!</v>
      </c>
      <c r="G125" s="53" t="e">
        <f t="shared" si="9"/>
        <v>#REF!</v>
      </c>
      <c r="H125" s="56" t="e">
        <f t="shared" si="10"/>
        <v>#REF!</v>
      </c>
      <c r="I125" s="51"/>
      <c r="J125" s="63"/>
      <c r="L125" s="53" t="e">
        <f t="shared" si="11"/>
        <v>#REF!</v>
      </c>
      <c r="M125" s="51" t="e">
        <f t="shared" si="12"/>
        <v>#REF!</v>
      </c>
      <c r="N125" s="53"/>
      <c r="O125" s="63"/>
      <c r="Q125" s="53" t="e">
        <f t="shared" si="13"/>
        <v>#REF!</v>
      </c>
      <c r="R125" s="51" t="e">
        <f t="shared" si="14"/>
        <v>#REF!</v>
      </c>
      <c r="S125" s="53"/>
      <c r="T125" s="63"/>
      <c r="U125" s="67">
        <f t="shared" si="15"/>
        <v>1.2500000000000001E-8</v>
      </c>
    </row>
    <row r="126" spans="2:21" ht="18.75" x14ac:dyDescent="0.3">
      <c r="B126" s="28" t="s">
        <v>433</v>
      </c>
      <c r="C126" s="32" t="e">
        <f>SUMPRODUCT((D_Pointages!#REF!=$B126)*(D_Pointages!#REF!=C$2)*(D_Pointages!#REF!))</f>
        <v>#REF!</v>
      </c>
      <c r="D126" s="32" t="e">
        <f>SUMPRODUCT((D_Pointages!#REF!=$B126)*(D_Pointages!#REF!=D$2)*(D_Pointages!#REF!))</f>
        <v>#REF!</v>
      </c>
      <c r="E126" s="32" t="e">
        <f>SUMPRODUCT((D_Pointages!#REF!=$B126)*(D_Pointages!#REF!=E$2)*(D_Pointages!#REF!))</f>
        <v>#REF!</v>
      </c>
      <c r="F126" s="32" t="e">
        <f>SUMPRODUCT((D_Pointages!#REF!=$B126)*(D_Pointages!#REF!=F$2)*(D_Pointages!#REF!))</f>
        <v>#REF!</v>
      </c>
      <c r="G126" s="53" t="e">
        <f t="shared" si="9"/>
        <v>#REF!</v>
      </c>
      <c r="H126" s="56" t="e">
        <f t="shared" si="10"/>
        <v>#REF!</v>
      </c>
      <c r="I126" s="51"/>
      <c r="J126" s="63"/>
      <c r="L126" s="53" t="e">
        <f t="shared" si="11"/>
        <v>#REF!</v>
      </c>
      <c r="M126" s="51" t="e">
        <f t="shared" si="12"/>
        <v>#REF!</v>
      </c>
      <c r="N126" s="53"/>
      <c r="O126" s="63"/>
      <c r="Q126" s="53" t="e">
        <f t="shared" si="13"/>
        <v>#REF!</v>
      </c>
      <c r="R126" s="51" t="e">
        <f t="shared" si="14"/>
        <v>#REF!</v>
      </c>
      <c r="S126" s="53"/>
      <c r="T126" s="63"/>
      <c r="U126" s="67">
        <f t="shared" si="15"/>
        <v>1.26E-8</v>
      </c>
    </row>
    <row r="127" spans="2:21" ht="18.75" x14ac:dyDescent="0.3">
      <c r="B127" s="28" t="s">
        <v>366</v>
      </c>
      <c r="C127" s="32" t="e">
        <f>SUMPRODUCT((D_Pointages!#REF!=$B127)*(D_Pointages!#REF!=C$2)*(D_Pointages!#REF!))</f>
        <v>#REF!</v>
      </c>
      <c r="D127" s="32" t="e">
        <f>SUMPRODUCT((D_Pointages!#REF!=$B127)*(D_Pointages!#REF!=D$2)*(D_Pointages!#REF!))</f>
        <v>#REF!</v>
      </c>
      <c r="E127" s="32" t="e">
        <f>SUMPRODUCT((D_Pointages!#REF!=$B127)*(D_Pointages!#REF!=E$2)*(D_Pointages!#REF!))</f>
        <v>#REF!</v>
      </c>
      <c r="F127" s="32" t="e">
        <f>SUMPRODUCT((D_Pointages!#REF!=$B127)*(D_Pointages!#REF!=F$2)*(D_Pointages!#REF!))</f>
        <v>#REF!</v>
      </c>
      <c r="G127" s="53" t="e">
        <f t="shared" si="9"/>
        <v>#REF!</v>
      </c>
      <c r="H127" s="56" t="e">
        <f t="shared" si="10"/>
        <v>#REF!</v>
      </c>
      <c r="I127" s="51"/>
      <c r="J127" s="63"/>
      <c r="L127" s="53" t="e">
        <f t="shared" si="11"/>
        <v>#REF!</v>
      </c>
      <c r="M127" s="51" t="e">
        <f t="shared" si="12"/>
        <v>#REF!</v>
      </c>
      <c r="N127" s="53"/>
      <c r="O127" s="63"/>
      <c r="Q127" s="53" t="e">
        <f t="shared" si="13"/>
        <v>#REF!</v>
      </c>
      <c r="R127" s="51" t="e">
        <f t="shared" si="14"/>
        <v>#REF!</v>
      </c>
      <c r="S127" s="53"/>
      <c r="T127" s="63"/>
      <c r="U127" s="67">
        <f t="shared" si="15"/>
        <v>1.2700000000000001E-8</v>
      </c>
    </row>
    <row r="128" spans="2:21" ht="18.75" x14ac:dyDescent="0.3">
      <c r="B128" s="28" t="s">
        <v>355</v>
      </c>
      <c r="C128" s="32" t="e">
        <f>SUMPRODUCT((D_Pointages!#REF!=$B128)*(D_Pointages!#REF!=C$2)*(D_Pointages!#REF!))</f>
        <v>#REF!</v>
      </c>
      <c r="D128" s="32" t="e">
        <f>SUMPRODUCT((D_Pointages!#REF!=$B128)*(D_Pointages!#REF!=D$2)*(D_Pointages!#REF!))</f>
        <v>#REF!</v>
      </c>
      <c r="E128" s="32" t="e">
        <f>SUMPRODUCT((D_Pointages!#REF!=$B128)*(D_Pointages!#REF!=E$2)*(D_Pointages!#REF!))</f>
        <v>#REF!</v>
      </c>
      <c r="F128" s="32" t="e">
        <f>SUMPRODUCT((D_Pointages!#REF!=$B128)*(D_Pointages!#REF!=F$2)*(D_Pointages!#REF!))</f>
        <v>#REF!</v>
      </c>
      <c r="G128" s="53" t="e">
        <f t="shared" si="9"/>
        <v>#REF!</v>
      </c>
      <c r="H128" s="56" t="e">
        <f t="shared" si="10"/>
        <v>#REF!</v>
      </c>
      <c r="I128" s="51"/>
      <c r="J128" s="63"/>
      <c r="L128" s="53" t="e">
        <f t="shared" si="11"/>
        <v>#REF!</v>
      </c>
      <c r="M128" s="51" t="e">
        <f t="shared" si="12"/>
        <v>#REF!</v>
      </c>
      <c r="N128" s="53"/>
      <c r="O128" s="63"/>
      <c r="Q128" s="53" t="e">
        <f t="shared" si="13"/>
        <v>#REF!</v>
      </c>
      <c r="R128" s="51" t="e">
        <f t="shared" si="14"/>
        <v>#REF!</v>
      </c>
      <c r="S128" s="53"/>
      <c r="T128" s="63"/>
      <c r="U128" s="67">
        <f t="shared" si="15"/>
        <v>1.28E-8</v>
      </c>
    </row>
    <row r="129" spans="2:21" ht="18.75" x14ac:dyDescent="0.3">
      <c r="B129" s="28" t="s">
        <v>360</v>
      </c>
      <c r="C129" s="32" t="e">
        <f>SUMPRODUCT((D_Pointages!#REF!=$B129)*(D_Pointages!#REF!=C$2)*(D_Pointages!#REF!))</f>
        <v>#REF!</v>
      </c>
      <c r="D129" s="32" t="e">
        <f>SUMPRODUCT((D_Pointages!#REF!=$B129)*(D_Pointages!#REF!=D$2)*(D_Pointages!#REF!))</f>
        <v>#REF!</v>
      </c>
      <c r="E129" s="32" t="e">
        <f>SUMPRODUCT((D_Pointages!#REF!=$B129)*(D_Pointages!#REF!=E$2)*(D_Pointages!#REF!))</f>
        <v>#REF!</v>
      </c>
      <c r="F129" s="32" t="e">
        <f>SUMPRODUCT((D_Pointages!#REF!=$B129)*(D_Pointages!#REF!=F$2)*(D_Pointages!#REF!))</f>
        <v>#REF!</v>
      </c>
      <c r="G129" s="53" t="e">
        <f t="shared" si="9"/>
        <v>#REF!</v>
      </c>
      <c r="H129" s="56" t="e">
        <f t="shared" si="10"/>
        <v>#REF!</v>
      </c>
      <c r="I129" s="51"/>
      <c r="J129" s="63"/>
      <c r="L129" s="53" t="e">
        <f t="shared" si="11"/>
        <v>#REF!</v>
      </c>
      <c r="M129" s="51" t="e">
        <f t="shared" si="12"/>
        <v>#REF!</v>
      </c>
      <c r="N129" s="53"/>
      <c r="O129" s="63"/>
      <c r="Q129" s="53" t="e">
        <f t="shared" si="13"/>
        <v>#REF!</v>
      </c>
      <c r="R129" s="51" t="e">
        <f t="shared" si="14"/>
        <v>#REF!</v>
      </c>
      <c r="S129" s="53"/>
      <c r="T129" s="63"/>
      <c r="U129" s="67">
        <f t="shared" si="15"/>
        <v>1.29E-8</v>
      </c>
    </row>
    <row r="130" spans="2:21" ht="18.75" x14ac:dyDescent="0.3">
      <c r="B130" s="28" t="s">
        <v>316</v>
      </c>
      <c r="C130" s="32" t="e">
        <f>SUMPRODUCT((D_Pointages!#REF!=$B130)*(D_Pointages!#REF!=C$2)*(D_Pointages!#REF!))</f>
        <v>#REF!</v>
      </c>
      <c r="D130" s="32" t="e">
        <f>SUMPRODUCT((D_Pointages!#REF!=$B130)*(D_Pointages!#REF!=D$2)*(D_Pointages!#REF!))</f>
        <v>#REF!</v>
      </c>
      <c r="E130" s="32" t="e">
        <f>SUMPRODUCT((D_Pointages!#REF!=$B130)*(D_Pointages!#REF!=E$2)*(D_Pointages!#REF!))</f>
        <v>#REF!</v>
      </c>
      <c r="F130" s="32" t="e">
        <f>SUMPRODUCT((D_Pointages!#REF!=$B130)*(D_Pointages!#REF!=F$2)*(D_Pointages!#REF!))</f>
        <v>#REF!</v>
      </c>
      <c r="G130" s="53" t="e">
        <f t="shared" si="9"/>
        <v>#REF!</v>
      </c>
      <c r="H130" s="56" t="e">
        <f t="shared" si="10"/>
        <v>#REF!</v>
      </c>
      <c r="I130" s="51"/>
      <c r="J130" s="63"/>
      <c r="L130" s="53" t="e">
        <f t="shared" si="11"/>
        <v>#REF!</v>
      </c>
      <c r="M130" s="51" t="e">
        <f t="shared" si="12"/>
        <v>#REF!</v>
      </c>
      <c r="N130" s="53"/>
      <c r="O130" s="63"/>
      <c r="Q130" s="53" t="e">
        <f t="shared" si="13"/>
        <v>#REF!</v>
      </c>
      <c r="R130" s="51" t="e">
        <f t="shared" si="14"/>
        <v>#REF!</v>
      </c>
      <c r="S130" s="53"/>
      <c r="T130" s="63"/>
      <c r="U130" s="67">
        <f t="shared" si="15"/>
        <v>1.3000000000000001E-8</v>
      </c>
    </row>
    <row r="131" spans="2:21" ht="18.75" x14ac:dyDescent="0.3">
      <c r="B131" s="28" t="s">
        <v>348</v>
      </c>
      <c r="C131" s="32" t="e">
        <f>SUMPRODUCT((D_Pointages!#REF!=$B131)*(D_Pointages!#REF!=C$2)*(D_Pointages!#REF!))</f>
        <v>#REF!</v>
      </c>
      <c r="D131" s="32" t="e">
        <f>SUMPRODUCT((D_Pointages!#REF!=$B131)*(D_Pointages!#REF!=D$2)*(D_Pointages!#REF!))</f>
        <v>#REF!</v>
      </c>
      <c r="E131" s="32" t="e">
        <f>SUMPRODUCT((D_Pointages!#REF!=$B131)*(D_Pointages!#REF!=E$2)*(D_Pointages!#REF!))</f>
        <v>#REF!</v>
      </c>
      <c r="F131" s="32" t="e">
        <f>SUMPRODUCT((D_Pointages!#REF!=$B131)*(D_Pointages!#REF!=F$2)*(D_Pointages!#REF!))</f>
        <v>#REF!</v>
      </c>
      <c r="G131" s="53" t="e">
        <f t="shared" ref="G131:G194" si="16">IF(($C131:$C368)&gt;0,B131,C131:C368)</f>
        <v>#REF!</v>
      </c>
      <c r="H131" s="56" t="e">
        <f t="shared" ref="H131:H194" si="17">IF(($C131:$C348)=0,"",C131:C348)</f>
        <v>#REF!</v>
      </c>
      <c r="I131" s="51"/>
      <c r="J131" s="63"/>
      <c r="L131" s="53" t="e">
        <f t="shared" ref="L131:L194" si="18">IF(($D131:$D368)&gt;0,B131,D131:D368)</f>
        <v>#REF!</v>
      </c>
      <c r="M131" s="51" t="e">
        <f t="shared" ref="M131:M194" si="19">IF(($D131:$D348)=0,"",D131:D348)</f>
        <v>#REF!</v>
      </c>
      <c r="N131" s="53"/>
      <c r="O131" s="63"/>
      <c r="Q131" s="53" t="e">
        <f t="shared" ref="Q131:Q194" si="20">IF(($E$3:$E$219)&gt;0,B131,$E$3:$E$219)</f>
        <v>#REF!</v>
      </c>
      <c r="R131" s="51" t="e">
        <f t="shared" ref="R131:R194" si="21">IF(($E131:$E348)=0,"",E131:E348)</f>
        <v>#REF!</v>
      </c>
      <c r="S131" s="53"/>
      <c r="T131" s="63"/>
      <c r="U131" s="67">
        <f t="shared" si="15"/>
        <v>1.31E-8</v>
      </c>
    </row>
    <row r="132" spans="2:21" ht="18.75" x14ac:dyDescent="0.3">
      <c r="B132" s="28" t="s">
        <v>333</v>
      </c>
      <c r="C132" s="32" t="e">
        <f>SUMPRODUCT((D_Pointages!#REF!=$B132)*(D_Pointages!#REF!=C$2)*(D_Pointages!#REF!))</f>
        <v>#REF!</v>
      </c>
      <c r="D132" s="32" t="e">
        <f>SUMPRODUCT((D_Pointages!#REF!=$B132)*(D_Pointages!#REF!=D$2)*(D_Pointages!#REF!))</f>
        <v>#REF!</v>
      </c>
      <c r="E132" s="32" t="e">
        <f>SUMPRODUCT((D_Pointages!#REF!=$B132)*(D_Pointages!#REF!=E$2)*(D_Pointages!#REF!))</f>
        <v>#REF!</v>
      </c>
      <c r="F132" s="32" t="e">
        <f>SUMPRODUCT((D_Pointages!#REF!=$B132)*(D_Pointages!#REF!=F$2)*(D_Pointages!#REF!))</f>
        <v>#REF!</v>
      </c>
      <c r="G132" s="53" t="e">
        <f t="shared" si="16"/>
        <v>#REF!</v>
      </c>
      <c r="H132" s="56" t="e">
        <f t="shared" si="17"/>
        <v>#REF!</v>
      </c>
      <c r="I132" s="51"/>
      <c r="J132" s="63"/>
      <c r="L132" s="53" t="e">
        <f t="shared" si="18"/>
        <v>#REF!</v>
      </c>
      <c r="M132" s="51" t="e">
        <f t="shared" si="19"/>
        <v>#REF!</v>
      </c>
      <c r="N132" s="53"/>
      <c r="O132" s="63"/>
      <c r="Q132" s="53" t="e">
        <f t="shared" si="20"/>
        <v>#REF!</v>
      </c>
      <c r="R132" s="51" t="e">
        <f t="shared" si="21"/>
        <v>#REF!</v>
      </c>
      <c r="S132" s="53"/>
      <c r="T132" s="63"/>
      <c r="U132" s="67">
        <f t="shared" ref="U132:U195" si="22">$T132+ROW($U132)*0.0000000001</f>
        <v>1.3200000000000001E-8</v>
      </c>
    </row>
    <row r="133" spans="2:21" ht="18.75" x14ac:dyDescent="0.3">
      <c r="B133" s="28" t="s">
        <v>341</v>
      </c>
      <c r="C133" s="32" t="e">
        <f>SUMPRODUCT((D_Pointages!#REF!=$B133)*(D_Pointages!#REF!=C$2)*(D_Pointages!#REF!))</f>
        <v>#REF!</v>
      </c>
      <c r="D133" s="32" t="e">
        <f>SUMPRODUCT((D_Pointages!#REF!=$B133)*(D_Pointages!#REF!=D$2)*(D_Pointages!#REF!))</f>
        <v>#REF!</v>
      </c>
      <c r="E133" s="32" t="e">
        <f>SUMPRODUCT((D_Pointages!#REF!=$B133)*(D_Pointages!#REF!=E$2)*(D_Pointages!#REF!))</f>
        <v>#REF!</v>
      </c>
      <c r="F133" s="32" t="e">
        <f>SUMPRODUCT((D_Pointages!#REF!=$B133)*(D_Pointages!#REF!=F$2)*(D_Pointages!#REF!))</f>
        <v>#REF!</v>
      </c>
      <c r="G133" s="53" t="e">
        <f t="shared" si="16"/>
        <v>#REF!</v>
      </c>
      <c r="H133" s="56" t="e">
        <f t="shared" si="17"/>
        <v>#REF!</v>
      </c>
      <c r="I133" s="51"/>
      <c r="J133" s="63"/>
      <c r="L133" s="53" t="e">
        <f t="shared" si="18"/>
        <v>#REF!</v>
      </c>
      <c r="M133" s="51" t="e">
        <f t="shared" si="19"/>
        <v>#REF!</v>
      </c>
      <c r="N133" s="53"/>
      <c r="O133" s="63"/>
      <c r="Q133" s="53" t="e">
        <f t="shared" si="20"/>
        <v>#REF!</v>
      </c>
      <c r="R133" s="51" t="e">
        <f t="shared" si="21"/>
        <v>#REF!</v>
      </c>
      <c r="S133" s="53"/>
      <c r="T133" s="63"/>
      <c r="U133" s="67">
        <f t="shared" si="22"/>
        <v>1.33E-8</v>
      </c>
    </row>
    <row r="134" spans="2:21" ht="18.75" x14ac:dyDescent="0.3">
      <c r="B134" s="28" t="s">
        <v>373</v>
      </c>
      <c r="C134" s="32" t="e">
        <f>SUMPRODUCT((D_Pointages!#REF!=$B134)*(D_Pointages!#REF!=C$2)*(D_Pointages!#REF!))</f>
        <v>#REF!</v>
      </c>
      <c r="D134" s="32" t="e">
        <f>SUMPRODUCT((D_Pointages!#REF!=$B134)*(D_Pointages!#REF!=D$2)*(D_Pointages!#REF!))</f>
        <v>#REF!</v>
      </c>
      <c r="E134" s="32" t="e">
        <f>SUMPRODUCT((D_Pointages!#REF!=$B134)*(D_Pointages!#REF!=E$2)*(D_Pointages!#REF!))</f>
        <v>#REF!</v>
      </c>
      <c r="F134" s="32" t="e">
        <f>SUMPRODUCT((D_Pointages!#REF!=$B134)*(D_Pointages!#REF!=F$2)*(D_Pointages!#REF!))</f>
        <v>#REF!</v>
      </c>
      <c r="G134" s="53" t="e">
        <f t="shared" si="16"/>
        <v>#REF!</v>
      </c>
      <c r="H134" s="56" t="e">
        <f t="shared" si="17"/>
        <v>#REF!</v>
      </c>
      <c r="I134" s="51"/>
      <c r="J134" s="63"/>
      <c r="L134" s="53" t="e">
        <f t="shared" si="18"/>
        <v>#REF!</v>
      </c>
      <c r="M134" s="51" t="e">
        <f t="shared" si="19"/>
        <v>#REF!</v>
      </c>
      <c r="N134" s="53"/>
      <c r="O134" s="63"/>
      <c r="Q134" s="53" t="e">
        <f t="shared" si="20"/>
        <v>#REF!</v>
      </c>
      <c r="R134" s="51" t="e">
        <f t="shared" si="21"/>
        <v>#REF!</v>
      </c>
      <c r="S134" s="53"/>
      <c r="T134" s="63"/>
      <c r="U134" s="67">
        <f t="shared" si="22"/>
        <v>1.3400000000000001E-8</v>
      </c>
    </row>
    <row r="135" spans="2:21" ht="18.75" x14ac:dyDescent="0.3">
      <c r="B135" s="28" t="s">
        <v>434</v>
      </c>
      <c r="C135" s="32" t="e">
        <f>SUMPRODUCT((D_Pointages!#REF!=$B135)*(D_Pointages!#REF!=C$2)*(D_Pointages!#REF!))</f>
        <v>#REF!</v>
      </c>
      <c r="D135" s="32" t="e">
        <f>SUMPRODUCT((D_Pointages!#REF!=$B135)*(D_Pointages!#REF!=D$2)*(D_Pointages!#REF!))</f>
        <v>#REF!</v>
      </c>
      <c r="E135" s="32" t="e">
        <f>SUMPRODUCT((D_Pointages!#REF!=$B135)*(D_Pointages!#REF!=E$2)*(D_Pointages!#REF!))</f>
        <v>#REF!</v>
      </c>
      <c r="F135" s="32" t="e">
        <f>SUMPRODUCT((D_Pointages!#REF!=$B135)*(D_Pointages!#REF!=F$2)*(D_Pointages!#REF!))</f>
        <v>#REF!</v>
      </c>
      <c r="G135" s="53" t="e">
        <f t="shared" si="16"/>
        <v>#REF!</v>
      </c>
      <c r="H135" s="56" t="e">
        <f t="shared" si="17"/>
        <v>#REF!</v>
      </c>
      <c r="I135" s="51"/>
      <c r="J135" s="63"/>
      <c r="L135" s="53" t="e">
        <f t="shared" si="18"/>
        <v>#REF!</v>
      </c>
      <c r="M135" s="51" t="e">
        <f t="shared" si="19"/>
        <v>#REF!</v>
      </c>
      <c r="N135" s="53"/>
      <c r="O135" s="63"/>
      <c r="Q135" s="53" t="e">
        <f t="shared" si="20"/>
        <v>#REF!</v>
      </c>
      <c r="R135" s="51" t="e">
        <f t="shared" si="21"/>
        <v>#REF!</v>
      </c>
      <c r="S135" s="53"/>
      <c r="T135" s="63"/>
      <c r="U135" s="67">
        <f t="shared" si="22"/>
        <v>1.35E-8</v>
      </c>
    </row>
    <row r="136" spans="2:21" ht="18.75" x14ac:dyDescent="0.3">
      <c r="B136" s="28" t="s">
        <v>435</v>
      </c>
      <c r="C136" s="32" t="e">
        <f>SUMPRODUCT((D_Pointages!#REF!=$B136)*(D_Pointages!#REF!=C$2)*(D_Pointages!#REF!))</f>
        <v>#REF!</v>
      </c>
      <c r="D136" s="32" t="e">
        <f>SUMPRODUCT((D_Pointages!#REF!=$B136)*(D_Pointages!#REF!=D$2)*(D_Pointages!#REF!))</f>
        <v>#REF!</v>
      </c>
      <c r="E136" s="32" t="e">
        <f>SUMPRODUCT((D_Pointages!#REF!=$B136)*(D_Pointages!#REF!=E$2)*(D_Pointages!#REF!))</f>
        <v>#REF!</v>
      </c>
      <c r="F136" s="32" t="e">
        <f>SUMPRODUCT((D_Pointages!#REF!=$B136)*(D_Pointages!#REF!=F$2)*(D_Pointages!#REF!))</f>
        <v>#REF!</v>
      </c>
      <c r="G136" s="53" t="e">
        <f t="shared" si="16"/>
        <v>#REF!</v>
      </c>
      <c r="H136" s="56" t="e">
        <f t="shared" si="17"/>
        <v>#REF!</v>
      </c>
      <c r="I136" s="51"/>
      <c r="J136" s="63"/>
      <c r="L136" s="53" t="e">
        <f t="shared" si="18"/>
        <v>#REF!</v>
      </c>
      <c r="M136" s="51" t="e">
        <f t="shared" si="19"/>
        <v>#REF!</v>
      </c>
      <c r="N136" s="53"/>
      <c r="O136" s="63"/>
      <c r="Q136" s="53" t="e">
        <f t="shared" si="20"/>
        <v>#REF!</v>
      </c>
      <c r="R136" s="51" t="e">
        <f t="shared" si="21"/>
        <v>#REF!</v>
      </c>
      <c r="S136" s="53"/>
      <c r="T136" s="63"/>
      <c r="U136" s="67">
        <f t="shared" si="22"/>
        <v>1.3600000000000001E-8</v>
      </c>
    </row>
    <row r="137" spans="2:21" ht="18.75" x14ac:dyDescent="0.3">
      <c r="B137" s="28" t="s">
        <v>436</v>
      </c>
      <c r="C137" s="32" t="e">
        <f>SUMPRODUCT((D_Pointages!#REF!=$B137)*(D_Pointages!#REF!=C$2)*(D_Pointages!#REF!))</f>
        <v>#REF!</v>
      </c>
      <c r="D137" s="32" t="e">
        <f>SUMPRODUCT((D_Pointages!#REF!=$B137)*(D_Pointages!#REF!=D$2)*(D_Pointages!#REF!))</f>
        <v>#REF!</v>
      </c>
      <c r="E137" s="32" t="e">
        <f>SUMPRODUCT((D_Pointages!#REF!=$B137)*(D_Pointages!#REF!=E$2)*(D_Pointages!#REF!))</f>
        <v>#REF!</v>
      </c>
      <c r="F137" s="32" t="e">
        <f>SUMPRODUCT((D_Pointages!#REF!=$B137)*(D_Pointages!#REF!=F$2)*(D_Pointages!#REF!))</f>
        <v>#REF!</v>
      </c>
      <c r="G137" s="53" t="e">
        <f t="shared" si="16"/>
        <v>#REF!</v>
      </c>
      <c r="H137" s="56" t="e">
        <f t="shared" si="17"/>
        <v>#REF!</v>
      </c>
      <c r="I137" s="51"/>
      <c r="J137" s="63"/>
      <c r="L137" s="53" t="e">
        <f t="shared" si="18"/>
        <v>#REF!</v>
      </c>
      <c r="M137" s="51" t="e">
        <f t="shared" si="19"/>
        <v>#REF!</v>
      </c>
      <c r="N137" s="53"/>
      <c r="O137" s="63"/>
      <c r="Q137" s="53" t="e">
        <f t="shared" si="20"/>
        <v>#REF!</v>
      </c>
      <c r="R137" s="51" t="e">
        <f t="shared" si="21"/>
        <v>#REF!</v>
      </c>
      <c r="S137" s="53"/>
      <c r="T137" s="63"/>
      <c r="U137" s="67">
        <f t="shared" si="22"/>
        <v>1.37E-8</v>
      </c>
    </row>
    <row r="138" spans="2:21" ht="18.75" x14ac:dyDescent="0.3">
      <c r="B138" s="28" t="s">
        <v>302</v>
      </c>
      <c r="C138" s="32" t="e">
        <f>SUMPRODUCT((D_Pointages!#REF!=$B138)*(D_Pointages!#REF!=C$2)*(D_Pointages!#REF!))</f>
        <v>#REF!</v>
      </c>
      <c r="D138" s="32" t="e">
        <f>SUMPRODUCT((D_Pointages!#REF!=$B138)*(D_Pointages!#REF!=D$2)*(D_Pointages!#REF!))</f>
        <v>#REF!</v>
      </c>
      <c r="E138" s="32" t="e">
        <f>SUMPRODUCT((D_Pointages!#REF!=$B138)*(D_Pointages!#REF!=E$2)*(D_Pointages!#REF!))</f>
        <v>#REF!</v>
      </c>
      <c r="F138" s="32" t="e">
        <f>SUMPRODUCT((D_Pointages!#REF!=$B138)*(D_Pointages!#REF!=F$2)*(D_Pointages!#REF!))</f>
        <v>#REF!</v>
      </c>
      <c r="G138" s="53" t="e">
        <f t="shared" si="16"/>
        <v>#REF!</v>
      </c>
      <c r="H138" s="56" t="e">
        <f t="shared" si="17"/>
        <v>#REF!</v>
      </c>
      <c r="I138" s="51"/>
      <c r="J138" s="63"/>
      <c r="L138" s="53" t="e">
        <f t="shared" si="18"/>
        <v>#REF!</v>
      </c>
      <c r="M138" s="51" t="e">
        <f t="shared" si="19"/>
        <v>#REF!</v>
      </c>
      <c r="N138" s="53"/>
      <c r="O138" s="63"/>
      <c r="Q138" s="53" t="e">
        <f t="shared" si="20"/>
        <v>#REF!</v>
      </c>
      <c r="R138" s="51" t="e">
        <f t="shared" si="21"/>
        <v>#REF!</v>
      </c>
      <c r="S138" s="53"/>
      <c r="T138" s="63"/>
      <c r="U138" s="67">
        <f t="shared" si="22"/>
        <v>1.3800000000000001E-8</v>
      </c>
    </row>
    <row r="139" spans="2:21" ht="18.75" x14ac:dyDescent="0.3">
      <c r="B139" s="28" t="s">
        <v>306</v>
      </c>
      <c r="C139" s="32" t="e">
        <f>SUMPRODUCT((D_Pointages!#REF!=$B139)*(D_Pointages!#REF!=C$2)*(D_Pointages!#REF!))</f>
        <v>#REF!</v>
      </c>
      <c r="D139" s="32" t="e">
        <f>SUMPRODUCT((D_Pointages!#REF!=$B139)*(D_Pointages!#REF!=D$2)*(D_Pointages!#REF!))</f>
        <v>#REF!</v>
      </c>
      <c r="E139" s="32" t="e">
        <f>SUMPRODUCT((D_Pointages!#REF!=$B139)*(D_Pointages!#REF!=E$2)*(D_Pointages!#REF!))</f>
        <v>#REF!</v>
      </c>
      <c r="F139" s="32" t="e">
        <f>SUMPRODUCT((D_Pointages!#REF!=$B139)*(D_Pointages!#REF!=F$2)*(D_Pointages!#REF!))</f>
        <v>#REF!</v>
      </c>
      <c r="G139" s="53" t="e">
        <f t="shared" si="16"/>
        <v>#REF!</v>
      </c>
      <c r="H139" s="56" t="e">
        <f t="shared" si="17"/>
        <v>#REF!</v>
      </c>
      <c r="I139" s="51"/>
      <c r="J139" s="63"/>
      <c r="L139" s="53" t="e">
        <f t="shared" si="18"/>
        <v>#REF!</v>
      </c>
      <c r="M139" s="51" t="e">
        <f t="shared" si="19"/>
        <v>#REF!</v>
      </c>
      <c r="N139" s="53"/>
      <c r="O139" s="63"/>
      <c r="Q139" s="53" t="e">
        <f t="shared" si="20"/>
        <v>#REF!</v>
      </c>
      <c r="R139" s="51" t="e">
        <f t="shared" si="21"/>
        <v>#REF!</v>
      </c>
      <c r="S139" s="53"/>
      <c r="T139" s="63"/>
      <c r="U139" s="67">
        <f t="shared" si="22"/>
        <v>1.39E-8</v>
      </c>
    </row>
    <row r="140" spans="2:21" ht="18.75" x14ac:dyDescent="0.3">
      <c r="B140" s="28" t="s">
        <v>314</v>
      </c>
      <c r="C140" s="32" t="e">
        <f>SUMPRODUCT((D_Pointages!#REF!=$B140)*(D_Pointages!#REF!=C$2)*(D_Pointages!#REF!))</f>
        <v>#REF!</v>
      </c>
      <c r="D140" s="32" t="e">
        <f>SUMPRODUCT((D_Pointages!#REF!=$B140)*(D_Pointages!#REF!=D$2)*(D_Pointages!#REF!))</f>
        <v>#REF!</v>
      </c>
      <c r="E140" s="32" t="e">
        <f>SUMPRODUCT((D_Pointages!#REF!=$B140)*(D_Pointages!#REF!=E$2)*(D_Pointages!#REF!))</f>
        <v>#REF!</v>
      </c>
      <c r="F140" s="32" t="e">
        <f>SUMPRODUCT((D_Pointages!#REF!=$B140)*(D_Pointages!#REF!=F$2)*(D_Pointages!#REF!))</f>
        <v>#REF!</v>
      </c>
      <c r="G140" s="53" t="e">
        <f t="shared" si="16"/>
        <v>#REF!</v>
      </c>
      <c r="H140" s="56" t="e">
        <f t="shared" si="17"/>
        <v>#REF!</v>
      </c>
      <c r="I140" s="51"/>
      <c r="J140" s="63"/>
      <c r="L140" s="53" t="e">
        <f t="shared" si="18"/>
        <v>#REF!</v>
      </c>
      <c r="M140" s="51" t="e">
        <f t="shared" si="19"/>
        <v>#REF!</v>
      </c>
      <c r="N140" s="53"/>
      <c r="O140" s="63"/>
      <c r="Q140" s="53" t="e">
        <f t="shared" si="20"/>
        <v>#REF!</v>
      </c>
      <c r="R140" s="51" t="e">
        <f t="shared" si="21"/>
        <v>#REF!</v>
      </c>
      <c r="S140" s="53"/>
      <c r="T140" s="63"/>
      <c r="U140" s="67">
        <f t="shared" si="22"/>
        <v>1.4000000000000001E-8</v>
      </c>
    </row>
    <row r="141" spans="2:21" ht="18.75" x14ac:dyDescent="0.3">
      <c r="B141" s="28" t="s">
        <v>347</v>
      </c>
      <c r="C141" s="32" t="e">
        <f>SUMPRODUCT((D_Pointages!#REF!=$B141)*(D_Pointages!#REF!=C$2)*(D_Pointages!#REF!))</f>
        <v>#REF!</v>
      </c>
      <c r="D141" s="32" t="e">
        <f>SUMPRODUCT((D_Pointages!#REF!=$B141)*(D_Pointages!#REF!=D$2)*(D_Pointages!#REF!))</f>
        <v>#REF!</v>
      </c>
      <c r="E141" s="32" t="e">
        <f>SUMPRODUCT((D_Pointages!#REF!=$B141)*(D_Pointages!#REF!=E$2)*(D_Pointages!#REF!))</f>
        <v>#REF!</v>
      </c>
      <c r="F141" s="32" t="e">
        <f>SUMPRODUCT((D_Pointages!#REF!=$B141)*(D_Pointages!#REF!=F$2)*(D_Pointages!#REF!))</f>
        <v>#REF!</v>
      </c>
      <c r="G141" s="53" t="e">
        <f t="shared" si="16"/>
        <v>#REF!</v>
      </c>
      <c r="H141" s="56" t="e">
        <f t="shared" si="17"/>
        <v>#REF!</v>
      </c>
      <c r="I141" s="51"/>
      <c r="J141" s="63"/>
      <c r="L141" s="53" t="e">
        <f t="shared" si="18"/>
        <v>#REF!</v>
      </c>
      <c r="M141" s="51" t="e">
        <f t="shared" si="19"/>
        <v>#REF!</v>
      </c>
      <c r="N141" s="53"/>
      <c r="O141" s="63"/>
      <c r="Q141" s="53" t="e">
        <f t="shared" si="20"/>
        <v>#REF!</v>
      </c>
      <c r="R141" s="51" t="e">
        <f t="shared" si="21"/>
        <v>#REF!</v>
      </c>
      <c r="S141" s="53"/>
      <c r="T141" s="63"/>
      <c r="U141" s="67">
        <f t="shared" si="22"/>
        <v>1.4100000000000001E-8</v>
      </c>
    </row>
    <row r="142" spans="2:21" ht="18.75" x14ac:dyDescent="0.3">
      <c r="B142" s="28" t="s">
        <v>313</v>
      </c>
      <c r="C142" s="32" t="e">
        <f>SUMPRODUCT((D_Pointages!#REF!=$B142)*(D_Pointages!#REF!=C$2)*(D_Pointages!#REF!))</f>
        <v>#REF!</v>
      </c>
      <c r="D142" s="32" t="e">
        <f>SUMPRODUCT((D_Pointages!#REF!=$B142)*(D_Pointages!#REF!=D$2)*(D_Pointages!#REF!))</f>
        <v>#REF!</v>
      </c>
      <c r="E142" s="32" t="e">
        <f>SUMPRODUCT((D_Pointages!#REF!=$B142)*(D_Pointages!#REF!=E$2)*(D_Pointages!#REF!))</f>
        <v>#REF!</v>
      </c>
      <c r="F142" s="32" t="e">
        <f>SUMPRODUCT((D_Pointages!#REF!=$B142)*(D_Pointages!#REF!=F$2)*(D_Pointages!#REF!))</f>
        <v>#REF!</v>
      </c>
      <c r="G142" s="53" t="e">
        <f t="shared" si="16"/>
        <v>#REF!</v>
      </c>
      <c r="H142" s="56" t="e">
        <f t="shared" si="17"/>
        <v>#REF!</v>
      </c>
      <c r="I142" s="51"/>
      <c r="J142" s="63"/>
      <c r="L142" s="53" t="e">
        <f t="shared" si="18"/>
        <v>#REF!</v>
      </c>
      <c r="M142" s="51" t="e">
        <f t="shared" si="19"/>
        <v>#REF!</v>
      </c>
      <c r="N142" s="53"/>
      <c r="O142" s="63"/>
      <c r="Q142" s="53" t="e">
        <f t="shared" si="20"/>
        <v>#REF!</v>
      </c>
      <c r="R142" s="51" t="e">
        <f t="shared" si="21"/>
        <v>#REF!</v>
      </c>
      <c r="S142" s="53"/>
      <c r="T142" s="63"/>
      <c r="U142" s="67">
        <f t="shared" si="22"/>
        <v>1.42E-8</v>
      </c>
    </row>
    <row r="143" spans="2:21" ht="18.75" x14ac:dyDescent="0.3">
      <c r="B143" s="28" t="s">
        <v>335</v>
      </c>
      <c r="C143" s="32" t="e">
        <f>SUMPRODUCT((D_Pointages!#REF!=$B143)*(D_Pointages!#REF!=C$2)*(D_Pointages!#REF!))</f>
        <v>#REF!</v>
      </c>
      <c r="D143" s="32" t="e">
        <f>SUMPRODUCT((D_Pointages!#REF!=$B143)*(D_Pointages!#REF!=D$2)*(D_Pointages!#REF!))</f>
        <v>#REF!</v>
      </c>
      <c r="E143" s="32" t="e">
        <f>SUMPRODUCT((D_Pointages!#REF!=$B143)*(D_Pointages!#REF!=E$2)*(D_Pointages!#REF!))</f>
        <v>#REF!</v>
      </c>
      <c r="F143" s="32" t="e">
        <f>SUMPRODUCT((D_Pointages!#REF!=$B143)*(D_Pointages!#REF!=F$2)*(D_Pointages!#REF!))</f>
        <v>#REF!</v>
      </c>
      <c r="G143" s="53" t="e">
        <f t="shared" si="16"/>
        <v>#REF!</v>
      </c>
      <c r="H143" s="56" t="e">
        <f t="shared" si="17"/>
        <v>#REF!</v>
      </c>
      <c r="I143" s="51"/>
      <c r="J143" s="63"/>
      <c r="L143" s="53" t="e">
        <f t="shared" si="18"/>
        <v>#REF!</v>
      </c>
      <c r="M143" s="51" t="e">
        <f t="shared" si="19"/>
        <v>#REF!</v>
      </c>
      <c r="N143" s="53"/>
      <c r="O143" s="63"/>
      <c r="Q143" s="53" t="e">
        <f t="shared" si="20"/>
        <v>#REF!</v>
      </c>
      <c r="R143" s="51" t="e">
        <f t="shared" si="21"/>
        <v>#REF!</v>
      </c>
      <c r="S143" s="53"/>
      <c r="T143" s="63"/>
      <c r="U143" s="67">
        <f t="shared" si="22"/>
        <v>1.4300000000000001E-8</v>
      </c>
    </row>
    <row r="144" spans="2:21" ht="18.75" x14ac:dyDescent="0.3">
      <c r="B144" s="28" t="s">
        <v>383</v>
      </c>
      <c r="C144" s="32" t="e">
        <f>SUMPRODUCT((D_Pointages!#REF!=$B144)*(D_Pointages!#REF!=C$2)*(D_Pointages!#REF!))</f>
        <v>#REF!</v>
      </c>
      <c r="D144" s="32" t="e">
        <f>SUMPRODUCT((D_Pointages!#REF!=$B144)*(D_Pointages!#REF!=D$2)*(D_Pointages!#REF!))</f>
        <v>#REF!</v>
      </c>
      <c r="E144" s="32" t="e">
        <f>SUMPRODUCT((D_Pointages!#REF!=$B144)*(D_Pointages!#REF!=E$2)*(D_Pointages!#REF!))</f>
        <v>#REF!</v>
      </c>
      <c r="F144" s="32" t="e">
        <f>SUMPRODUCT((D_Pointages!#REF!=$B144)*(D_Pointages!#REF!=F$2)*(D_Pointages!#REF!))</f>
        <v>#REF!</v>
      </c>
      <c r="G144" s="53" t="e">
        <f t="shared" si="16"/>
        <v>#REF!</v>
      </c>
      <c r="H144" s="56" t="e">
        <f t="shared" si="17"/>
        <v>#REF!</v>
      </c>
      <c r="I144" s="51"/>
      <c r="J144" s="63"/>
      <c r="L144" s="53" t="e">
        <f t="shared" si="18"/>
        <v>#REF!</v>
      </c>
      <c r="M144" s="51" t="e">
        <f t="shared" si="19"/>
        <v>#REF!</v>
      </c>
      <c r="N144" s="53"/>
      <c r="O144" s="63"/>
      <c r="Q144" s="53" t="e">
        <f t="shared" si="20"/>
        <v>#REF!</v>
      </c>
      <c r="R144" s="51" t="e">
        <f t="shared" si="21"/>
        <v>#REF!</v>
      </c>
      <c r="S144" s="53"/>
      <c r="T144" s="63"/>
      <c r="U144" s="67">
        <f t="shared" si="22"/>
        <v>1.44E-8</v>
      </c>
    </row>
    <row r="145" spans="2:21" ht="18.75" x14ac:dyDescent="0.3">
      <c r="B145" s="28" t="s">
        <v>356</v>
      </c>
      <c r="C145" s="32" t="e">
        <f>SUMPRODUCT((D_Pointages!#REF!=$B145)*(D_Pointages!#REF!=C$2)*(D_Pointages!#REF!))</f>
        <v>#REF!</v>
      </c>
      <c r="D145" s="32" t="e">
        <f>SUMPRODUCT((D_Pointages!#REF!=$B145)*(D_Pointages!#REF!=D$2)*(D_Pointages!#REF!))</f>
        <v>#REF!</v>
      </c>
      <c r="E145" s="32" t="e">
        <f>SUMPRODUCT((D_Pointages!#REF!=$B145)*(D_Pointages!#REF!=E$2)*(D_Pointages!#REF!))</f>
        <v>#REF!</v>
      </c>
      <c r="F145" s="32" t="e">
        <f>SUMPRODUCT((D_Pointages!#REF!=$B145)*(D_Pointages!#REF!=F$2)*(D_Pointages!#REF!))</f>
        <v>#REF!</v>
      </c>
      <c r="G145" s="53" t="e">
        <f t="shared" si="16"/>
        <v>#REF!</v>
      </c>
      <c r="H145" s="56" t="e">
        <f t="shared" si="17"/>
        <v>#REF!</v>
      </c>
      <c r="I145" s="51"/>
      <c r="J145" s="63"/>
      <c r="L145" s="53" t="e">
        <f t="shared" si="18"/>
        <v>#REF!</v>
      </c>
      <c r="M145" s="51" t="e">
        <f t="shared" si="19"/>
        <v>#REF!</v>
      </c>
      <c r="N145" s="53"/>
      <c r="O145" s="63"/>
      <c r="Q145" s="53" t="e">
        <f t="shared" si="20"/>
        <v>#REF!</v>
      </c>
      <c r="R145" s="51" t="e">
        <f t="shared" si="21"/>
        <v>#REF!</v>
      </c>
      <c r="S145" s="53"/>
      <c r="T145" s="63"/>
      <c r="U145" s="67">
        <f t="shared" si="22"/>
        <v>1.4500000000000001E-8</v>
      </c>
    </row>
    <row r="146" spans="2:21" ht="18.75" x14ac:dyDescent="0.3">
      <c r="B146" s="28" t="s">
        <v>437</v>
      </c>
      <c r="C146" s="32" t="e">
        <f>SUMPRODUCT((D_Pointages!#REF!=$B146)*(D_Pointages!#REF!=C$2)*(D_Pointages!#REF!))</f>
        <v>#REF!</v>
      </c>
      <c r="D146" s="32" t="e">
        <f>SUMPRODUCT((D_Pointages!#REF!=$B146)*(D_Pointages!#REF!=D$2)*(D_Pointages!#REF!))</f>
        <v>#REF!</v>
      </c>
      <c r="E146" s="32" t="e">
        <f>SUMPRODUCT((D_Pointages!#REF!=$B146)*(D_Pointages!#REF!=E$2)*(D_Pointages!#REF!))</f>
        <v>#REF!</v>
      </c>
      <c r="F146" s="32" t="e">
        <f>SUMPRODUCT((D_Pointages!#REF!=$B146)*(D_Pointages!#REF!=F$2)*(D_Pointages!#REF!))</f>
        <v>#REF!</v>
      </c>
      <c r="G146" s="53" t="e">
        <f t="shared" si="16"/>
        <v>#REF!</v>
      </c>
      <c r="H146" s="56" t="e">
        <f t="shared" si="17"/>
        <v>#REF!</v>
      </c>
      <c r="I146" s="51"/>
      <c r="J146" s="63"/>
      <c r="L146" s="53" t="e">
        <f t="shared" si="18"/>
        <v>#REF!</v>
      </c>
      <c r="M146" s="51" t="e">
        <f t="shared" si="19"/>
        <v>#REF!</v>
      </c>
      <c r="N146" s="53"/>
      <c r="O146" s="63"/>
      <c r="Q146" s="53" t="e">
        <f t="shared" si="20"/>
        <v>#REF!</v>
      </c>
      <c r="R146" s="51" t="e">
        <f t="shared" si="21"/>
        <v>#REF!</v>
      </c>
      <c r="S146" s="53"/>
      <c r="T146" s="63"/>
      <c r="U146" s="67">
        <f t="shared" si="22"/>
        <v>1.46E-8</v>
      </c>
    </row>
    <row r="147" spans="2:21" ht="18.75" x14ac:dyDescent="0.3">
      <c r="B147" s="28" t="s">
        <v>438</v>
      </c>
      <c r="C147" s="32" t="e">
        <f>SUMPRODUCT((D_Pointages!#REF!=$B147)*(D_Pointages!#REF!=C$2)*(D_Pointages!#REF!))</f>
        <v>#REF!</v>
      </c>
      <c r="D147" s="32" t="e">
        <f>SUMPRODUCT((D_Pointages!#REF!=$B147)*(D_Pointages!#REF!=D$2)*(D_Pointages!#REF!))</f>
        <v>#REF!</v>
      </c>
      <c r="E147" s="32" t="e">
        <f>SUMPRODUCT((D_Pointages!#REF!=$B147)*(D_Pointages!#REF!=E$2)*(D_Pointages!#REF!))</f>
        <v>#REF!</v>
      </c>
      <c r="F147" s="32" t="e">
        <f>SUMPRODUCT((D_Pointages!#REF!=$B147)*(D_Pointages!#REF!=F$2)*(D_Pointages!#REF!))</f>
        <v>#REF!</v>
      </c>
      <c r="G147" s="53" t="e">
        <f t="shared" si="16"/>
        <v>#REF!</v>
      </c>
      <c r="H147" s="56" t="e">
        <f t="shared" si="17"/>
        <v>#REF!</v>
      </c>
      <c r="I147" s="51"/>
      <c r="J147" s="63"/>
      <c r="L147" s="53" t="e">
        <f t="shared" si="18"/>
        <v>#REF!</v>
      </c>
      <c r="M147" s="51" t="e">
        <f t="shared" si="19"/>
        <v>#REF!</v>
      </c>
      <c r="N147" s="53"/>
      <c r="O147" s="63"/>
      <c r="Q147" s="53" t="e">
        <f t="shared" si="20"/>
        <v>#REF!</v>
      </c>
      <c r="R147" s="51" t="e">
        <f t="shared" si="21"/>
        <v>#REF!</v>
      </c>
      <c r="S147" s="53"/>
      <c r="T147" s="63"/>
      <c r="U147" s="67">
        <f t="shared" si="22"/>
        <v>1.4700000000000001E-8</v>
      </c>
    </row>
    <row r="148" spans="2:21" ht="18.75" x14ac:dyDescent="0.3">
      <c r="B148" s="28" t="s">
        <v>390</v>
      </c>
      <c r="C148" s="32" t="e">
        <f>SUMPRODUCT((D_Pointages!#REF!=$B148)*(D_Pointages!#REF!=C$2)*(D_Pointages!#REF!))</f>
        <v>#REF!</v>
      </c>
      <c r="D148" s="32" t="e">
        <f>SUMPRODUCT((D_Pointages!#REF!=$B148)*(D_Pointages!#REF!=D$2)*(D_Pointages!#REF!))</f>
        <v>#REF!</v>
      </c>
      <c r="E148" s="32" t="e">
        <f>SUMPRODUCT((D_Pointages!#REF!=$B148)*(D_Pointages!#REF!=E$2)*(D_Pointages!#REF!))</f>
        <v>#REF!</v>
      </c>
      <c r="F148" s="32" t="e">
        <f>SUMPRODUCT((D_Pointages!#REF!=$B148)*(D_Pointages!#REF!=F$2)*(D_Pointages!#REF!))</f>
        <v>#REF!</v>
      </c>
      <c r="G148" s="53" t="e">
        <f t="shared" si="16"/>
        <v>#REF!</v>
      </c>
      <c r="H148" s="56" t="e">
        <f t="shared" si="17"/>
        <v>#REF!</v>
      </c>
      <c r="I148" s="51"/>
      <c r="J148" s="63"/>
      <c r="L148" s="53" t="e">
        <f t="shared" si="18"/>
        <v>#REF!</v>
      </c>
      <c r="M148" s="51" t="e">
        <f t="shared" si="19"/>
        <v>#REF!</v>
      </c>
      <c r="N148" s="53"/>
      <c r="O148" s="63"/>
      <c r="Q148" s="53" t="e">
        <f t="shared" si="20"/>
        <v>#REF!</v>
      </c>
      <c r="R148" s="51" t="e">
        <f t="shared" si="21"/>
        <v>#REF!</v>
      </c>
      <c r="S148" s="53"/>
      <c r="T148" s="63"/>
      <c r="U148" s="67">
        <f t="shared" si="22"/>
        <v>1.48E-8</v>
      </c>
    </row>
    <row r="149" spans="2:21" ht="18.75" x14ac:dyDescent="0.3">
      <c r="B149" s="28" t="s">
        <v>310</v>
      </c>
      <c r="C149" s="32" t="e">
        <f>SUMPRODUCT((D_Pointages!#REF!=$B149)*(D_Pointages!#REF!=C$2)*(D_Pointages!#REF!))</f>
        <v>#REF!</v>
      </c>
      <c r="D149" s="32" t="e">
        <f>SUMPRODUCT((D_Pointages!#REF!=$B149)*(D_Pointages!#REF!=D$2)*(D_Pointages!#REF!))</f>
        <v>#REF!</v>
      </c>
      <c r="E149" s="32" t="e">
        <f>SUMPRODUCT((D_Pointages!#REF!=$B149)*(D_Pointages!#REF!=E$2)*(D_Pointages!#REF!))</f>
        <v>#REF!</v>
      </c>
      <c r="F149" s="32" t="e">
        <f>SUMPRODUCT((D_Pointages!#REF!=$B149)*(D_Pointages!#REF!=F$2)*(D_Pointages!#REF!))</f>
        <v>#REF!</v>
      </c>
      <c r="G149" s="53" t="e">
        <f t="shared" si="16"/>
        <v>#REF!</v>
      </c>
      <c r="H149" s="56" t="e">
        <f t="shared" si="17"/>
        <v>#REF!</v>
      </c>
      <c r="I149" s="51"/>
      <c r="J149" s="63"/>
      <c r="L149" s="53" t="e">
        <f t="shared" si="18"/>
        <v>#REF!</v>
      </c>
      <c r="M149" s="51" t="e">
        <f t="shared" si="19"/>
        <v>#REF!</v>
      </c>
      <c r="N149" s="53"/>
      <c r="O149" s="63"/>
      <c r="Q149" s="53" t="e">
        <f t="shared" si="20"/>
        <v>#REF!</v>
      </c>
      <c r="R149" s="51" t="e">
        <f t="shared" si="21"/>
        <v>#REF!</v>
      </c>
      <c r="S149" s="53"/>
      <c r="T149" s="63"/>
      <c r="U149" s="67">
        <f t="shared" si="22"/>
        <v>1.4900000000000001E-8</v>
      </c>
    </row>
    <row r="150" spans="2:21" ht="18.75" x14ac:dyDescent="0.3">
      <c r="B150" s="28" t="s">
        <v>439</v>
      </c>
      <c r="C150" s="32" t="e">
        <f>SUMPRODUCT((D_Pointages!#REF!=$B150)*(D_Pointages!#REF!=C$2)*(D_Pointages!#REF!))</f>
        <v>#REF!</v>
      </c>
      <c r="D150" s="32" t="e">
        <f>SUMPRODUCT((D_Pointages!#REF!=$B150)*(D_Pointages!#REF!=D$2)*(D_Pointages!#REF!))</f>
        <v>#REF!</v>
      </c>
      <c r="E150" s="32" t="e">
        <f>SUMPRODUCT((D_Pointages!#REF!=$B150)*(D_Pointages!#REF!=E$2)*(D_Pointages!#REF!))</f>
        <v>#REF!</v>
      </c>
      <c r="F150" s="32" t="e">
        <f>SUMPRODUCT((D_Pointages!#REF!=$B150)*(D_Pointages!#REF!=F$2)*(D_Pointages!#REF!))</f>
        <v>#REF!</v>
      </c>
      <c r="G150" s="53" t="e">
        <f t="shared" si="16"/>
        <v>#REF!</v>
      </c>
      <c r="H150" s="56" t="e">
        <f t="shared" si="17"/>
        <v>#REF!</v>
      </c>
      <c r="I150" s="51"/>
      <c r="J150" s="63"/>
      <c r="L150" s="53" t="e">
        <f t="shared" si="18"/>
        <v>#REF!</v>
      </c>
      <c r="M150" s="51" t="e">
        <f t="shared" si="19"/>
        <v>#REF!</v>
      </c>
      <c r="N150" s="53"/>
      <c r="O150" s="63"/>
      <c r="Q150" s="53" t="e">
        <f t="shared" si="20"/>
        <v>#REF!</v>
      </c>
      <c r="R150" s="51" t="e">
        <f t="shared" si="21"/>
        <v>#REF!</v>
      </c>
      <c r="S150" s="53"/>
      <c r="T150" s="63"/>
      <c r="U150" s="67">
        <f t="shared" si="22"/>
        <v>1.5000000000000002E-8</v>
      </c>
    </row>
    <row r="151" spans="2:21" ht="18.75" x14ac:dyDescent="0.3">
      <c r="B151" s="28" t="s">
        <v>321</v>
      </c>
      <c r="C151" s="32" t="e">
        <f>SUMPRODUCT((D_Pointages!#REF!=$B151)*(D_Pointages!#REF!=C$2)*(D_Pointages!#REF!))</f>
        <v>#REF!</v>
      </c>
      <c r="D151" s="32" t="e">
        <f>SUMPRODUCT((D_Pointages!#REF!=$B151)*(D_Pointages!#REF!=D$2)*(D_Pointages!#REF!))</f>
        <v>#REF!</v>
      </c>
      <c r="E151" s="32" t="e">
        <f>SUMPRODUCT((D_Pointages!#REF!=$B151)*(D_Pointages!#REF!=E$2)*(D_Pointages!#REF!))</f>
        <v>#REF!</v>
      </c>
      <c r="F151" s="32" t="e">
        <f>SUMPRODUCT((D_Pointages!#REF!=$B151)*(D_Pointages!#REF!=F$2)*(D_Pointages!#REF!))</f>
        <v>#REF!</v>
      </c>
      <c r="G151" s="53" t="e">
        <f t="shared" si="16"/>
        <v>#REF!</v>
      </c>
      <c r="H151" s="56" t="e">
        <f t="shared" si="17"/>
        <v>#REF!</v>
      </c>
      <c r="I151" s="51"/>
      <c r="J151" s="63"/>
      <c r="L151" s="53" t="e">
        <f t="shared" si="18"/>
        <v>#REF!</v>
      </c>
      <c r="M151" s="51" t="e">
        <f t="shared" si="19"/>
        <v>#REF!</v>
      </c>
      <c r="N151" s="53"/>
      <c r="O151" s="63"/>
      <c r="Q151" s="53" t="e">
        <f t="shared" si="20"/>
        <v>#REF!</v>
      </c>
      <c r="R151" s="51" t="e">
        <f t="shared" si="21"/>
        <v>#REF!</v>
      </c>
      <c r="S151" s="53"/>
      <c r="T151" s="63"/>
      <c r="U151" s="67">
        <f t="shared" si="22"/>
        <v>1.51E-8</v>
      </c>
    </row>
    <row r="152" spans="2:21" ht="18.75" x14ac:dyDescent="0.3">
      <c r="B152" s="28" t="s">
        <v>357</v>
      </c>
      <c r="C152" s="32" t="e">
        <f>SUMPRODUCT((D_Pointages!#REF!=$B152)*(D_Pointages!#REF!=C$2)*(D_Pointages!#REF!))</f>
        <v>#REF!</v>
      </c>
      <c r="D152" s="32" t="e">
        <f>SUMPRODUCT((D_Pointages!#REF!=$B152)*(D_Pointages!#REF!=D$2)*(D_Pointages!#REF!))</f>
        <v>#REF!</v>
      </c>
      <c r="E152" s="32" t="e">
        <f>SUMPRODUCT((D_Pointages!#REF!=$B152)*(D_Pointages!#REF!=E$2)*(D_Pointages!#REF!))</f>
        <v>#REF!</v>
      </c>
      <c r="F152" s="32" t="e">
        <f>SUMPRODUCT((D_Pointages!#REF!=$B152)*(D_Pointages!#REF!=F$2)*(D_Pointages!#REF!))</f>
        <v>#REF!</v>
      </c>
      <c r="G152" s="53" t="e">
        <f t="shared" si="16"/>
        <v>#REF!</v>
      </c>
      <c r="H152" s="56" t="e">
        <f t="shared" si="17"/>
        <v>#REF!</v>
      </c>
      <c r="I152" s="51"/>
      <c r="J152" s="63"/>
      <c r="L152" s="53" t="e">
        <f t="shared" si="18"/>
        <v>#REF!</v>
      </c>
      <c r="M152" s="51" t="e">
        <f t="shared" si="19"/>
        <v>#REF!</v>
      </c>
      <c r="N152" s="53"/>
      <c r="O152" s="63"/>
      <c r="Q152" s="53" t="e">
        <f t="shared" si="20"/>
        <v>#REF!</v>
      </c>
      <c r="R152" s="51" t="e">
        <f t="shared" si="21"/>
        <v>#REF!</v>
      </c>
      <c r="S152" s="53"/>
      <c r="T152" s="63"/>
      <c r="U152" s="67">
        <f t="shared" si="22"/>
        <v>1.52E-8</v>
      </c>
    </row>
    <row r="153" spans="2:21" ht="18.75" x14ac:dyDescent="0.3">
      <c r="B153" s="28" t="s">
        <v>340</v>
      </c>
      <c r="C153" s="32" t="e">
        <f>SUMPRODUCT((D_Pointages!#REF!=$B153)*(D_Pointages!#REF!=C$2)*(D_Pointages!#REF!))</f>
        <v>#REF!</v>
      </c>
      <c r="D153" s="32" t="e">
        <f>SUMPRODUCT((D_Pointages!#REF!=$B153)*(D_Pointages!#REF!=D$2)*(D_Pointages!#REF!))</f>
        <v>#REF!</v>
      </c>
      <c r="E153" s="32" t="e">
        <f>SUMPRODUCT((D_Pointages!#REF!=$B153)*(D_Pointages!#REF!=E$2)*(D_Pointages!#REF!))</f>
        <v>#REF!</v>
      </c>
      <c r="F153" s="32" t="e">
        <f>SUMPRODUCT((D_Pointages!#REF!=$B153)*(D_Pointages!#REF!=F$2)*(D_Pointages!#REF!))</f>
        <v>#REF!</v>
      </c>
      <c r="G153" s="53" t="e">
        <f t="shared" si="16"/>
        <v>#REF!</v>
      </c>
      <c r="H153" s="56" t="e">
        <f t="shared" si="17"/>
        <v>#REF!</v>
      </c>
      <c r="I153" s="51"/>
      <c r="J153" s="63"/>
      <c r="L153" s="53" t="e">
        <f t="shared" si="18"/>
        <v>#REF!</v>
      </c>
      <c r="M153" s="51" t="e">
        <f t="shared" si="19"/>
        <v>#REF!</v>
      </c>
      <c r="N153" s="53"/>
      <c r="O153" s="63"/>
      <c r="Q153" s="53" t="e">
        <f t="shared" si="20"/>
        <v>#REF!</v>
      </c>
      <c r="R153" s="51" t="e">
        <f t="shared" si="21"/>
        <v>#REF!</v>
      </c>
      <c r="S153" s="53"/>
      <c r="T153" s="63"/>
      <c r="U153" s="67">
        <f t="shared" si="22"/>
        <v>1.5300000000000001E-8</v>
      </c>
    </row>
    <row r="154" spans="2:21" ht="18.75" x14ac:dyDescent="0.3">
      <c r="B154" s="28" t="s">
        <v>440</v>
      </c>
      <c r="C154" s="32" t="e">
        <f>SUMPRODUCT((D_Pointages!#REF!=$B154)*(D_Pointages!#REF!=C$2)*(D_Pointages!#REF!))</f>
        <v>#REF!</v>
      </c>
      <c r="D154" s="32" t="e">
        <f>SUMPRODUCT((D_Pointages!#REF!=$B154)*(D_Pointages!#REF!=D$2)*(D_Pointages!#REF!))</f>
        <v>#REF!</v>
      </c>
      <c r="E154" s="32" t="e">
        <f>SUMPRODUCT((D_Pointages!#REF!=$B154)*(D_Pointages!#REF!=E$2)*(D_Pointages!#REF!))</f>
        <v>#REF!</v>
      </c>
      <c r="F154" s="32" t="e">
        <f>SUMPRODUCT((D_Pointages!#REF!=$B154)*(D_Pointages!#REF!=F$2)*(D_Pointages!#REF!))</f>
        <v>#REF!</v>
      </c>
      <c r="G154" s="53" t="e">
        <f t="shared" si="16"/>
        <v>#REF!</v>
      </c>
      <c r="H154" s="56" t="e">
        <f t="shared" si="17"/>
        <v>#REF!</v>
      </c>
      <c r="I154" s="51"/>
      <c r="J154" s="63"/>
      <c r="L154" s="53" t="e">
        <f t="shared" si="18"/>
        <v>#REF!</v>
      </c>
      <c r="M154" s="51" t="e">
        <f t="shared" si="19"/>
        <v>#REF!</v>
      </c>
      <c r="N154" s="53"/>
      <c r="O154" s="63"/>
      <c r="Q154" s="53" t="e">
        <f t="shared" si="20"/>
        <v>#REF!</v>
      </c>
      <c r="R154" s="51" t="e">
        <f t="shared" si="21"/>
        <v>#REF!</v>
      </c>
      <c r="S154" s="53"/>
      <c r="T154" s="63"/>
      <c r="U154" s="67">
        <f t="shared" si="22"/>
        <v>1.5399999999999999E-8</v>
      </c>
    </row>
    <row r="155" spans="2:21" ht="18.75" x14ac:dyDescent="0.3">
      <c r="B155" s="28" t="s">
        <v>441</v>
      </c>
      <c r="C155" s="32" t="e">
        <f>SUMPRODUCT((D_Pointages!#REF!=$B155)*(D_Pointages!#REF!=C$2)*(D_Pointages!#REF!))</f>
        <v>#REF!</v>
      </c>
      <c r="D155" s="32" t="e">
        <f>SUMPRODUCT((D_Pointages!#REF!=$B155)*(D_Pointages!#REF!=D$2)*(D_Pointages!#REF!))</f>
        <v>#REF!</v>
      </c>
      <c r="E155" s="32" t="e">
        <f>SUMPRODUCT((D_Pointages!#REF!=$B155)*(D_Pointages!#REF!=E$2)*(D_Pointages!#REF!))</f>
        <v>#REF!</v>
      </c>
      <c r="F155" s="32" t="e">
        <f>SUMPRODUCT((D_Pointages!#REF!=$B155)*(D_Pointages!#REF!=F$2)*(D_Pointages!#REF!))</f>
        <v>#REF!</v>
      </c>
      <c r="G155" s="53" t="e">
        <f t="shared" si="16"/>
        <v>#REF!</v>
      </c>
      <c r="H155" s="56" t="e">
        <f t="shared" si="17"/>
        <v>#REF!</v>
      </c>
      <c r="I155" s="51"/>
      <c r="J155" s="63"/>
      <c r="L155" s="53" t="e">
        <f t="shared" si="18"/>
        <v>#REF!</v>
      </c>
      <c r="M155" s="51" t="e">
        <f t="shared" si="19"/>
        <v>#REF!</v>
      </c>
      <c r="N155" s="53"/>
      <c r="O155" s="63"/>
      <c r="Q155" s="53" t="e">
        <f t="shared" si="20"/>
        <v>#REF!</v>
      </c>
      <c r="R155" s="51" t="e">
        <f t="shared" si="21"/>
        <v>#REF!</v>
      </c>
      <c r="S155" s="53"/>
      <c r="T155" s="63"/>
      <c r="U155" s="67">
        <f t="shared" si="22"/>
        <v>1.55E-8</v>
      </c>
    </row>
    <row r="156" spans="2:21" ht="18.75" x14ac:dyDescent="0.3">
      <c r="B156" s="28" t="s">
        <v>391</v>
      </c>
      <c r="C156" s="32" t="e">
        <f>SUMPRODUCT((D_Pointages!#REF!=$B156)*(D_Pointages!#REF!=C$2)*(D_Pointages!#REF!))</f>
        <v>#REF!</v>
      </c>
      <c r="D156" s="32" t="e">
        <f>SUMPRODUCT((D_Pointages!#REF!=$B156)*(D_Pointages!#REF!=D$2)*(D_Pointages!#REF!))</f>
        <v>#REF!</v>
      </c>
      <c r="E156" s="32" t="e">
        <f>SUMPRODUCT((D_Pointages!#REF!=$B156)*(D_Pointages!#REF!=E$2)*(D_Pointages!#REF!))</f>
        <v>#REF!</v>
      </c>
      <c r="F156" s="32" t="e">
        <f>SUMPRODUCT((D_Pointages!#REF!=$B156)*(D_Pointages!#REF!=F$2)*(D_Pointages!#REF!))</f>
        <v>#REF!</v>
      </c>
      <c r="G156" s="53" t="e">
        <f t="shared" si="16"/>
        <v>#REF!</v>
      </c>
      <c r="H156" s="56" t="e">
        <f t="shared" si="17"/>
        <v>#REF!</v>
      </c>
      <c r="I156" s="51"/>
      <c r="J156" s="63"/>
      <c r="L156" s="53" t="e">
        <f t="shared" si="18"/>
        <v>#REF!</v>
      </c>
      <c r="M156" s="51" t="e">
        <f t="shared" si="19"/>
        <v>#REF!</v>
      </c>
      <c r="N156" s="53"/>
      <c r="O156" s="63"/>
      <c r="Q156" s="53" t="e">
        <f t="shared" si="20"/>
        <v>#REF!</v>
      </c>
      <c r="R156" s="51" t="e">
        <f t="shared" si="21"/>
        <v>#REF!</v>
      </c>
      <c r="S156" s="53"/>
      <c r="T156" s="63"/>
      <c r="U156" s="67">
        <f t="shared" si="22"/>
        <v>1.5600000000000001E-8</v>
      </c>
    </row>
    <row r="157" spans="2:21" ht="18.75" x14ac:dyDescent="0.3">
      <c r="B157" s="28" t="s">
        <v>442</v>
      </c>
      <c r="C157" s="32" t="e">
        <f>SUMPRODUCT((D_Pointages!#REF!=$B157)*(D_Pointages!#REF!=C$2)*(D_Pointages!#REF!))</f>
        <v>#REF!</v>
      </c>
      <c r="D157" s="32" t="e">
        <f>SUMPRODUCT((D_Pointages!#REF!=$B157)*(D_Pointages!#REF!=D$2)*(D_Pointages!#REF!))</f>
        <v>#REF!</v>
      </c>
      <c r="E157" s="32" t="e">
        <f>SUMPRODUCT((D_Pointages!#REF!=$B157)*(D_Pointages!#REF!=E$2)*(D_Pointages!#REF!))</f>
        <v>#REF!</v>
      </c>
      <c r="F157" s="32" t="e">
        <f>SUMPRODUCT((D_Pointages!#REF!=$B157)*(D_Pointages!#REF!=F$2)*(D_Pointages!#REF!))</f>
        <v>#REF!</v>
      </c>
      <c r="G157" s="53" t="e">
        <f t="shared" si="16"/>
        <v>#REF!</v>
      </c>
      <c r="H157" s="56" t="e">
        <f t="shared" si="17"/>
        <v>#REF!</v>
      </c>
      <c r="I157" s="51"/>
      <c r="J157" s="63"/>
      <c r="L157" s="53" t="e">
        <f t="shared" si="18"/>
        <v>#REF!</v>
      </c>
      <c r="M157" s="51" t="e">
        <f t="shared" si="19"/>
        <v>#REF!</v>
      </c>
      <c r="N157" s="53"/>
      <c r="O157" s="63"/>
      <c r="Q157" s="53" t="e">
        <f t="shared" si="20"/>
        <v>#REF!</v>
      </c>
      <c r="R157" s="51" t="e">
        <f t="shared" si="21"/>
        <v>#REF!</v>
      </c>
      <c r="S157" s="53"/>
      <c r="T157" s="63"/>
      <c r="U157" s="67">
        <f t="shared" si="22"/>
        <v>1.5700000000000002E-8</v>
      </c>
    </row>
    <row r="158" spans="2:21" ht="18.75" x14ac:dyDescent="0.3">
      <c r="B158" s="28" t="s">
        <v>443</v>
      </c>
      <c r="C158" s="32" t="e">
        <f>SUMPRODUCT((D_Pointages!#REF!=$B158)*(D_Pointages!#REF!=C$2)*(D_Pointages!#REF!))</f>
        <v>#REF!</v>
      </c>
      <c r="D158" s="32" t="e">
        <f>SUMPRODUCT((D_Pointages!#REF!=$B158)*(D_Pointages!#REF!=D$2)*(D_Pointages!#REF!))</f>
        <v>#REF!</v>
      </c>
      <c r="E158" s="32" t="e">
        <f>SUMPRODUCT((D_Pointages!#REF!=$B158)*(D_Pointages!#REF!=E$2)*(D_Pointages!#REF!))</f>
        <v>#REF!</v>
      </c>
      <c r="F158" s="32" t="e">
        <f>SUMPRODUCT((D_Pointages!#REF!=$B158)*(D_Pointages!#REF!=F$2)*(D_Pointages!#REF!))</f>
        <v>#REF!</v>
      </c>
      <c r="G158" s="53" t="e">
        <f t="shared" si="16"/>
        <v>#REF!</v>
      </c>
      <c r="H158" s="56" t="e">
        <f t="shared" si="17"/>
        <v>#REF!</v>
      </c>
      <c r="I158" s="51"/>
      <c r="J158" s="63"/>
      <c r="L158" s="53" t="e">
        <f t="shared" si="18"/>
        <v>#REF!</v>
      </c>
      <c r="M158" s="51" t="e">
        <f t="shared" si="19"/>
        <v>#REF!</v>
      </c>
      <c r="N158" s="53"/>
      <c r="O158" s="63"/>
      <c r="Q158" s="53" t="e">
        <f t="shared" si="20"/>
        <v>#REF!</v>
      </c>
      <c r="R158" s="51" t="e">
        <f t="shared" si="21"/>
        <v>#REF!</v>
      </c>
      <c r="S158" s="53"/>
      <c r="T158" s="63"/>
      <c r="U158" s="67">
        <f t="shared" si="22"/>
        <v>1.5799999999999999E-8</v>
      </c>
    </row>
    <row r="159" spans="2:21" ht="18.75" x14ac:dyDescent="0.3">
      <c r="B159" s="28" t="s">
        <v>444</v>
      </c>
      <c r="C159" s="32" t="e">
        <f>SUMPRODUCT((D_Pointages!#REF!=$B159)*(D_Pointages!#REF!=C$2)*(D_Pointages!#REF!))</f>
        <v>#REF!</v>
      </c>
      <c r="D159" s="32" t="e">
        <f>SUMPRODUCT((D_Pointages!#REF!=$B159)*(D_Pointages!#REF!=D$2)*(D_Pointages!#REF!))</f>
        <v>#REF!</v>
      </c>
      <c r="E159" s="32" t="e">
        <f>SUMPRODUCT((D_Pointages!#REF!=$B159)*(D_Pointages!#REF!=E$2)*(D_Pointages!#REF!))</f>
        <v>#REF!</v>
      </c>
      <c r="F159" s="32" t="e">
        <f>SUMPRODUCT((D_Pointages!#REF!=$B159)*(D_Pointages!#REF!=F$2)*(D_Pointages!#REF!))</f>
        <v>#REF!</v>
      </c>
      <c r="G159" s="53" t="e">
        <f t="shared" si="16"/>
        <v>#REF!</v>
      </c>
      <c r="H159" s="56" t="e">
        <f t="shared" si="17"/>
        <v>#REF!</v>
      </c>
      <c r="I159" s="51"/>
      <c r="J159" s="63"/>
      <c r="L159" s="53" t="e">
        <f t="shared" si="18"/>
        <v>#REF!</v>
      </c>
      <c r="M159" s="51" t="e">
        <f t="shared" si="19"/>
        <v>#REF!</v>
      </c>
      <c r="N159" s="53"/>
      <c r="O159" s="63"/>
      <c r="Q159" s="53" t="e">
        <f t="shared" si="20"/>
        <v>#REF!</v>
      </c>
      <c r="R159" s="51" t="e">
        <f t="shared" si="21"/>
        <v>#REF!</v>
      </c>
      <c r="S159" s="53"/>
      <c r="T159" s="63"/>
      <c r="U159" s="67">
        <f t="shared" si="22"/>
        <v>1.59E-8</v>
      </c>
    </row>
    <row r="160" spans="2:21" ht="18.75" x14ac:dyDescent="0.3">
      <c r="B160" s="28" t="s">
        <v>272</v>
      </c>
      <c r="C160" s="32" t="e">
        <f>SUMPRODUCT((D_Pointages!#REF!=$B160)*(D_Pointages!#REF!=C$2)*(D_Pointages!#REF!))</f>
        <v>#REF!</v>
      </c>
      <c r="D160" s="32" t="e">
        <f>SUMPRODUCT((D_Pointages!#REF!=$B160)*(D_Pointages!#REF!=D$2)*(D_Pointages!#REF!))</f>
        <v>#REF!</v>
      </c>
      <c r="E160" s="32" t="e">
        <f>SUMPRODUCT((D_Pointages!#REF!=$B160)*(D_Pointages!#REF!=E$2)*(D_Pointages!#REF!))</f>
        <v>#REF!</v>
      </c>
      <c r="F160" s="32" t="e">
        <f>SUMPRODUCT((D_Pointages!#REF!=$B160)*(D_Pointages!#REF!=F$2)*(D_Pointages!#REF!))</f>
        <v>#REF!</v>
      </c>
      <c r="G160" s="53" t="e">
        <f t="shared" si="16"/>
        <v>#REF!</v>
      </c>
      <c r="H160" s="56" t="e">
        <f t="shared" si="17"/>
        <v>#REF!</v>
      </c>
      <c r="I160" s="51"/>
      <c r="J160" s="63"/>
      <c r="L160" s="53" t="e">
        <f t="shared" si="18"/>
        <v>#REF!</v>
      </c>
      <c r="M160" s="51" t="e">
        <f t="shared" si="19"/>
        <v>#REF!</v>
      </c>
      <c r="N160" s="53"/>
      <c r="O160" s="63"/>
      <c r="Q160" s="53" t="e">
        <f t="shared" si="20"/>
        <v>#REF!</v>
      </c>
      <c r="R160" s="51" t="e">
        <f t="shared" si="21"/>
        <v>#REF!</v>
      </c>
      <c r="S160" s="53"/>
      <c r="T160" s="63"/>
      <c r="U160" s="67">
        <f t="shared" si="22"/>
        <v>1.6000000000000001E-8</v>
      </c>
    </row>
    <row r="161" spans="2:21" ht="18.75" x14ac:dyDescent="0.3">
      <c r="B161" s="28" t="s">
        <v>300</v>
      </c>
      <c r="C161" s="32" t="e">
        <f>SUMPRODUCT((D_Pointages!#REF!=$B161)*(D_Pointages!#REF!=C$2)*(D_Pointages!#REF!))</f>
        <v>#REF!</v>
      </c>
      <c r="D161" s="32" t="e">
        <f>SUMPRODUCT((D_Pointages!#REF!=$B161)*(D_Pointages!#REF!=D$2)*(D_Pointages!#REF!))</f>
        <v>#REF!</v>
      </c>
      <c r="E161" s="32" t="e">
        <f>SUMPRODUCT((D_Pointages!#REF!=$B161)*(D_Pointages!#REF!=E$2)*(D_Pointages!#REF!))</f>
        <v>#REF!</v>
      </c>
      <c r="F161" s="32" t="e">
        <f>SUMPRODUCT((D_Pointages!#REF!=$B161)*(D_Pointages!#REF!=F$2)*(D_Pointages!#REF!))</f>
        <v>#REF!</v>
      </c>
      <c r="G161" s="53" t="e">
        <f t="shared" si="16"/>
        <v>#REF!</v>
      </c>
      <c r="H161" s="56" t="e">
        <f t="shared" si="17"/>
        <v>#REF!</v>
      </c>
      <c r="I161" s="51"/>
      <c r="J161" s="63"/>
      <c r="L161" s="53" t="e">
        <f t="shared" si="18"/>
        <v>#REF!</v>
      </c>
      <c r="M161" s="51" t="e">
        <f t="shared" si="19"/>
        <v>#REF!</v>
      </c>
      <c r="N161" s="53"/>
      <c r="O161" s="63"/>
      <c r="Q161" s="53" t="e">
        <f t="shared" si="20"/>
        <v>#REF!</v>
      </c>
      <c r="R161" s="51" t="e">
        <f t="shared" si="21"/>
        <v>#REF!</v>
      </c>
      <c r="S161" s="53"/>
      <c r="T161" s="63"/>
      <c r="U161" s="67">
        <f t="shared" si="22"/>
        <v>1.6100000000000002E-8</v>
      </c>
    </row>
    <row r="162" spans="2:21" ht="18.75" x14ac:dyDescent="0.3">
      <c r="B162" s="28" t="s">
        <v>445</v>
      </c>
      <c r="C162" s="32" t="e">
        <f>SUMPRODUCT((D_Pointages!#REF!=$B162)*(D_Pointages!#REF!=C$2)*(D_Pointages!#REF!))</f>
        <v>#REF!</v>
      </c>
      <c r="D162" s="32" t="e">
        <f>SUMPRODUCT((D_Pointages!#REF!=$B162)*(D_Pointages!#REF!=D$2)*(D_Pointages!#REF!))</f>
        <v>#REF!</v>
      </c>
      <c r="E162" s="32" t="e">
        <f>SUMPRODUCT((D_Pointages!#REF!=$B162)*(D_Pointages!#REF!=E$2)*(D_Pointages!#REF!))</f>
        <v>#REF!</v>
      </c>
      <c r="F162" s="32" t="e">
        <f>SUMPRODUCT((D_Pointages!#REF!=$B162)*(D_Pointages!#REF!=F$2)*(D_Pointages!#REF!))</f>
        <v>#REF!</v>
      </c>
      <c r="G162" s="53" t="e">
        <f t="shared" si="16"/>
        <v>#REF!</v>
      </c>
      <c r="H162" s="56" t="e">
        <f t="shared" si="17"/>
        <v>#REF!</v>
      </c>
      <c r="I162" s="51"/>
      <c r="J162" s="63"/>
      <c r="L162" s="53" t="e">
        <f t="shared" si="18"/>
        <v>#REF!</v>
      </c>
      <c r="M162" s="51" t="e">
        <f t="shared" si="19"/>
        <v>#REF!</v>
      </c>
      <c r="N162" s="53"/>
      <c r="O162" s="63"/>
      <c r="Q162" s="53" t="e">
        <f t="shared" si="20"/>
        <v>#REF!</v>
      </c>
      <c r="R162" s="51" t="e">
        <f t="shared" si="21"/>
        <v>#REF!</v>
      </c>
      <c r="S162" s="53"/>
      <c r="T162" s="63"/>
      <c r="U162" s="67">
        <f t="shared" si="22"/>
        <v>1.6199999999999999E-8</v>
      </c>
    </row>
    <row r="163" spans="2:21" ht="18.75" x14ac:dyDescent="0.3">
      <c r="B163" s="28" t="s">
        <v>446</v>
      </c>
      <c r="C163" s="32" t="e">
        <f>SUMPRODUCT((D_Pointages!#REF!=$B163)*(D_Pointages!#REF!=C$2)*(D_Pointages!#REF!))</f>
        <v>#REF!</v>
      </c>
      <c r="D163" s="32" t="e">
        <f>SUMPRODUCT((D_Pointages!#REF!=$B163)*(D_Pointages!#REF!=D$2)*(D_Pointages!#REF!))</f>
        <v>#REF!</v>
      </c>
      <c r="E163" s="32" t="e">
        <f>SUMPRODUCT((D_Pointages!#REF!=$B163)*(D_Pointages!#REF!=E$2)*(D_Pointages!#REF!))</f>
        <v>#REF!</v>
      </c>
      <c r="F163" s="32" t="e">
        <f>SUMPRODUCT((D_Pointages!#REF!=$B163)*(D_Pointages!#REF!=F$2)*(D_Pointages!#REF!))</f>
        <v>#REF!</v>
      </c>
      <c r="G163" s="53" t="e">
        <f t="shared" si="16"/>
        <v>#REF!</v>
      </c>
      <c r="H163" s="56" t="e">
        <f t="shared" si="17"/>
        <v>#REF!</v>
      </c>
      <c r="I163" s="51"/>
      <c r="J163" s="63"/>
      <c r="L163" s="53" t="e">
        <f t="shared" si="18"/>
        <v>#REF!</v>
      </c>
      <c r="M163" s="51" t="e">
        <f t="shared" si="19"/>
        <v>#REF!</v>
      </c>
      <c r="N163" s="53"/>
      <c r="O163" s="63"/>
      <c r="Q163" s="53" t="e">
        <f t="shared" si="20"/>
        <v>#REF!</v>
      </c>
      <c r="R163" s="51" t="e">
        <f t="shared" si="21"/>
        <v>#REF!</v>
      </c>
      <c r="S163" s="53"/>
      <c r="T163" s="63"/>
      <c r="U163" s="67">
        <f t="shared" si="22"/>
        <v>1.63E-8</v>
      </c>
    </row>
    <row r="164" spans="2:21" ht="18.75" x14ac:dyDescent="0.3">
      <c r="B164" s="28" t="s">
        <v>447</v>
      </c>
      <c r="C164" s="32" t="e">
        <f>SUMPRODUCT((D_Pointages!#REF!=$B164)*(D_Pointages!#REF!=C$2)*(D_Pointages!#REF!))</f>
        <v>#REF!</v>
      </c>
      <c r="D164" s="32" t="e">
        <f>SUMPRODUCT((D_Pointages!#REF!=$B164)*(D_Pointages!#REF!=D$2)*(D_Pointages!#REF!))</f>
        <v>#REF!</v>
      </c>
      <c r="E164" s="32" t="e">
        <f>SUMPRODUCT((D_Pointages!#REF!=$B164)*(D_Pointages!#REF!=E$2)*(D_Pointages!#REF!))</f>
        <v>#REF!</v>
      </c>
      <c r="F164" s="32" t="e">
        <f>SUMPRODUCT((D_Pointages!#REF!=$B164)*(D_Pointages!#REF!=F$2)*(D_Pointages!#REF!))</f>
        <v>#REF!</v>
      </c>
      <c r="G164" s="53" t="e">
        <f t="shared" si="16"/>
        <v>#REF!</v>
      </c>
      <c r="H164" s="56" t="e">
        <f t="shared" si="17"/>
        <v>#REF!</v>
      </c>
      <c r="I164" s="51"/>
      <c r="J164" s="63"/>
      <c r="L164" s="53" t="e">
        <f t="shared" si="18"/>
        <v>#REF!</v>
      </c>
      <c r="M164" s="51" t="e">
        <f t="shared" si="19"/>
        <v>#REF!</v>
      </c>
      <c r="N164" s="53"/>
      <c r="O164" s="63"/>
      <c r="Q164" s="53" t="e">
        <f t="shared" si="20"/>
        <v>#REF!</v>
      </c>
      <c r="R164" s="51" t="e">
        <f t="shared" si="21"/>
        <v>#REF!</v>
      </c>
      <c r="S164" s="53"/>
      <c r="T164" s="63"/>
      <c r="U164" s="67">
        <f t="shared" si="22"/>
        <v>1.6400000000000001E-8</v>
      </c>
    </row>
    <row r="165" spans="2:21" ht="18.75" x14ac:dyDescent="0.3">
      <c r="B165" s="28" t="s">
        <v>361</v>
      </c>
      <c r="C165" s="32" t="e">
        <f>SUMPRODUCT((D_Pointages!#REF!=$B165)*(D_Pointages!#REF!=C$2)*(D_Pointages!#REF!))</f>
        <v>#REF!</v>
      </c>
      <c r="D165" s="32" t="e">
        <f>SUMPRODUCT((D_Pointages!#REF!=$B165)*(D_Pointages!#REF!=D$2)*(D_Pointages!#REF!))</f>
        <v>#REF!</v>
      </c>
      <c r="E165" s="32" t="e">
        <f>SUMPRODUCT((D_Pointages!#REF!=$B165)*(D_Pointages!#REF!=E$2)*(D_Pointages!#REF!))</f>
        <v>#REF!</v>
      </c>
      <c r="F165" s="32" t="e">
        <f>SUMPRODUCT((D_Pointages!#REF!=$B165)*(D_Pointages!#REF!=F$2)*(D_Pointages!#REF!))</f>
        <v>#REF!</v>
      </c>
      <c r="G165" s="53" t="e">
        <f t="shared" si="16"/>
        <v>#REF!</v>
      </c>
      <c r="H165" s="56" t="e">
        <f t="shared" si="17"/>
        <v>#REF!</v>
      </c>
      <c r="I165" s="51"/>
      <c r="J165" s="63"/>
      <c r="L165" s="53" t="e">
        <f t="shared" si="18"/>
        <v>#REF!</v>
      </c>
      <c r="M165" s="51" t="e">
        <f t="shared" si="19"/>
        <v>#REF!</v>
      </c>
      <c r="N165" s="53"/>
      <c r="O165" s="63"/>
      <c r="Q165" s="53" t="e">
        <f t="shared" si="20"/>
        <v>#REF!</v>
      </c>
      <c r="R165" s="51" t="e">
        <f t="shared" si="21"/>
        <v>#REF!</v>
      </c>
      <c r="S165" s="53"/>
      <c r="T165" s="63"/>
      <c r="U165" s="67">
        <f t="shared" si="22"/>
        <v>1.6500000000000002E-8</v>
      </c>
    </row>
    <row r="166" spans="2:21" ht="18.75" x14ac:dyDescent="0.3">
      <c r="B166" s="28" t="s">
        <v>282</v>
      </c>
      <c r="C166" s="32" t="e">
        <f>SUMPRODUCT((D_Pointages!#REF!=$B166)*(D_Pointages!#REF!=C$2)*(D_Pointages!#REF!))</f>
        <v>#REF!</v>
      </c>
      <c r="D166" s="32" t="e">
        <f>SUMPRODUCT((D_Pointages!#REF!=$B166)*(D_Pointages!#REF!=D$2)*(D_Pointages!#REF!))</f>
        <v>#REF!</v>
      </c>
      <c r="E166" s="32" t="e">
        <f>SUMPRODUCT((D_Pointages!#REF!=$B166)*(D_Pointages!#REF!=E$2)*(D_Pointages!#REF!))</f>
        <v>#REF!</v>
      </c>
      <c r="F166" s="32" t="e">
        <f>SUMPRODUCT((D_Pointages!#REF!=$B166)*(D_Pointages!#REF!=F$2)*(D_Pointages!#REF!))</f>
        <v>#REF!</v>
      </c>
      <c r="G166" s="53" t="e">
        <f t="shared" si="16"/>
        <v>#REF!</v>
      </c>
      <c r="H166" s="56" t="e">
        <f t="shared" si="17"/>
        <v>#REF!</v>
      </c>
      <c r="I166" s="51"/>
      <c r="J166" s="63"/>
      <c r="L166" s="53" t="e">
        <f t="shared" si="18"/>
        <v>#REF!</v>
      </c>
      <c r="M166" s="51" t="e">
        <f t="shared" si="19"/>
        <v>#REF!</v>
      </c>
      <c r="N166" s="53"/>
      <c r="O166" s="63"/>
      <c r="Q166" s="53" t="e">
        <f t="shared" si="20"/>
        <v>#REF!</v>
      </c>
      <c r="R166" s="51" t="e">
        <f t="shared" si="21"/>
        <v>#REF!</v>
      </c>
      <c r="S166" s="53"/>
      <c r="T166" s="63"/>
      <c r="U166" s="67">
        <f t="shared" si="22"/>
        <v>1.66E-8</v>
      </c>
    </row>
    <row r="167" spans="2:21" ht="18.75" x14ac:dyDescent="0.3">
      <c r="B167" s="28" t="s">
        <v>322</v>
      </c>
      <c r="C167" s="32" t="e">
        <f>SUMPRODUCT((D_Pointages!#REF!=$B167)*(D_Pointages!#REF!=C$2)*(D_Pointages!#REF!))</f>
        <v>#REF!</v>
      </c>
      <c r="D167" s="32" t="e">
        <f>SUMPRODUCT((D_Pointages!#REF!=$B167)*(D_Pointages!#REF!=D$2)*(D_Pointages!#REF!))</f>
        <v>#REF!</v>
      </c>
      <c r="E167" s="32" t="e">
        <f>SUMPRODUCT((D_Pointages!#REF!=$B167)*(D_Pointages!#REF!=E$2)*(D_Pointages!#REF!))</f>
        <v>#REF!</v>
      </c>
      <c r="F167" s="32" t="e">
        <f>SUMPRODUCT((D_Pointages!#REF!=$B167)*(D_Pointages!#REF!=F$2)*(D_Pointages!#REF!))</f>
        <v>#REF!</v>
      </c>
      <c r="G167" s="53" t="e">
        <f t="shared" si="16"/>
        <v>#REF!</v>
      </c>
      <c r="H167" s="56" t="e">
        <f t="shared" si="17"/>
        <v>#REF!</v>
      </c>
      <c r="I167" s="51"/>
      <c r="J167" s="63"/>
      <c r="L167" s="53" t="e">
        <f t="shared" si="18"/>
        <v>#REF!</v>
      </c>
      <c r="M167" s="51" t="e">
        <f t="shared" si="19"/>
        <v>#REF!</v>
      </c>
      <c r="N167" s="53"/>
      <c r="O167" s="63"/>
      <c r="Q167" s="53" t="e">
        <f t="shared" si="20"/>
        <v>#REF!</v>
      </c>
      <c r="R167" s="51" t="e">
        <f t="shared" si="21"/>
        <v>#REF!</v>
      </c>
      <c r="S167" s="53"/>
      <c r="T167" s="63"/>
      <c r="U167" s="67">
        <f t="shared" si="22"/>
        <v>1.6700000000000001E-8</v>
      </c>
    </row>
    <row r="168" spans="2:21" ht="18.75" x14ac:dyDescent="0.3">
      <c r="B168" s="28" t="s">
        <v>380</v>
      </c>
      <c r="C168" s="32" t="e">
        <f>SUMPRODUCT((D_Pointages!#REF!=$B168)*(D_Pointages!#REF!=C$2)*(D_Pointages!#REF!))</f>
        <v>#REF!</v>
      </c>
      <c r="D168" s="32" t="e">
        <f>SUMPRODUCT((D_Pointages!#REF!=$B168)*(D_Pointages!#REF!=D$2)*(D_Pointages!#REF!))</f>
        <v>#REF!</v>
      </c>
      <c r="E168" s="32" t="e">
        <f>SUMPRODUCT((D_Pointages!#REF!=$B168)*(D_Pointages!#REF!=E$2)*(D_Pointages!#REF!))</f>
        <v>#REF!</v>
      </c>
      <c r="F168" s="32" t="e">
        <f>SUMPRODUCT((D_Pointages!#REF!=$B168)*(D_Pointages!#REF!=F$2)*(D_Pointages!#REF!))</f>
        <v>#REF!</v>
      </c>
      <c r="G168" s="53" t="e">
        <f t="shared" si="16"/>
        <v>#REF!</v>
      </c>
      <c r="H168" s="56" t="e">
        <f t="shared" si="17"/>
        <v>#REF!</v>
      </c>
      <c r="I168" s="51"/>
      <c r="J168" s="63"/>
      <c r="L168" s="53" t="e">
        <f t="shared" si="18"/>
        <v>#REF!</v>
      </c>
      <c r="M168" s="51" t="e">
        <f t="shared" si="19"/>
        <v>#REF!</v>
      </c>
      <c r="N168" s="53"/>
      <c r="O168" s="63"/>
      <c r="Q168" s="53" t="e">
        <f t="shared" si="20"/>
        <v>#REF!</v>
      </c>
      <c r="R168" s="51" t="e">
        <f t="shared" si="21"/>
        <v>#REF!</v>
      </c>
      <c r="S168" s="53"/>
      <c r="T168" s="63"/>
      <c r="U168" s="67">
        <f t="shared" si="22"/>
        <v>1.6800000000000002E-8</v>
      </c>
    </row>
    <row r="169" spans="2:21" ht="18.75" x14ac:dyDescent="0.3">
      <c r="B169" s="28" t="s">
        <v>448</v>
      </c>
      <c r="C169" s="32" t="e">
        <f>SUMPRODUCT((D_Pointages!#REF!=$B169)*(D_Pointages!#REF!=C$2)*(D_Pointages!#REF!))</f>
        <v>#REF!</v>
      </c>
      <c r="D169" s="32" t="e">
        <f>SUMPRODUCT((D_Pointages!#REF!=$B169)*(D_Pointages!#REF!=D$2)*(D_Pointages!#REF!))</f>
        <v>#REF!</v>
      </c>
      <c r="E169" s="32" t="e">
        <f>SUMPRODUCT((D_Pointages!#REF!=$B169)*(D_Pointages!#REF!=E$2)*(D_Pointages!#REF!))</f>
        <v>#REF!</v>
      </c>
      <c r="F169" s="32" t="e">
        <f>SUMPRODUCT((D_Pointages!#REF!=$B169)*(D_Pointages!#REF!=F$2)*(D_Pointages!#REF!))</f>
        <v>#REF!</v>
      </c>
      <c r="G169" s="53" t="e">
        <f t="shared" si="16"/>
        <v>#REF!</v>
      </c>
      <c r="H169" s="56" t="e">
        <f t="shared" si="17"/>
        <v>#REF!</v>
      </c>
      <c r="I169" s="51"/>
      <c r="J169" s="63"/>
      <c r="L169" s="53" t="e">
        <f t="shared" si="18"/>
        <v>#REF!</v>
      </c>
      <c r="M169" s="51" t="e">
        <f t="shared" si="19"/>
        <v>#REF!</v>
      </c>
      <c r="N169" s="53"/>
      <c r="O169" s="63"/>
      <c r="Q169" s="53" t="e">
        <f t="shared" si="20"/>
        <v>#REF!</v>
      </c>
      <c r="R169" s="51" t="e">
        <f t="shared" si="21"/>
        <v>#REF!</v>
      </c>
      <c r="S169" s="53"/>
      <c r="T169" s="63"/>
      <c r="U169" s="67">
        <f t="shared" si="22"/>
        <v>1.6899999999999999E-8</v>
      </c>
    </row>
    <row r="170" spans="2:21" ht="18.75" x14ac:dyDescent="0.3">
      <c r="B170" s="28" t="s">
        <v>358</v>
      </c>
      <c r="C170" s="32" t="e">
        <f>SUMPRODUCT((D_Pointages!#REF!=$B170)*(D_Pointages!#REF!=C$2)*(D_Pointages!#REF!))</f>
        <v>#REF!</v>
      </c>
      <c r="D170" s="32" t="e">
        <f>SUMPRODUCT((D_Pointages!#REF!=$B170)*(D_Pointages!#REF!=D$2)*(D_Pointages!#REF!))</f>
        <v>#REF!</v>
      </c>
      <c r="E170" s="32" t="e">
        <f>SUMPRODUCT((D_Pointages!#REF!=$B170)*(D_Pointages!#REF!=E$2)*(D_Pointages!#REF!))</f>
        <v>#REF!</v>
      </c>
      <c r="F170" s="32" t="e">
        <f>SUMPRODUCT((D_Pointages!#REF!=$B170)*(D_Pointages!#REF!=F$2)*(D_Pointages!#REF!))</f>
        <v>#REF!</v>
      </c>
      <c r="G170" s="53" t="e">
        <f t="shared" si="16"/>
        <v>#REF!</v>
      </c>
      <c r="H170" s="56" t="e">
        <f t="shared" si="17"/>
        <v>#REF!</v>
      </c>
      <c r="I170" s="51"/>
      <c r="J170" s="63"/>
      <c r="L170" s="53" t="e">
        <f t="shared" si="18"/>
        <v>#REF!</v>
      </c>
      <c r="M170" s="51" t="e">
        <f t="shared" si="19"/>
        <v>#REF!</v>
      </c>
      <c r="N170" s="53"/>
      <c r="O170" s="63"/>
      <c r="Q170" s="53" t="e">
        <f t="shared" si="20"/>
        <v>#REF!</v>
      </c>
      <c r="R170" s="51" t="e">
        <f t="shared" si="21"/>
        <v>#REF!</v>
      </c>
      <c r="S170" s="53"/>
      <c r="T170" s="63"/>
      <c r="U170" s="67">
        <f t="shared" si="22"/>
        <v>1.7E-8</v>
      </c>
    </row>
    <row r="171" spans="2:21" ht="18.75" x14ac:dyDescent="0.3">
      <c r="B171" s="28" t="s">
        <v>338</v>
      </c>
      <c r="C171" s="32" t="e">
        <f>SUMPRODUCT((D_Pointages!#REF!=$B171)*(D_Pointages!#REF!=C$2)*(D_Pointages!#REF!))</f>
        <v>#REF!</v>
      </c>
      <c r="D171" s="32" t="e">
        <f>SUMPRODUCT((D_Pointages!#REF!=$B171)*(D_Pointages!#REF!=D$2)*(D_Pointages!#REF!))</f>
        <v>#REF!</v>
      </c>
      <c r="E171" s="32" t="e">
        <f>SUMPRODUCT((D_Pointages!#REF!=$B171)*(D_Pointages!#REF!=E$2)*(D_Pointages!#REF!))</f>
        <v>#REF!</v>
      </c>
      <c r="F171" s="32" t="e">
        <f>SUMPRODUCT((D_Pointages!#REF!=$B171)*(D_Pointages!#REF!=F$2)*(D_Pointages!#REF!))</f>
        <v>#REF!</v>
      </c>
      <c r="G171" s="53" t="e">
        <f t="shared" si="16"/>
        <v>#REF!</v>
      </c>
      <c r="H171" s="56" t="e">
        <f t="shared" si="17"/>
        <v>#REF!</v>
      </c>
      <c r="I171" s="51"/>
      <c r="J171" s="63"/>
      <c r="L171" s="53" t="e">
        <f t="shared" si="18"/>
        <v>#REF!</v>
      </c>
      <c r="M171" s="51" t="e">
        <f t="shared" si="19"/>
        <v>#REF!</v>
      </c>
      <c r="N171" s="53"/>
      <c r="O171" s="63"/>
      <c r="Q171" s="53" t="e">
        <f t="shared" si="20"/>
        <v>#REF!</v>
      </c>
      <c r="R171" s="51" t="e">
        <f t="shared" si="21"/>
        <v>#REF!</v>
      </c>
      <c r="S171" s="53"/>
      <c r="T171" s="63"/>
      <c r="U171" s="67">
        <f t="shared" si="22"/>
        <v>1.7100000000000001E-8</v>
      </c>
    </row>
    <row r="172" spans="2:21" ht="18.75" x14ac:dyDescent="0.3">
      <c r="B172" s="53"/>
      <c r="C172" s="32" t="e">
        <f>SUMPRODUCT((D_Pointages!#REF!=$B172)*(D_Pointages!#REF!=C$2)*(D_Pointages!#REF!))</f>
        <v>#REF!</v>
      </c>
      <c r="D172" s="32" t="e">
        <f>SUMPRODUCT((D_Pointages!#REF!=$B172)*(D_Pointages!#REF!=D$2)*(D_Pointages!#REF!))</f>
        <v>#REF!</v>
      </c>
      <c r="E172" s="32" t="e">
        <f>SUMPRODUCT((D_Pointages!#REF!=$B172)*(D_Pointages!#REF!=E$2)*(D_Pointages!#REF!))</f>
        <v>#REF!</v>
      </c>
      <c r="F172" s="32" t="e">
        <f>SUMPRODUCT((D_Pointages!#REF!=$B172)*(D_Pointages!#REF!=F$2)*(D_Pointages!#REF!))</f>
        <v>#REF!</v>
      </c>
      <c r="G172" s="53" t="e">
        <f t="shared" si="16"/>
        <v>#REF!</v>
      </c>
      <c r="H172" s="56" t="e">
        <f t="shared" si="17"/>
        <v>#REF!</v>
      </c>
      <c r="I172" s="51"/>
      <c r="J172" s="63"/>
      <c r="L172" s="53" t="e">
        <f t="shared" si="18"/>
        <v>#REF!</v>
      </c>
      <c r="M172" s="51" t="e">
        <f t="shared" si="19"/>
        <v>#REF!</v>
      </c>
      <c r="N172" s="53"/>
      <c r="O172" s="63"/>
      <c r="Q172" s="53" t="e">
        <f t="shared" si="20"/>
        <v>#REF!</v>
      </c>
      <c r="R172" s="51" t="e">
        <f t="shared" si="21"/>
        <v>#REF!</v>
      </c>
      <c r="S172" s="53"/>
      <c r="T172" s="63"/>
      <c r="U172" s="67">
        <f t="shared" si="22"/>
        <v>1.7200000000000002E-8</v>
      </c>
    </row>
    <row r="173" spans="2:21" ht="18.75" x14ac:dyDescent="0.3">
      <c r="B173" s="53"/>
      <c r="C173" s="32" t="e">
        <f>SUMPRODUCT((D_Pointages!#REF!=$B173)*(D_Pointages!#REF!=C$2)*(D_Pointages!#REF!))</f>
        <v>#REF!</v>
      </c>
      <c r="D173" s="32" t="e">
        <f>SUMPRODUCT((D_Pointages!#REF!=$B173)*(D_Pointages!#REF!=D$2)*(D_Pointages!#REF!))</f>
        <v>#REF!</v>
      </c>
      <c r="E173" s="32" t="e">
        <f>SUMPRODUCT((D_Pointages!#REF!=$B173)*(D_Pointages!#REF!=E$2)*(D_Pointages!#REF!))</f>
        <v>#REF!</v>
      </c>
      <c r="F173" s="32" t="e">
        <f>SUMPRODUCT((D_Pointages!#REF!=$B173)*(D_Pointages!#REF!=F$2)*(D_Pointages!#REF!))</f>
        <v>#REF!</v>
      </c>
      <c r="G173" s="53" t="e">
        <f t="shared" si="16"/>
        <v>#REF!</v>
      </c>
      <c r="H173" s="56" t="e">
        <f t="shared" si="17"/>
        <v>#REF!</v>
      </c>
      <c r="I173" s="51"/>
      <c r="J173" s="63"/>
      <c r="L173" s="53" t="e">
        <f t="shared" si="18"/>
        <v>#REF!</v>
      </c>
      <c r="M173" s="51" t="e">
        <f t="shared" si="19"/>
        <v>#REF!</v>
      </c>
      <c r="N173" s="53"/>
      <c r="O173" s="63"/>
      <c r="Q173" s="53" t="e">
        <f t="shared" si="20"/>
        <v>#REF!</v>
      </c>
      <c r="R173" s="51" t="e">
        <f t="shared" si="21"/>
        <v>#REF!</v>
      </c>
      <c r="S173" s="53"/>
      <c r="T173" s="63"/>
      <c r="U173" s="67">
        <f t="shared" si="22"/>
        <v>1.7299999999999999E-8</v>
      </c>
    </row>
    <row r="174" spans="2:21" ht="18.75" x14ac:dyDescent="0.3">
      <c r="B174" s="53"/>
      <c r="C174" s="32" t="e">
        <f>SUMPRODUCT((D_Pointages!#REF!=$B174)*(D_Pointages!#REF!=C$2)*(D_Pointages!#REF!))</f>
        <v>#REF!</v>
      </c>
      <c r="D174" s="32" t="e">
        <f>SUMPRODUCT((D_Pointages!#REF!=$B174)*(D_Pointages!#REF!=D$2)*(D_Pointages!#REF!))</f>
        <v>#REF!</v>
      </c>
      <c r="E174" s="32" t="e">
        <f>SUMPRODUCT((D_Pointages!#REF!=$B174)*(D_Pointages!#REF!=E$2)*(D_Pointages!#REF!))</f>
        <v>#REF!</v>
      </c>
      <c r="F174" s="32" t="e">
        <f>SUMPRODUCT((D_Pointages!#REF!=$B174)*(D_Pointages!#REF!=F$2)*(D_Pointages!#REF!))</f>
        <v>#REF!</v>
      </c>
      <c r="G174" s="53" t="e">
        <f t="shared" si="16"/>
        <v>#REF!</v>
      </c>
      <c r="H174" s="56" t="e">
        <f t="shared" si="17"/>
        <v>#REF!</v>
      </c>
      <c r="I174" s="51"/>
      <c r="J174" s="63"/>
      <c r="L174" s="53" t="e">
        <f t="shared" si="18"/>
        <v>#REF!</v>
      </c>
      <c r="M174" s="51" t="e">
        <f t="shared" si="19"/>
        <v>#REF!</v>
      </c>
      <c r="N174" s="53"/>
      <c r="O174" s="63"/>
      <c r="Q174" s="53" t="e">
        <f t="shared" si="20"/>
        <v>#REF!</v>
      </c>
      <c r="R174" s="51" t="e">
        <f t="shared" si="21"/>
        <v>#REF!</v>
      </c>
      <c r="S174" s="53"/>
      <c r="T174" s="63"/>
      <c r="U174" s="67">
        <f t="shared" si="22"/>
        <v>1.74E-8</v>
      </c>
    </row>
    <row r="175" spans="2:21" ht="18.75" x14ac:dyDescent="0.3">
      <c r="B175" s="53"/>
      <c r="C175" s="32" t="e">
        <f>SUMPRODUCT((D_Pointages!#REF!=$B175)*(D_Pointages!#REF!=C$2)*(D_Pointages!#REF!))</f>
        <v>#REF!</v>
      </c>
      <c r="D175" s="32" t="e">
        <f>SUMPRODUCT((D_Pointages!#REF!=$B175)*(D_Pointages!#REF!=D$2)*(D_Pointages!#REF!))</f>
        <v>#REF!</v>
      </c>
      <c r="E175" s="32" t="e">
        <f>SUMPRODUCT((D_Pointages!#REF!=$B175)*(D_Pointages!#REF!=E$2)*(D_Pointages!#REF!))</f>
        <v>#REF!</v>
      </c>
      <c r="F175" s="32" t="e">
        <f>SUMPRODUCT((D_Pointages!#REF!=$B175)*(D_Pointages!#REF!=F$2)*(D_Pointages!#REF!))</f>
        <v>#REF!</v>
      </c>
      <c r="G175" s="53" t="e">
        <f t="shared" si="16"/>
        <v>#REF!</v>
      </c>
      <c r="H175" s="56" t="e">
        <f t="shared" si="17"/>
        <v>#REF!</v>
      </c>
      <c r="I175" s="51"/>
      <c r="J175" s="63"/>
      <c r="L175" s="53" t="e">
        <f t="shared" si="18"/>
        <v>#REF!</v>
      </c>
      <c r="M175" s="51" t="e">
        <f t="shared" si="19"/>
        <v>#REF!</v>
      </c>
      <c r="N175" s="53"/>
      <c r="O175" s="63"/>
      <c r="Q175" s="53" t="e">
        <f t="shared" si="20"/>
        <v>#REF!</v>
      </c>
      <c r="R175" s="51" t="e">
        <f t="shared" si="21"/>
        <v>#REF!</v>
      </c>
      <c r="S175" s="53"/>
      <c r="T175" s="63"/>
      <c r="U175" s="67">
        <f t="shared" si="22"/>
        <v>1.7500000000000001E-8</v>
      </c>
    </row>
    <row r="176" spans="2:21" ht="18.75" x14ac:dyDescent="0.3">
      <c r="B176" s="53"/>
      <c r="C176" s="32" t="e">
        <f>SUMPRODUCT((D_Pointages!#REF!=$B176)*(D_Pointages!#REF!=C$2)*(D_Pointages!#REF!))</f>
        <v>#REF!</v>
      </c>
      <c r="D176" s="32" t="e">
        <f>SUMPRODUCT((D_Pointages!#REF!=$B176)*(D_Pointages!#REF!=D$2)*(D_Pointages!#REF!))</f>
        <v>#REF!</v>
      </c>
      <c r="E176" s="32" t="e">
        <f>SUMPRODUCT((D_Pointages!#REF!=$B176)*(D_Pointages!#REF!=E$2)*(D_Pointages!#REF!))</f>
        <v>#REF!</v>
      </c>
      <c r="F176" s="32" t="e">
        <f>SUMPRODUCT((D_Pointages!#REF!=$B176)*(D_Pointages!#REF!=F$2)*(D_Pointages!#REF!))</f>
        <v>#REF!</v>
      </c>
      <c r="G176" s="53" t="e">
        <f t="shared" si="16"/>
        <v>#REF!</v>
      </c>
      <c r="H176" s="56" t="e">
        <f t="shared" si="17"/>
        <v>#REF!</v>
      </c>
      <c r="I176" s="51"/>
      <c r="J176" s="63"/>
      <c r="L176" s="53" t="e">
        <f t="shared" si="18"/>
        <v>#REF!</v>
      </c>
      <c r="M176" s="51" t="e">
        <f t="shared" si="19"/>
        <v>#REF!</v>
      </c>
      <c r="N176" s="53"/>
      <c r="O176" s="63"/>
      <c r="Q176" s="53" t="e">
        <f t="shared" si="20"/>
        <v>#REF!</v>
      </c>
      <c r="R176" s="51" t="e">
        <f t="shared" si="21"/>
        <v>#REF!</v>
      </c>
      <c r="S176" s="53"/>
      <c r="T176" s="63"/>
      <c r="U176" s="67">
        <f t="shared" si="22"/>
        <v>1.7600000000000002E-8</v>
      </c>
    </row>
    <row r="177" spans="2:21" ht="18.75" x14ac:dyDescent="0.3">
      <c r="B177" s="53"/>
      <c r="C177" s="32" t="e">
        <f>SUMPRODUCT((D_Pointages!#REF!=$B177)*(D_Pointages!#REF!=C$2)*(D_Pointages!#REF!))</f>
        <v>#REF!</v>
      </c>
      <c r="D177" s="32" t="e">
        <f>SUMPRODUCT((D_Pointages!#REF!=$B177)*(D_Pointages!#REF!=D$2)*(D_Pointages!#REF!))</f>
        <v>#REF!</v>
      </c>
      <c r="E177" s="32" t="e">
        <f>SUMPRODUCT((D_Pointages!#REF!=$B177)*(D_Pointages!#REF!=E$2)*(D_Pointages!#REF!))</f>
        <v>#REF!</v>
      </c>
      <c r="F177" s="32" t="e">
        <f>SUMPRODUCT((D_Pointages!#REF!=$B177)*(D_Pointages!#REF!=F$2)*(D_Pointages!#REF!))</f>
        <v>#REF!</v>
      </c>
      <c r="G177" s="53" t="e">
        <f t="shared" si="16"/>
        <v>#REF!</v>
      </c>
      <c r="H177" s="56" t="e">
        <f t="shared" si="17"/>
        <v>#REF!</v>
      </c>
      <c r="I177" s="51"/>
      <c r="J177" s="63"/>
      <c r="L177" s="53" t="e">
        <f t="shared" si="18"/>
        <v>#REF!</v>
      </c>
      <c r="M177" s="51" t="e">
        <f t="shared" si="19"/>
        <v>#REF!</v>
      </c>
      <c r="N177" s="53"/>
      <c r="O177" s="63"/>
      <c r="Q177" s="53" t="e">
        <f t="shared" si="20"/>
        <v>#REF!</v>
      </c>
      <c r="R177" s="51" t="e">
        <f t="shared" si="21"/>
        <v>#REF!</v>
      </c>
      <c r="S177" s="53"/>
      <c r="T177" s="63"/>
      <c r="U177" s="67">
        <f t="shared" si="22"/>
        <v>1.77E-8</v>
      </c>
    </row>
    <row r="178" spans="2:21" ht="18.75" x14ac:dyDescent="0.3">
      <c r="B178" s="53"/>
      <c r="C178" s="32" t="e">
        <f>SUMPRODUCT((D_Pointages!#REF!=$B178)*(D_Pointages!#REF!=C$2)*(D_Pointages!#REF!))</f>
        <v>#REF!</v>
      </c>
      <c r="D178" s="32" t="e">
        <f>SUMPRODUCT((D_Pointages!#REF!=$B178)*(D_Pointages!#REF!=D$2)*(D_Pointages!#REF!))</f>
        <v>#REF!</v>
      </c>
      <c r="E178" s="32" t="e">
        <f>SUMPRODUCT((D_Pointages!#REF!=$B178)*(D_Pointages!#REF!=E$2)*(D_Pointages!#REF!))</f>
        <v>#REF!</v>
      </c>
      <c r="F178" s="32" t="e">
        <f>SUMPRODUCT((D_Pointages!#REF!=$B178)*(D_Pointages!#REF!=F$2)*(D_Pointages!#REF!))</f>
        <v>#REF!</v>
      </c>
      <c r="G178" s="53" t="e">
        <f t="shared" si="16"/>
        <v>#REF!</v>
      </c>
      <c r="H178" s="56" t="e">
        <f t="shared" si="17"/>
        <v>#REF!</v>
      </c>
      <c r="I178" s="51"/>
      <c r="J178" s="63"/>
      <c r="L178" s="53" t="e">
        <f t="shared" si="18"/>
        <v>#REF!</v>
      </c>
      <c r="M178" s="51" t="e">
        <f t="shared" si="19"/>
        <v>#REF!</v>
      </c>
      <c r="N178" s="53"/>
      <c r="O178" s="63"/>
      <c r="Q178" s="53" t="e">
        <f t="shared" si="20"/>
        <v>#REF!</v>
      </c>
      <c r="R178" s="51" t="e">
        <f t="shared" si="21"/>
        <v>#REF!</v>
      </c>
      <c r="S178" s="53"/>
      <c r="T178" s="63"/>
      <c r="U178" s="67">
        <f t="shared" si="22"/>
        <v>1.7800000000000001E-8</v>
      </c>
    </row>
    <row r="179" spans="2:21" ht="18.75" x14ac:dyDescent="0.3">
      <c r="B179" s="53"/>
      <c r="C179" s="32" t="e">
        <f>SUMPRODUCT((D_Pointages!#REF!=$B179)*(D_Pointages!#REF!=C$2)*(D_Pointages!#REF!))</f>
        <v>#REF!</v>
      </c>
      <c r="D179" s="32" t="e">
        <f>SUMPRODUCT((D_Pointages!#REF!=$B179)*(D_Pointages!#REF!=D$2)*(D_Pointages!#REF!))</f>
        <v>#REF!</v>
      </c>
      <c r="E179" s="32" t="e">
        <f>SUMPRODUCT((D_Pointages!#REF!=$B179)*(D_Pointages!#REF!=E$2)*(D_Pointages!#REF!))</f>
        <v>#REF!</v>
      </c>
      <c r="F179" s="32" t="e">
        <f>SUMPRODUCT((D_Pointages!#REF!=$B179)*(D_Pointages!#REF!=F$2)*(D_Pointages!#REF!))</f>
        <v>#REF!</v>
      </c>
      <c r="G179" s="53" t="e">
        <f t="shared" si="16"/>
        <v>#REF!</v>
      </c>
      <c r="H179" s="56" t="e">
        <f t="shared" si="17"/>
        <v>#REF!</v>
      </c>
      <c r="I179" s="51"/>
      <c r="J179" s="63"/>
      <c r="L179" s="53" t="e">
        <f t="shared" si="18"/>
        <v>#REF!</v>
      </c>
      <c r="M179" s="51" t="e">
        <f t="shared" si="19"/>
        <v>#REF!</v>
      </c>
      <c r="N179" s="53"/>
      <c r="O179" s="63"/>
      <c r="Q179" s="53" t="e">
        <f t="shared" si="20"/>
        <v>#REF!</v>
      </c>
      <c r="R179" s="51" t="e">
        <f t="shared" si="21"/>
        <v>#REF!</v>
      </c>
      <c r="S179" s="53"/>
      <c r="T179" s="63"/>
      <c r="U179" s="67">
        <f t="shared" si="22"/>
        <v>1.7900000000000001E-8</v>
      </c>
    </row>
    <row r="180" spans="2:21" ht="19.5" thickBot="1" x14ac:dyDescent="0.35">
      <c r="B180" s="53"/>
      <c r="C180" s="32" t="e">
        <f>SUMPRODUCT((D_Pointages!#REF!=$B180)*(D_Pointages!#REF!=C$2)*(D_Pointages!#REF!))</f>
        <v>#REF!</v>
      </c>
      <c r="D180" s="32" t="e">
        <f>SUMPRODUCT((D_Pointages!#REF!=$B180)*(D_Pointages!#REF!=D$2)*(D_Pointages!#REF!))</f>
        <v>#REF!</v>
      </c>
      <c r="E180" s="32" t="e">
        <f>SUMPRODUCT((D_Pointages!#REF!=$B180)*(D_Pointages!#REF!=E$2)*(D_Pointages!#REF!))</f>
        <v>#REF!</v>
      </c>
      <c r="F180" s="32" t="e">
        <f>SUMPRODUCT((D_Pointages!#REF!=$B180)*(D_Pointages!#REF!=F$2)*(D_Pointages!#REF!))</f>
        <v>#REF!</v>
      </c>
      <c r="G180" s="53" t="e">
        <f t="shared" si="16"/>
        <v>#REF!</v>
      </c>
      <c r="H180" s="56" t="e">
        <f t="shared" si="17"/>
        <v>#REF!</v>
      </c>
      <c r="I180" s="51"/>
      <c r="J180" s="63"/>
      <c r="L180" s="53" t="e">
        <f t="shared" si="18"/>
        <v>#REF!</v>
      </c>
      <c r="M180" s="51" t="e">
        <f t="shared" si="19"/>
        <v>#REF!</v>
      </c>
      <c r="N180" s="53"/>
      <c r="O180" s="63"/>
      <c r="Q180" s="53" t="e">
        <f t="shared" si="20"/>
        <v>#REF!</v>
      </c>
      <c r="R180" s="51" t="e">
        <f t="shared" si="21"/>
        <v>#REF!</v>
      </c>
      <c r="S180" s="59"/>
      <c r="T180" s="63"/>
      <c r="U180" s="67">
        <f t="shared" si="22"/>
        <v>1.7999999999999999E-8</v>
      </c>
    </row>
    <row r="181" spans="2:21" ht="18.75" x14ac:dyDescent="0.3">
      <c r="B181" s="53"/>
      <c r="C181" s="32" t="e">
        <f>SUMPRODUCT((D_Pointages!#REF!=$B181)*(D_Pointages!#REF!=C$2)*(D_Pointages!#REF!))</f>
        <v>#REF!</v>
      </c>
      <c r="D181" s="32" t="e">
        <f>SUMPRODUCT((D_Pointages!#REF!=$B181)*(D_Pointages!#REF!=D$2)*(D_Pointages!#REF!))</f>
        <v>#REF!</v>
      </c>
      <c r="E181" s="32" t="e">
        <f>SUMPRODUCT((D_Pointages!#REF!=$B181)*(D_Pointages!#REF!=E$2)*(D_Pointages!#REF!))</f>
        <v>#REF!</v>
      </c>
      <c r="F181" s="32" t="e">
        <f>SUMPRODUCT((D_Pointages!#REF!=$B181)*(D_Pointages!#REF!=F$2)*(D_Pointages!#REF!))</f>
        <v>#REF!</v>
      </c>
      <c r="G181" s="53" t="e">
        <f t="shared" si="16"/>
        <v>#REF!</v>
      </c>
      <c r="H181" s="56" t="e">
        <f t="shared" si="17"/>
        <v>#REF!</v>
      </c>
      <c r="I181" s="51"/>
      <c r="J181" s="63"/>
      <c r="L181" s="53" t="e">
        <f t="shared" si="18"/>
        <v>#REF!</v>
      </c>
      <c r="M181" s="51" t="e">
        <f t="shared" si="19"/>
        <v>#REF!</v>
      </c>
      <c r="N181" s="53"/>
      <c r="O181" s="63"/>
      <c r="Q181" s="53" t="e">
        <f t="shared" si="20"/>
        <v>#REF!</v>
      </c>
      <c r="R181" s="51" t="e">
        <f t="shared" si="21"/>
        <v>#REF!</v>
      </c>
      <c r="S181" s="51"/>
      <c r="T181" s="63"/>
      <c r="U181" s="67">
        <f t="shared" si="22"/>
        <v>1.81E-8</v>
      </c>
    </row>
    <row r="182" spans="2:21" ht="18.75" x14ac:dyDescent="0.3">
      <c r="B182" s="53"/>
      <c r="C182" s="32" t="e">
        <f>SUMPRODUCT((D_Pointages!#REF!=$B182)*(D_Pointages!#REF!=C$2)*(D_Pointages!#REF!))</f>
        <v>#REF!</v>
      </c>
      <c r="D182" s="32" t="e">
        <f>SUMPRODUCT((D_Pointages!#REF!=$B182)*(D_Pointages!#REF!=D$2)*(D_Pointages!#REF!))</f>
        <v>#REF!</v>
      </c>
      <c r="E182" s="32" t="e">
        <f>SUMPRODUCT((D_Pointages!#REF!=$B182)*(D_Pointages!#REF!=E$2)*(D_Pointages!#REF!))</f>
        <v>#REF!</v>
      </c>
      <c r="F182" s="32" t="e">
        <f>SUMPRODUCT((D_Pointages!#REF!=$B182)*(D_Pointages!#REF!=F$2)*(D_Pointages!#REF!))</f>
        <v>#REF!</v>
      </c>
      <c r="G182" s="53" t="e">
        <f t="shared" si="16"/>
        <v>#REF!</v>
      </c>
      <c r="H182" s="56" t="e">
        <f t="shared" si="17"/>
        <v>#REF!</v>
      </c>
      <c r="I182" s="51"/>
      <c r="J182" s="63"/>
      <c r="L182" s="53" t="e">
        <f t="shared" si="18"/>
        <v>#REF!</v>
      </c>
      <c r="M182" s="51" t="e">
        <f t="shared" si="19"/>
        <v>#REF!</v>
      </c>
      <c r="N182" s="53"/>
      <c r="O182" s="63"/>
      <c r="Q182" s="53" t="e">
        <f t="shared" si="20"/>
        <v>#REF!</v>
      </c>
      <c r="R182" s="51" t="e">
        <f t="shared" si="21"/>
        <v>#REF!</v>
      </c>
      <c r="S182" s="51"/>
      <c r="T182" s="63"/>
      <c r="U182" s="67">
        <f t="shared" si="22"/>
        <v>1.8200000000000001E-8</v>
      </c>
    </row>
    <row r="183" spans="2:21" ht="18.75" x14ac:dyDescent="0.3">
      <c r="B183" s="53"/>
      <c r="C183" s="32" t="e">
        <f>SUMPRODUCT((D_Pointages!#REF!=$B183)*(D_Pointages!#REF!=C$2)*(D_Pointages!#REF!))</f>
        <v>#REF!</v>
      </c>
      <c r="D183" s="32" t="e">
        <f>SUMPRODUCT((D_Pointages!#REF!=$B183)*(D_Pointages!#REF!=D$2)*(D_Pointages!#REF!))</f>
        <v>#REF!</v>
      </c>
      <c r="E183" s="32" t="e">
        <f>SUMPRODUCT((D_Pointages!#REF!=$B183)*(D_Pointages!#REF!=E$2)*(D_Pointages!#REF!))</f>
        <v>#REF!</v>
      </c>
      <c r="F183" s="32" t="e">
        <f>SUMPRODUCT((D_Pointages!#REF!=$B183)*(D_Pointages!#REF!=F$2)*(D_Pointages!#REF!))</f>
        <v>#REF!</v>
      </c>
      <c r="G183" s="53" t="e">
        <f t="shared" si="16"/>
        <v>#REF!</v>
      </c>
      <c r="H183" s="56" t="e">
        <f t="shared" si="17"/>
        <v>#REF!</v>
      </c>
      <c r="I183" s="51"/>
      <c r="J183" s="63"/>
      <c r="L183" s="53" t="e">
        <f t="shared" si="18"/>
        <v>#REF!</v>
      </c>
      <c r="M183" s="51" t="e">
        <f t="shared" si="19"/>
        <v>#REF!</v>
      </c>
      <c r="N183" s="53"/>
      <c r="O183" s="63"/>
      <c r="Q183" s="53" t="e">
        <f t="shared" si="20"/>
        <v>#REF!</v>
      </c>
      <c r="R183" s="51" t="e">
        <f t="shared" si="21"/>
        <v>#REF!</v>
      </c>
      <c r="S183" s="51"/>
      <c r="T183" s="63"/>
      <c r="U183" s="67">
        <f t="shared" si="22"/>
        <v>1.8300000000000002E-8</v>
      </c>
    </row>
    <row r="184" spans="2:21" ht="18.75" x14ac:dyDescent="0.3">
      <c r="B184" s="53"/>
      <c r="C184" s="32" t="e">
        <f>SUMPRODUCT((D_Pointages!#REF!=$B184)*(D_Pointages!#REF!=C$2)*(D_Pointages!#REF!))</f>
        <v>#REF!</v>
      </c>
      <c r="D184" s="32" t="e">
        <f>SUMPRODUCT((D_Pointages!#REF!=$B184)*(D_Pointages!#REF!=D$2)*(D_Pointages!#REF!))</f>
        <v>#REF!</v>
      </c>
      <c r="E184" s="32" t="e">
        <f>SUMPRODUCT((D_Pointages!#REF!=$B184)*(D_Pointages!#REF!=E$2)*(D_Pointages!#REF!))</f>
        <v>#REF!</v>
      </c>
      <c r="F184" s="32" t="e">
        <f>SUMPRODUCT((D_Pointages!#REF!=$B184)*(D_Pointages!#REF!=F$2)*(D_Pointages!#REF!))</f>
        <v>#REF!</v>
      </c>
      <c r="G184" s="53" t="e">
        <f t="shared" si="16"/>
        <v>#REF!</v>
      </c>
      <c r="H184" s="56" t="e">
        <f t="shared" si="17"/>
        <v>#REF!</v>
      </c>
      <c r="I184" s="51"/>
      <c r="J184" s="63"/>
      <c r="L184" s="53" t="e">
        <f t="shared" si="18"/>
        <v>#REF!</v>
      </c>
      <c r="M184" s="51" t="e">
        <f t="shared" si="19"/>
        <v>#REF!</v>
      </c>
      <c r="N184" s="53"/>
      <c r="O184" s="63"/>
      <c r="Q184" s="53" t="e">
        <f t="shared" si="20"/>
        <v>#REF!</v>
      </c>
      <c r="R184" s="51" t="e">
        <f t="shared" si="21"/>
        <v>#REF!</v>
      </c>
      <c r="S184" s="51"/>
      <c r="T184" s="63"/>
      <c r="U184" s="67">
        <f t="shared" si="22"/>
        <v>1.8399999999999999E-8</v>
      </c>
    </row>
    <row r="185" spans="2:21" ht="18.75" x14ac:dyDescent="0.3">
      <c r="B185" s="53"/>
      <c r="C185" s="32" t="e">
        <f>SUMPRODUCT((D_Pointages!#REF!=$B185)*(D_Pointages!#REF!=C$2)*(D_Pointages!#REF!))</f>
        <v>#REF!</v>
      </c>
      <c r="D185" s="32" t="e">
        <f>SUMPRODUCT((D_Pointages!#REF!=$B185)*(D_Pointages!#REF!=D$2)*(D_Pointages!#REF!))</f>
        <v>#REF!</v>
      </c>
      <c r="E185" s="32" t="e">
        <f>SUMPRODUCT((D_Pointages!#REF!=$B185)*(D_Pointages!#REF!=E$2)*(D_Pointages!#REF!))</f>
        <v>#REF!</v>
      </c>
      <c r="F185" s="32" t="e">
        <f>SUMPRODUCT((D_Pointages!#REF!=$B185)*(D_Pointages!#REF!=F$2)*(D_Pointages!#REF!))</f>
        <v>#REF!</v>
      </c>
      <c r="G185" s="53" t="e">
        <f t="shared" si="16"/>
        <v>#REF!</v>
      </c>
      <c r="H185" s="56" t="e">
        <f t="shared" si="17"/>
        <v>#REF!</v>
      </c>
      <c r="I185" s="51"/>
      <c r="J185" s="63"/>
      <c r="L185" s="53" t="e">
        <f t="shared" si="18"/>
        <v>#REF!</v>
      </c>
      <c r="M185" s="51" t="e">
        <f t="shared" si="19"/>
        <v>#REF!</v>
      </c>
      <c r="N185" s="53"/>
      <c r="O185" s="63"/>
      <c r="Q185" s="53" t="e">
        <f t="shared" si="20"/>
        <v>#REF!</v>
      </c>
      <c r="R185" s="51" t="e">
        <f t="shared" si="21"/>
        <v>#REF!</v>
      </c>
      <c r="S185" s="51"/>
      <c r="T185" s="63"/>
      <c r="U185" s="67">
        <f t="shared" si="22"/>
        <v>1.85E-8</v>
      </c>
    </row>
    <row r="186" spans="2:21" ht="18.75" x14ac:dyDescent="0.3">
      <c r="B186" s="53"/>
      <c r="C186" s="32" t="e">
        <f>SUMPRODUCT((D_Pointages!#REF!=$B186)*(D_Pointages!#REF!=C$2)*(D_Pointages!#REF!))</f>
        <v>#REF!</v>
      </c>
      <c r="D186" s="32" t="e">
        <f>SUMPRODUCT((D_Pointages!#REF!=$B186)*(D_Pointages!#REF!=D$2)*(D_Pointages!#REF!))</f>
        <v>#REF!</v>
      </c>
      <c r="E186" s="32" t="e">
        <f>SUMPRODUCT((D_Pointages!#REF!=$B186)*(D_Pointages!#REF!=E$2)*(D_Pointages!#REF!))</f>
        <v>#REF!</v>
      </c>
      <c r="F186" s="32" t="e">
        <f>SUMPRODUCT((D_Pointages!#REF!=$B186)*(D_Pointages!#REF!=F$2)*(D_Pointages!#REF!))</f>
        <v>#REF!</v>
      </c>
      <c r="G186" s="53" t="e">
        <f t="shared" si="16"/>
        <v>#REF!</v>
      </c>
      <c r="H186" s="56" t="e">
        <f t="shared" si="17"/>
        <v>#REF!</v>
      </c>
      <c r="I186" s="51"/>
      <c r="J186" s="63"/>
      <c r="L186" s="53" t="e">
        <f t="shared" si="18"/>
        <v>#REF!</v>
      </c>
      <c r="M186" s="51" t="e">
        <f t="shared" si="19"/>
        <v>#REF!</v>
      </c>
      <c r="N186" s="53"/>
      <c r="O186" s="63"/>
      <c r="Q186" s="53" t="e">
        <f t="shared" si="20"/>
        <v>#REF!</v>
      </c>
      <c r="R186" s="51" t="e">
        <f t="shared" si="21"/>
        <v>#REF!</v>
      </c>
      <c r="S186" s="51"/>
      <c r="T186" s="63"/>
      <c r="U186" s="67">
        <f t="shared" si="22"/>
        <v>1.8600000000000001E-8</v>
      </c>
    </row>
    <row r="187" spans="2:21" ht="18.75" x14ac:dyDescent="0.3">
      <c r="B187" s="53"/>
      <c r="C187" s="32" t="e">
        <f>SUMPRODUCT((D_Pointages!#REF!=$B187)*(D_Pointages!#REF!=C$2)*(D_Pointages!#REF!))</f>
        <v>#REF!</v>
      </c>
      <c r="D187" s="32" t="e">
        <f>SUMPRODUCT((D_Pointages!#REF!=$B187)*(D_Pointages!#REF!=D$2)*(D_Pointages!#REF!))</f>
        <v>#REF!</v>
      </c>
      <c r="E187" s="32" t="e">
        <f>SUMPRODUCT((D_Pointages!#REF!=$B187)*(D_Pointages!#REF!=E$2)*(D_Pointages!#REF!))</f>
        <v>#REF!</v>
      </c>
      <c r="F187" s="32" t="e">
        <f>SUMPRODUCT((D_Pointages!#REF!=$B187)*(D_Pointages!#REF!=F$2)*(D_Pointages!#REF!))</f>
        <v>#REF!</v>
      </c>
      <c r="G187" s="53" t="e">
        <f t="shared" si="16"/>
        <v>#REF!</v>
      </c>
      <c r="H187" s="56" t="e">
        <f t="shared" si="17"/>
        <v>#REF!</v>
      </c>
      <c r="I187" s="51"/>
      <c r="J187" s="63"/>
      <c r="L187" s="53" t="e">
        <f t="shared" si="18"/>
        <v>#REF!</v>
      </c>
      <c r="M187" s="51" t="e">
        <f t="shared" si="19"/>
        <v>#REF!</v>
      </c>
      <c r="N187" s="53"/>
      <c r="O187" s="63"/>
      <c r="Q187" s="53" t="e">
        <f t="shared" si="20"/>
        <v>#REF!</v>
      </c>
      <c r="R187" s="51" t="e">
        <f t="shared" si="21"/>
        <v>#REF!</v>
      </c>
      <c r="S187" s="51"/>
      <c r="T187" s="63"/>
      <c r="U187" s="67">
        <f t="shared" si="22"/>
        <v>1.8700000000000002E-8</v>
      </c>
    </row>
    <row r="188" spans="2:21" ht="18.75" x14ac:dyDescent="0.3">
      <c r="B188" s="53"/>
      <c r="C188" s="32" t="e">
        <f>SUMPRODUCT((D_Pointages!#REF!=$B188)*(D_Pointages!#REF!=C$2)*(D_Pointages!#REF!))</f>
        <v>#REF!</v>
      </c>
      <c r="D188" s="32" t="e">
        <f>SUMPRODUCT((D_Pointages!#REF!=$B188)*(D_Pointages!#REF!=D$2)*(D_Pointages!#REF!))</f>
        <v>#REF!</v>
      </c>
      <c r="E188" s="32" t="e">
        <f>SUMPRODUCT((D_Pointages!#REF!=$B188)*(D_Pointages!#REF!=E$2)*(D_Pointages!#REF!))</f>
        <v>#REF!</v>
      </c>
      <c r="F188" s="32" t="e">
        <f>SUMPRODUCT((D_Pointages!#REF!=$B188)*(D_Pointages!#REF!=F$2)*(D_Pointages!#REF!))</f>
        <v>#REF!</v>
      </c>
      <c r="G188" s="53" t="e">
        <f t="shared" si="16"/>
        <v>#REF!</v>
      </c>
      <c r="H188" s="56" t="e">
        <f t="shared" si="17"/>
        <v>#REF!</v>
      </c>
      <c r="I188" s="51"/>
      <c r="J188" s="63"/>
      <c r="L188" s="53" t="e">
        <f t="shared" si="18"/>
        <v>#REF!</v>
      </c>
      <c r="M188" s="51" t="e">
        <f t="shared" si="19"/>
        <v>#REF!</v>
      </c>
      <c r="N188" s="53"/>
      <c r="O188" s="63"/>
      <c r="Q188" s="53" t="e">
        <f t="shared" si="20"/>
        <v>#REF!</v>
      </c>
      <c r="R188" s="51" t="e">
        <f t="shared" si="21"/>
        <v>#REF!</v>
      </c>
      <c r="S188" s="51"/>
      <c r="T188" s="63"/>
      <c r="U188" s="67">
        <f t="shared" si="22"/>
        <v>1.88E-8</v>
      </c>
    </row>
    <row r="189" spans="2:21" ht="18.75" x14ac:dyDescent="0.3">
      <c r="B189" s="53"/>
      <c r="C189" s="32" t="e">
        <f>SUMPRODUCT((D_Pointages!#REF!=$B189)*(D_Pointages!#REF!=C$2)*(D_Pointages!#REF!))</f>
        <v>#REF!</v>
      </c>
      <c r="D189" s="32" t="e">
        <f>SUMPRODUCT((D_Pointages!#REF!=$B189)*(D_Pointages!#REF!=D$2)*(D_Pointages!#REF!))</f>
        <v>#REF!</v>
      </c>
      <c r="E189" s="32" t="e">
        <f>SUMPRODUCT((D_Pointages!#REF!=$B189)*(D_Pointages!#REF!=E$2)*(D_Pointages!#REF!))</f>
        <v>#REF!</v>
      </c>
      <c r="F189" s="32" t="e">
        <f>SUMPRODUCT((D_Pointages!#REF!=$B189)*(D_Pointages!#REF!=F$2)*(D_Pointages!#REF!))</f>
        <v>#REF!</v>
      </c>
      <c r="G189" s="53" t="e">
        <f t="shared" si="16"/>
        <v>#REF!</v>
      </c>
      <c r="H189" s="56" t="e">
        <f t="shared" si="17"/>
        <v>#REF!</v>
      </c>
      <c r="I189" s="51"/>
      <c r="J189" s="63"/>
      <c r="L189" s="53" t="e">
        <f t="shared" si="18"/>
        <v>#REF!</v>
      </c>
      <c r="M189" s="51" t="e">
        <f t="shared" si="19"/>
        <v>#REF!</v>
      </c>
      <c r="N189" s="53"/>
      <c r="O189" s="63"/>
      <c r="Q189" s="53" t="e">
        <f t="shared" si="20"/>
        <v>#REF!</v>
      </c>
      <c r="R189" s="51" t="e">
        <f t="shared" si="21"/>
        <v>#REF!</v>
      </c>
      <c r="S189" s="51"/>
      <c r="T189" s="63"/>
      <c r="U189" s="67">
        <f t="shared" si="22"/>
        <v>1.89E-8</v>
      </c>
    </row>
    <row r="190" spans="2:21" ht="18.75" x14ac:dyDescent="0.3">
      <c r="B190" s="53"/>
      <c r="C190" s="32" t="e">
        <f>SUMPRODUCT((D_Pointages!#REF!=$B190)*(D_Pointages!#REF!=C$2)*(D_Pointages!#REF!))</f>
        <v>#REF!</v>
      </c>
      <c r="D190" s="32" t="e">
        <f>SUMPRODUCT((D_Pointages!#REF!=$B190)*(D_Pointages!#REF!=D$2)*(D_Pointages!#REF!))</f>
        <v>#REF!</v>
      </c>
      <c r="E190" s="32" t="e">
        <f>SUMPRODUCT((D_Pointages!#REF!=$B190)*(D_Pointages!#REF!=E$2)*(D_Pointages!#REF!))</f>
        <v>#REF!</v>
      </c>
      <c r="F190" s="32" t="e">
        <f>SUMPRODUCT((D_Pointages!#REF!=$B190)*(D_Pointages!#REF!=F$2)*(D_Pointages!#REF!))</f>
        <v>#REF!</v>
      </c>
      <c r="G190" s="53" t="e">
        <f t="shared" si="16"/>
        <v>#REF!</v>
      </c>
      <c r="H190" s="56" t="e">
        <f t="shared" si="17"/>
        <v>#REF!</v>
      </c>
      <c r="I190" s="51"/>
      <c r="J190" s="63"/>
      <c r="L190" s="53" t="e">
        <f t="shared" si="18"/>
        <v>#REF!</v>
      </c>
      <c r="M190" s="51" t="e">
        <f t="shared" si="19"/>
        <v>#REF!</v>
      </c>
      <c r="N190" s="53"/>
      <c r="O190" s="63"/>
      <c r="Q190" s="53" t="e">
        <f t="shared" si="20"/>
        <v>#REF!</v>
      </c>
      <c r="R190" s="51" t="e">
        <f t="shared" si="21"/>
        <v>#REF!</v>
      </c>
      <c r="S190" s="51"/>
      <c r="T190" s="63"/>
      <c r="U190" s="67">
        <f t="shared" si="22"/>
        <v>1.9000000000000001E-8</v>
      </c>
    </row>
    <row r="191" spans="2:21" ht="18.75" x14ac:dyDescent="0.3">
      <c r="B191" s="53"/>
      <c r="C191" s="32" t="e">
        <f>SUMPRODUCT((D_Pointages!#REF!=$B191)*(D_Pointages!#REF!=C$2)*(D_Pointages!#REF!))</f>
        <v>#REF!</v>
      </c>
      <c r="D191" s="32" t="e">
        <f>SUMPRODUCT((D_Pointages!#REF!=$B191)*(D_Pointages!#REF!=D$2)*(D_Pointages!#REF!))</f>
        <v>#REF!</v>
      </c>
      <c r="E191" s="32" t="e">
        <f>SUMPRODUCT((D_Pointages!#REF!=$B191)*(D_Pointages!#REF!=E$2)*(D_Pointages!#REF!))</f>
        <v>#REF!</v>
      </c>
      <c r="F191" s="32" t="e">
        <f>SUMPRODUCT((D_Pointages!#REF!=$B191)*(D_Pointages!#REF!=F$2)*(D_Pointages!#REF!))</f>
        <v>#REF!</v>
      </c>
      <c r="G191" s="53" t="e">
        <f t="shared" si="16"/>
        <v>#REF!</v>
      </c>
      <c r="H191" s="56" t="e">
        <f t="shared" si="17"/>
        <v>#REF!</v>
      </c>
      <c r="I191" s="51"/>
      <c r="J191" s="63"/>
      <c r="L191" s="53" t="e">
        <f t="shared" si="18"/>
        <v>#REF!</v>
      </c>
      <c r="M191" s="51" t="e">
        <f t="shared" si="19"/>
        <v>#REF!</v>
      </c>
      <c r="N191" s="53"/>
      <c r="O191" s="63"/>
      <c r="Q191" s="53" t="e">
        <f t="shared" si="20"/>
        <v>#REF!</v>
      </c>
      <c r="R191" s="51" t="e">
        <f t="shared" si="21"/>
        <v>#REF!</v>
      </c>
      <c r="S191" s="51"/>
      <c r="T191" s="63"/>
      <c r="U191" s="67">
        <f t="shared" si="22"/>
        <v>1.9100000000000002E-8</v>
      </c>
    </row>
    <row r="192" spans="2:21" ht="18.75" x14ac:dyDescent="0.3">
      <c r="B192" s="53"/>
      <c r="C192" s="32" t="e">
        <f>SUMPRODUCT((D_Pointages!#REF!=$B192)*(D_Pointages!#REF!=C$2)*(D_Pointages!#REF!))</f>
        <v>#REF!</v>
      </c>
      <c r="D192" s="32" t="e">
        <f>SUMPRODUCT((D_Pointages!#REF!=$B192)*(D_Pointages!#REF!=D$2)*(D_Pointages!#REF!))</f>
        <v>#REF!</v>
      </c>
      <c r="E192" s="32" t="e">
        <f>SUMPRODUCT((D_Pointages!#REF!=$B192)*(D_Pointages!#REF!=E$2)*(D_Pointages!#REF!))</f>
        <v>#REF!</v>
      </c>
      <c r="F192" s="32" t="e">
        <f>SUMPRODUCT((D_Pointages!#REF!=$B192)*(D_Pointages!#REF!=F$2)*(D_Pointages!#REF!))</f>
        <v>#REF!</v>
      </c>
      <c r="G192" s="53" t="e">
        <f t="shared" si="16"/>
        <v>#REF!</v>
      </c>
      <c r="H192" s="56" t="e">
        <f t="shared" si="17"/>
        <v>#REF!</v>
      </c>
      <c r="I192" s="51"/>
      <c r="J192" s="63"/>
      <c r="L192" s="53" t="e">
        <f t="shared" si="18"/>
        <v>#REF!</v>
      </c>
      <c r="M192" s="51" t="e">
        <f t="shared" si="19"/>
        <v>#REF!</v>
      </c>
      <c r="N192" s="53"/>
      <c r="O192" s="63"/>
      <c r="Q192" s="53" t="e">
        <f t="shared" si="20"/>
        <v>#REF!</v>
      </c>
      <c r="R192" s="51" t="e">
        <f t="shared" si="21"/>
        <v>#REF!</v>
      </c>
      <c r="S192" s="51"/>
      <c r="T192" s="63"/>
      <c r="U192" s="67">
        <f t="shared" si="22"/>
        <v>1.92E-8</v>
      </c>
    </row>
    <row r="193" spans="2:21" ht="18.75" x14ac:dyDescent="0.3">
      <c r="B193" s="53"/>
      <c r="C193" s="32" t="e">
        <f>SUMPRODUCT((D_Pointages!#REF!=$B193)*(D_Pointages!#REF!=C$2)*(D_Pointages!#REF!))</f>
        <v>#REF!</v>
      </c>
      <c r="D193" s="32" t="e">
        <f>SUMPRODUCT((D_Pointages!#REF!=$B193)*(D_Pointages!#REF!=D$2)*(D_Pointages!#REF!))</f>
        <v>#REF!</v>
      </c>
      <c r="E193" s="32" t="e">
        <f>SUMPRODUCT((D_Pointages!#REF!=$B193)*(D_Pointages!#REF!=E$2)*(D_Pointages!#REF!))</f>
        <v>#REF!</v>
      </c>
      <c r="F193" s="32" t="e">
        <f>SUMPRODUCT((D_Pointages!#REF!=$B193)*(D_Pointages!#REF!=F$2)*(D_Pointages!#REF!))</f>
        <v>#REF!</v>
      </c>
      <c r="G193" s="53" t="e">
        <f t="shared" si="16"/>
        <v>#REF!</v>
      </c>
      <c r="H193" s="56" t="e">
        <f t="shared" si="17"/>
        <v>#REF!</v>
      </c>
      <c r="I193" s="51"/>
      <c r="J193" s="63"/>
      <c r="L193" s="53" t="e">
        <f t="shared" si="18"/>
        <v>#REF!</v>
      </c>
      <c r="M193" s="51" t="e">
        <f t="shared" si="19"/>
        <v>#REF!</v>
      </c>
      <c r="N193" s="53"/>
      <c r="O193" s="63"/>
      <c r="Q193" s="53" t="e">
        <f t="shared" si="20"/>
        <v>#REF!</v>
      </c>
      <c r="R193" s="51" t="e">
        <f t="shared" si="21"/>
        <v>#REF!</v>
      </c>
      <c r="S193" s="51"/>
      <c r="T193" s="63"/>
      <c r="U193" s="67">
        <f t="shared" si="22"/>
        <v>1.9300000000000001E-8</v>
      </c>
    </row>
    <row r="194" spans="2:21" ht="18.75" x14ac:dyDescent="0.3">
      <c r="B194" s="53"/>
      <c r="C194" s="32" t="e">
        <f>SUMPRODUCT((D_Pointages!#REF!=$B194)*(D_Pointages!#REF!=C$2)*(D_Pointages!#REF!))</f>
        <v>#REF!</v>
      </c>
      <c r="D194" s="32" t="e">
        <f>SUMPRODUCT((D_Pointages!#REF!=$B194)*(D_Pointages!#REF!=D$2)*(D_Pointages!#REF!))</f>
        <v>#REF!</v>
      </c>
      <c r="E194" s="32" t="e">
        <f>SUMPRODUCT((D_Pointages!#REF!=$B194)*(D_Pointages!#REF!=E$2)*(D_Pointages!#REF!))</f>
        <v>#REF!</v>
      </c>
      <c r="F194" s="32" t="e">
        <f>SUMPRODUCT((D_Pointages!#REF!=$B194)*(D_Pointages!#REF!=F$2)*(D_Pointages!#REF!))</f>
        <v>#REF!</v>
      </c>
      <c r="G194" s="53" t="e">
        <f t="shared" si="16"/>
        <v>#REF!</v>
      </c>
      <c r="H194" s="56" t="e">
        <f t="shared" si="17"/>
        <v>#REF!</v>
      </c>
      <c r="I194" s="51"/>
      <c r="J194" s="63"/>
      <c r="L194" s="53" t="e">
        <f t="shared" si="18"/>
        <v>#REF!</v>
      </c>
      <c r="M194" s="51" t="e">
        <f t="shared" si="19"/>
        <v>#REF!</v>
      </c>
      <c r="N194" s="53"/>
      <c r="O194" s="63"/>
      <c r="Q194" s="53" t="e">
        <f t="shared" si="20"/>
        <v>#REF!</v>
      </c>
      <c r="R194" s="51" t="e">
        <f t="shared" si="21"/>
        <v>#REF!</v>
      </c>
      <c r="S194" s="51"/>
      <c r="T194" s="63"/>
      <c r="U194" s="67">
        <f t="shared" si="22"/>
        <v>1.9400000000000002E-8</v>
      </c>
    </row>
    <row r="195" spans="2:21" ht="18.75" x14ac:dyDescent="0.3">
      <c r="B195" s="53"/>
      <c r="C195" s="32" t="e">
        <f>SUMPRODUCT((D_Pointages!#REF!=$B195)*(D_Pointages!#REF!=C$2)*(D_Pointages!#REF!))</f>
        <v>#REF!</v>
      </c>
      <c r="D195" s="32" t="e">
        <f>SUMPRODUCT((D_Pointages!#REF!=$B195)*(D_Pointages!#REF!=D$2)*(D_Pointages!#REF!))</f>
        <v>#REF!</v>
      </c>
      <c r="E195" s="32" t="e">
        <f>SUMPRODUCT((D_Pointages!#REF!=$B195)*(D_Pointages!#REF!=E$2)*(D_Pointages!#REF!))</f>
        <v>#REF!</v>
      </c>
      <c r="F195" s="32" t="e">
        <f>SUMPRODUCT((D_Pointages!#REF!=$B195)*(D_Pointages!#REF!=F$2)*(D_Pointages!#REF!))</f>
        <v>#REF!</v>
      </c>
      <c r="G195" s="53" t="e">
        <f t="shared" ref="G195:G219" si="23">IF(($C195:$C432)&gt;0,B195,C195:C432)</f>
        <v>#REF!</v>
      </c>
      <c r="H195" s="56" t="e">
        <f t="shared" ref="H195:H219" si="24">IF(($C195:$C412)=0,"",C195:C412)</f>
        <v>#REF!</v>
      </c>
      <c r="I195" s="51"/>
      <c r="J195" s="63"/>
      <c r="L195" s="53" t="e">
        <f t="shared" ref="L195:L219" si="25">IF(($D195:$D432)&gt;0,B195,D195:D432)</f>
        <v>#REF!</v>
      </c>
      <c r="M195" s="51" t="e">
        <f t="shared" ref="M195:M219" si="26">IF(($D195:$D412)=0,"",D195:D412)</f>
        <v>#REF!</v>
      </c>
      <c r="N195" s="53"/>
      <c r="O195" s="63"/>
      <c r="Q195" s="53" t="e">
        <f t="shared" ref="Q195:Q219" si="27">IF(($E$3:$E$219)&gt;0,B195,$E$3:$E$219)</f>
        <v>#REF!</v>
      </c>
      <c r="R195" s="51" t="e">
        <f t="shared" ref="R195:R219" si="28">IF(($E195:$E412)=0,"",E195:E412)</f>
        <v>#REF!</v>
      </c>
      <c r="S195" s="51"/>
      <c r="T195" s="63"/>
      <c r="U195" s="67">
        <f t="shared" si="22"/>
        <v>1.9499999999999999E-8</v>
      </c>
    </row>
    <row r="196" spans="2:21" ht="18.75" x14ac:dyDescent="0.3">
      <c r="B196" s="53"/>
      <c r="C196" s="32" t="e">
        <f>SUMPRODUCT((D_Pointages!#REF!=$B196)*(D_Pointages!#REF!=C$2)*(D_Pointages!#REF!))</f>
        <v>#REF!</v>
      </c>
      <c r="D196" s="32" t="e">
        <f>SUMPRODUCT((D_Pointages!#REF!=$B196)*(D_Pointages!#REF!=D$2)*(D_Pointages!#REF!))</f>
        <v>#REF!</v>
      </c>
      <c r="E196" s="32" t="e">
        <f>SUMPRODUCT((D_Pointages!#REF!=$B196)*(D_Pointages!#REF!=E$2)*(D_Pointages!#REF!))</f>
        <v>#REF!</v>
      </c>
      <c r="F196" s="32" t="e">
        <f>SUMPRODUCT((D_Pointages!#REF!=$B196)*(D_Pointages!#REF!=F$2)*(D_Pointages!#REF!))</f>
        <v>#REF!</v>
      </c>
      <c r="G196" s="53" t="e">
        <f t="shared" si="23"/>
        <v>#REF!</v>
      </c>
      <c r="H196" s="56" t="e">
        <f t="shared" si="24"/>
        <v>#REF!</v>
      </c>
      <c r="I196" s="51"/>
      <c r="J196" s="63"/>
      <c r="L196" s="53" t="e">
        <f t="shared" si="25"/>
        <v>#REF!</v>
      </c>
      <c r="M196" s="51" t="e">
        <f t="shared" si="26"/>
        <v>#REF!</v>
      </c>
      <c r="N196" s="53"/>
      <c r="O196" s="63"/>
      <c r="Q196" s="53" t="e">
        <f t="shared" si="27"/>
        <v>#REF!</v>
      </c>
      <c r="R196" s="51" t="e">
        <f t="shared" si="28"/>
        <v>#REF!</v>
      </c>
      <c r="S196" s="51"/>
      <c r="T196" s="63"/>
      <c r="U196" s="67">
        <f t="shared" ref="U196:U219" si="29">$T196+ROW($U196)*0.0000000001</f>
        <v>1.96E-8</v>
      </c>
    </row>
    <row r="197" spans="2:21" ht="18.75" x14ac:dyDescent="0.3">
      <c r="B197" s="53"/>
      <c r="C197" s="32" t="e">
        <f>SUMPRODUCT((D_Pointages!#REF!=$B197)*(D_Pointages!#REF!=C$2)*(D_Pointages!#REF!))</f>
        <v>#REF!</v>
      </c>
      <c r="D197" s="32" t="e">
        <f>SUMPRODUCT((D_Pointages!#REF!=$B197)*(D_Pointages!#REF!=D$2)*(D_Pointages!#REF!))</f>
        <v>#REF!</v>
      </c>
      <c r="E197" s="32" t="e">
        <f>SUMPRODUCT((D_Pointages!#REF!=$B197)*(D_Pointages!#REF!=E$2)*(D_Pointages!#REF!))</f>
        <v>#REF!</v>
      </c>
      <c r="F197" s="32" t="e">
        <f>SUMPRODUCT((D_Pointages!#REF!=$B197)*(D_Pointages!#REF!=F$2)*(D_Pointages!#REF!))</f>
        <v>#REF!</v>
      </c>
      <c r="G197" s="53" t="e">
        <f t="shared" si="23"/>
        <v>#REF!</v>
      </c>
      <c r="H197" s="56" t="e">
        <f t="shared" si="24"/>
        <v>#REF!</v>
      </c>
      <c r="I197" s="51"/>
      <c r="J197" s="63"/>
      <c r="L197" s="53" t="e">
        <f t="shared" si="25"/>
        <v>#REF!</v>
      </c>
      <c r="M197" s="51" t="e">
        <f t="shared" si="26"/>
        <v>#REF!</v>
      </c>
      <c r="N197" s="53"/>
      <c r="O197" s="63"/>
      <c r="Q197" s="53" t="e">
        <f t="shared" si="27"/>
        <v>#REF!</v>
      </c>
      <c r="R197" s="51" t="e">
        <f t="shared" si="28"/>
        <v>#REF!</v>
      </c>
      <c r="S197" s="51"/>
      <c r="T197" s="63"/>
      <c r="U197" s="67">
        <f t="shared" si="29"/>
        <v>1.9700000000000001E-8</v>
      </c>
    </row>
    <row r="198" spans="2:21" ht="18.75" x14ac:dyDescent="0.3">
      <c r="B198" s="53"/>
      <c r="C198" s="32" t="e">
        <f>SUMPRODUCT((D_Pointages!#REF!=$B198)*(D_Pointages!#REF!=C$2)*(D_Pointages!#REF!))</f>
        <v>#REF!</v>
      </c>
      <c r="D198" s="32" t="e">
        <f>SUMPRODUCT((D_Pointages!#REF!=$B198)*(D_Pointages!#REF!=D$2)*(D_Pointages!#REF!))</f>
        <v>#REF!</v>
      </c>
      <c r="E198" s="32" t="e">
        <f>SUMPRODUCT((D_Pointages!#REF!=$B198)*(D_Pointages!#REF!=E$2)*(D_Pointages!#REF!))</f>
        <v>#REF!</v>
      </c>
      <c r="F198" s="32" t="e">
        <f>SUMPRODUCT((D_Pointages!#REF!=$B198)*(D_Pointages!#REF!=F$2)*(D_Pointages!#REF!))</f>
        <v>#REF!</v>
      </c>
      <c r="G198" s="53" t="e">
        <f t="shared" si="23"/>
        <v>#REF!</v>
      </c>
      <c r="H198" s="56" t="e">
        <f t="shared" si="24"/>
        <v>#REF!</v>
      </c>
      <c r="I198" s="51"/>
      <c r="J198" s="63"/>
      <c r="L198" s="53" t="e">
        <f t="shared" si="25"/>
        <v>#REF!</v>
      </c>
      <c r="M198" s="51" t="e">
        <f t="shared" si="26"/>
        <v>#REF!</v>
      </c>
      <c r="N198" s="53"/>
      <c r="O198" s="63"/>
      <c r="Q198" s="53" t="e">
        <f t="shared" si="27"/>
        <v>#REF!</v>
      </c>
      <c r="R198" s="51" t="e">
        <f t="shared" si="28"/>
        <v>#REF!</v>
      </c>
      <c r="S198" s="51"/>
      <c r="T198" s="63"/>
      <c r="U198" s="67">
        <f t="shared" si="29"/>
        <v>1.9800000000000002E-8</v>
      </c>
    </row>
    <row r="199" spans="2:21" ht="18.75" x14ac:dyDescent="0.3">
      <c r="B199" s="53"/>
      <c r="C199" s="32" t="e">
        <f>SUMPRODUCT((D_Pointages!#REF!=$B199)*(D_Pointages!#REF!=C$2)*(D_Pointages!#REF!))</f>
        <v>#REF!</v>
      </c>
      <c r="D199" s="32" t="e">
        <f>SUMPRODUCT((D_Pointages!#REF!=$B199)*(D_Pointages!#REF!=D$2)*(D_Pointages!#REF!))</f>
        <v>#REF!</v>
      </c>
      <c r="E199" s="32" t="e">
        <f>SUMPRODUCT((D_Pointages!#REF!=$B199)*(D_Pointages!#REF!=E$2)*(D_Pointages!#REF!))</f>
        <v>#REF!</v>
      </c>
      <c r="F199" s="32" t="e">
        <f>SUMPRODUCT((D_Pointages!#REF!=$B199)*(D_Pointages!#REF!=F$2)*(D_Pointages!#REF!))</f>
        <v>#REF!</v>
      </c>
      <c r="G199" s="53" t="e">
        <f t="shared" si="23"/>
        <v>#REF!</v>
      </c>
      <c r="H199" s="56" t="e">
        <f t="shared" si="24"/>
        <v>#REF!</v>
      </c>
      <c r="I199" s="51"/>
      <c r="J199" s="63"/>
      <c r="L199" s="53" t="e">
        <f t="shared" si="25"/>
        <v>#REF!</v>
      </c>
      <c r="M199" s="51" t="e">
        <f t="shared" si="26"/>
        <v>#REF!</v>
      </c>
      <c r="N199" s="53"/>
      <c r="O199" s="63"/>
      <c r="Q199" s="53" t="e">
        <f t="shared" si="27"/>
        <v>#REF!</v>
      </c>
      <c r="R199" s="51" t="e">
        <f t="shared" si="28"/>
        <v>#REF!</v>
      </c>
      <c r="S199" s="51"/>
      <c r="T199" s="63"/>
      <c r="U199" s="67">
        <f t="shared" si="29"/>
        <v>1.99E-8</v>
      </c>
    </row>
    <row r="200" spans="2:21" ht="18.75" x14ac:dyDescent="0.3">
      <c r="B200" s="53"/>
      <c r="C200" s="32" t="e">
        <f>SUMPRODUCT((D_Pointages!#REF!=$B200)*(D_Pointages!#REF!=C$2)*(D_Pointages!#REF!))</f>
        <v>#REF!</v>
      </c>
      <c r="D200" s="32" t="e">
        <f>SUMPRODUCT((D_Pointages!#REF!=$B200)*(D_Pointages!#REF!=D$2)*(D_Pointages!#REF!))</f>
        <v>#REF!</v>
      </c>
      <c r="E200" s="32" t="e">
        <f>SUMPRODUCT((D_Pointages!#REF!=$B200)*(D_Pointages!#REF!=E$2)*(D_Pointages!#REF!))</f>
        <v>#REF!</v>
      </c>
      <c r="F200" s="32" t="e">
        <f>SUMPRODUCT((D_Pointages!#REF!=$B200)*(D_Pointages!#REF!=F$2)*(D_Pointages!#REF!))</f>
        <v>#REF!</v>
      </c>
      <c r="G200" s="53" t="e">
        <f t="shared" si="23"/>
        <v>#REF!</v>
      </c>
      <c r="H200" s="56" t="e">
        <f t="shared" si="24"/>
        <v>#REF!</v>
      </c>
      <c r="I200" s="51"/>
      <c r="J200" s="63"/>
      <c r="L200" s="53" t="e">
        <f t="shared" si="25"/>
        <v>#REF!</v>
      </c>
      <c r="M200" s="51" t="e">
        <f t="shared" si="26"/>
        <v>#REF!</v>
      </c>
      <c r="N200" s="53"/>
      <c r="O200" s="63"/>
      <c r="Q200" s="53" t="e">
        <f t="shared" si="27"/>
        <v>#REF!</v>
      </c>
      <c r="R200" s="51" t="e">
        <f t="shared" si="28"/>
        <v>#REF!</v>
      </c>
      <c r="S200" s="51"/>
      <c r="T200" s="63"/>
      <c r="U200" s="67">
        <f t="shared" si="29"/>
        <v>2E-8</v>
      </c>
    </row>
    <row r="201" spans="2:21" ht="18.75" x14ac:dyDescent="0.3">
      <c r="B201" s="53"/>
      <c r="C201" s="32" t="e">
        <f>SUMPRODUCT((D_Pointages!#REF!=$B201)*(D_Pointages!#REF!=C$2)*(D_Pointages!#REF!))</f>
        <v>#REF!</v>
      </c>
      <c r="D201" s="32" t="e">
        <f>SUMPRODUCT((D_Pointages!#REF!=$B201)*(D_Pointages!#REF!=D$2)*(D_Pointages!#REF!))</f>
        <v>#REF!</v>
      </c>
      <c r="E201" s="32" t="e">
        <f>SUMPRODUCT((D_Pointages!#REF!=$B201)*(D_Pointages!#REF!=E$2)*(D_Pointages!#REF!))</f>
        <v>#REF!</v>
      </c>
      <c r="F201" s="32" t="e">
        <f>SUMPRODUCT((D_Pointages!#REF!=$B201)*(D_Pointages!#REF!=F$2)*(D_Pointages!#REF!))</f>
        <v>#REF!</v>
      </c>
      <c r="G201" s="53" t="e">
        <f t="shared" si="23"/>
        <v>#REF!</v>
      </c>
      <c r="H201" s="56" t="e">
        <f t="shared" si="24"/>
        <v>#REF!</v>
      </c>
      <c r="I201" s="51"/>
      <c r="J201" s="63"/>
      <c r="L201" s="53" t="e">
        <f t="shared" si="25"/>
        <v>#REF!</v>
      </c>
      <c r="M201" s="51" t="e">
        <f t="shared" si="26"/>
        <v>#REF!</v>
      </c>
      <c r="N201" s="53"/>
      <c r="O201" s="63"/>
      <c r="Q201" s="53" t="e">
        <f t="shared" si="27"/>
        <v>#REF!</v>
      </c>
      <c r="R201" s="51" t="e">
        <f t="shared" si="28"/>
        <v>#REF!</v>
      </c>
      <c r="S201" s="51"/>
      <c r="T201" s="63"/>
      <c r="U201" s="67">
        <f t="shared" si="29"/>
        <v>2.0100000000000001E-8</v>
      </c>
    </row>
    <row r="202" spans="2:21" ht="18.75" x14ac:dyDescent="0.3">
      <c r="B202" s="53"/>
      <c r="C202" s="32" t="e">
        <f>SUMPRODUCT((D_Pointages!#REF!=$B202)*(D_Pointages!#REF!=C$2)*(D_Pointages!#REF!))</f>
        <v>#REF!</v>
      </c>
      <c r="D202" s="32" t="e">
        <f>SUMPRODUCT((D_Pointages!#REF!=$B202)*(D_Pointages!#REF!=D$2)*(D_Pointages!#REF!))</f>
        <v>#REF!</v>
      </c>
      <c r="E202" s="32" t="e">
        <f>SUMPRODUCT((D_Pointages!#REF!=$B202)*(D_Pointages!#REF!=E$2)*(D_Pointages!#REF!))</f>
        <v>#REF!</v>
      </c>
      <c r="F202" s="32" t="e">
        <f>SUMPRODUCT((D_Pointages!#REF!=$B202)*(D_Pointages!#REF!=F$2)*(D_Pointages!#REF!))</f>
        <v>#REF!</v>
      </c>
      <c r="G202" s="53" t="e">
        <f t="shared" si="23"/>
        <v>#REF!</v>
      </c>
      <c r="H202" s="56" t="e">
        <f t="shared" si="24"/>
        <v>#REF!</v>
      </c>
      <c r="I202" s="51"/>
      <c r="J202" s="63"/>
      <c r="L202" s="53" t="e">
        <f t="shared" si="25"/>
        <v>#REF!</v>
      </c>
      <c r="M202" s="51" t="e">
        <f t="shared" si="26"/>
        <v>#REF!</v>
      </c>
      <c r="N202" s="53"/>
      <c r="O202" s="63"/>
      <c r="Q202" s="53" t="e">
        <f t="shared" si="27"/>
        <v>#REF!</v>
      </c>
      <c r="R202" s="51" t="e">
        <f t="shared" si="28"/>
        <v>#REF!</v>
      </c>
      <c r="S202" s="51"/>
      <c r="T202" s="63"/>
      <c r="U202" s="67">
        <f t="shared" si="29"/>
        <v>2.0200000000000002E-8</v>
      </c>
    </row>
    <row r="203" spans="2:21" ht="18.75" x14ac:dyDescent="0.3">
      <c r="B203" s="53"/>
      <c r="C203" s="32" t="e">
        <f>SUMPRODUCT((D_Pointages!#REF!=$B203)*(D_Pointages!#REF!=C$2)*(D_Pointages!#REF!))</f>
        <v>#REF!</v>
      </c>
      <c r="D203" s="32" t="e">
        <f>SUMPRODUCT((D_Pointages!#REF!=$B203)*(D_Pointages!#REF!=D$2)*(D_Pointages!#REF!))</f>
        <v>#REF!</v>
      </c>
      <c r="E203" s="32" t="e">
        <f>SUMPRODUCT((D_Pointages!#REF!=$B203)*(D_Pointages!#REF!=E$2)*(D_Pointages!#REF!))</f>
        <v>#REF!</v>
      </c>
      <c r="F203" s="32" t="e">
        <f>SUMPRODUCT((D_Pointages!#REF!=$B203)*(D_Pointages!#REF!=F$2)*(D_Pointages!#REF!))</f>
        <v>#REF!</v>
      </c>
      <c r="G203" s="53" t="e">
        <f t="shared" si="23"/>
        <v>#REF!</v>
      </c>
      <c r="H203" s="56" t="e">
        <f t="shared" si="24"/>
        <v>#REF!</v>
      </c>
      <c r="I203" s="51"/>
      <c r="J203" s="63"/>
      <c r="L203" s="53" t="e">
        <f t="shared" si="25"/>
        <v>#REF!</v>
      </c>
      <c r="M203" s="51" t="e">
        <f t="shared" si="26"/>
        <v>#REF!</v>
      </c>
      <c r="N203" s="53"/>
      <c r="O203" s="63"/>
      <c r="Q203" s="53" t="e">
        <f t="shared" si="27"/>
        <v>#REF!</v>
      </c>
      <c r="R203" s="51" t="e">
        <f t="shared" si="28"/>
        <v>#REF!</v>
      </c>
      <c r="S203" s="51"/>
      <c r="T203" s="63"/>
      <c r="U203" s="67">
        <f t="shared" si="29"/>
        <v>2.03E-8</v>
      </c>
    </row>
    <row r="204" spans="2:21" ht="18.75" x14ac:dyDescent="0.3">
      <c r="B204" s="53"/>
      <c r="C204" s="32" t="e">
        <f>SUMPRODUCT((D_Pointages!#REF!=$B204)*(D_Pointages!#REF!=C$2)*(D_Pointages!#REF!))</f>
        <v>#REF!</v>
      </c>
      <c r="D204" s="32" t="e">
        <f>SUMPRODUCT((D_Pointages!#REF!=$B204)*(D_Pointages!#REF!=D$2)*(D_Pointages!#REF!))</f>
        <v>#REF!</v>
      </c>
      <c r="E204" s="32" t="e">
        <f>SUMPRODUCT((D_Pointages!#REF!=$B204)*(D_Pointages!#REF!=E$2)*(D_Pointages!#REF!))</f>
        <v>#REF!</v>
      </c>
      <c r="F204" s="32" t="e">
        <f>SUMPRODUCT((D_Pointages!#REF!=$B204)*(D_Pointages!#REF!=F$2)*(D_Pointages!#REF!))</f>
        <v>#REF!</v>
      </c>
      <c r="G204" s="53" t="e">
        <f t="shared" si="23"/>
        <v>#REF!</v>
      </c>
      <c r="H204" s="56" t="e">
        <f t="shared" si="24"/>
        <v>#REF!</v>
      </c>
      <c r="I204" s="51"/>
      <c r="J204" s="63"/>
      <c r="L204" s="53" t="e">
        <f t="shared" si="25"/>
        <v>#REF!</v>
      </c>
      <c r="M204" s="51" t="e">
        <f t="shared" si="26"/>
        <v>#REF!</v>
      </c>
      <c r="N204" s="53"/>
      <c r="O204" s="63"/>
      <c r="Q204" s="53" t="e">
        <f t="shared" si="27"/>
        <v>#REF!</v>
      </c>
      <c r="R204" s="51" t="e">
        <f t="shared" si="28"/>
        <v>#REF!</v>
      </c>
      <c r="S204" s="51"/>
      <c r="T204" s="63"/>
      <c r="U204" s="67">
        <f t="shared" si="29"/>
        <v>2.0400000000000001E-8</v>
      </c>
    </row>
    <row r="205" spans="2:21" ht="18.75" x14ac:dyDescent="0.3">
      <c r="B205" s="53"/>
      <c r="C205" s="32" t="e">
        <f>SUMPRODUCT((D_Pointages!#REF!=$B205)*(D_Pointages!#REF!=C$2)*(D_Pointages!#REF!))</f>
        <v>#REF!</v>
      </c>
      <c r="D205" s="32" t="e">
        <f>SUMPRODUCT((D_Pointages!#REF!=$B205)*(D_Pointages!#REF!=D$2)*(D_Pointages!#REF!))</f>
        <v>#REF!</v>
      </c>
      <c r="E205" s="32" t="e">
        <f>SUMPRODUCT((D_Pointages!#REF!=$B205)*(D_Pointages!#REF!=E$2)*(D_Pointages!#REF!))</f>
        <v>#REF!</v>
      </c>
      <c r="F205" s="32" t="e">
        <f>SUMPRODUCT((D_Pointages!#REF!=$B205)*(D_Pointages!#REF!=F$2)*(D_Pointages!#REF!))</f>
        <v>#REF!</v>
      </c>
      <c r="G205" s="53" t="e">
        <f t="shared" si="23"/>
        <v>#REF!</v>
      </c>
      <c r="H205" s="56" t="e">
        <f t="shared" si="24"/>
        <v>#REF!</v>
      </c>
      <c r="I205" s="51"/>
      <c r="J205" s="63"/>
      <c r="L205" s="53" t="e">
        <f t="shared" si="25"/>
        <v>#REF!</v>
      </c>
      <c r="M205" s="51" t="e">
        <f t="shared" si="26"/>
        <v>#REF!</v>
      </c>
      <c r="N205" s="53"/>
      <c r="O205" s="63"/>
      <c r="Q205" s="53" t="e">
        <f t="shared" si="27"/>
        <v>#REF!</v>
      </c>
      <c r="R205" s="51" t="e">
        <f t="shared" si="28"/>
        <v>#REF!</v>
      </c>
      <c r="S205" s="51"/>
      <c r="T205" s="63"/>
      <c r="U205" s="67">
        <f t="shared" si="29"/>
        <v>2.0500000000000002E-8</v>
      </c>
    </row>
    <row r="206" spans="2:21" ht="18.75" x14ac:dyDescent="0.3">
      <c r="B206" s="53"/>
      <c r="C206" s="32" t="e">
        <f>SUMPRODUCT((D_Pointages!#REF!=$B206)*(D_Pointages!#REF!=C$2)*(D_Pointages!#REF!))</f>
        <v>#REF!</v>
      </c>
      <c r="D206" s="32" t="e">
        <f>SUMPRODUCT((D_Pointages!#REF!=$B206)*(D_Pointages!#REF!=D$2)*(D_Pointages!#REF!))</f>
        <v>#REF!</v>
      </c>
      <c r="E206" s="32" t="e">
        <f>SUMPRODUCT((D_Pointages!#REF!=$B206)*(D_Pointages!#REF!=E$2)*(D_Pointages!#REF!))</f>
        <v>#REF!</v>
      </c>
      <c r="F206" s="32" t="e">
        <f>SUMPRODUCT((D_Pointages!#REF!=$B206)*(D_Pointages!#REF!=F$2)*(D_Pointages!#REF!))</f>
        <v>#REF!</v>
      </c>
      <c r="G206" s="53" t="e">
        <f t="shared" si="23"/>
        <v>#REF!</v>
      </c>
      <c r="H206" s="56" t="e">
        <f t="shared" si="24"/>
        <v>#REF!</v>
      </c>
      <c r="I206" s="51"/>
      <c r="J206" s="63"/>
      <c r="L206" s="53" t="e">
        <f t="shared" si="25"/>
        <v>#REF!</v>
      </c>
      <c r="M206" s="51" t="e">
        <f t="shared" si="26"/>
        <v>#REF!</v>
      </c>
      <c r="N206" s="53"/>
      <c r="O206" s="63"/>
      <c r="Q206" s="53" t="e">
        <f t="shared" si="27"/>
        <v>#REF!</v>
      </c>
      <c r="R206" s="51" t="e">
        <f t="shared" si="28"/>
        <v>#REF!</v>
      </c>
      <c r="S206" s="51"/>
      <c r="T206" s="63"/>
      <c r="U206" s="67">
        <f t="shared" si="29"/>
        <v>2.0599999999999999E-8</v>
      </c>
    </row>
    <row r="207" spans="2:21" ht="18.75" x14ac:dyDescent="0.3">
      <c r="B207" s="53"/>
      <c r="C207" s="32" t="e">
        <f>SUMPRODUCT((D_Pointages!#REF!=$B207)*(D_Pointages!#REF!=C$2)*(D_Pointages!#REF!))</f>
        <v>#REF!</v>
      </c>
      <c r="D207" s="32" t="e">
        <f>SUMPRODUCT((D_Pointages!#REF!=$B207)*(D_Pointages!#REF!=D$2)*(D_Pointages!#REF!))</f>
        <v>#REF!</v>
      </c>
      <c r="E207" s="32" t="e">
        <f>SUMPRODUCT((D_Pointages!#REF!=$B207)*(D_Pointages!#REF!=E$2)*(D_Pointages!#REF!))</f>
        <v>#REF!</v>
      </c>
      <c r="F207" s="32" t="e">
        <f>SUMPRODUCT((D_Pointages!#REF!=$B207)*(D_Pointages!#REF!=F$2)*(D_Pointages!#REF!))</f>
        <v>#REF!</v>
      </c>
      <c r="G207" s="53" t="e">
        <f t="shared" si="23"/>
        <v>#REF!</v>
      </c>
      <c r="H207" s="56" t="e">
        <f t="shared" si="24"/>
        <v>#REF!</v>
      </c>
      <c r="I207" s="51"/>
      <c r="J207" s="63"/>
      <c r="L207" s="53" t="e">
        <f t="shared" si="25"/>
        <v>#REF!</v>
      </c>
      <c r="M207" s="51" t="e">
        <f t="shared" si="26"/>
        <v>#REF!</v>
      </c>
      <c r="N207" s="53"/>
      <c r="O207" s="63"/>
      <c r="Q207" s="53" t="e">
        <f t="shared" si="27"/>
        <v>#REF!</v>
      </c>
      <c r="R207" s="51" t="e">
        <f t="shared" si="28"/>
        <v>#REF!</v>
      </c>
      <c r="S207" s="51"/>
      <c r="T207" s="63"/>
      <c r="U207" s="67">
        <f t="shared" si="29"/>
        <v>2.07E-8</v>
      </c>
    </row>
    <row r="208" spans="2:21" ht="18.75" x14ac:dyDescent="0.3">
      <c r="B208" s="53"/>
      <c r="C208" s="32" t="e">
        <f>SUMPRODUCT((D_Pointages!#REF!=$B208)*(D_Pointages!#REF!=C$2)*(D_Pointages!#REF!))</f>
        <v>#REF!</v>
      </c>
      <c r="D208" s="32" t="e">
        <f>SUMPRODUCT((D_Pointages!#REF!=$B208)*(D_Pointages!#REF!=D$2)*(D_Pointages!#REF!))</f>
        <v>#REF!</v>
      </c>
      <c r="E208" s="32" t="e">
        <f>SUMPRODUCT((D_Pointages!#REF!=$B208)*(D_Pointages!#REF!=E$2)*(D_Pointages!#REF!))</f>
        <v>#REF!</v>
      </c>
      <c r="F208" s="32" t="e">
        <f>SUMPRODUCT((D_Pointages!#REF!=$B208)*(D_Pointages!#REF!=F$2)*(D_Pointages!#REF!))</f>
        <v>#REF!</v>
      </c>
      <c r="G208" s="53" t="e">
        <f t="shared" si="23"/>
        <v>#REF!</v>
      </c>
      <c r="H208" s="56" t="e">
        <f t="shared" si="24"/>
        <v>#REF!</v>
      </c>
      <c r="I208" s="51"/>
      <c r="J208" s="63"/>
      <c r="L208" s="53" t="e">
        <f t="shared" si="25"/>
        <v>#REF!</v>
      </c>
      <c r="M208" s="51" t="e">
        <f t="shared" si="26"/>
        <v>#REF!</v>
      </c>
      <c r="N208" s="53"/>
      <c r="O208" s="63"/>
      <c r="Q208" s="53" t="e">
        <f t="shared" si="27"/>
        <v>#REF!</v>
      </c>
      <c r="R208" s="51" t="e">
        <f t="shared" si="28"/>
        <v>#REF!</v>
      </c>
      <c r="S208" s="51"/>
      <c r="T208" s="63"/>
      <c r="U208" s="67">
        <f t="shared" si="29"/>
        <v>2.0800000000000001E-8</v>
      </c>
    </row>
    <row r="209" spans="2:21" ht="19.5" thickBot="1" x14ac:dyDescent="0.35">
      <c r="B209" s="53"/>
      <c r="C209" s="32" t="e">
        <f>SUMPRODUCT((D_Pointages!#REF!=$B209)*(D_Pointages!#REF!=C$2)*(D_Pointages!#REF!))</f>
        <v>#REF!</v>
      </c>
      <c r="D209" s="32" t="e">
        <f>SUMPRODUCT((D_Pointages!#REF!=$B209)*(D_Pointages!#REF!=D$2)*(D_Pointages!#REF!))</f>
        <v>#REF!</v>
      </c>
      <c r="E209" s="32" t="e">
        <f>SUMPRODUCT((D_Pointages!#REF!=$B209)*(D_Pointages!#REF!=E$2)*(D_Pointages!#REF!))</f>
        <v>#REF!</v>
      </c>
      <c r="F209" s="32" t="e">
        <f>SUMPRODUCT((D_Pointages!#REF!=$B209)*(D_Pointages!#REF!=F$2)*(D_Pointages!#REF!))</f>
        <v>#REF!</v>
      </c>
      <c r="G209" s="53" t="e">
        <f t="shared" si="23"/>
        <v>#REF!</v>
      </c>
      <c r="H209" s="56" t="e">
        <f t="shared" si="24"/>
        <v>#REF!</v>
      </c>
      <c r="I209" s="51"/>
      <c r="J209" s="63"/>
      <c r="L209" s="53" t="e">
        <f t="shared" si="25"/>
        <v>#REF!</v>
      </c>
      <c r="M209" s="51" t="e">
        <f t="shared" si="26"/>
        <v>#REF!</v>
      </c>
      <c r="N209" s="59"/>
      <c r="O209" s="63"/>
      <c r="Q209" s="53" t="e">
        <f t="shared" si="27"/>
        <v>#REF!</v>
      </c>
      <c r="R209" s="51" t="e">
        <f t="shared" si="28"/>
        <v>#REF!</v>
      </c>
      <c r="S209" s="51"/>
      <c r="T209" s="63"/>
      <c r="U209" s="67">
        <f t="shared" si="29"/>
        <v>2.0900000000000002E-8</v>
      </c>
    </row>
    <row r="210" spans="2:21" ht="18.75" x14ac:dyDescent="0.3">
      <c r="B210" s="53"/>
      <c r="C210" s="32" t="e">
        <f>SUMPRODUCT((D_Pointages!#REF!=$B210)*(D_Pointages!#REF!=C$2)*(D_Pointages!#REF!))</f>
        <v>#REF!</v>
      </c>
      <c r="D210" s="32" t="e">
        <f>SUMPRODUCT((D_Pointages!#REF!=$B210)*(D_Pointages!#REF!=D$2)*(D_Pointages!#REF!))</f>
        <v>#REF!</v>
      </c>
      <c r="E210" s="32" t="e">
        <f>SUMPRODUCT((D_Pointages!#REF!=$B210)*(D_Pointages!#REF!=E$2)*(D_Pointages!#REF!))</f>
        <v>#REF!</v>
      </c>
      <c r="F210" s="32" t="e">
        <f>SUMPRODUCT((D_Pointages!#REF!=$B210)*(D_Pointages!#REF!=F$2)*(D_Pointages!#REF!))</f>
        <v>#REF!</v>
      </c>
      <c r="G210" s="53" t="e">
        <f t="shared" si="23"/>
        <v>#REF!</v>
      </c>
      <c r="H210" s="56" t="e">
        <f t="shared" si="24"/>
        <v>#REF!</v>
      </c>
      <c r="I210" s="51"/>
      <c r="J210" s="63"/>
      <c r="L210" s="53" t="e">
        <f t="shared" si="25"/>
        <v>#REF!</v>
      </c>
      <c r="M210" s="51" t="e">
        <f t="shared" si="26"/>
        <v>#REF!</v>
      </c>
      <c r="N210" s="51"/>
      <c r="O210" s="63"/>
      <c r="Q210" s="53" t="e">
        <f t="shared" si="27"/>
        <v>#REF!</v>
      </c>
      <c r="R210" s="51" t="e">
        <f t="shared" si="28"/>
        <v>#REF!</v>
      </c>
      <c r="S210" s="51"/>
      <c r="T210" s="63"/>
      <c r="U210" s="67">
        <f t="shared" si="29"/>
        <v>2.0999999999999999E-8</v>
      </c>
    </row>
    <row r="211" spans="2:21" ht="18.75" x14ac:dyDescent="0.3">
      <c r="B211" s="53"/>
      <c r="C211" s="32" t="e">
        <f>SUMPRODUCT((D_Pointages!#REF!=$B211)*(D_Pointages!#REF!=C$2)*(D_Pointages!#REF!))</f>
        <v>#REF!</v>
      </c>
      <c r="D211" s="32" t="e">
        <f>SUMPRODUCT((D_Pointages!#REF!=$B211)*(D_Pointages!#REF!=D$2)*(D_Pointages!#REF!))</f>
        <v>#REF!</v>
      </c>
      <c r="E211" s="32" t="e">
        <f>SUMPRODUCT((D_Pointages!#REF!=$B211)*(D_Pointages!#REF!=E$2)*(D_Pointages!#REF!))</f>
        <v>#REF!</v>
      </c>
      <c r="F211" s="32" t="e">
        <f>SUMPRODUCT((D_Pointages!#REF!=$B211)*(D_Pointages!#REF!=F$2)*(D_Pointages!#REF!))</f>
        <v>#REF!</v>
      </c>
      <c r="G211" s="53" t="e">
        <f t="shared" si="23"/>
        <v>#REF!</v>
      </c>
      <c r="H211" s="56" t="e">
        <f t="shared" si="24"/>
        <v>#REF!</v>
      </c>
      <c r="I211" s="51"/>
      <c r="J211" s="63"/>
      <c r="L211" s="53" t="e">
        <f t="shared" si="25"/>
        <v>#REF!</v>
      </c>
      <c r="M211" s="51" t="e">
        <f t="shared" si="26"/>
        <v>#REF!</v>
      </c>
      <c r="N211" s="51"/>
      <c r="O211" s="63"/>
      <c r="Q211" s="53" t="e">
        <f t="shared" si="27"/>
        <v>#REF!</v>
      </c>
      <c r="R211" s="51" t="e">
        <f t="shared" si="28"/>
        <v>#REF!</v>
      </c>
      <c r="S211" s="51"/>
      <c r="T211" s="63"/>
      <c r="U211" s="67">
        <f t="shared" si="29"/>
        <v>2.11E-8</v>
      </c>
    </row>
    <row r="212" spans="2:21" ht="18.75" x14ac:dyDescent="0.3">
      <c r="B212" s="53"/>
      <c r="C212" s="32" t="e">
        <f>SUMPRODUCT((D_Pointages!#REF!=$B212)*(D_Pointages!#REF!=C$2)*(D_Pointages!#REF!))</f>
        <v>#REF!</v>
      </c>
      <c r="D212" s="32" t="e">
        <f>SUMPRODUCT((D_Pointages!#REF!=$B212)*(D_Pointages!#REF!=D$2)*(D_Pointages!#REF!))</f>
        <v>#REF!</v>
      </c>
      <c r="E212" s="32" t="e">
        <f>SUMPRODUCT((D_Pointages!#REF!=$B212)*(D_Pointages!#REF!=E$2)*(D_Pointages!#REF!))</f>
        <v>#REF!</v>
      </c>
      <c r="F212" s="32" t="e">
        <f>SUMPRODUCT((D_Pointages!#REF!=$B212)*(D_Pointages!#REF!=F$2)*(D_Pointages!#REF!))</f>
        <v>#REF!</v>
      </c>
      <c r="G212" s="53" t="e">
        <f t="shared" si="23"/>
        <v>#REF!</v>
      </c>
      <c r="H212" s="56" t="e">
        <f t="shared" si="24"/>
        <v>#REF!</v>
      </c>
      <c r="I212" s="51"/>
      <c r="J212" s="63"/>
      <c r="L212" s="53" t="e">
        <f t="shared" si="25"/>
        <v>#REF!</v>
      </c>
      <c r="M212" s="51" t="e">
        <f t="shared" si="26"/>
        <v>#REF!</v>
      </c>
      <c r="N212" s="51"/>
      <c r="O212" s="63"/>
      <c r="Q212" s="53" t="e">
        <f t="shared" si="27"/>
        <v>#REF!</v>
      </c>
      <c r="R212" s="51" t="e">
        <f t="shared" si="28"/>
        <v>#REF!</v>
      </c>
      <c r="S212" s="51"/>
      <c r="T212" s="63"/>
      <c r="U212" s="67">
        <f t="shared" si="29"/>
        <v>2.1200000000000001E-8</v>
      </c>
    </row>
    <row r="213" spans="2:21" ht="18.75" x14ac:dyDescent="0.3">
      <c r="B213" s="53"/>
      <c r="C213" s="32" t="e">
        <f>SUMPRODUCT((D_Pointages!#REF!=$B213)*(D_Pointages!#REF!=C$2)*(D_Pointages!#REF!))</f>
        <v>#REF!</v>
      </c>
      <c r="D213" s="32" t="e">
        <f>SUMPRODUCT((D_Pointages!#REF!=$B213)*(D_Pointages!#REF!=D$2)*(D_Pointages!#REF!))</f>
        <v>#REF!</v>
      </c>
      <c r="E213" s="32" t="e">
        <f>SUMPRODUCT((D_Pointages!#REF!=$B213)*(D_Pointages!#REF!=E$2)*(D_Pointages!#REF!))</f>
        <v>#REF!</v>
      </c>
      <c r="F213" s="32" t="e">
        <f>SUMPRODUCT((D_Pointages!#REF!=$B213)*(D_Pointages!#REF!=F$2)*(D_Pointages!#REF!))</f>
        <v>#REF!</v>
      </c>
      <c r="G213" s="53" t="e">
        <f t="shared" si="23"/>
        <v>#REF!</v>
      </c>
      <c r="H213" s="56" t="e">
        <f t="shared" si="24"/>
        <v>#REF!</v>
      </c>
      <c r="I213" s="51"/>
      <c r="J213" s="63"/>
      <c r="L213" s="53" t="e">
        <f t="shared" si="25"/>
        <v>#REF!</v>
      </c>
      <c r="M213" s="51" t="e">
        <f t="shared" si="26"/>
        <v>#REF!</v>
      </c>
      <c r="N213" s="51"/>
      <c r="O213" s="63"/>
      <c r="Q213" s="53" t="e">
        <f t="shared" si="27"/>
        <v>#REF!</v>
      </c>
      <c r="R213" s="51" t="e">
        <f t="shared" si="28"/>
        <v>#REF!</v>
      </c>
      <c r="S213" s="51"/>
      <c r="T213" s="63"/>
      <c r="U213" s="67">
        <f t="shared" si="29"/>
        <v>2.1300000000000002E-8</v>
      </c>
    </row>
    <row r="214" spans="2:21" ht="18.75" x14ac:dyDescent="0.3">
      <c r="B214" s="53"/>
      <c r="C214" s="32" t="e">
        <f>SUMPRODUCT((D_Pointages!#REF!=$B214)*(D_Pointages!#REF!=C$2)*(D_Pointages!#REF!))</f>
        <v>#REF!</v>
      </c>
      <c r="D214" s="32" t="e">
        <f>SUMPRODUCT((D_Pointages!#REF!=$B214)*(D_Pointages!#REF!=D$2)*(D_Pointages!#REF!))</f>
        <v>#REF!</v>
      </c>
      <c r="E214" s="32" t="e">
        <f>SUMPRODUCT((D_Pointages!#REF!=$B214)*(D_Pointages!#REF!=E$2)*(D_Pointages!#REF!))</f>
        <v>#REF!</v>
      </c>
      <c r="F214" s="32" t="e">
        <f>SUMPRODUCT((D_Pointages!#REF!=$B214)*(D_Pointages!#REF!=F$2)*(D_Pointages!#REF!))</f>
        <v>#REF!</v>
      </c>
      <c r="G214" s="53" t="e">
        <f t="shared" si="23"/>
        <v>#REF!</v>
      </c>
      <c r="H214" s="56" t="e">
        <f t="shared" si="24"/>
        <v>#REF!</v>
      </c>
      <c r="I214" s="51"/>
      <c r="J214" s="63"/>
      <c r="L214" s="53" t="e">
        <f t="shared" si="25"/>
        <v>#REF!</v>
      </c>
      <c r="M214" s="51" t="e">
        <f t="shared" si="26"/>
        <v>#REF!</v>
      </c>
      <c r="N214" s="51"/>
      <c r="O214" s="63"/>
      <c r="Q214" s="53" t="e">
        <f t="shared" si="27"/>
        <v>#REF!</v>
      </c>
      <c r="R214" s="51" t="e">
        <f t="shared" si="28"/>
        <v>#REF!</v>
      </c>
      <c r="S214" s="51"/>
      <c r="T214" s="63"/>
      <c r="U214" s="67">
        <f t="shared" si="29"/>
        <v>2.14E-8</v>
      </c>
    </row>
    <row r="215" spans="2:21" ht="18.75" x14ac:dyDescent="0.3">
      <c r="B215" s="53"/>
      <c r="C215" s="32" t="e">
        <f>SUMPRODUCT((D_Pointages!#REF!=$B215)*(D_Pointages!#REF!=C$2)*(D_Pointages!#REF!))</f>
        <v>#REF!</v>
      </c>
      <c r="D215" s="32" t="e">
        <f>SUMPRODUCT((D_Pointages!#REF!=$B215)*(D_Pointages!#REF!=D$2)*(D_Pointages!#REF!))</f>
        <v>#REF!</v>
      </c>
      <c r="E215" s="32" t="e">
        <f>SUMPRODUCT((D_Pointages!#REF!=$B215)*(D_Pointages!#REF!=E$2)*(D_Pointages!#REF!))</f>
        <v>#REF!</v>
      </c>
      <c r="F215" s="32" t="e">
        <f>SUMPRODUCT((D_Pointages!#REF!=$B215)*(D_Pointages!#REF!=F$2)*(D_Pointages!#REF!))</f>
        <v>#REF!</v>
      </c>
      <c r="G215" s="53" t="e">
        <f t="shared" si="23"/>
        <v>#REF!</v>
      </c>
      <c r="H215" s="56" t="e">
        <f t="shared" si="24"/>
        <v>#REF!</v>
      </c>
      <c r="I215" s="51"/>
      <c r="J215" s="63"/>
      <c r="L215" s="53" t="e">
        <f t="shared" si="25"/>
        <v>#REF!</v>
      </c>
      <c r="M215" s="51" t="e">
        <f t="shared" si="26"/>
        <v>#REF!</v>
      </c>
      <c r="N215" s="51"/>
      <c r="O215" s="63"/>
      <c r="Q215" s="53" t="e">
        <f t="shared" si="27"/>
        <v>#REF!</v>
      </c>
      <c r="R215" s="51" t="e">
        <f t="shared" si="28"/>
        <v>#REF!</v>
      </c>
      <c r="S215" s="51"/>
      <c r="T215" s="63"/>
      <c r="U215" s="67">
        <f t="shared" si="29"/>
        <v>2.1500000000000001E-8</v>
      </c>
    </row>
    <row r="216" spans="2:21" ht="18.75" x14ac:dyDescent="0.3">
      <c r="B216" s="53"/>
      <c r="C216" s="32" t="e">
        <f>SUMPRODUCT((D_Pointages!#REF!=$B216)*(D_Pointages!#REF!=C$2)*(D_Pointages!#REF!))</f>
        <v>#REF!</v>
      </c>
      <c r="D216" s="32" t="e">
        <f>SUMPRODUCT((D_Pointages!#REF!=$B216)*(D_Pointages!#REF!=D$2)*(D_Pointages!#REF!))</f>
        <v>#REF!</v>
      </c>
      <c r="E216" s="32" t="e">
        <f>SUMPRODUCT((D_Pointages!#REF!=$B216)*(D_Pointages!#REF!=E$2)*(D_Pointages!#REF!))</f>
        <v>#REF!</v>
      </c>
      <c r="F216" s="32" t="e">
        <f>SUMPRODUCT((D_Pointages!#REF!=$B216)*(D_Pointages!#REF!=F$2)*(D_Pointages!#REF!))</f>
        <v>#REF!</v>
      </c>
      <c r="G216" s="53" t="e">
        <f t="shared" si="23"/>
        <v>#REF!</v>
      </c>
      <c r="H216" s="56" t="e">
        <f t="shared" si="24"/>
        <v>#REF!</v>
      </c>
      <c r="I216" s="51"/>
      <c r="J216" s="63"/>
      <c r="L216" s="53" t="e">
        <f t="shared" si="25"/>
        <v>#REF!</v>
      </c>
      <c r="M216" s="51" t="e">
        <f t="shared" si="26"/>
        <v>#REF!</v>
      </c>
      <c r="N216" s="51"/>
      <c r="O216" s="63"/>
      <c r="Q216" s="53" t="e">
        <f t="shared" si="27"/>
        <v>#REF!</v>
      </c>
      <c r="R216" s="51" t="e">
        <f t="shared" si="28"/>
        <v>#REF!</v>
      </c>
      <c r="S216" s="51"/>
      <c r="T216" s="63"/>
      <c r="U216" s="67">
        <f t="shared" si="29"/>
        <v>2.1600000000000002E-8</v>
      </c>
    </row>
    <row r="217" spans="2:21" ht="18.75" x14ac:dyDescent="0.3">
      <c r="B217" s="53"/>
      <c r="C217" s="32" t="e">
        <f>SUMPRODUCT((D_Pointages!#REF!=$B217)*(D_Pointages!#REF!=C$2)*(D_Pointages!#REF!))</f>
        <v>#REF!</v>
      </c>
      <c r="D217" s="32" t="e">
        <f>SUMPRODUCT((D_Pointages!#REF!=$B217)*(D_Pointages!#REF!=D$2)*(D_Pointages!#REF!))</f>
        <v>#REF!</v>
      </c>
      <c r="E217" s="32" t="e">
        <f>SUMPRODUCT((D_Pointages!#REF!=$B217)*(D_Pointages!#REF!=E$2)*(D_Pointages!#REF!))</f>
        <v>#REF!</v>
      </c>
      <c r="F217" s="32" t="e">
        <f>SUMPRODUCT((D_Pointages!#REF!=$B217)*(D_Pointages!#REF!=F$2)*(D_Pointages!#REF!))</f>
        <v>#REF!</v>
      </c>
      <c r="G217" s="53" t="e">
        <f t="shared" si="23"/>
        <v>#REF!</v>
      </c>
      <c r="H217" s="56" t="e">
        <f t="shared" si="24"/>
        <v>#REF!</v>
      </c>
      <c r="I217" s="51"/>
      <c r="J217" s="63"/>
      <c r="L217" s="53" t="e">
        <f t="shared" si="25"/>
        <v>#REF!</v>
      </c>
      <c r="M217" s="51" t="e">
        <f t="shared" si="26"/>
        <v>#REF!</v>
      </c>
      <c r="N217" s="51"/>
      <c r="O217" s="63"/>
      <c r="Q217" s="53" t="e">
        <f t="shared" si="27"/>
        <v>#REF!</v>
      </c>
      <c r="R217" s="51" t="e">
        <f t="shared" si="28"/>
        <v>#REF!</v>
      </c>
      <c r="S217" s="51"/>
      <c r="T217" s="63"/>
      <c r="U217" s="67">
        <f t="shared" si="29"/>
        <v>2.1700000000000002E-8</v>
      </c>
    </row>
    <row r="218" spans="2:21" ht="18.75" x14ac:dyDescent="0.3">
      <c r="B218" s="53"/>
      <c r="C218" s="32" t="e">
        <f>SUMPRODUCT((D_Pointages!#REF!=$B218)*(D_Pointages!#REF!=C$2)*(D_Pointages!#REF!))</f>
        <v>#REF!</v>
      </c>
      <c r="D218" s="32" t="e">
        <f>SUMPRODUCT((D_Pointages!#REF!=$B218)*(D_Pointages!#REF!=D$2)*(D_Pointages!#REF!))</f>
        <v>#REF!</v>
      </c>
      <c r="E218" s="32" t="e">
        <f>SUMPRODUCT((D_Pointages!#REF!=$B218)*(D_Pointages!#REF!=E$2)*(D_Pointages!#REF!))</f>
        <v>#REF!</v>
      </c>
      <c r="F218" s="32" t="e">
        <f>SUMPRODUCT((D_Pointages!#REF!=$B218)*(D_Pointages!#REF!=F$2)*(D_Pointages!#REF!))</f>
        <v>#REF!</v>
      </c>
      <c r="G218" s="53" t="e">
        <f t="shared" si="23"/>
        <v>#REF!</v>
      </c>
      <c r="H218" s="56" t="e">
        <f t="shared" si="24"/>
        <v>#REF!</v>
      </c>
      <c r="I218" s="51"/>
      <c r="J218" s="63"/>
      <c r="L218" s="53" t="e">
        <f t="shared" si="25"/>
        <v>#REF!</v>
      </c>
      <c r="M218" s="51" t="e">
        <f t="shared" si="26"/>
        <v>#REF!</v>
      </c>
      <c r="N218" s="51"/>
      <c r="O218" s="63"/>
      <c r="Q218" s="53" t="e">
        <f t="shared" si="27"/>
        <v>#REF!</v>
      </c>
      <c r="R218" s="51" t="e">
        <f t="shared" si="28"/>
        <v>#REF!</v>
      </c>
      <c r="S218" s="51"/>
      <c r="T218" s="63"/>
      <c r="U218" s="67">
        <f t="shared" si="29"/>
        <v>2.18E-8</v>
      </c>
    </row>
    <row r="219" spans="2:21" ht="19.5" thickBot="1" x14ac:dyDescent="0.35">
      <c r="B219" s="53"/>
      <c r="C219" s="32" t="e">
        <f>SUMPRODUCT((D_Pointages!#REF!=$B219)*(D_Pointages!#REF!=C$2)*(D_Pointages!#REF!))</f>
        <v>#REF!</v>
      </c>
      <c r="D219" s="32" t="e">
        <f>SUMPRODUCT((D_Pointages!#REF!=$B219)*(D_Pointages!#REF!=D$2)*(D_Pointages!#REF!))</f>
        <v>#REF!</v>
      </c>
      <c r="E219" s="32" t="e">
        <f>SUMPRODUCT((D_Pointages!#REF!=$B219)*(D_Pointages!#REF!=E$2)*(D_Pointages!#REF!))</f>
        <v>#REF!</v>
      </c>
      <c r="F219" s="32" t="e">
        <f>SUMPRODUCT((D_Pointages!#REF!=$B219)*(D_Pointages!#REF!=F$2)*(D_Pointages!#REF!))</f>
        <v>#REF!</v>
      </c>
      <c r="G219" s="59" t="e">
        <f t="shared" si="23"/>
        <v>#REF!</v>
      </c>
      <c r="H219" s="60" t="e">
        <f t="shared" si="24"/>
        <v>#REF!</v>
      </c>
      <c r="I219" s="54"/>
      <c r="J219" s="64"/>
      <c r="L219" s="59" t="e">
        <f t="shared" si="25"/>
        <v>#REF!</v>
      </c>
      <c r="M219" s="54" t="e">
        <f t="shared" si="26"/>
        <v>#REF!</v>
      </c>
      <c r="N219" s="54"/>
      <c r="O219" s="64"/>
      <c r="Q219" s="53" t="e">
        <f t="shared" si="27"/>
        <v>#REF!</v>
      </c>
      <c r="R219" s="54" t="e">
        <f t="shared" si="28"/>
        <v>#REF!</v>
      </c>
      <c r="S219" s="54"/>
      <c r="T219" s="64"/>
      <c r="U219" s="67">
        <f t="shared" si="29"/>
        <v>2.1900000000000001E-8</v>
      </c>
    </row>
    <row r="220" spans="2:21" ht="19.5" thickBot="1" x14ac:dyDescent="0.35">
      <c r="B220" s="211" t="s">
        <v>243</v>
      </c>
      <c r="C220" s="212" t="e">
        <f>SUM(C3:C219)</f>
        <v>#REF!</v>
      </c>
      <c r="D220" s="212" t="e">
        <f>SUM(D3:D219)</f>
        <v>#REF!</v>
      </c>
      <c r="E220" s="212" t="e">
        <f>SUM(E3:E219)</f>
        <v>#REF!</v>
      </c>
      <c r="F220" s="213" t="e">
        <f>SUM(F3:F219)</f>
        <v>#REF!</v>
      </c>
    </row>
  </sheetData>
  <dataConsolidate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79998168889431442"/>
  </sheetPr>
  <dimension ref="B1:Q160"/>
  <sheetViews>
    <sheetView zoomScale="90" zoomScaleNormal="90" workbookViewId="0">
      <selection activeCell="L22" sqref="L22"/>
    </sheetView>
  </sheetViews>
  <sheetFormatPr baseColWidth="10" defaultRowHeight="15" x14ac:dyDescent="0.25"/>
  <cols>
    <col min="1" max="1" width="4.42578125" customWidth="1"/>
    <col min="2" max="2" width="36.42578125" customWidth="1"/>
    <col min="3" max="3" width="25.85546875" bestFit="1" customWidth="1"/>
    <col min="4" max="4" width="13.7109375" customWidth="1"/>
    <col min="5" max="5" width="19.5703125" customWidth="1"/>
    <col min="6" max="6" width="15.140625" customWidth="1"/>
    <col min="7" max="7" width="12.85546875" bestFit="1" customWidth="1"/>
    <col min="8" max="8" width="18.28515625" bestFit="1" customWidth="1"/>
    <col min="9" max="9" width="5.140625" customWidth="1"/>
    <col min="10" max="10" width="14.28515625" customWidth="1"/>
    <col min="11" max="11" width="30.42578125" customWidth="1"/>
    <col min="12" max="12" width="14" customWidth="1"/>
    <col min="13" max="13" width="16" customWidth="1"/>
    <col min="14" max="14" width="15.85546875" customWidth="1"/>
    <col min="15" max="15" width="13.85546875" customWidth="1"/>
    <col min="16" max="16" width="13.140625" customWidth="1"/>
    <col min="17" max="17" width="16.28515625" customWidth="1"/>
  </cols>
  <sheetData>
    <row r="1" spans="2:8" ht="15.75" thickBot="1" x14ac:dyDescent="0.3"/>
    <row r="2" spans="2:8" ht="28.5" customHeight="1" thickBot="1" x14ac:dyDescent="0.3">
      <c r="B2" s="172" t="s">
        <v>43</v>
      </c>
      <c r="C2" s="172" t="s">
        <v>44</v>
      </c>
      <c r="D2" s="171" t="s">
        <v>58</v>
      </c>
      <c r="E2" s="171" t="s">
        <v>26</v>
      </c>
      <c r="F2" s="171" t="s">
        <v>73</v>
      </c>
      <c r="G2" s="171" t="s">
        <v>87</v>
      </c>
      <c r="H2" s="176" t="s">
        <v>264</v>
      </c>
    </row>
    <row r="3" spans="2:8" ht="18.75" x14ac:dyDescent="0.25">
      <c r="B3" s="173" t="s">
        <v>242</v>
      </c>
      <c r="C3" s="179">
        <f>COUNTIFS(D_Demandeurs_Budgets_Centres!$G:$G, "AWAITINGVALID", D_Demandeurs_Budgets_Centres!$N:$N, $B3)</f>
        <v>0</v>
      </c>
      <c r="D3" s="177">
        <f>COUNTIFS(D_Demandeurs_Budgets_Centres!$G:$G, "TREAT", D_Demandeurs_Budgets_Centres!$N:$N, $B3)</f>
        <v>0</v>
      </c>
      <c r="E3" s="177">
        <f>COUNTIFS(D_Demandeurs_Budgets_Centres!$G:$G, "REQUEST", D_Demandeurs_Budgets_Centres!$N:$N, $B3)</f>
        <v>0</v>
      </c>
      <c r="F3" s="177">
        <f>COUNTIFS(D_Demandeurs_Budgets_Centres!$G:$G, "TREATED", D_Demandeurs_Budgets_Centres!$N:$N, $B3)</f>
        <v>0</v>
      </c>
      <c r="G3" s="177">
        <f>COUNTIFS(D_Demandeurs_Budgets_Centres!$G:$G, "RECEPTIONED", D_Demandeurs_Budgets_Centres!$N:$N, $B3)</f>
        <v>0</v>
      </c>
      <c r="H3" s="181">
        <f>SUMPRODUCT((D_Demandeurs_Budgets_Centres!N:N=B3)*(D_Demandeurs_Budgets_Centres!G:G="TREATED")*(D_Demandeurs_Budgets_Centres!AC:AC))</f>
        <v>0</v>
      </c>
    </row>
    <row r="4" spans="2:8" ht="18.75" x14ac:dyDescent="0.25">
      <c r="B4" s="174" t="s">
        <v>153</v>
      </c>
      <c r="C4" s="180">
        <f>COUNTIFS(D_Demandeurs_Budgets_Centres!$G:$G, "AWAITINGVALID", D_Demandeurs_Budgets_Centres!$N:$N, $B4)</f>
        <v>0</v>
      </c>
      <c r="D4" s="165">
        <f>COUNTIFS(D_Demandeurs_Budgets_Centres!$G:$G, "TREAT", D_Demandeurs_Budgets_Centres!$N:$N, $B4)</f>
        <v>0</v>
      </c>
      <c r="E4" s="165">
        <f>COUNTIFS(D_Demandeurs_Budgets_Centres!$G:$G, "REQUEST", D_Demandeurs_Budgets_Centres!$N:$N, $B4)</f>
        <v>0</v>
      </c>
      <c r="F4" s="165">
        <f>COUNTIFS(D_Demandeurs_Budgets_Centres!$G:$G, "TREATED", D_Demandeurs_Budgets_Centres!$N:$N, $B4)</f>
        <v>0</v>
      </c>
      <c r="G4" s="165">
        <f>COUNTIFS(D_Demandeurs_Budgets_Centres!$G:$G, "RECEPTIONED", D_Demandeurs_Budgets_Centres!$N:$N, $B4)</f>
        <v>0</v>
      </c>
      <c r="H4" s="182">
        <f>SUMPRODUCT((D_Demandeurs_Budgets_Centres!N:N=B4)*(D_Demandeurs_Budgets_Centres!G:G="TREATED")*(D_Demandeurs_Budgets_Centres!AC:AC))</f>
        <v>0</v>
      </c>
    </row>
    <row r="5" spans="2:8" ht="18.75" x14ac:dyDescent="0.25">
      <c r="B5" s="174" t="s">
        <v>241</v>
      </c>
      <c r="C5" s="180">
        <f>COUNTIFS(D_Demandeurs_Budgets_Centres!$G:$G, "AWAITINGVALID", D_Demandeurs_Budgets_Centres!$N:$N, $B5)</f>
        <v>0</v>
      </c>
      <c r="D5" s="165">
        <f>COUNTIFS(D_Demandeurs_Budgets_Centres!$G:$G, "TREAT", D_Demandeurs_Budgets_Centres!$N:$N, $B5)</f>
        <v>0</v>
      </c>
      <c r="E5" s="165">
        <f>COUNTIFS(D_Demandeurs_Budgets_Centres!$G:$G, "REQUEST", D_Demandeurs_Budgets_Centres!$N:$N, $B5)</f>
        <v>0</v>
      </c>
      <c r="F5" s="165">
        <f>COUNTIFS(D_Demandeurs_Budgets_Centres!$G:$G, "TREATED", D_Demandeurs_Budgets_Centres!$N:$N, $B5)</f>
        <v>0</v>
      </c>
      <c r="G5" s="165">
        <f>COUNTIFS(D_Demandeurs_Budgets_Centres!$G:$G, "RECEPTIONED", D_Demandeurs_Budgets_Centres!$N:$N, $B5)</f>
        <v>0</v>
      </c>
      <c r="H5" s="182">
        <f>SUMPRODUCT((D_Demandeurs_Budgets_Centres!N:N=B5)*(D_Demandeurs_Budgets_Centres!G:G="TREATED")*(D_Demandeurs_Budgets_Centres!AC:AC))</f>
        <v>0</v>
      </c>
    </row>
    <row r="6" spans="2:8" ht="18.75" x14ac:dyDescent="0.25">
      <c r="B6" s="174" t="s">
        <v>240</v>
      </c>
      <c r="C6" s="180">
        <f>COUNTIFS(D_Demandeurs_Budgets_Centres!$G:$G, "AWAITINGVALID", D_Demandeurs_Budgets_Centres!$N:$N, $B6)</f>
        <v>0</v>
      </c>
      <c r="D6" s="165">
        <f>COUNTIFS(D_Demandeurs_Budgets_Centres!$G:$G, "TREAT", D_Demandeurs_Budgets_Centres!$N:$N, $B6)</f>
        <v>0</v>
      </c>
      <c r="E6" s="165">
        <f>COUNTIFS(D_Demandeurs_Budgets_Centres!$G:$G, "REQUEST", D_Demandeurs_Budgets_Centres!$N:$N, $B6)</f>
        <v>0</v>
      </c>
      <c r="F6" s="165">
        <f>COUNTIFS(D_Demandeurs_Budgets_Centres!$G:$G, "TREATED", D_Demandeurs_Budgets_Centres!$N:$N, $B6)</f>
        <v>0</v>
      </c>
      <c r="G6" s="165">
        <f>COUNTIFS(D_Demandeurs_Budgets_Centres!$G:$G, "RECEPTIONED", D_Demandeurs_Budgets_Centres!$N:$N, $B6)</f>
        <v>0</v>
      </c>
      <c r="H6" s="182">
        <f>SUMPRODUCT((D_Demandeurs_Budgets_Centres!N:N=B6)*(D_Demandeurs_Budgets_Centres!G:G="TREATED")*(D_Demandeurs_Budgets_Centres!AC:AC))</f>
        <v>0</v>
      </c>
    </row>
    <row r="7" spans="2:8" ht="18.75" x14ac:dyDescent="0.25">
      <c r="B7" s="174" t="s">
        <v>92</v>
      </c>
      <c r="C7" s="180">
        <f>COUNTIFS(D_Demandeurs_Budgets_Centres!$G:$G, "AWAITINGVALID", D_Demandeurs_Budgets_Centres!$N:$N, $B7)</f>
        <v>0</v>
      </c>
      <c r="D7" s="165">
        <f>COUNTIFS(D_Demandeurs_Budgets_Centres!$G:$G, "TREAT", D_Demandeurs_Budgets_Centres!$N:$N, $B7)</f>
        <v>0</v>
      </c>
      <c r="E7" s="165">
        <f>COUNTIFS(D_Demandeurs_Budgets_Centres!$G:$G, "REQUEST", D_Demandeurs_Budgets_Centres!$N:$N, $B7)</f>
        <v>0</v>
      </c>
      <c r="F7" s="165">
        <f>COUNTIFS(D_Demandeurs_Budgets_Centres!$G:$G, "TREATED", D_Demandeurs_Budgets_Centres!$N:$N, $B7)</f>
        <v>0</v>
      </c>
      <c r="G7" s="165">
        <f>COUNTIFS(D_Demandeurs_Budgets_Centres!$G:$G, "RECEPTIONED", D_Demandeurs_Budgets_Centres!$N:$N, $B7)</f>
        <v>0</v>
      </c>
      <c r="H7" s="182">
        <f>SUMPRODUCT((D_Demandeurs_Budgets_Centres!N:N=B7)*(D_Demandeurs_Budgets_Centres!G:G="TREATED")*(D_Demandeurs_Budgets_Centres!AC:AC))</f>
        <v>0</v>
      </c>
    </row>
    <row r="8" spans="2:8" ht="18.75" x14ac:dyDescent="0.25">
      <c r="B8" s="174" t="s">
        <v>156</v>
      </c>
      <c r="C8" s="180">
        <f>COUNTIFS(D_Demandeurs_Budgets_Centres!$G:$G, "AWAITINGVALID", D_Demandeurs_Budgets_Centres!$N:$N, $B8)</f>
        <v>0</v>
      </c>
      <c r="D8" s="165">
        <f>COUNTIFS(D_Demandeurs_Budgets_Centres!$G:$G, "TREAT", D_Demandeurs_Budgets_Centres!$N:$N, $B8)</f>
        <v>0</v>
      </c>
      <c r="E8" s="165">
        <f>COUNTIFS(D_Demandeurs_Budgets_Centres!$G:$G, "REQUEST", D_Demandeurs_Budgets_Centres!$N:$N, $B8)</f>
        <v>0</v>
      </c>
      <c r="F8" s="165">
        <f>COUNTIFS(D_Demandeurs_Budgets_Centres!$G:$G, "TREATED", D_Demandeurs_Budgets_Centres!$N:$N, $B8)</f>
        <v>0</v>
      </c>
      <c r="G8" s="165">
        <f>COUNTIFS(D_Demandeurs_Budgets_Centres!$G:$G, "RECEPTIONED", D_Demandeurs_Budgets_Centres!$N:$N, $B8)</f>
        <v>0</v>
      </c>
      <c r="H8" s="182">
        <f>SUMPRODUCT((D_Demandeurs_Budgets_Centres!N:N=B8)*(D_Demandeurs_Budgets_Centres!G:G="TREATED")*(D_Demandeurs_Budgets_Centres!AC:AC))</f>
        <v>0</v>
      </c>
    </row>
    <row r="9" spans="2:8" ht="18.75" x14ac:dyDescent="0.25">
      <c r="B9" s="174" t="s">
        <v>239</v>
      </c>
      <c r="C9" s="180">
        <f>COUNTIFS(D_Demandeurs_Budgets_Centres!$G:$G, "AWAITINGVALID", D_Demandeurs_Budgets_Centres!$N:$N, $B9)</f>
        <v>0</v>
      </c>
      <c r="D9" s="165">
        <f>COUNTIFS(D_Demandeurs_Budgets_Centres!$G:$G, "TREAT", D_Demandeurs_Budgets_Centres!$N:$N, $B9)</f>
        <v>0</v>
      </c>
      <c r="E9" s="165">
        <f>COUNTIFS(D_Demandeurs_Budgets_Centres!$G:$G, "REQUEST", D_Demandeurs_Budgets_Centres!$N:$N, $B9)</f>
        <v>0</v>
      </c>
      <c r="F9" s="165">
        <f>COUNTIFS(D_Demandeurs_Budgets_Centres!$G:$G, "TREATED", D_Demandeurs_Budgets_Centres!$N:$N, $B9)</f>
        <v>0</v>
      </c>
      <c r="G9" s="165">
        <f>COUNTIFS(D_Demandeurs_Budgets_Centres!$G:$G, "RECEPTIONED", D_Demandeurs_Budgets_Centres!$N:$N, $B9)</f>
        <v>0</v>
      </c>
      <c r="H9" s="182">
        <f>SUMPRODUCT((D_Demandeurs_Budgets_Centres!N:N=B9)*(D_Demandeurs_Budgets_Centres!G:G="TREATED")*(D_Demandeurs_Budgets_Centres!AC:AC))</f>
        <v>0</v>
      </c>
    </row>
    <row r="10" spans="2:8" ht="18.75" x14ac:dyDescent="0.25">
      <c r="B10" s="174" t="s">
        <v>238</v>
      </c>
      <c r="C10" s="180">
        <f>COUNTIFS(D_Demandeurs_Budgets_Centres!$G:$G, "AWAITINGVALID", D_Demandeurs_Budgets_Centres!$N:$N, $B10)</f>
        <v>0</v>
      </c>
      <c r="D10" s="165">
        <f>COUNTIFS(D_Demandeurs_Budgets_Centres!$G:$G, "TREAT", D_Demandeurs_Budgets_Centres!$N:$N, $B10)</f>
        <v>0</v>
      </c>
      <c r="E10" s="165">
        <f>COUNTIFS(D_Demandeurs_Budgets_Centres!$G:$G, "REQUEST", D_Demandeurs_Budgets_Centres!$N:$N, $B10)</f>
        <v>0</v>
      </c>
      <c r="F10" s="165">
        <f>COUNTIFS(D_Demandeurs_Budgets_Centres!$G:$G, "TREATED", D_Demandeurs_Budgets_Centres!$N:$N, $B10)</f>
        <v>0</v>
      </c>
      <c r="G10" s="165">
        <f>COUNTIFS(D_Demandeurs_Budgets_Centres!$G:$G, "RECEPTIONED", D_Demandeurs_Budgets_Centres!$N:$N, $B10)</f>
        <v>0</v>
      </c>
      <c r="H10" s="182">
        <f>SUMPRODUCT((D_Demandeurs_Budgets_Centres!N:N=B10)*(D_Demandeurs_Budgets_Centres!G:G="TREATED")*(D_Demandeurs_Budgets_Centres!AC:AC))</f>
        <v>0</v>
      </c>
    </row>
    <row r="11" spans="2:8" ht="18.75" x14ac:dyDescent="0.25">
      <c r="B11" s="174" t="s">
        <v>237</v>
      </c>
      <c r="C11" s="180">
        <f>COUNTIFS(D_Demandeurs_Budgets_Centres!$G:$G, "AWAITINGVALID", D_Demandeurs_Budgets_Centres!$N:$N, $B11)</f>
        <v>0</v>
      </c>
      <c r="D11" s="165">
        <f>COUNTIFS(D_Demandeurs_Budgets_Centres!$G:$G, "TREAT", D_Demandeurs_Budgets_Centres!$N:$N, $B11)</f>
        <v>0</v>
      </c>
      <c r="E11" s="165">
        <f>COUNTIFS(D_Demandeurs_Budgets_Centres!$G:$G, "REQUEST", D_Demandeurs_Budgets_Centres!$N:$N, $B11)</f>
        <v>0</v>
      </c>
      <c r="F11" s="165">
        <f>COUNTIFS(D_Demandeurs_Budgets_Centres!$G:$G, "TREATED", D_Demandeurs_Budgets_Centres!$N:$N, $B11)</f>
        <v>0</v>
      </c>
      <c r="G11" s="165">
        <f>COUNTIFS(D_Demandeurs_Budgets_Centres!$G:$G, "RECEPTIONED", D_Demandeurs_Budgets_Centres!$N:$N, $B11)</f>
        <v>0</v>
      </c>
      <c r="H11" s="182">
        <f>SUMPRODUCT((D_Demandeurs_Budgets_Centres!N:N=B11)*(D_Demandeurs_Budgets_Centres!G:G="TREATED")*(D_Demandeurs_Budgets_Centres!AC:AC))</f>
        <v>0</v>
      </c>
    </row>
    <row r="12" spans="2:8" ht="18.75" x14ac:dyDescent="0.25">
      <c r="B12" s="174" t="s">
        <v>392</v>
      </c>
      <c r="C12" s="180">
        <f>COUNTIFS(D_Demandeurs_Budgets_Centres!$G:$G, "AWAITINGVALID", D_Demandeurs_Budgets_Centres!$N:$N, $B12)</f>
        <v>0</v>
      </c>
      <c r="D12" s="165">
        <f>COUNTIFS(D_Demandeurs_Budgets_Centres!$G:$G, "TREAT", D_Demandeurs_Budgets_Centres!$N:$N, $B12)</f>
        <v>0</v>
      </c>
      <c r="E12" s="165">
        <f>COUNTIFS(D_Demandeurs_Budgets_Centres!$G:$G, "REQUEST", D_Demandeurs_Budgets_Centres!$N:$N, $B12)</f>
        <v>0</v>
      </c>
      <c r="F12" s="165">
        <f>COUNTIFS(D_Demandeurs_Budgets_Centres!$G:$G, "TREATED", D_Demandeurs_Budgets_Centres!$N:$N, $B12)</f>
        <v>0</v>
      </c>
      <c r="G12" s="165">
        <f>COUNTIFS(D_Demandeurs_Budgets_Centres!$G:$G, "RECEPTIONED", D_Demandeurs_Budgets_Centres!$N:$N, $B12)</f>
        <v>0</v>
      </c>
      <c r="H12" s="182">
        <f>SUMPRODUCT((D_Demandeurs_Budgets_Centres!N:N=B12)*(D_Demandeurs_Budgets_Centres!G:G="TREATED")*(D_Demandeurs_Budgets_Centres!AC:AC))</f>
        <v>0</v>
      </c>
    </row>
    <row r="13" spans="2:8" ht="18.75" x14ac:dyDescent="0.25">
      <c r="B13" s="174" t="s">
        <v>393</v>
      </c>
      <c r="C13" s="180">
        <f>COUNTIFS(D_Demandeurs_Budgets_Centres!$G:$G, "AWAITINGVALID", D_Demandeurs_Budgets_Centres!$N:$N, $B13)</f>
        <v>0</v>
      </c>
      <c r="D13" s="165">
        <f>COUNTIFS(D_Demandeurs_Budgets_Centres!$G:$G, "TREAT", D_Demandeurs_Budgets_Centres!$N:$N, $B13)</f>
        <v>0</v>
      </c>
      <c r="E13" s="165">
        <f>COUNTIFS(D_Demandeurs_Budgets_Centres!$G:$G, "REQUEST", D_Demandeurs_Budgets_Centres!$N:$N, $B13)</f>
        <v>0</v>
      </c>
      <c r="F13" s="165">
        <f>COUNTIFS(D_Demandeurs_Budgets_Centres!$G:$G, "TREATED", D_Demandeurs_Budgets_Centres!$N:$N, $B13)</f>
        <v>0</v>
      </c>
      <c r="G13" s="165">
        <f>COUNTIFS(D_Demandeurs_Budgets_Centres!$G:$G, "RECEPTIONED", D_Demandeurs_Budgets_Centres!$N:$N, $B13)</f>
        <v>0</v>
      </c>
      <c r="H13" s="182">
        <f>SUMPRODUCT((D_Demandeurs_Budgets_Centres!N:N=B13)*(D_Demandeurs_Budgets_Centres!G:G="TREATED")*(D_Demandeurs_Budgets_Centres!AC:AC))</f>
        <v>0</v>
      </c>
    </row>
    <row r="14" spans="2:8" ht="18.75" x14ac:dyDescent="0.25">
      <c r="B14" s="174" t="s">
        <v>236</v>
      </c>
      <c r="C14" s="180">
        <f>COUNTIFS(D_Demandeurs_Budgets_Centres!$G:$G, "AWAITINGVALID", D_Demandeurs_Budgets_Centres!$N:$N, $B14)</f>
        <v>0</v>
      </c>
      <c r="D14" s="165">
        <f>COUNTIFS(D_Demandeurs_Budgets_Centres!$G:$G, "TREAT", D_Demandeurs_Budgets_Centres!$N:$N, $B14)</f>
        <v>0</v>
      </c>
      <c r="E14" s="165">
        <f>COUNTIFS(D_Demandeurs_Budgets_Centres!$G:$G, "REQUEST", D_Demandeurs_Budgets_Centres!$N:$N, $B14)</f>
        <v>0</v>
      </c>
      <c r="F14" s="165">
        <f>COUNTIFS(D_Demandeurs_Budgets_Centres!$G:$G, "TREATED", D_Demandeurs_Budgets_Centres!$N:$N, $B14)</f>
        <v>0</v>
      </c>
      <c r="G14" s="165">
        <f>COUNTIFS(D_Demandeurs_Budgets_Centres!$G:$G, "RECEPTIONED", D_Demandeurs_Budgets_Centres!$N:$N, $B14)</f>
        <v>0</v>
      </c>
      <c r="H14" s="182">
        <f>SUMPRODUCT((D_Demandeurs_Budgets_Centres!N:N=B14)*(D_Demandeurs_Budgets_Centres!G:G="TREATED")*(D_Demandeurs_Budgets_Centres!AC:AC))</f>
        <v>0</v>
      </c>
    </row>
    <row r="15" spans="2:8" ht="18.75" x14ac:dyDescent="0.25">
      <c r="B15" s="174" t="s">
        <v>166</v>
      </c>
      <c r="C15" s="180">
        <f>COUNTIFS(D_Demandeurs_Budgets_Centres!$G:$G, "AWAITINGVALID", D_Demandeurs_Budgets_Centres!$N:$N, $B15)</f>
        <v>0</v>
      </c>
      <c r="D15" s="165">
        <f>COUNTIFS(D_Demandeurs_Budgets_Centres!$G:$G, "TREAT", D_Demandeurs_Budgets_Centres!$N:$N, $B15)</f>
        <v>0</v>
      </c>
      <c r="E15" s="165">
        <f>COUNTIFS(D_Demandeurs_Budgets_Centres!$G:$G, "REQUEST", D_Demandeurs_Budgets_Centres!$N:$N, $B15)</f>
        <v>0</v>
      </c>
      <c r="F15" s="165">
        <f>COUNTIFS(D_Demandeurs_Budgets_Centres!$G:$G, "TREATED", D_Demandeurs_Budgets_Centres!$N:$N, $B15)</f>
        <v>0</v>
      </c>
      <c r="G15" s="165">
        <f>COUNTIFS(D_Demandeurs_Budgets_Centres!$G:$G, "RECEPTIONED", D_Demandeurs_Budgets_Centres!$N:$N, $B15)</f>
        <v>0</v>
      </c>
      <c r="H15" s="182">
        <f>SUMPRODUCT((D_Demandeurs_Budgets_Centres!N:N=B15)*(D_Demandeurs_Budgets_Centres!G:G="TREATED")*(D_Demandeurs_Budgets_Centres!AC:AC))</f>
        <v>0</v>
      </c>
    </row>
    <row r="16" spans="2:8" ht="18.75" x14ac:dyDescent="0.25">
      <c r="B16" s="174" t="s">
        <v>235</v>
      </c>
      <c r="C16" s="180">
        <f>COUNTIFS(D_Demandeurs_Budgets_Centres!$G:$G, "AWAITINGVALID", D_Demandeurs_Budgets_Centres!$N:$N, $B16)</f>
        <v>0</v>
      </c>
      <c r="D16" s="165">
        <f>COUNTIFS(D_Demandeurs_Budgets_Centres!$G:$G, "TREAT", D_Demandeurs_Budgets_Centres!$N:$N, $B16)</f>
        <v>0</v>
      </c>
      <c r="E16" s="165">
        <f>COUNTIFS(D_Demandeurs_Budgets_Centres!$G:$G, "REQUEST", D_Demandeurs_Budgets_Centres!$N:$N, $B16)</f>
        <v>0</v>
      </c>
      <c r="F16" s="165">
        <f>COUNTIFS(D_Demandeurs_Budgets_Centres!$G:$G, "TREATED", D_Demandeurs_Budgets_Centres!$N:$N, $B16)</f>
        <v>0</v>
      </c>
      <c r="G16" s="165">
        <f>COUNTIFS(D_Demandeurs_Budgets_Centres!$G:$G, "RECEPTIONED", D_Demandeurs_Budgets_Centres!$N:$N, $B16)</f>
        <v>0</v>
      </c>
      <c r="H16" s="182">
        <f>SUMPRODUCT((D_Demandeurs_Budgets_Centres!N:N=B16)*(D_Demandeurs_Budgets_Centres!G:G="TREATED")*(D_Demandeurs_Budgets_Centres!AC:AC))</f>
        <v>0</v>
      </c>
    </row>
    <row r="17" spans="2:17" ht="18.75" x14ac:dyDescent="0.25">
      <c r="B17" s="174" t="s">
        <v>234</v>
      </c>
      <c r="C17" s="180">
        <f>COUNTIFS(D_Demandeurs_Budgets_Centres!$G:$G, "AWAITINGVALID", D_Demandeurs_Budgets_Centres!$N:$N, $B17)</f>
        <v>0</v>
      </c>
      <c r="D17" s="165">
        <f>COUNTIFS(D_Demandeurs_Budgets_Centres!$G:$G, "TREAT", D_Demandeurs_Budgets_Centres!$N:$N, $B17)</f>
        <v>0</v>
      </c>
      <c r="E17" s="165">
        <f>COUNTIFS(D_Demandeurs_Budgets_Centres!$G:$G, "REQUEST", D_Demandeurs_Budgets_Centres!$N:$N, $B17)</f>
        <v>0</v>
      </c>
      <c r="F17" s="165">
        <f>COUNTIFS(D_Demandeurs_Budgets_Centres!$G:$G, "TREATED", D_Demandeurs_Budgets_Centres!$N:$N, $B17)</f>
        <v>0</v>
      </c>
      <c r="G17" s="165">
        <f>COUNTIFS(D_Demandeurs_Budgets_Centres!$G:$G, "RECEPTIONED", D_Demandeurs_Budgets_Centres!$N:$N, $B17)</f>
        <v>0</v>
      </c>
      <c r="H17" s="182">
        <f>SUMPRODUCT((D_Demandeurs_Budgets_Centres!N:N=B17)*(D_Demandeurs_Budgets_Centres!G:G="TREATED")*(D_Demandeurs_Budgets_Centres!AC:AC))</f>
        <v>0</v>
      </c>
    </row>
    <row r="18" spans="2:17" ht="18.75" x14ac:dyDescent="0.25">
      <c r="B18" s="174" t="s">
        <v>233</v>
      </c>
      <c r="C18" s="180">
        <f>COUNTIFS(D_Demandeurs_Budgets_Centres!$G:$G, "AWAITINGVALID", D_Demandeurs_Budgets_Centres!$N:$N, $B18)</f>
        <v>0</v>
      </c>
      <c r="D18" s="165">
        <f>COUNTIFS(D_Demandeurs_Budgets_Centres!$G:$G, "TREAT", D_Demandeurs_Budgets_Centres!$N:$N, $B18)</f>
        <v>0</v>
      </c>
      <c r="E18" s="165">
        <f>COUNTIFS(D_Demandeurs_Budgets_Centres!$G:$G, "REQUEST", D_Demandeurs_Budgets_Centres!$N:$N, $B18)</f>
        <v>0</v>
      </c>
      <c r="F18" s="165">
        <f>COUNTIFS(D_Demandeurs_Budgets_Centres!$G:$G, "TREATED", D_Demandeurs_Budgets_Centres!$N:$N, $B18)</f>
        <v>0</v>
      </c>
      <c r="G18" s="165">
        <f>COUNTIFS(D_Demandeurs_Budgets_Centres!$G:$G, "RECEPTIONED", D_Demandeurs_Budgets_Centres!$N:$N, $B18)</f>
        <v>0</v>
      </c>
      <c r="H18" s="182">
        <f>SUMPRODUCT((D_Demandeurs_Budgets_Centres!N:N=B18)*(D_Demandeurs_Budgets_Centres!G:G="TREATED")*(D_Demandeurs_Budgets_Centres!AC:AC))</f>
        <v>0</v>
      </c>
    </row>
    <row r="19" spans="2:17" ht="18.75" x14ac:dyDescent="0.25">
      <c r="B19" s="174" t="s">
        <v>77</v>
      </c>
      <c r="C19" s="180">
        <f>COUNTIFS(D_Demandeurs_Budgets_Centres!$G:$G, "AWAITINGVALID", D_Demandeurs_Budgets_Centres!$N:$N, $B19)</f>
        <v>0</v>
      </c>
      <c r="D19" s="165">
        <f>COUNTIFS(D_Demandeurs_Budgets_Centres!$G:$G, "TREAT", D_Demandeurs_Budgets_Centres!$N:$N, $B19)</f>
        <v>0</v>
      </c>
      <c r="E19" s="165">
        <f>COUNTIFS(D_Demandeurs_Budgets_Centres!$G:$G, "REQUEST", D_Demandeurs_Budgets_Centres!$N:$N, $B19)</f>
        <v>0</v>
      </c>
      <c r="F19" s="165">
        <f>COUNTIFS(D_Demandeurs_Budgets_Centres!$G:$G, "TREATED", D_Demandeurs_Budgets_Centres!$N:$N, $B19)</f>
        <v>0</v>
      </c>
      <c r="G19" s="165">
        <f>COUNTIFS(D_Demandeurs_Budgets_Centres!$G:$G, "RECEPTIONED", D_Demandeurs_Budgets_Centres!$N:$N, $B19)</f>
        <v>0</v>
      </c>
      <c r="H19" s="182">
        <f>SUMPRODUCT((D_Demandeurs_Budgets_Centres!N:N=B19)*(D_Demandeurs_Budgets_Centres!G:G="TREATED")*(D_Demandeurs_Budgets_Centres!AC:AC))</f>
        <v>0</v>
      </c>
    </row>
    <row r="20" spans="2:17" ht="18.75" x14ac:dyDescent="0.25">
      <c r="B20" s="174" t="s">
        <v>232</v>
      </c>
      <c r="C20" s="180">
        <f>COUNTIFS(D_Demandeurs_Budgets_Centres!$G:$G, "AWAITINGVALID", D_Demandeurs_Budgets_Centres!$N:$N, $B20)</f>
        <v>0</v>
      </c>
      <c r="D20" s="165">
        <f>COUNTIFS(D_Demandeurs_Budgets_Centres!$G:$G, "TREAT", D_Demandeurs_Budgets_Centres!$N:$N, $B20)</f>
        <v>0</v>
      </c>
      <c r="E20" s="165">
        <f>COUNTIFS(D_Demandeurs_Budgets_Centres!$G:$G, "REQUEST", D_Demandeurs_Budgets_Centres!$N:$N, $B20)</f>
        <v>0</v>
      </c>
      <c r="F20" s="165">
        <f>COUNTIFS(D_Demandeurs_Budgets_Centres!$G:$G, "TREATED", D_Demandeurs_Budgets_Centres!$N:$N, $B20)</f>
        <v>0</v>
      </c>
      <c r="G20" s="165">
        <f>COUNTIFS(D_Demandeurs_Budgets_Centres!$G:$G, "RECEPTIONED", D_Demandeurs_Budgets_Centres!$N:$N, $B20)</f>
        <v>0</v>
      </c>
      <c r="H20" s="182">
        <f>SUMPRODUCT((D_Demandeurs_Budgets_Centres!N:N=B20)*(D_Demandeurs_Budgets_Centres!G:G="TREATED")*(D_Demandeurs_Budgets_Centres!AC:AC))</f>
        <v>0</v>
      </c>
    </row>
    <row r="21" spans="2:17" ht="18.75" x14ac:dyDescent="0.25">
      <c r="B21" s="174" t="s">
        <v>231</v>
      </c>
      <c r="C21" s="180">
        <f>COUNTIFS(D_Demandeurs_Budgets_Centres!$G:$G, "AWAITINGVALID", D_Demandeurs_Budgets_Centres!$N:$N, $B21)</f>
        <v>0</v>
      </c>
      <c r="D21" s="165">
        <f>COUNTIFS(D_Demandeurs_Budgets_Centres!$G:$G, "TREAT", D_Demandeurs_Budgets_Centres!$N:$N, $B21)</f>
        <v>0</v>
      </c>
      <c r="E21" s="165">
        <f>COUNTIFS(D_Demandeurs_Budgets_Centres!$G:$G, "REQUEST", D_Demandeurs_Budgets_Centres!$N:$N, $B21)</f>
        <v>0</v>
      </c>
      <c r="F21" s="165">
        <f>COUNTIFS(D_Demandeurs_Budgets_Centres!$G:$G, "TREATED", D_Demandeurs_Budgets_Centres!$N:$N, $B21)</f>
        <v>0</v>
      </c>
      <c r="G21" s="165">
        <f>COUNTIFS(D_Demandeurs_Budgets_Centres!$G:$G, "RECEPTIONED", D_Demandeurs_Budgets_Centres!$N:$N, $B21)</f>
        <v>0</v>
      </c>
      <c r="H21" s="182">
        <f>SUMPRODUCT((D_Demandeurs_Budgets_Centres!N:N=B21)*(D_Demandeurs_Budgets_Centres!G:G="TREATED")*(D_Demandeurs_Budgets_Centres!AC:AC))</f>
        <v>0</v>
      </c>
      <c r="J21">
        <v>17</v>
      </c>
      <c r="K21" t="str">
        <f>INDEX(Choix_Demandeur, J21, 0)</f>
        <v>BOUAZZA MOKHTAR</v>
      </c>
      <c r="L21">
        <f>VLOOKUP($K$21,$B$3:$H$160,2,FALSE)</f>
        <v>0</v>
      </c>
      <c r="M21">
        <f>VLOOKUP($K$21,$B$3:$H$160,3,FALSE)</f>
        <v>0</v>
      </c>
      <c r="N21">
        <f>VLOOKUP($K$21,$B$3:$H$160,4,FALSE)</f>
        <v>0</v>
      </c>
      <c r="O21">
        <f>VLOOKUP($K$21,$B$3:$H$160,5,FALSE)</f>
        <v>0</v>
      </c>
      <c r="P21">
        <f>VLOOKUP($K$21,$B$3:$H$160,6,FALSE)</f>
        <v>0</v>
      </c>
      <c r="Q21" s="29">
        <f>VLOOKUP($K$21,$B$3:$H$160,7,FALSE)</f>
        <v>0</v>
      </c>
    </row>
    <row r="22" spans="2:17" ht="18.75" x14ac:dyDescent="0.25">
      <c r="B22" s="174" t="s">
        <v>230</v>
      </c>
      <c r="C22" s="180">
        <f>COUNTIFS(D_Demandeurs_Budgets_Centres!$G:$G, "AWAITINGVALID", D_Demandeurs_Budgets_Centres!$N:$N, $B22)</f>
        <v>0</v>
      </c>
      <c r="D22" s="165">
        <f>COUNTIFS(D_Demandeurs_Budgets_Centres!$G:$G, "TREAT", D_Demandeurs_Budgets_Centres!$N:$N, $B22)</f>
        <v>0</v>
      </c>
      <c r="E22" s="165">
        <f>COUNTIFS(D_Demandeurs_Budgets_Centres!$G:$G, "REQUEST", D_Demandeurs_Budgets_Centres!$N:$N, $B22)</f>
        <v>0</v>
      </c>
      <c r="F22" s="165">
        <f>COUNTIFS(D_Demandeurs_Budgets_Centres!$G:$G, "TREATED", D_Demandeurs_Budgets_Centres!$N:$N, $B22)</f>
        <v>0</v>
      </c>
      <c r="G22" s="165">
        <f>COUNTIFS(D_Demandeurs_Budgets_Centres!$G:$G, "RECEPTIONED", D_Demandeurs_Budgets_Centres!$N:$N, $B22)</f>
        <v>0</v>
      </c>
      <c r="H22" s="182">
        <f>SUMPRODUCT((D_Demandeurs_Budgets_Centres!N:N=B22)*(D_Demandeurs_Budgets_Centres!G:G="TREATED")*(D_Demandeurs_Budgets_Centres!AC:AC))</f>
        <v>0</v>
      </c>
    </row>
    <row r="23" spans="2:17" ht="18.75" x14ac:dyDescent="0.25">
      <c r="B23" s="174" t="s">
        <v>229</v>
      </c>
      <c r="C23" s="180">
        <f>COUNTIFS(D_Demandeurs_Budgets_Centres!$G:$G, "AWAITINGVALID", D_Demandeurs_Budgets_Centres!$N:$N, $B23)</f>
        <v>0</v>
      </c>
      <c r="D23" s="165">
        <f>COUNTIFS(D_Demandeurs_Budgets_Centres!$G:$G, "TREAT", D_Demandeurs_Budgets_Centres!$N:$N, $B23)</f>
        <v>0</v>
      </c>
      <c r="E23" s="165">
        <f>COUNTIFS(D_Demandeurs_Budgets_Centres!$G:$G, "REQUEST", D_Demandeurs_Budgets_Centres!$N:$N, $B23)</f>
        <v>0</v>
      </c>
      <c r="F23" s="165">
        <f>COUNTIFS(D_Demandeurs_Budgets_Centres!$G:$G, "TREATED", D_Demandeurs_Budgets_Centres!$N:$N, $B23)</f>
        <v>0</v>
      </c>
      <c r="G23" s="165">
        <f>COUNTIFS(D_Demandeurs_Budgets_Centres!$G:$G, "RECEPTIONED", D_Demandeurs_Budgets_Centres!$N:$N, $B23)</f>
        <v>0</v>
      </c>
      <c r="H23" s="182">
        <f>SUMPRODUCT((D_Demandeurs_Budgets_Centres!N:N=B23)*(D_Demandeurs_Budgets_Centres!G:G="TREATED")*(D_Demandeurs_Budgets_Centres!AC:AC))</f>
        <v>0</v>
      </c>
    </row>
    <row r="24" spans="2:17" ht="18.75" x14ac:dyDescent="0.25">
      <c r="B24" s="174" t="s">
        <v>56</v>
      </c>
      <c r="C24" s="180">
        <f>COUNTIFS(D_Demandeurs_Budgets_Centres!$G:$G, "AWAITINGVALID", D_Demandeurs_Budgets_Centres!$N:$N, $B24)</f>
        <v>0</v>
      </c>
      <c r="D24" s="165">
        <f>COUNTIFS(D_Demandeurs_Budgets_Centres!$G:$G, "TREAT", D_Demandeurs_Budgets_Centres!$N:$N, $B24)</f>
        <v>0</v>
      </c>
      <c r="E24" s="165">
        <f>COUNTIFS(D_Demandeurs_Budgets_Centres!$G:$G, "REQUEST", D_Demandeurs_Budgets_Centres!$N:$N, $B24)</f>
        <v>0</v>
      </c>
      <c r="F24" s="165">
        <f>COUNTIFS(D_Demandeurs_Budgets_Centres!$G:$G, "TREATED", D_Demandeurs_Budgets_Centres!$N:$N, $B24)</f>
        <v>0</v>
      </c>
      <c r="G24" s="165">
        <f>COUNTIFS(D_Demandeurs_Budgets_Centres!$G:$G, "RECEPTIONED", D_Demandeurs_Budgets_Centres!$N:$N, $B24)</f>
        <v>0</v>
      </c>
      <c r="H24" s="182">
        <f>SUMPRODUCT((D_Demandeurs_Budgets_Centres!N:N=B24)*(D_Demandeurs_Budgets_Centres!G:G="TREATED")*(D_Demandeurs_Budgets_Centres!AC:AC))</f>
        <v>0</v>
      </c>
    </row>
    <row r="25" spans="2:17" ht="18.75" x14ac:dyDescent="0.25">
      <c r="B25" s="174" t="s">
        <v>67</v>
      </c>
      <c r="C25" s="180">
        <f>COUNTIFS(D_Demandeurs_Budgets_Centres!$G:$G, "AWAITINGVALID", D_Demandeurs_Budgets_Centres!$N:$N, $B25)</f>
        <v>0</v>
      </c>
      <c r="D25" s="165">
        <f>COUNTIFS(D_Demandeurs_Budgets_Centres!$G:$G, "TREAT", D_Demandeurs_Budgets_Centres!$N:$N, $B25)</f>
        <v>0</v>
      </c>
      <c r="E25" s="165">
        <f>COUNTIFS(D_Demandeurs_Budgets_Centres!$G:$G, "REQUEST", D_Demandeurs_Budgets_Centres!$N:$N, $B25)</f>
        <v>0</v>
      </c>
      <c r="F25" s="165">
        <f>COUNTIFS(D_Demandeurs_Budgets_Centres!$G:$G, "TREATED", D_Demandeurs_Budgets_Centres!$N:$N, $B25)</f>
        <v>0</v>
      </c>
      <c r="G25" s="165">
        <f>COUNTIFS(D_Demandeurs_Budgets_Centres!$G:$G, "RECEPTIONED", D_Demandeurs_Budgets_Centres!$N:$N, $B25)</f>
        <v>0</v>
      </c>
      <c r="H25" s="182">
        <f>SUMPRODUCT((D_Demandeurs_Budgets_Centres!N:N=B25)*(D_Demandeurs_Budgets_Centres!G:G="TREATED")*(D_Demandeurs_Budgets_Centres!AC:AC))</f>
        <v>0</v>
      </c>
    </row>
    <row r="26" spans="2:17" ht="18.75" x14ac:dyDescent="0.25">
      <c r="B26" s="174" t="s">
        <v>152</v>
      </c>
      <c r="C26" s="180">
        <f>COUNTIFS(D_Demandeurs_Budgets_Centres!$G:$G, "AWAITINGVALID", D_Demandeurs_Budgets_Centres!$N:$N, $B26)</f>
        <v>0</v>
      </c>
      <c r="D26" s="165">
        <f>COUNTIFS(D_Demandeurs_Budgets_Centres!$G:$G, "TREAT", D_Demandeurs_Budgets_Centres!$N:$N, $B26)</f>
        <v>0</v>
      </c>
      <c r="E26" s="165">
        <f>COUNTIFS(D_Demandeurs_Budgets_Centres!$G:$G, "REQUEST", D_Demandeurs_Budgets_Centres!$N:$N, $B26)</f>
        <v>0</v>
      </c>
      <c r="F26" s="165">
        <f>COUNTIFS(D_Demandeurs_Budgets_Centres!$G:$G, "TREATED", D_Demandeurs_Budgets_Centres!$N:$N, $B26)</f>
        <v>0</v>
      </c>
      <c r="G26" s="165">
        <f>COUNTIFS(D_Demandeurs_Budgets_Centres!$G:$G, "RECEPTIONED", D_Demandeurs_Budgets_Centres!$N:$N, $B26)</f>
        <v>0</v>
      </c>
      <c r="H26" s="182">
        <f>SUMPRODUCT((D_Demandeurs_Budgets_Centres!N:N=B26)*(D_Demandeurs_Budgets_Centres!G:G="TREATED")*(D_Demandeurs_Budgets_Centres!AC:AC))</f>
        <v>0</v>
      </c>
    </row>
    <row r="27" spans="2:17" ht="18.75" x14ac:dyDescent="0.25">
      <c r="B27" s="174" t="s">
        <v>228</v>
      </c>
      <c r="C27" s="180">
        <f>COUNTIFS(D_Demandeurs_Budgets_Centres!$G:$G, "AWAITINGVALID", D_Demandeurs_Budgets_Centres!$N:$N, $B27)</f>
        <v>0</v>
      </c>
      <c r="D27" s="165">
        <f>COUNTIFS(D_Demandeurs_Budgets_Centres!$G:$G, "TREAT", D_Demandeurs_Budgets_Centres!$N:$N, $B27)</f>
        <v>0</v>
      </c>
      <c r="E27" s="165">
        <f>COUNTIFS(D_Demandeurs_Budgets_Centres!$G:$G, "REQUEST", D_Demandeurs_Budgets_Centres!$N:$N, $B27)</f>
        <v>0</v>
      </c>
      <c r="F27" s="165">
        <f>COUNTIFS(D_Demandeurs_Budgets_Centres!$G:$G, "TREATED", D_Demandeurs_Budgets_Centres!$N:$N, $B27)</f>
        <v>0</v>
      </c>
      <c r="G27" s="165">
        <f>COUNTIFS(D_Demandeurs_Budgets_Centres!$G:$G, "RECEPTIONED", D_Demandeurs_Budgets_Centres!$N:$N, $B27)</f>
        <v>0</v>
      </c>
      <c r="H27" s="182">
        <f>SUMPRODUCT((D_Demandeurs_Budgets_Centres!N:N=B27)*(D_Demandeurs_Budgets_Centres!G:G="TREATED")*(D_Demandeurs_Budgets_Centres!AC:AC))</f>
        <v>0</v>
      </c>
      <c r="J27" s="21"/>
      <c r="K27" s="21"/>
      <c r="L27" s="21"/>
      <c r="M27" s="21"/>
      <c r="N27" s="21"/>
    </row>
    <row r="28" spans="2:17" ht="18.75" x14ac:dyDescent="0.25">
      <c r="B28" s="174" t="s">
        <v>162</v>
      </c>
      <c r="C28" s="180">
        <f>COUNTIFS(D_Demandeurs_Budgets_Centres!$G:$G, "AWAITINGVALID", D_Demandeurs_Budgets_Centres!$N:$N, $B28)</f>
        <v>0</v>
      </c>
      <c r="D28" s="165">
        <f>COUNTIFS(D_Demandeurs_Budgets_Centres!$G:$G, "TREAT", D_Demandeurs_Budgets_Centres!$N:$N, $B28)</f>
        <v>0</v>
      </c>
      <c r="E28" s="165">
        <f>COUNTIFS(D_Demandeurs_Budgets_Centres!$G:$G, "REQUEST", D_Demandeurs_Budgets_Centres!$N:$N, $B28)</f>
        <v>0</v>
      </c>
      <c r="F28" s="165">
        <f>COUNTIFS(D_Demandeurs_Budgets_Centres!$G:$G, "TREATED", D_Demandeurs_Budgets_Centres!$N:$N, $B28)</f>
        <v>0</v>
      </c>
      <c r="G28" s="165">
        <f>COUNTIFS(D_Demandeurs_Budgets_Centres!$G:$G, "RECEPTIONED", D_Demandeurs_Budgets_Centres!$N:$N, $B28)</f>
        <v>0</v>
      </c>
      <c r="H28" s="182">
        <f>SUMPRODUCT((D_Demandeurs_Budgets_Centres!N:N=B28)*(D_Demandeurs_Budgets_Centres!G:G="TREATED")*(D_Demandeurs_Budgets_Centres!AC:AC))</f>
        <v>0</v>
      </c>
      <c r="M28" s="21"/>
      <c r="N28" s="21"/>
    </row>
    <row r="29" spans="2:17" ht="18.75" x14ac:dyDescent="0.25">
      <c r="B29" s="174" t="s">
        <v>227</v>
      </c>
      <c r="C29" s="180">
        <f>COUNTIFS(D_Demandeurs_Budgets_Centres!$G:$G, "AWAITINGVALID", D_Demandeurs_Budgets_Centres!$N:$N, $B29)</f>
        <v>0</v>
      </c>
      <c r="D29" s="165">
        <f>COUNTIFS(D_Demandeurs_Budgets_Centres!$G:$G, "TREAT", D_Demandeurs_Budgets_Centres!$N:$N, $B29)</f>
        <v>0</v>
      </c>
      <c r="E29" s="165">
        <f>COUNTIFS(D_Demandeurs_Budgets_Centres!$G:$G, "REQUEST", D_Demandeurs_Budgets_Centres!$N:$N, $B29)</f>
        <v>0</v>
      </c>
      <c r="F29" s="165">
        <f>COUNTIFS(D_Demandeurs_Budgets_Centres!$G:$G, "TREATED", D_Demandeurs_Budgets_Centres!$N:$N, $B29)</f>
        <v>0</v>
      </c>
      <c r="G29" s="165">
        <f>COUNTIFS(D_Demandeurs_Budgets_Centres!$G:$G, "RECEPTIONED", D_Demandeurs_Budgets_Centres!$N:$N, $B29)</f>
        <v>0</v>
      </c>
      <c r="H29" s="182">
        <f>SUMPRODUCT((D_Demandeurs_Budgets_Centres!N:N=B29)*(D_Demandeurs_Budgets_Centres!G:G="TREATED")*(D_Demandeurs_Budgets_Centres!AC:AC))</f>
        <v>0</v>
      </c>
    </row>
    <row r="30" spans="2:17" ht="18.75" x14ac:dyDescent="0.25">
      <c r="B30" s="174" t="s">
        <v>389</v>
      </c>
      <c r="C30" s="180">
        <f>COUNTIFS(D_Demandeurs_Budgets_Centres!$G:$G, "AWAITINGVALID", D_Demandeurs_Budgets_Centres!$N:$N, $B30)</f>
        <v>0</v>
      </c>
      <c r="D30" s="165">
        <f>COUNTIFS(D_Demandeurs_Budgets_Centres!$G:$G, "TREAT", D_Demandeurs_Budgets_Centres!$N:$N, $B30)</f>
        <v>0</v>
      </c>
      <c r="E30" s="165">
        <f>COUNTIFS(D_Demandeurs_Budgets_Centres!$G:$G, "REQUEST", D_Demandeurs_Budgets_Centres!$N:$N, $B30)</f>
        <v>0</v>
      </c>
      <c r="F30" s="165">
        <f>COUNTIFS(D_Demandeurs_Budgets_Centres!$G:$G, "TREATED", D_Demandeurs_Budgets_Centres!$N:$N, $B30)</f>
        <v>0</v>
      </c>
      <c r="G30" s="165">
        <f>COUNTIFS(D_Demandeurs_Budgets_Centres!$G:$G, "RECEPTIONED", D_Demandeurs_Budgets_Centres!$N:$N, $B30)</f>
        <v>0</v>
      </c>
      <c r="H30" s="182">
        <f>SUMPRODUCT((D_Demandeurs_Budgets_Centres!N:N=B30)*(D_Demandeurs_Budgets_Centres!G:G="TREATED")*(D_Demandeurs_Budgets_Centres!AC:AC))</f>
        <v>0</v>
      </c>
    </row>
    <row r="31" spans="2:17" ht="18.75" x14ac:dyDescent="0.25">
      <c r="B31" s="174" t="s">
        <v>385</v>
      </c>
      <c r="C31" s="180">
        <f>COUNTIFS(D_Demandeurs_Budgets_Centres!$G:$G, "AWAITINGVALID", D_Demandeurs_Budgets_Centres!$N:$N, $B31)</f>
        <v>0</v>
      </c>
      <c r="D31" s="165">
        <f>COUNTIFS(D_Demandeurs_Budgets_Centres!$G:$G, "TREAT", D_Demandeurs_Budgets_Centres!$N:$N, $B31)</f>
        <v>0</v>
      </c>
      <c r="E31" s="165">
        <f>COUNTIFS(D_Demandeurs_Budgets_Centres!$G:$G, "REQUEST", D_Demandeurs_Budgets_Centres!$N:$N, $B31)</f>
        <v>0</v>
      </c>
      <c r="F31" s="165">
        <f>COUNTIFS(D_Demandeurs_Budgets_Centres!$G:$G, "TREATED", D_Demandeurs_Budgets_Centres!$N:$N, $B31)</f>
        <v>0</v>
      </c>
      <c r="G31" s="165">
        <f>COUNTIFS(D_Demandeurs_Budgets_Centres!$G:$G, "RECEPTIONED", D_Demandeurs_Budgets_Centres!$N:$N, $B31)</f>
        <v>0</v>
      </c>
      <c r="H31" s="182">
        <f>SUMPRODUCT((D_Demandeurs_Budgets_Centres!N:N=B31)*(D_Demandeurs_Budgets_Centres!G:G="TREATED")*(D_Demandeurs_Budgets_Centres!AC:AC))</f>
        <v>0</v>
      </c>
    </row>
    <row r="32" spans="2:17" ht="18.75" x14ac:dyDescent="0.25">
      <c r="B32" s="174" t="s">
        <v>84</v>
      </c>
      <c r="C32" s="180">
        <f>COUNTIFS(D_Demandeurs_Budgets_Centres!$G:$G, "AWAITINGVALID", D_Demandeurs_Budgets_Centres!$N:$N, $B32)</f>
        <v>0</v>
      </c>
      <c r="D32" s="165">
        <f>COUNTIFS(D_Demandeurs_Budgets_Centres!$G:$G, "TREAT", D_Demandeurs_Budgets_Centres!$N:$N, $B32)</f>
        <v>0</v>
      </c>
      <c r="E32" s="165">
        <f>COUNTIFS(D_Demandeurs_Budgets_Centres!$G:$G, "REQUEST", D_Demandeurs_Budgets_Centres!$N:$N, $B32)</f>
        <v>0</v>
      </c>
      <c r="F32" s="165">
        <f>COUNTIFS(D_Demandeurs_Budgets_Centres!$G:$G, "TREATED", D_Demandeurs_Budgets_Centres!$N:$N, $B32)</f>
        <v>0</v>
      </c>
      <c r="G32" s="165">
        <f>COUNTIFS(D_Demandeurs_Budgets_Centres!$G:$G, "RECEPTIONED", D_Demandeurs_Budgets_Centres!$N:$N, $B32)</f>
        <v>0</v>
      </c>
      <c r="H32" s="182">
        <f>SUMPRODUCT((D_Demandeurs_Budgets_Centres!N:N=B32)*(D_Demandeurs_Budgets_Centres!G:G="TREATED")*(D_Demandeurs_Budgets_Centres!AC:AC))</f>
        <v>0</v>
      </c>
    </row>
    <row r="33" spans="2:8" ht="18.75" x14ac:dyDescent="0.25">
      <c r="B33" s="174" t="s">
        <v>226</v>
      </c>
      <c r="C33" s="180">
        <f>COUNTIFS(D_Demandeurs_Budgets_Centres!$G:$G, "AWAITINGVALID", D_Demandeurs_Budgets_Centres!$N:$N, $B33)</f>
        <v>0</v>
      </c>
      <c r="D33" s="165">
        <f>COUNTIFS(D_Demandeurs_Budgets_Centres!$G:$G, "TREAT", D_Demandeurs_Budgets_Centres!$N:$N, $B33)</f>
        <v>0</v>
      </c>
      <c r="E33" s="165">
        <f>COUNTIFS(D_Demandeurs_Budgets_Centres!$G:$G, "REQUEST", D_Demandeurs_Budgets_Centres!$N:$N, $B33)</f>
        <v>0</v>
      </c>
      <c r="F33" s="165">
        <f>COUNTIFS(D_Demandeurs_Budgets_Centres!$G:$G, "TREATED", D_Demandeurs_Budgets_Centres!$N:$N, $B33)</f>
        <v>0</v>
      </c>
      <c r="G33" s="165">
        <f>COUNTIFS(D_Demandeurs_Budgets_Centres!$G:$G, "RECEPTIONED", D_Demandeurs_Budgets_Centres!$N:$N, $B33)</f>
        <v>0</v>
      </c>
      <c r="H33" s="182">
        <f>SUMPRODUCT((D_Demandeurs_Budgets_Centres!N:N=B33)*(D_Demandeurs_Budgets_Centres!G:G="TREATED")*(D_Demandeurs_Budgets_Centres!AC:AC))</f>
        <v>0</v>
      </c>
    </row>
    <row r="34" spans="2:8" ht="18.75" x14ac:dyDescent="0.25">
      <c r="B34" s="174" t="s">
        <v>52</v>
      </c>
      <c r="C34" s="180">
        <f>COUNTIFS(D_Demandeurs_Budgets_Centres!$G:$G, "AWAITINGVALID", D_Demandeurs_Budgets_Centres!$N:$N, $B34)</f>
        <v>0</v>
      </c>
      <c r="D34" s="165">
        <f>COUNTIFS(D_Demandeurs_Budgets_Centres!$G:$G, "TREAT", D_Demandeurs_Budgets_Centres!$N:$N, $B34)</f>
        <v>0</v>
      </c>
      <c r="E34" s="165">
        <f>COUNTIFS(D_Demandeurs_Budgets_Centres!$G:$G, "REQUEST", D_Demandeurs_Budgets_Centres!$N:$N, $B34)</f>
        <v>0</v>
      </c>
      <c r="F34" s="165">
        <f>COUNTIFS(D_Demandeurs_Budgets_Centres!$G:$G, "TREATED", D_Demandeurs_Budgets_Centres!$N:$N, $B34)</f>
        <v>0</v>
      </c>
      <c r="G34" s="165">
        <f>COUNTIFS(D_Demandeurs_Budgets_Centres!$G:$G, "RECEPTIONED", D_Demandeurs_Budgets_Centres!$N:$N, $B34)</f>
        <v>0</v>
      </c>
      <c r="H34" s="182">
        <f>SUMPRODUCT((D_Demandeurs_Budgets_Centres!N:N=B34)*(D_Demandeurs_Budgets_Centres!G:G="TREATED")*(D_Demandeurs_Budgets_Centres!AC:AC))</f>
        <v>0</v>
      </c>
    </row>
    <row r="35" spans="2:8" ht="18.75" x14ac:dyDescent="0.25">
      <c r="B35" s="174" t="s">
        <v>93</v>
      </c>
      <c r="C35" s="180">
        <f>COUNTIFS(D_Demandeurs_Budgets_Centres!$G:$G, "AWAITINGVALID", D_Demandeurs_Budgets_Centres!$N:$N, $B35)</f>
        <v>0</v>
      </c>
      <c r="D35" s="165">
        <f>COUNTIFS(D_Demandeurs_Budgets_Centres!$G:$G, "TREAT", D_Demandeurs_Budgets_Centres!$N:$N, $B35)</f>
        <v>0</v>
      </c>
      <c r="E35" s="165">
        <f>COUNTIFS(D_Demandeurs_Budgets_Centres!$G:$G, "REQUEST", D_Demandeurs_Budgets_Centres!$N:$N, $B35)</f>
        <v>0</v>
      </c>
      <c r="F35" s="165">
        <f>COUNTIFS(D_Demandeurs_Budgets_Centres!$G:$G, "TREATED", D_Demandeurs_Budgets_Centres!$N:$N, $B35)</f>
        <v>0</v>
      </c>
      <c r="G35" s="165">
        <f>COUNTIFS(D_Demandeurs_Budgets_Centres!$G:$G, "RECEPTIONED", D_Demandeurs_Budgets_Centres!$N:$N, $B35)</f>
        <v>0</v>
      </c>
      <c r="H35" s="182">
        <f>SUMPRODUCT((D_Demandeurs_Budgets_Centres!N:N=B35)*(D_Demandeurs_Budgets_Centres!G:G="TREATED")*(D_Demandeurs_Budgets_Centres!AC:AC))</f>
        <v>0</v>
      </c>
    </row>
    <row r="36" spans="2:8" ht="18.75" x14ac:dyDescent="0.25">
      <c r="B36" s="174" t="s">
        <v>225</v>
      </c>
      <c r="C36" s="180">
        <f>COUNTIFS(D_Demandeurs_Budgets_Centres!$G:$G, "AWAITINGVALID", D_Demandeurs_Budgets_Centres!$N:$N, $B36)</f>
        <v>0</v>
      </c>
      <c r="D36" s="165">
        <f>COUNTIFS(D_Demandeurs_Budgets_Centres!$G:$G, "TREAT", D_Demandeurs_Budgets_Centres!$N:$N, $B36)</f>
        <v>0</v>
      </c>
      <c r="E36" s="165">
        <f>COUNTIFS(D_Demandeurs_Budgets_Centres!$G:$G, "REQUEST", D_Demandeurs_Budgets_Centres!$N:$N, $B36)</f>
        <v>0</v>
      </c>
      <c r="F36" s="165">
        <f>COUNTIFS(D_Demandeurs_Budgets_Centres!$G:$G, "TREATED", D_Demandeurs_Budgets_Centres!$N:$N, $B36)</f>
        <v>0</v>
      </c>
      <c r="G36" s="165">
        <f>COUNTIFS(D_Demandeurs_Budgets_Centres!$G:$G, "RECEPTIONED", D_Demandeurs_Budgets_Centres!$N:$N, $B36)</f>
        <v>0</v>
      </c>
      <c r="H36" s="182">
        <f>SUMPRODUCT((D_Demandeurs_Budgets_Centres!N:N=B36)*(D_Demandeurs_Budgets_Centres!G:G="TREATED")*(D_Demandeurs_Budgets_Centres!AC:AC))</f>
        <v>0</v>
      </c>
    </row>
    <row r="37" spans="2:8" ht="18.75" x14ac:dyDescent="0.25">
      <c r="B37" s="174" t="s">
        <v>160</v>
      </c>
      <c r="C37" s="180">
        <f>COUNTIFS(D_Demandeurs_Budgets_Centres!$G:$G, "AWAITINGVALID", D_Demandeurs_Budgets_Centres!$N:$N, $B37)</f>
        <v>0</v>
      </c>
      <c r="D37" s="165">
        <f>COUNTIFS(D_Demandeurs_Budgets_Centres!$G:$G, "TREAT", D_Demandeurs_Budgets_Centres!$N:$N, $B37)</f>
        <v>0</v>
      </c>
      <c r="E37" s="165">
        <f>COUNTIFS(D_Demandeurs_Budgets_Centres!$G:$G, "REQUEST", D_Demandeurs_Budgets_Centres!$N:$N, $B37)</f>
        <v>0</v>
      </c>
      <c r="F37" s="165">
        <f>COUNTIFS(D_Demandeurs_Budgets_Centres!$G:$G, "TREATED", D_Demandeurs_Budgets_Centres!$N:$N, $B37)</f>
        <v>0</v>
      </c>
      <c r="G37" s="165">
        <f>COUNTIFS(D_Demandeurs_Budgets_Centres!$G:$G, "RECEPTIONED", D_Demandeurs_Budgets_Centres!$N:$N, $B37)</f>
        <v>0</v>
      </c>
      <c r="H37" s="182">
        <f>SUMPRODUCT((D_Demandeurs_Budgets_Centres!N:N=B37)*(D_Demandeurs_Budgets_Centres!G:G="TREATED")*(D_Demandeurs_Budgets_Centres!AC:AC))</f>
        <v>0</v>
      </c>
    </row>
    <row r="38" spans="2:8" ht="18.75" x14ac:dyDescent="0.25">
      <c r="B38" s="174" t="s">
        <v>224</v>
      </c>
      <c r="C38" s="180">
        <f>COUNTIFS(D_Demandeurs_Budgets_Centres!$G:$G, "AWAITINGVALID", D_Demandeurs_Budgets_Centres!$N:$N, $B38)</f>
        <v>0</v>
      </c>
      <c r="D38" s="165">
        <f>COUNTIFS(D_Demandeurs_Budgets_Centres!$G:$G, "TREAT", D_Demandeurs_Budgets_Centres!$N:$N, $B38)</f>
        <v>0</v>
      </c>
      <c r="E38" s="165">
        <f>COUNTIFS(D_Demandeurs_Budgets_Centres!$G:$G, "REQUEST", D_Demandeurs_Budgets_Centres!$N:$N, $B38)</f>
        <v>0</v>
      </c>
      <c r="F38" s="165">
        <f>COUNTIFS(D_Demandeurs_Budgets_Centres!$G:$G, "TREATED", D_Demandeurs_Budgets_Centres!$N:$N, $B38)</f>
        <v>0</v>
      </c>
      <c r="G38" s="165">
        <f>COUNTIFS(D_Demandeurs_Budgets_Centres!$G:$G, "RECEPTIONED", D_Demandeurs_Budgets_Centres!$N:$N, $B38)</f>
        <v>0</v>
      </c>
      <c r="H38" s="182">
        <f>SUMPRODUCT((D_Demandeurs_Budgets_Centres!N:N=B38)*(D_Demandeurs_Budgets_Centres!G:G="TREATED")*(D_Demandeurs_Budgets_Centres!AC:AC))</f>
        <v>0</v>
      </c>
    </row>
    <row r="39" spans="2:8" ht="18.75" x14ac:dyDescent="0.25">
      <c r="B39" s="174" t="s">
        <v>159</v>
      </c>
      <c r="C39" s="180">
        <f>COUNTIFS(D_Demandeurs_Budgets_Centres!$G:$G, "AWAITINGVALID", D_Demandeurs_Budgets_Centres!$N:$N, $B39)</f>
        <v>0</v>
      </c>
      <c r="D39" s="165">
        <f>COUNTIFS(D_Demandeurs_Budgets_Centres!$G:$G, "TREAT", D_Demandeurs_Budgets_Centres!$N:$N, $B39)</f>
        <v>0</v>
      </c>
      <c r="E39" s="165">
        <f>COUNTIFS(D_Demandeurs_Budgets_Centres!$G:$G, "REQUEST", D_Demandeurs_Budgets_Centres!$N:$N, $B39)</f>
        <v>0</v>
      </c>
      <c r="F39" s="165">
        <f>COUNTIFS(D_Demandeurs_Budgets_Centres!$G:$G, "TREATED", D_Demandeurs_Budgets_Centres!$N:$N, $B39)</f>
        <v>0</v>
      </c>
      <c r="G39" s="165">
        <f>COUNTIFS(D_Demandeurs_Budgets_Centres!$G:$G, "RECEPTIONED", D_Demandeurs_Budgets_Centres!$N:$N, $B39)</f>
        <v>0</v>
      </c>
      <c r="H39" s="182">
        <f>SUMPRODUCT((D_Demandeurs_Budgets_Centres!N:N=B39)*(D_Demandeurs_Budgets_Centres!G:G="TREATED")*(D_Demandeurs_Budgets_Centres!AC:AC))</f>
        <v>0</v>
      </c>
    </row>
    <row r="40" spans="2:8" ht="18.75" x14ac:dyDescent="0.25">
      <c r="B40" s="174" t="s">
        <v>63</v>
      </c>
      <c r="C40" s="180">
        <f>COUNTIFS(D_Demandeurs_Budgets_Centres!$G:$G, "AWAITINGVALID", D_Demandeurs_Budgets_Centres!$N:$N, $B40)</f>
        <v>0</v>
      </c>
      <c r="D40" s="165">
        <f>COUNTIFS(D_Demandeurs_Budgets_Centres!$G:$G, "TREAT", D_Demandeurs_Budgets_Centres!$N:$N, $B40)</f>
        <v>0</v>
      </c>
      <c r="E40" s="165">
        <f>COUNTIFS(D_Demandeurs_Budgets_Centres!$G:$G, "REQUEST", D_Demandeurs_Budgets_Centres!$N:$N, $B40)</f>
        <v>0</v>
      </c>
      <c r="F40" s="165">
        <f>COUNTIFS(D_Demandeurs_Budgets_Centres!$G:$G, "TREATED", D_Demandeurs_Budgets_Centres!$N:$N, $B40)</f>
        <v>0</v>
      </c>
      <c r="G40" s="165">
        <f>COUNTIFS(D_Demandeurs_Budgets_Centres!$G:$G, "RECEPTIONED", D_Demandeurs_Budgets_Centres!$N:$N, $B40)</f>
        <v>0</v>
      </c>
      <c r="H40" s="182">
        <f>SUMPRODUCT((D_Demandeurs_Budgets_Centres!N:N=B40)*(D_Demandeurs_Budgets_Centres!G:G="TREATED")*(D_Demandeurs_Budgets_Centres!AC:AC))</f>
        <v>0</v>
      </c>
    </row>
    <row r="41" spans="2:8" ht="18.75" x14ac:dyDescent="0.25">
      <c r="B41" s="174" t="s">
        <v>223</v>
      </c>
      <c r="C41" s="180">
        <f>COUNTIFS(D_Demandeurs_Budgets_Centres!$G:$G, "AWAITINGVALID", D_Demandeurs_Budgets_Centres!$N:$N, $B41)</f>
        <v>0</v>
      </c>
      <c r="D41" s="165">
        <f>COUNTIFS(D_Demandeurs_Budgets_Centres!$G:$G, "TREAT", D_Demandeurs_Budgets_Centres!$N:$N, $B41)</f>
        <v>0</v>
      </c>
      <c r="E41" s="165">
        <f>COUNTIFS(D_Demandeurs_Budgets_Centres!$G:$G, "REQUEST", D_Demandeurs_Budgets_Centres!$N:$N, $B41)</f>
        <v>0</v>
      </c>
      <c r="F41" s="165">
        <f>COUNTIFS(D_Demandeurs_Budgets_Centres!$G:$G, "TREATED", D_Demandeurs_Budgets_Centres!$N:$N, $B41)</f>
        <v>0</v>
      </c>
      <c r="G41" s="165">
        <f>COUNTIFS(D_Demandeurs_Budgets_Centres!$G:$G, "RECEPTIONED", D_Demandeurs_Budgets_Centres!$N:$N, $B41)</f>
        <v>0</v>
      </c>
      <c r="H41" s="182">
        <f>SUMPRODUCT((D_Demandeurs_Budgets_Centres!N:N=B41)*(D_Demandeurs_Budgets_Centres!G:G="TREATED")*(D_Demandeurs_Budgets_Centres!AC:AC))</f>
        <v>0</v>
      </c>
    </row>
    <row r="42" spans="2:8" ht="18.75" x14ac:dyDescent="0.25">
      <c r="B42" s="174" t="s">
        <v>222</v>
      </c>
      <c r="C42" s="180">
        <f>COUNTIFS(D_Demandeurs_Budgets_Centres!$G:$G, "AWAITINGVALID", D_Demandeurs_Budgets_Centres!$N:$N, $B42)</f>
        <v>0</v>
      </c>
      <c r="D42" s="165">
        <f>COUNTIFS(D_Demandeurs_Budgets_Centres!$G:$G, "TREAT", D_Demandeurs_Budgets_Centres!$N:$N, $B42)</f>
        <v>0</v>
      </c>
      <c r="E42" s="165">
        <f>COUNTIFS(D_Demandeurs_Budgets_Centres!$G:$G, "REQUEST", D_Demandeurs_Budgets_Centres!$N:$N, $B42)</f>
        <v>0</v>
      </c>
      <c r="F42" s="165">
        <f>COUNTIFS(D_Demandeurs_Budgets_Centres!$G:$G, "TREATED", D_Demandeurs_Budgets_Centres!$N:$N, $B42)</f>
        <v>0</v>
      </c>
      <c r="G42" s="165">
        <f>COUNTIFS(D_Demandeurs_Budgets_Centres!$G:$G, "RECEPTIONED", D_Demandeurs_Budgets_Centres!$N:$N, $B42)</f>
        <v>0</v>
      </c>
      <c r="H42" s="182">
        <f>SUMPRODUCT((D_Demandeurs_Budgets_Centres!N:N=B42)*(D_Demandeurs_Budgets_Centres!G:G="TREATED")*(D_Demandeurs_Budgets_Centres!AC:AC))</f>
        <v>0</v>
      </c>
    </row>
    <row r="43" spans="2:8" ht="18.75" x14ac:dyDescent="0.25">
      <c r="B43" s="174" t="s">
        <v>221</v>
      </c>
      <c r="C43" s="180">
        <f>COUNTIFS(D_Demandeurs_Budgets_Centres!$G:$G, "AWAITINGVALID", D_Demandeurs_Budgets_Centres!$N:$N, $B43)</f>
        <v>0</v>
      </c>
      <c r="D43" s="165">
        <f>COUNTIFS(D_Demandeurs_Budgets_Centres!$G:$G, "TREAT", D_Demandeurs_Budgets_Centres!$N:$N, $B43)</f>
        <v>0</v>
      </c>
      <c r="E43" s="165">
        <f>COUNTIFS(D_Demandeurs_Budgets_Centres!$G:$G, "REQUEST", D_Demandeurs_Budgets_Centres!$N:$N, $B43)</f>
        <v>0</v>
      </c>
      <c r="F43" s="165">
        <f>COUNTIFS(D_Demandeurs_Budgets_Centres!$G:$G, "TREATED", D_Demandeurs_Budgets_Centres!$N:$N, $B43)</f>
        <v>0</v>
      </c>
      <c r="G43" s="165">
        <f>COUNTIFS(D_Demandeurs_Budgets_Centres!$G:$G, "RECEPTIONED", D_Demandeurs_Budgets_Centres!$N:$N, $B43)</f>
        <v>0</v>
      </c>
      <c r="H43" s="182">
        <f>SUMPRODUCT((D_Demandeurs_Budgets_Centres!N:N=B43)*(D_Demandeurs_Budgets_Centres!G:G="TREATED")*(D_Demandeurs_Budgets_Centres!AC:AC))</f>
        <v>0</v>
      </c>
    </row>
    <row r="44" spans="2:8" ht="18.75" x14ac:dyDescent="0.25">
      <c r="B44" s="174" t="s">
        <v>396</v>
      </c>
      <c r="C44" s="180">
        <f>COUNTIFS(D_Demandeurs_Budgets_Centres!$G:$G, "AWAITINGVALID", D_Demandeurs_Budgets_Centres!$N:$N, $B44)</f>
        <v>0</v>
      </c>
      <c r="D44" s="165">
        <f>COUNTIFS(D_Demandeurs_Budgets_Centres!$G:$G, "TREAT", D_Demandeurs_Budgets_Centres!$N:$N, $B44)</f>
        <v>0</v>
      </c>
      <c r="E44" s="165">
        <f>COUNTIFS(D_Demandeurs_Budgets_Centres!$G:$G, "REQUEST", D_Demandeurs_Budgets_Centres!$N:$N, $B44)</f>
        <v>0</v>
      </c>
      <c r="F44" s="165">
        <f>COUNTIFS(D_Demandeurs_Budgets_Centres!$G:$G, "TREATED", D_Demandeurs_Budgets_Centres!$N:$N, $B44)</f>
        <v>0</v>
      </c>
      <c r="G44" s="165">
        <f>COUNTIFS(D_Demandeurs_Budgets_Centres!$G:$G, "RECEPTIONED", D_Demandeurs_Budgets_Centres!$N:$N, $B44)</f>
        <v>0</v>
      </c>
      <c r="H44" s="182">
        <f>SUMPRODUCT((D_Demandeurs_Budgets_Centres!N:N=B44)*(D_Demandeurs_Budgets_Centres!G:G="TREATED")*(D_Demandeurs_Budgets_Centres!AC:AC))</f>
        <v>0</v>
      </c>
    </row>
    <row r="45" spans="2:8" ht="18.75" x14ac:dyDescent="0.25">
      <c r="B45" s="174" t="s">
        <v>220</v>
      </c>
      <c r="C45" s="180">
        <f>COUNTIFS(D_Demandeurs_Budgets_Centres!$G:$G, "AWAITINGVALID", D_Demandeurs_Budgets_Centres!$N:$N, $B45)</f>
        <v>0</v>
      </c>
      <c r="D45" s="165">
        <f>COUNTIFS(D_Demandeurs_Budgets_Centres!$G:$G, "TREAT", D_Demandeurs_Budgets_Centres!$N:$N, $B45)</f>
        <v>0</v>
      </c>
      <c r="E45" s="165">
        <f>COUNTIFS(D_Demandeurs_Budgets_Centres!$G:$G, "REQUEST", D_Demandeurs_Budgets_Centres!$N:$N, $B45)</f>
        <v>0</v>
      </c>
      <c r="F45" s="165">
        <f>COUNTIFS(D_Demandeurs_Budgets_Centres!$G:$G, "TREATED", D_Demandeurs_Budgets_Centres!$N:$N, $B45)</f>
        <v>0</v>
      </c>
      <c r="G45" s="165">
        <f>COUNTIFS(D_Demandeurs_Budgets_Centres!$G:$G, "RECEPTIONED", D_Demandeurs_Budgets_Centres!$N:$N, $B45)</f>
        <v>0</v>
      </c>
      <c r="H45" s="182">
        <f>SUMPRODUCT((D_Demandeurs_Budgets_Centres!N:N=B45)*(D_Demandeurs_Budgets_Centres!G:G="TREATED")*(D_Demandeurs_Budgets_Centres!AC:AC))</f>
        <v>0</v>
      </c>
    </row>
    <row r="46" spans="2:8" ht="18.75" x14ac:dyDescent="0.25">
      <c r="B46" s="174" t="s">
        <v>219</v>
      </c>
      <c r="C46" s="180">
        <f>COUNTIFS(D_Demandeurs_Budgets_Centres!$G:$G, "AWAITINGVALID", D_Demandeurs_Budgets_Centres!$N:$N, $B46)</f>
        <v>0</v>
      </c>
      <c r="D46" s="165">
        <f>COUNTIFS(D_Demandeurs_Budgets_Centres!$G:$G, "TREAT", D_Demandeurs_Budgets_Centres!$N:$N, $B46)</f>
        <v>0</v>
      </c>
      <c r="E46" s="165">
        <f>COUNTIFS(D_Demandeurs_Budgets_Centres!$G:$G, "REQUEST", D_Demandeurs_Budgets_Centres!$N:$N, $B46)</f>
        <v>0</v>
      </c>
      <c r="F46" s="165">
        <f>COUNTIFS(D_Demandeurs_Budgets_Centres!$G:$G, "TREATED", D_Demandeurs_Budgets_Centres!$N:$N, $B46)</f>
        <v>0</v>
      </c>
      <c r="G46" s="165">
        <f>COUNTIFS(D_Demandeurs_Budgets_Centres!$G:$G, "RECEPTIONED", D_Demandeurs_Budgets_Centres!$N:$N, $B46)</f>
        <v>0</v>
      </c>
      <c r="H46" s="182">
        <f>SUMPRODUCT((D_Demandeurs_Budgets_Centres!N:N=B46)*(D_Demandeurs_Budgets_Centres!G:G="TREATED")*(D_Demandeurs_Budgets_Centres!AC:AC))</f>
        <v>0</v>
      </c>
    </row>
    <row r="47" spans="2:8" ht="18.75" x14ac:dyDescent="0.25">
      <c r="B47" s="174" t="s">
        <v>218</v>
      </c>
      <c r="C47" s="180">
        <f>COUNTIFS(D_Demandeurs_Budgets_Centres!$G:$G, "AWAITINGVALID", D_Demandeurs_Budgets_Centres!$N:$N, $B47)</f>
        <v>0</v>
      </c>
      <c r="D47" s="165">
        <f>COUNTIFS(D_Demandeurs_Budgets_Centres!$G:$G, "TREAT", D_Demandeurs_Budgets_Centres!$N:$N, $B47)</f>
        <v>0</v>
      </c>
      <c r="E47" s="165">
        <f>COUNTIFS(D_Demandeurs_Budgets_Centres!$G:$G, "REQUEST", D_Demandeurs_Budgets_Centres!$N:$N, $B47)</f>
        <v>0</v>
      </c>
      <c r="F47" s="165">
        <f>COUNTIFS(D_Demandeurs_Budgets_Centres!$G:$G, "TREATED", D_Demandeurs_Budgets_Centres!$N:$N, $B47)</f>
        <v>0</v>
      </c>
      <c r="G47" s="165">
        <f>COUNTIFS(D_Demandeurs_Budgets_Centres!$G:$G, "RECEPTIONED", D_Demandeurs_Budgets_Centres!$N:$N, $B47)</f>
        <v>0</v>
      </c>
      <c r="H47" s="182">
        <f>SUMPRODUCT((D_Demandeurs_Budgets_Centres!N:N=B47)*(D_Demandeurs_Budgets_Centres!G:G="TREATED")*(D_Demandeurs_Budgets_Centres!AC:AC))</f>
        <v>0</v>
      </c>
    </row>
    <row r="48" spans="2:8" ht="18.75" x14ac:dyDescent="0.25">
      <c r="B48" s="174" t="s">
        <v>217</v>
      </c>
      <c r="C48" s="180">
        <f>COUNTIFS(D_Demandeurs_Budgets_Centres!$G:$G, "AWAITINGVALID", D_Demandeurs_Budgets_Centres!$N:$N, $B48)</f>
        <v>0</v>
      </c>
      <c r="D48" s="165">
        <f>COUNTIFS(D_Demandeurs_Budgets_Centres!$G:$G, "TREAT", D_Demandeurs_Budgets_Centres!$N:$N, $B48)</f>
        <v>0</v>
      </c>
      <c r="E48" s="165">
        <f>COUNTIFS(D_Demandeurs_Budgets_Centres!$G:$G, "REQUEST", D_Demandeurs_Budgets_Centres!$N:$N, $B48)</f>
        <v>0</v>
      </c>
      <c r="F48" s="165">
        <f>COUNTIFS(D_Demandeurs_Budgets_Centres!$G:$G, "TREATED", D_Demandeurs_Budgets_Centres!$N:$N, $B48)</f>
        <v>0</v>
      </c>
      <c r="G48" s="165">
        <f>COUNTIFS(D_Demandeurs_Budgets_Centres!$G:$G, "RECEPTIONED", D_Demandeurs_Budgets_Centres!$N:$N, $B48)</f>
        <v>0</v>
      </c>
      <c r="H48" s="182">
        <f>SUMPRODUCT((D_Demandeurs_Budgets_Centres!N:N=B48)*(D_Demandeurs_Budgets_Centres!G:G="TREATED")*(D_Demandeurs_Budgets_Centres!AC:AC))</f>
        <v>0</v>
      </c>
    </row>
    <row r="49" spans="2:8" ht="18.75" x14ac:dyDescent="0.25">
      <c r="B49" s="174" t="s">
        <v>88</v>
      </c>
      <c r="C49" s="180">
        <f>COUNTIFS(D_Demandeurs_Budgets_Centres!$G:$G, "AWAITINGVALID", D_Demandeurs_Budgets_Centres!$N:$N, $B49)</f>
        <v>0</v>
      </c>
      <c r="D49" s="165">
        <f>COUNTIFS(D_Demandeurs_Budgets_Centres!$G:$G, "TREAT", D_Demandeurs_Budgets_Centres!$N:$N, $B49)</f>
        <v>0</v>
      </c>
      <c r="E49" s="165">
        <f>COUNTIFS(D_Demandeurs_Budgets_Centres!$G:$G, "REQUEST", D_Demandeurs_Budgets_Centres!$N:$N, $B49)</f>
        <v>0</v>
      </c>
      <c r="F49" s="165">
        <f>COUNTIFS(D_Demandeurs_Budgets_Centres!$G:$G, "TREATED", D_Demandeurs_Budgets_Centres!$N:$N, $B49)</f>
        <v>0</v>
      </c>
      <c r="G49" s="165">
        <f>COUNTIFS(D_Demandeurs_Budgets_Centres!$G:$G, "RECEPTIONED", D_Demandeurs_Budgets_Centres!$N:$N, $B49)</f>
        <v>0</v>
      </c>
      <c r="H49" s="182">
        <f>SUMPRODUCT((D_Demandeurs_Budgets_Centres!N:N=B49)*(D_Demandeurs_Budgets_Centres!G:G="TREATED")*(D_Demandeurs_Budgets_Centres!AC:AC))</f>
        <v>0</v>
      </c>
    </row>
    <row r="50" spans="2:8" ht="18.75" x14ac:dyDescent="0.25">
      <c r="B50" s="174" t="s">
        <v>216</v>
      </c>
      <c r="C50" s="180">
        <f>COUNTIFS(D_Demandeurs_Budgets_Centres!$G:$G, "AWAITINGVALID", D_Demandeurs_Budgets_Centres!$N:$N, $B50)</f>
        <v>0</v>
      </c>
      <c r="D50" s="165">
        <f>COUNTIFS(D_Demandeurs_Budgets_Centres!$G:$G, "TREAT", D_Demandeurs_Budgets_Centres!$N:$N, $B50)</f>
        <v>0</v>
      </c>
      <c r="E50" s="165">
        <f>COUNTIFS(D_Demandeurs_Budgets_Centres!$G:$G, "REQUEST", D_Demandeurs_Budgets_Centres!$N:$N, $B50)</f>
        <v>0</v>
      </c>
      <c r="F50" s="165">
        <f>COUNTIFS(D_Demandeurs_Budgets_Centres!$G:$G, "TREATED", D_Demandeurs_Budgets_Centres!$N:$N, $B50)</f>
        <v>0</v>
      </c>
      <c r="G50" s="165">
        <f>COUNTIFS(D_Demandeurs_Budgets_Centres!$G:$G, "RECEPTIONED", D_Demandeurs_Budgets_Centres!$N:$N, $B50)</f>
        <v>0</v>
      </c>
      <c r="H50" s="182">
        <f>SUMPRODUCT((D_Demandeurs_Budgets_Centres!N:N=B50)*(D_Demandeurs_Budgets_Centres!G:G="TREATED")*(D_Demandeurs_Budgets_Centres!AC:AC))</f>
        <v>0</v>
      </c>
    </row>
    <row r="51" spans="2:8" ht="18.75" x14ac:dyDescent="0.25">
      <c r="B51" s="174" t="s">
        <v>215</v>
      </c>
      <c r="C51" s="180">
        <f>COUNTIFS(D_Demandeurs_Budgets_Centres!$G:$G, "AWAITINGVALID", D_Demandeurs_Budgets_Centres!$N:$N, $B51)</f>
        <v>0</v>
      </c>
      <c r="D51" s="165">
        <f>COUNTIFS(D_Demandeurs_Budgets_Centres!$G:$G, "TREAT", D_Demandeurs_Budgets_Centres!$N:$N, $B51)</f>
        <v>0</v>
      </c>
      <c r="E51" s="165">
        <f>COUNTIFS(D_Demandeurs_Budgets_Centres!$G:$G, "REQUEST", D_Demandeurs_Budgets_Centres!$N:$N, $B51)</f>
        <v>0</v>
      </c>
      <c r="F51" s="165">
        <f>COUNTIFS(D_Demandeurs_Budgets_Centres!$G:$G, "TREATED", D_Demandeurs_Budgets_Centres!$N:$N, $B51)</f>
        <v>0</v>
      </c>
      <c r="G51" s="165">
        <f>COUNTIFS(D_Demandeurs_Budgets_Centres!$G:$G, "RECEPTIONED", D_Demandeurs_Budgets_Centres!$N:$N, $B51)</f>
        <v>0</v>
      </c>
      <c r="H51" s="182">
        <f>SUMPRODUCT((D_Demandeurs_Budgets_Centres!N:N=B51)*(D_Demandeurs_Budgets_Centres!G:G="TREATED")*(D_Demandeurs_Budgets_Centres!AC:AC))</f>
        <v>0</v>
      </c>
    </row>
    <row r="52" spans="2:8" ht="18.75" x14ac:dyDescent="0.25">
      <c r="B52" s="174" t="s">
        <v>64</v>
      </c>
      <c r="C52" s="180">
        <f>COUNTIFS(D_Demandeurs_Budgets_Centres!$G:$G, "AWAITINGVALID", D_Demandeurs_Budgets_Centres!$N:$N, $B52)</f>
        <v>0</v>
      </c>
      <c r="D52" s="165">
        <f>COUNTIFS(D_Demandeurs_Budgets_Centres!$G:$G, "TREAT", D_Demandeurs_Budgets_Centres!$N:$N, $B52)</f>
        <v>0</v>
      </c>
      <c r="E52" s="165">
        <f>COUNTIFS(D_Demandeurs_Budgets_Centres!$G:$G, "REQUEST", D_Demandeurs_Budgets_Centres!$N:$N, $B52)</f>
        <v>0</v>
      </c>
      <c r="F52" s="165">
        <f>COUNTIFS(D_Demandeurs_Budgets_Centres!$G:$G, "TREATED", D_Demandeurs_Budgets_Centres!$N:$N, $B52)</f>
        <v>0</v>
      </c>
      <c r="G52" s="165">
        <f>COUNTIFS(D_Demandeurs_Budgets_Centres!$G:$G, "RECEPTIONED", D_Demandeurs_Budgets_Centres!$N:$N, $B52)</f>
        <v>0</v>
      </c>
      <c r="H52" s="182">
        <f>SUMPRODUCT((D_Demandeurs_Budgets_Centres!N:N=B52)*(D_Demandeurs_Budgets_Centres!G:G="TREATED")*(D_Demandeurs_Budgets_Centres!AC:AC))</f>
        <v>0</v>
      </c>
    </row>
    <row r="53" spans="2:8" ht="18.75" x14ac:dyDescent="0.25">
      <c r="B53" s="174" t="s">
        <v>214</v>
      </c>
      <c r="C53" s="180">
        <f>COUNTIFS(D_Demandeurs_Budgets_Centres!$G:$G, "AWAITINGVALID", D_Demandeurs_Budgets_Centres!$N:$N, $B53)</f>
        <v>0</v>
      </c>
      <c r="D53" s="165">
        <f>COUNTIFS(D_Demandeurs_Budgets_Centres!$G:$G, "TREAT", D_Demandeurs_Budgets_Centres!$N:$N, $B53)</f>
        <v>0</v>
      </c>
      <c r="E53" s="165">
        <f>COUNTIFS(D_Demandeurs_Budgets_Centres!$G:$G, "REQUEST", D_Demandeurs_Budgets_Centres!$N:$N, $B53)</f>
        <v>0</v>
      </c>
      <c r="F53" s="165">
        <f>COUNTIFS(D_Demandeurs_Budgets_Centres!$G:$G, "TREATED", D_Demandeurs_Budgets_Centres!$N:$N, $B53)</f>
        <v>0</v>
      </c>
      <c r="G53" s="165">
        <f>COUNTIFS(D_Demandeurs_Budgets_Centres!$G:$G, "RECEPTIONED", D_Demandeurs_Budgets_Centres!$N:$N, $B53)</f>
        <v>0</v>
      </c>
      <c r="H53" s="182">
        <f>SUMPRODUCT((D_Demandeurs_Budgets_Centres!N:N=B53)*(D_Demandeurs_Budgets_Centres!G:G="TREATED")*(D_Demandeurs_Budgets_Centres!AC:AC))</f>
        <v>0</v>
      </c>
    </row>
    <row r="54" spans="2:8" ht="18.75" x14ac:dyDescent="0.25">
      <c r="B54" s="174" t="s">
        <v>76</v>
      </c>
      <c r="C54" s="180">
        <f>COUNTIFS(D_Demandeurs_Budgets_Centres!$G:$G, "AWAITINGVALID", D_Demandeurs_Budgets_Centres!$N:$N, $B54)</f>
        <v>0</v>
      </c>
      <c r="D54" s="165">
        <f>COUNTIFS(D_Demandeurs_Budgets_Centres!$G:$G, "TREAT", D_Demandeurs_Budgets_Centres!$N:$N, $B54)</f>
        <v>0</v>
      </c>
      <c r="E54" s="165">
        <f>COUNTIFS(D_Demandeurs_Budgets_Centres!$G:$G, "REQUEST", D_Demandeurs_Budgets_Centres!$N:$N, $B54)</f>
        <v>0</v>
      </c>
      <c r="F54" s="165">
        <f>COUNTIFS(D_Demandeurs_Budgets_Centres!$G:$G, "TREATED", D_Demandeurs_Budgets_Centres!$N:$N, $B54)</f>
        <v>0</v>
      </c>
      <c r="G54" s="165">
        <f>COUNTIFS(D_Demandeurs_Budgets_Centres!$G:$G, "RECEPTIONED", D_Demandeurs_Budgets_Centres!$N:$N, $B54)</f>
        <v>0</v>
      </c>
      <c r="H54" s="182">
        <f>SUMPRODUCT((D_Demandeurs_Budgets_Centres!N:N=B54)*(D_Demandeurs_Budgets_Centres!G:G="TREATED")*(D_Demandeurs_Budgets_Centres!AC:AC))</f>
        <v>0</v>
      </c>
    </row>
    <row r="55" spans="2:8" ht="18.75" x14ac:dyDescent="0.25">
      <c r="B55" s="174" t="s">
        <v>148</v>
      </c>
      <c r="C55" s="180">
        <f>COUNTIFS(D_Demandeurs_Budgets_Centres!$G:$G, "AWAITINGVALID", D_Demandeurs_Budgets_Centres!$N:$N, $B55)</f>
        <v>0</v>
      </c>
      <c r="D55" s="165">
        <f>COUNTIFS(D_Demandeurs_Budgets_Centres!$G:$G, "TREAT", D_Demandeurs_Budgets_Centres!$N:$N, $B55)</f>
        <v>0</v>
      </c>
      <c r="E55" s="165">
        <f>COUNTIFS(D_Demandeurs_Budgets_Centres!$G:$G, "REQUEST", D_Demandeurs_Budgets_Centres!$N:$N, $B55)</f>
        <v>0</v>
      </c>
      <c r="F55" s="165">
        <f>COUNTIFS(D_Demandeurs_Budgets_Centres!$G:$G, "TREATED", D_Demandeurs_Budgets_Centres!$N:$N, $B55)</f>
        <v>0</v>
      </c>
      <c r="G55" s="165">
        <f>COUNTIFS(D_Demandeurs_Budgets_Centres!$G:$G, "RECEPTIONED", D_Demandeurs_Budgets_Centres!$N:$N, $B55)</f>
        <v>0</v>
      </c>
      <c r="H55" s="182">
        <f>SUMPRODUCT((D_Demandeurs_Budgets_Centres!N:N=B55)*(D_Demandeurs_Budgets_Centres!G:G="TREATED")*(D_Demandeurs_Budgets_Centres!AC:AC))</f>
        <v>0</v>
      </c>
    </row>
    <row r="56" spans="2:8" ht="18.75" x14ac:dyDescent="0.25">
      <c r="B56" s="174" t="s">
        <v>65</v>
      </c>
      <c r="C56" s="180">
        <f>COUNTIFS(D_Demandeurs_Budgets_Centres!$G:$G, "AWAITINGVALID", D_Demandeurs_Budgets_Centres!$N:$N, $B56)</f>
        <v>0</v>
      </c>
      <c r="D56" s="165">
        <f>COUNTIFS(D_Demandeurs_Budgets_Centres!$G:$G, "TREAT", D_Demandeurs_Budgets_Centres!$N:$N, $B56)</f>
        <v>0</v>
      </c>
      <c r="E56" s="165">
        <f>COUNTIFS(D_Demandeurs_Budgets_Centres!$G:$G, "REQUEST", D_Demandeurs_Budgets_Centres!$N:$N, $B56)</f>
        <v>0</v>
      </c>
      <c r="F56" s="165">
        <f>COUNTIFS(D_Demandeurs_Budgets_Centres!$G:$G, "TREATED", D_Demandeurs_Budgets_Centres!$N:$N, $B56)</f>
        <v>0</v>
      </c>
      <c r="G56" s="165">
        <f>COUNTIFS(D_Demandeurs_Budgets_Centres!$G:$G, "RECEPTIONED", D_Demandeurs_Budgets_Centres!$N:$N, $B56)</f>
        <v>0</v>
      </c>
      <c r="H56" s="182">
        <f>SUMPRODUCT((D_Demandeurs_Budgets_Centres!N:N=B56)*(D_Demandeurs_Budgets_Centres!G:G="TREATED")*(D_Demandeurs_Budgets_Centres!AC:AC))</f>
        <v>0</v>
      </c>
    </row>
    <row r="57" spans="2:8" ht="18.75" x14ac:dyDescent="0.25">
      <c r="B57" s="174" t="s">
        <v>394</v>
      </c>
      <c r="C57" s="180">
        <f>COUNTIFS(D_Demandeurs_Budgets_Centres!$G:$G, "AWAITINGVALID", D_Demandeurs_Budgets_Centres!$N:$N, $B57)</f>
        <v>0</v>
      </c>
      <c r="D57" s="165">
        <f>COUNTIFS(D_Demandeurs_Budgets_Centres!$G:$G, "TREAT", D_Demandeurs_Budgets_Centres!$N:$N, $B57)</f>
        <v>0</v>
      </c>
      <c r="E57" s="165">
        <f>COUNTIFS(D_Demandeurs_Budgets_Centres!$G:$G, "REQUEST", D_Demandeurs_Budgets_Centres!$N:$N, $B57)</f>
        <v>0</v>
      </c>
      <c r="F57" s="165">
        <f>COUNTIFS(D_Demandeurs_Budgets_Centres!$G:$G, "TREATED", D_Demandeurs_Budgets_Centres!$N:$N, $B57)</f>
        <v>0</v>
      </c>
      <c r="G57" s="165">
        <f>COUNTIFS(D_Demandeurs_Budgets_Centres!$G:$G, "RECEPTIONED", D_Demandeurs_Budgets_Centres!$N:$N, $B57)</f>
        <v>0</v>
      </c>
      <c r="H57" s="182">
        <f>SUMPRODUCT((D_Demandeurs_Budgets_Centres!N:N=B57)*(D_Demandeurs_Budgets_Centres!G:G="TREATED")*(D_Demandeurs_Budgets_Centres!AC:AC))</f>
        <v>0</v>
      </c>
    </row>
    <row r="58" spans="2:8" ht="18.75" x14ac:dyDescent="0.25">
      <c r="B58" s="174" t="s">
        <v>105</v>
      </c>
      <c r="C58" s="180">
        <f>COUNTIFS(D_Demandeurs_Budgets_Centres!$G:$G, "AWAITINGVALID", D_Demandeurs_Budgets_Centres!$N:$N, $B58)</f>
        <v>0</v>
      </c>
      <c r="D58" s="165">
        <f>COUNTIFS(D_Demandeurs_Budgets_Centres!$G:$G, "TREAT", D_Demandeurs_Budgets_Centres!$N:$N, $B58)</f>
        <v>0</v>
      </c>
      <c r="E58" s="165">
        <f>COUNTIFS(D_Demandeurs_Budgets_Centres!$G:$G, "REQUEST", D_Demandeurs_Budgets_Centres!$N:$N, $B58)</f>
        <v>0</v>
      </c>
      <c r="F58" s="165">
        <f>COUNTIFS(D_Demandeurs_Budgets_Centres!$G:$G, "TREATED", D_Demandeurs_Budgets_Centres!$N:$N, $B58)</f>
        <v>0</v>
      </c>
      <c r="G58" s="165">
        <f>COUNTIFS(D_Demandeurs_Budgets_Centres!$G:$G, "RECEPTIONED", D_Demandeurs_Budgets_Centres!$N:$N, $B58)</f>
        <v>0</v>
      </c>
      <c r="H58" s="182">
        <f>SUMPRODUCT((D_Demandeurs_Budgets_Centres!N:N=B58)*(D_Demandeurs_Budgets_Centres!G:G="TREATED")*(D_Demandeurs_Budgets_Centres!AC:AC))</f>
        <v>0</v>
      </c>
    </row>
    <row r="59" spans="2:8" ht="18.75" x14ac:dyDescent="0.25">
      <c r="B59" s="174" t="s">
        <v>48</v>
      </c>
      <c r="C59" s="180">
        <f>COUNTIFS(D_Demandeurs_Budgets_Centres!$G:$G, "AWAITINGVALID", D_Demandeurs_Budgets_Centres!$N:$N, $B59)</f>
        <v>0</v>
      </c>
      <c r="D59" s="165">
        <f>COUNTIFS(D_Demandeurs_Budgets_Centres!$G:$G, "TREAT", D_Demandeurs_Budgets_Centres!$N:$N, $B59)</f>
        <v>0</v>
      </c>
      <c r="E59" s="165">
        <f>COUNTIFS(D_Demandeurs_Budgets_Centres!$G:$G, "REQUEST", D_Demandeurs_Budgets_Centres!$N:$N, $B59)</f>
        <v>0</v>
      </c>
      <c r="F59" s="165">
        <f>COUNTIFS(D_Demandeurs_Budgets_Centres!$G:$G, "TREATED", D_Demandeurs_Budgets_Centres!$N:$N, $B59)</f>
        <v>0</v>
      </c>
      <c r="G59" s="165">
        <f>COUNTIFS(D_Demandeurs_Budgets_Centres!$G:$G, "RECEPTIONED", D_Demandeurs_Budgets_Centres!$N:$N, $B59)</f>
        <v>0</v>
      </c>
      <c r="H59" s="182">
        <f>SUMPRODUCT((D_Demandeurs_Budgets_Centres!N:N=B59)*(D_Demandeurs_Budgets_Centres!G:G="TREATED")*(D_Demandeurs_Budgets_Centres!AC:AC))</f>
        <v>0</v>
      </c>
    </row>
    <row r="60" spans="2:8" ht="18.75" x14ac:dyDescent="0.25">
      <c r="B60" s="174" t="s">
        <v>90</v>
      </c>
      <c r="C60" s="180">
        <f>COUNTIFS(D_Demandeurs_Budgets_Centres!$G:$G, "AWAITINGVALID", D_Demandeurs_Budgets_Centres!$N:$N, $B60)</f>
        <v>0</v>
      </c>
      <c r="D60" s="165">
        <f>COUNTIFS(D_Demandeurs_Budgets_Centres!$G:$G, "TREAT", D_Demandeurs_Budgets_Centres!$N:$N, $B60)</f>
        <v>0</v>
      </c>
      <c r="E60" s="165">
        <f>COUNTIFS(D_Demandeurs_Budgets_Centres!$G:$G, "REQUEST", D_Demandeurs_Budgets_Centres!$N:$N, $B60)</f>
        <v>0</v>
      </c>
      <c r="F60" s="165">
        <f>COUNTIFS(D_Demandeurs_Budgets_Centres!$G:$G, "TREATED", D_Demandeurs_Budgets_Centres!$N:$N, $B60)</f>
        <v>0</v>
      </c>
      <c r="G60" s="165">
        <f>COUNTIFS(D_Demandeurs_Budgets_Centres!$G:$G, "RECEPTIONED", D_Demandeurs_Budgets_Centres!$N:$N, $B60)</f>
        <v>0</v>
      </c>
      <c r="H60" s="182">
        <f>SUMPRODUCT((D_Demandeurs_Budgets_Centres!N:N=B60)*(D_Demandeurs_Budgets_Centres!G:G="TREATED")*(D_Demandeurs_Budgets_Centres!AC:AC))</f>
        <v>0</v>
      </c>
    </row>
    <row r="61" spans="2:8" ht="18.75" x14ac:dyDescent="0.25">
      <c r="B61" s="174" t="s">
        <v>111</v>
      </c>
      <c r="C61" s="180">
        <f>COUNTIFS(D_Demandeurs_Budgets_Centres!$G:$G, "AWAITINGVALID", D_Demandeurs_Budgets_Centres!$N:$N, $B61)</f>
        <v>0</v>
      </c>
      <c r="D61" s="165">
        <f>COUNTIFS(D_Demandeurs_Budgets_Centres!$G:$G, "TREAT", D_Demandeurs_Budgets_Centres!$N:$N, $B61)</f>
        <v>0</v>
      </c>
      <c r="E61" s="165">
        <f>COUNTIFS(D_Demandeurs_Budgets_Centres!$G:$G, "REQUEST", D_Demandeurs_Budgets_Centres!$N:$N, $B61)</f>
        <v>0</v>
      </c>
      <c r="F61" s="165">
        <f>COUNTIFS(D_Demandeurs_Budgets_Centres!$G:$G, "TREATED", D_Demandeurs_Budgets_Centres!$N:$N, $B61)</f>
        <v>0</v>
      </c>
      <c r="G61" s="165">
        <f>COUNTIFS(D_Demandeurs_Budgets_Centres!$G:$G, "RECEPTIONED", D_Demandeurs_Budgets_Centres!$N:$N, $B61)</f>
        <v>0</v>
      </c>
      <c r="H61" s="182">
        <f>SUMPRODUCT((D_Demandeurs_Budgets_Centres!N:N=B61)*(D_Demandeurs_Budgets_Centres!G:G="TREATED")*(D_Demandeurs_Budgets_Centres!AC:AC))</f>
        <v>0</v>
      </c>
    </row>
    <row r="62" spans="2:8" ht="18.75" x14ac:dyDescent="0.25">
      <c r="B62" s="174" t="s">
        <v>213</v>
      </c>
      <c r="C62" s="180">
        <f>COUNTIFS(D_Demandeurs_Budgets_Centres!$G:$G, "AWAITINGVALID", D_Demandeurs_Budgets_Centres!$N:$N, $B62)</f>
        <v>0</v>
      </c>
      <c r="D62" s="165">
        <f>COUNTIFS(D_Demandeurs_Budgets_Centres!$G:$G, "TREAT", D_Demandeurs_Budgets_Centres!$N:$N, $B62)</f>
        <v>0</v>
      </c>
      <c r="E62" s="165">
        <f>COUNTIFS(D_Demandeurs_Budgets_Centres!$G:$G, "REQUEST", D_Demandeurs_Budgets_Centres!$N:$N, $B62)</f>
        <v>0</v>
      </c>
      <c r="F62" s="165">
        <f>COUNTIFS(D_Demandeurs_Budgets_Centres!$G:$G, "TREATED", D_Demandeurs_Budgets_Centres!$N:$N, $B62)</f>
        <v>0</v>
      </c>
      <c r="G62" s="165">
        <f>COUNTIFS(D_Demandeurs_Budgets_Centres!$G:$G, "RECEPTIONED", D_Demandeurs_Budgets_Centres!$N:$N, $B62)</f>
        <v>0</v>
      </c>
      <c r="H62" s="182">
        <f>SUMPRODUCT((D_Demandeurs_Budgets_Centres!N:N=B62)*(D_Demandeurs_Budgets_Centres!G:G="TREATED")*(D_Demandeurs_Budgets_Centres!AC:AC))</f>
        <v>0</v>
      </c>
    </row>
    <row r="63" spans="2:8" ht="18.75" x14ac:dyDescent="0.25">
      <c r="B63" s="174" t="s">
        <v>212</v>
      </c>
      <c r="C63" s="180">
        <f>COUNTIFS(D_Demandeurs_Budgets_Centres!$G:$G, "AWAITINGVALID", D_Demandeurs_Budgets_Centres!$N:$N, $B63)</f>
        <v>0</v>
      </c>
      <c r="D63" s="165">
        <f>COUNTIFS(D_Demandeurs_Budgets_Centres!$G:$G, "TREAT", D_Demandeurs_Budgets_Centres!$N:$N, $B63)</f>
        <v>0</v>
      </c>
      <c r="E63" s="165">
        <f>COUNTIFS(D_Demandeurs_Budgets_Centres!$G:$G, "REQUEST", D_Demandeurs_Budgets_Centres!$N:$N, $B63)</f>
        <v>0</v>
      </c>
      <c r="F63" s="165">
        <f>COUNTIFS(D_Demandeurs_Budgets_Centres!$G:$G, "TREATED", D_Demandeurs_Budgets_Centres!$N:$N, $B63)</f>
        <v>0</v>
      </c>
      <c r="G63" s="165">
        <f>COUNTIFS(D_Demandeurs_Budgets_Centres!$G:$G, "RECEPTIONED", D_Demandeurs_Budgets_Centres!$N:$N, $B63)</f>
        <v>0</v>
      </c>
      <c r="H63" s="182">
        <f>SUMPRODUCT((D_Demandeurs_Budgets_Centres!N:N=B63)*(D_Demandeurs_Budgets_Centres!G:G="TREATED")*(D_Demandeurs_Budgets_Centres!AC:AC))</f>
        <v>0</v>
      </c>
    </row>
    <row r="64" spans="2:8" ht="18.75" x14ac:dyDescent="0.25">
      <c r="B64" s="174" t="s">
        <v>211</v>
      </c>
      <c r="C64" s="180">
        <f>COUNTIFS(D_Demandeurs_Budgets_Centres!$G:$G, "AWAITINGVALID", D_Demandeurs_Budgets_Centres!$N:$N, $B64)</f>
        <v>0</v>
      </c>
      <c r="D64" s="165">
        <f>COUNTIFS(D_Demandeurs_Budgets_Centres!$G:$G, "TREAT", D_Demandeurs_Budgets_Centres!$N:$N, $B64)</f>
        <v>0</v>
      </c>
      <c r="E64" s="165">
        <f>COUNTIFS(D_Demandeurs_Budgets_Centres!$G:$G, "REQUEST", D_Demandeurs_Budgets_Centres!$N:$N, $B64)</f>
        <v>0</v>
      </c>
      <c r="F64" s="165">
        <f>COUNTIFS(D_Demandeurs_Budgets_Centres!$G:$G, "TREATED", D_Demandeurs_Budgets_Centres!$N:$N, $B64)</f>
        <v>0</v>
      </c>
      <c r="G64" s="165">
        <f>COUNTIFS(D_Demandeurs_Budgets_Centres!$G:$G, "RECEPTIONED", D_Demandeurs_Budgets_Centres!$N:$N, $B64)</f>
        <v>0</v>
      </c>
      <c r="H64" s="182">
        <f>SUMPRODUCT((D_Demandeurs_Budgets_Centres!N:N=B64)*(D_Demandeurs_Budgets_Centres!G:G="TREATED")*(D_Demandeurs_Budgets_Centres!AC:AC))</f>
        <v>0</v>
      </c>
    </row>
    <row r="65" spans="2:8" ht="18.75" x14ac:dyDescent="0.25">
      <c r="B65" s="174" t="s">
        <v>210</v>
      </c>
      <c r="C65" s="180">
        <f>COUNTIFS(D_Demandeurs_Budgets_Centres!$G:$G, "AWAITINGVALID", D_Demandeurs_Budgets_Centres!$N:$N, $B65)</f>
        <v>0</v>
      </c>
      <c r="D65" s="165">
        <f>COUNTIFS(D_Demandeurs_Budgets_Centres!$G:$G, "TREAT", D_Demandeurs_Budgets_Centres!$N:$N, $B65)</f>
        <v>0</v>
      </c>
      <c r="E65" s="165">
        <f>COUNTIFS(D_Demandeurs_Budgets_Centres!$G:$G, "REQUEST", D_Demandeurs_Budgets_Centres!$N:$N, $B65)</f>
        <v>0</v>
      </c>
      <c r="F65" s="165">
        <f>COUNTIFS(D_Demandeurs_Budgets_Centres!$G:$G, "TREATED", D_Demandeurs_Budgets_Centres!$N:$N, $B65)</f>
        <v>0</v>
      </c>
      <c r="G65" s="165">
        <f>COUNTIFS(D_Demandeurs_Budgets_Centres!$G:$G, "RECEPTIONED", D_Demandeurs_Budgets_Centres!$N:$N, $B65)</f>
        <v>0</v>
      </c>
      <c r="H65" s="182">
        <f>SUMPRODUCT((D_Demandeurs_Budgets_Centres!N:N=B65)*(D_Demandeurs_Budgets_Centres!G:G="TREATED")*(D_Demandeurs_Budgets_Centres!AC:AC))</f>
        <v>0</v>
      </c>
    </row>
    <row r="66" spans="2:8" ht="18.75" x14ac:dyDescent="0.25">
      <c r="B66" s="174" t="s">
        <v>209</v>
      </c>
      <c r="C66" s="180">
        <f>COUNTIFS(D_Demandeurs_Budgets_Centres!$G:$G, "AWAITINGVALID", D_Demandeurs_Budgets_Centres!$N:$N, $B66)</f>
        <v>0</v>
      </c>
      <c r="D66" s="165">
        <f>COUNTIFS(D_Demandeurs_Budgets_Centres!$G:$G, "TREAT", D_Demandeurs_Budgets_Centres!$N:$N, $B66)</f>
        <v>0</v>
      </c>
      <c r="E66" s="165">
        <f>COUNTIFS(D_Demandeurs_Budgets_Centres!$G:$G, "REQUEST", D_Demandeurs_Budgets_Centres!$N:$N, $B66)</f>
        <v>0</v>
      </c>
      <c r="F66" s="165">
        <f>COUNTIFS(D_Demandeurs_Budgets_Centres!$G:$G, "TREATED", D_Demandeurs_Budgets_Centres!$N:$N, $B66)</f>
        <v>0</v>
      </c>
      <c r="G66" s="165">
        <f>COUNTIFS(D_Demandeurs_Budgets_Centres!$G:$G, "RECEPTIONED", D_Demandeurs_Budgets_Centres!$N:$N, $B66)</f>
        <v>0</v>
      </c>
      <c r="H66" s="182">
        <f>SUMPRODUCT((D_Demandeurs_Budgets_Centres!N:N=B66)*(D_Demandeurs_Budgets_Centres!G:G="TREATED")*(D_Demandeurs_Budgets_Centres!AC:AC))</f>
        <v>0</v>
      </c>
    </row>
    <row r="67" spans="2:8" ht="18.75" x14ac:dyDescent="0.25">
      <c r="B67" s="174" t="s">
        <v>208</v>
      </c>
      <c r="C67" s="180">
        <f>COUNTIFS(D_Demandeurs_Budgets_Centres!$G:$G, "AWAITINGVALID", D_Demandeurs_Budgets_Centres!$N:$N, $B67)</f>
        <v>0</v>
      </c>
      <c r="D67" s="165">
        <f>COUNTIFS(D_Demandeurs_Budgets_Centres!$G:$G, "TREAT", D_Demandeurs_Budgets_Centres!$N:$N, $B67)</f>
        <v>0</v>
      </c>
      <c r="E67" s="165">
        <f>COUNTIFS(D_Demandeurs_Budgets_Centres!$G:$G, "REQUEST", D_Demandeurs_Budgets_Centres!$N:$N, $B67)</f>
        <v>0</v>
      </c>
      <c r="F67" s="165">
        <f>COUNTIFS(D_Demandeurs_Budgets_Centres!$G:$G, "TREATED", D_Demandeurs_Budgets_Centres!$N:$N, $B67)</f>
        <v>0</v>
      </c>
      <c r="G67" s="165">
        <f>COUNTIFS(D_Demandeurs_Budgets_Centres!$G:$G, "RECEPTIONED", D_Demandeurs_Budgets_Centres!$N:$N, $B67)</f>
        <v>0</v>
      </c>
      <c r="H67" s="182">
        <f>SUMPRODUCT((D_Demandeurs_Budgets_Centres!N:N=B67)*(D_Demandeurs_Budgets_Centres!G:G="TREATED")*(D_Demandeurs_Budgets_Centres!AC:AC))</f>
        <v>0</v>
      </c>
    </row>
    <row r="68" spans="2:8" ht="18.75" x14ac:dyDescent="0.25">
      <c r="B68" s="174" t="s">
        <v>207</v>
      </c>
      <c r="C68" s="180">
        <f>COUNTIFS(D_Demandeurs_Budgets_Centres!$G:$G, "AWAITINGVALID", D_Demandeurs_Budgets_Centres!$N:$N, $B68)</f>
        <v>0</v>
      </c>
      <c r="D68" s="165">
        <f>COUNTIFS(D_Demandeurs_Budgets_Centres!$G:$G, "TREAT", D_Demandeurs_Budgets_Centres!$N:$N, $B68)</f>
        <v>0</v>
      </c>
      <c r="E68" s="165">
        <f>COUNTIFS(D_Demandeurs_Budgets_Centres!$G:$G, "REQUEST", D_Demandeurs_Budgets_Centres!$N:$N, $B68)</f>
        <v>0</v>
      </c>
      <c r="F68" s="165">
        <f>COUNTIFS(D_Demandeurs_Budgets_Centres!$G:$G, "TREATED", D_Demandeurs_Budgets_Centres!$N:$N, $B68)</f>
        <v>0</v>
      </c>
      <c r="G68" s="165">
        <f>COUNTIFS(D_Demandeurs_Budgets_Centres!$G:$G, "RECEPTIONED", D_Demandeurs_Budgets_Centres!$N:$N, $B68)</f>
        <v>0</v>
      </c>
      <c r="H68" s="182">
        <f>SUMPRODUCT((D_Demandeurs_Budgets_Centres!N:N=B68)*(D_Demandeurs_Budgets_Centres!G:G="TREATED")*(D_Demandeurs_Budgets_Centres!AC:AC))</f>
        <v>0</v>
      </c>
    </row>
    <row r="69" spans="2:8" ht="18.75" x14ac:dyDescent="0.25">
      <c r="B69" s="174" t="s">
        <v>146</v>
      </c>
      <c r="C69" s="180">
        <f>COUNTIFS(D_Demandeurs_Budgets_Centres!$G:$G, "AWAITINGVALID", D_Demandeurs_Budgets_Centres!$N:$N, $B69)</f>
        <v>0</v>
      </c>
      <c r="D69" s="165">
        <f>COUNTIFS(D_Demandeurs_Budgets_Centres!$G:$G, "TREAT", D_Demandeurs_Budgets_Centres!$N:$N, $B69)</f>
        <v>0</v>
      </c>
      <c r="E69" s="165">
        <f>COUNTIFS(D_Demandeurs_Budgets_Centres!$G:$G, "REQUEST", D_Demandeurs_Budgets_Centres!$N:$N, $B69)</f>
        <v>0</v>
      </c>
      <c r="F69" s="165">
        <f>COUNTIFS(D_Demandeurs_Budgets_Centres!$G:$G, "TREATED", D_Demandeurs_Budgets_Centres!$N:$N, $B69)</f>
        <v>0</v>
      </c>
      <c r="G69" s="165">
        <f>COUNTIFS(D_Demandeurs_Budgets_Centres!$G:$G, "RECEPTIONED", D_Demandeurs_Budgets_Centres!$N:$N, $B69)</f>
        <v>0</v>
      </c>
      <c r="H69" s="182">
        <f>SUMPRODUCT((D_Demandeurs_Budgets_Centres!N:N=B69)*(D_Demandeurs_Budgets_Centres!G:G="TREATED")*(D_Demandeurs_Budgets_Centres!AC:AC))</f>
        <v>0</v>
      </c>
    </row>
    <row r="70" spans="2:8" ht="18.75" x14ac:dyDescent="0.25">
      <c r="B70" s="174" t="s">
        <v>206</v>
      </c>
      <c r="C70" s="180">
        <f>COUNTIFS(D_Demandeurs_Budgets_Centres!$G:$G, "AWAITINGVALID", D_Demandeurs_Budgets_Centres!$N:$N, $B70)</f>
        <v>0</v>
      </c>
      <c r="D70" s="165">
        <f>COUNTIFS(D_Demandeurs_Budgets_Centres!$G:$G, "TREAT", D_Demandeurs_Budgets_Centres!$N:$N, $B70)</f>
        <v>0</v>
      </c>
      <c r="E70" s="165">
        <f>COUNTIFS(D_Demandeurs_Budgets_Centres!$G:$G, "REQUEST", D_Demandeurs_Budgets_Centres!$N:$N, $B70)</f>
        <v>0</v>
      </c>
      <c r="F70" s="165">
        <f>COUNTIFS(D_Demandeurs_Budgets_Centres!$G:$G, "TREATED", D_Demandeurs_Budgets_Centres!$N:$N, $B70)</f>
        <v>0</v>
      </c>
      <c r="G70" s="165">
        <f>COUNTIFS(D_Demandeurs_Budgets_Centres!$G:$G, "RECEPTIONED", D_Demandeurs_Budgets_Centres!$N:$N, $B70)</f>
        <v>0</v>
      </c>
      <c r="H70" s="182">
        <f>SUMPRODUCT((D_Demandeurs_Budgets_Centres!N:N=B70)*(D_Demandeurs_Budgets_Centres!G:G="TREATED")*(D_Demandeurs_Budgets_Centres!AC:AC))</f>
        <v>0</v>
      </c>
    </row>
    <row r="71" spans="2:8" ht="18.75" x14ac:dyDescent="0.25">
      <c r="B71" s="174" t="s">
        <v>78</v>
      </c>
      <c r="C71" s="180">
        <f>COUNTIFS(D_Demandeurs_Budgets_Centres!$G:$G, "AWAITINGVALID", D_Demandeurs_Budgets_Centres!$N:$N, $B71)</f>
        <v>0</v>
      </c>
      <c r="D71" s="165">
        <f>COUNTIFS(D_Demandeurs_Budgets_Centres!$G:$G, "TREAT", D_Demandeurs_Budgets_Centres!$N:$N, $B71)</f>
        <v>0</v>
      </c>
      <c r="E71" s="165">
        <f>COUNTIFS(D_Demandeurs_Budgets_Centres!$G:$G, "REQUEST", D_Demandeurs_Budgets_Centres!$N:$N, $B71)</f>
        <v>0</v>
      </c>
      <c r="F71" s="165">
        <f>COUNTIFS(D_Demandeurs_Budgets_Centres!$G:$G, "TREATED", D_Demandeurs_Budgets_Centres!$N:$N, $B71)</f>
        <v>0</v>
      </c>
      <c r="G71" s="165">
        <f>COUNTIFS(D_Demandeurs_Budgets_Centres!$G:$G, "RECEPTIONED", D_Demandeurs_Budgets_Centres!$N:$N, $B71)</f>
        <v>0</v>
      </c>
      <c r="H71" s="182">
        <f>SUMPRODUCT((D_Demandeurs_Budgets_Centres!N:N=B71)*(D_Demandeurs_Budgets_Centres!G:G="TREATED")*(D_Demandeurs_Budgets_Centres!AC:AC))</f>
        <v>0</v>
      </c>
    </row>
    <row r="72" spans="2:8" ht="18.75" x14ac:dyDescent="0.25">
      <c r="B72" s="174" t="s">
        <v>205</v>
      </c>
      <c r="C72" s="180">
        <f>COUNTIFS(D_Demandeurs_Budgets_Centres!$G:$G, "AWAITINGVALID", D_Demandeurs_Budgets_Centres!$N:$N, $B72)</f>
        <v>0</v>
      </c>
      <c r="D72" s="165">
        <f>COUNTIFS(D_Demandeurs_Budgets_Centres!$G:$G, "TREAT", D_Demandeurs_Budgets_Centres!$N:$N, $B72)</f>
        <v>0</v>
      </c>
      <c r="E72" s="165">
        <f>COUNTIFS(D_Demandeurs_Budgets_Centres!$G:$G, "REQUEST", D_Demandeurs_Budgets_Centres!$N:$N, $B72)</f>
        <v>0</v>
      </c>
      <c r="F72" s="165">
        <f>COUNTIFS(D_Demandeurs_Budgets_Centres!$G:$G, "TREATED", D_Demandeurs_Budgets_Centres!$N:$N, $B72)</f>
        <v>0</v>
      </c>
      <c r="G72" s="165">
        <f>COUNTIFS(D_Demandeurs_Budgets_Centres!$G:$G, "RECEPTIONED", D_Demandeurs_Budgets_Centres!$N:$N, $B72)</f>
        <v>0</v>
      </c>
      <c r="H72" s="182">
        <f>SUMPRODUCT((D_Demandeurs_Budgets_Centres!N:N=B72)*(D_Demandeurs_Budgets_Centres!G:G="TREATED")*(D_Demandeurs_Budgets_Centres!AC:AC))</f>
        <v>0</v>
      </c>
    </row>
    <row r="73" spans="2:8" ht="18.75" x14ac:dyDescent="0.25">
      <c r="B73" s="174" t="s">
        <v>155</v>
      </c>
      <c r="C73" s="180">
        <f>COUNTIFS(D_Demandeurs_Budgets_Centres!$G:$G, "AWAITINGVALID", D_Demandeurs_Budgets_Centres!$N:$N, $B73)</f>
        <v>0</v>
      </c>
      <c r="D73" s="165">
        <f>COUNTIFS(D_Demandeurs_Budgets_Centres!$G:$G, "TREAT", D_Demandeurs_Budgets_Centres!$N:$N, $B73)</f>
        <v>0</v>
      </c>
      <c r="E73" s="165">
        <f>COUNTIFS(D_Demandeurs_Budgets_Centres!$G:$G, "REQUEST", D_Demandeurs_Budgets_Centres!$N:$N, $B73)</f>
        <v>0</v>
      </c>
      <c r="F73" s="165">
        <f>COUNTIFS(D_Demandeurs_Budgets_Centres!$G:$G, "TREATED", D_Demandeurs_Budgets_Centres!$N:$N, $B73)</f>
        <v>0</v>
      </c>
      <c r="G73" s="165">
        <f>COUNTIFS(D_Demandeurs_Budgets_Centres!$G:$G, "RECEPTIONED", D_Demandeurs_Budgets_Centres!$N:$N, $B73)</f>
        <v>0</v>
      </c>
      <c r="H73" s="182">
        <f>SUMPRODUCT((D_Demandeurs_Budgets_Centres!N:N=B73)*(D_Demandeurs_Budgets_Centres!G:G="TREATED")*(D_Demandeurs_Budgets_Centres!AC:AC))</f>
        <v>0</v>
      </c>
    </row>
    <row r="74" spans="2:8" ht="18.75" x14ac:dyDescent="0.25">
      <c r="B74" s="174" t="s">
        <v>395</v>
      </c>
      <c r="C74" s="180">
        <f>COUNTIFS(D_Demandeurs_Budgets_Centres!$G:$G, "AWAITINGVALID", D_Demandeurs_Budgets_Centres!$N:$N, $B74)</f>
        <v>0</v>
      </c>
      <c r="D74" s="165">
        <f>COUNTIFS(D_Demandeurs_Budgets_Centres!$G:$G, "TREAT", D_Demandeurs_Budgets_Centres!$N:$N, $B74)</f>
        <v>0</v>
      </c>
      <c r="E74" s="165">
        <f>COUNTIFS(D_Demandeurs_Budgets_Centres!$G:$G, "REQUEST", D_Demandeurs_Budgets_Centres!$N:$N, $B74)</f>
        <v>0</v>
      </c>
      <c r="F74" s="165">
        <f>COUNTIFS(D_Demandeurs_Budgets_Centres!$G:$G, "TREATED", D_Demandeurs_Budgets_Centres!$N:$N, $B74)</f>
        <v>0</v>
      </c>
      <c r="G74" s="165">
        <f>COUNTIFS(D_Demandeurs_Budgets_Centres!$G:$G, "RECEPTIONED", D_Demandeurs_Budgets_Centres!$N:$N, $B74)</f>
        <v>0</v>
      </c>
      <c r="H74" s="182">
        <f>SUMPRODUCT((D_Demandeurs_Budgets_Centres!N:N=B74)*(D_Demandeurs_Budgets_Centres!G:G="TREATED")*(D_Demandeurs_Budgets_Centres!AC:AC))</f>
        <v>0</v>
      </c>
    </row>
    <row r="75" spans="2:8" ht="18.75" x14ac:dyDescent="0.25">
      <c r="B75" s="174" t="s">
        <v>204</v>
      </c>
      <c r="C75" s="180">
        <f>COUNTIFS(D_Demandeurs_Budgets_Centres!$G:$G, "AWAITINGVALID", D_Demandeurs_Budgets_Centres!$N:$N, $B75)</f>
        <v>0</v>
      </c>
      <c r="D75" s="165">
        <f>COUNTIFS(D_Demandeurs_Budgets_Centres!$G:$G, "TREAT", D_Demandeurs_Budgets_Centres!$N:$N, $B75)</f>
        <v>0</v>
      </c>
      <c r="E75" s="165">
        <f>COUNTIFS(D_Demandeurs_Budgets_Centres!$G:$G, "REQUEST", D_Demandeurs_Budgets_Centres!$N:$N, $B75)</f>
        <v>0</v>
      </c>
      <c r="F75" s="165">
        <f>COUNTIFS(D_Demandeurs_Budgets_Centres!$G:$G, "TREATED", D_Demandeurs_Budgets_Centres!$N:$N, $B75)</f>
        <v>0</v>
      </c>
      <c r="G75" s="165">
        <f>COUNTIFS(D_Demandeurs_Budgets_Centres!$G:$G, "RECEPTIONED", D_Demandeurs_Budgets_Centres!$N:$N, $B75)</f>
        <v>0</v>
      </c>
      <c r="H75" s="182">
        <f>SUMPRODUCT((D_Demandeurs_Budgets_Centres!N:N=B75)*(D_Demandeurs_Budgets_Centres!G:G="TREATED")*(D_Demandeurs_Budgets_Centres!AC:AC))</f>
        <v>0</v>
      </c>
    </row>
    <row r="76" spans="2:8" ht="18.75" x14ac:dyDescent="0.25">
      <c r="B76" s="174" t="s">
        <v>112</v>
      </c>
      <c r="C76" s="180">
        <f>COUNTIFS(D_Demandeurs_Budgets_Centres!$G:$G, "AWAITINGVALID", D_Demandeurs_Budgets_Centres!$N:$N, $B76)</f>
        <v>0</v>
      </c>
      <c r="D76" s="165">
        <f>COUNTIFS(D_Demandeurs_Budgets_Centres!$G:$G, "TREAT", D_Demandeurs_Budgets_Centres!$N:$N, $B76)</f>
        <v>0</v>
      </c>
      <c r="E76" s="165">
        <f>COUNTIFS(D_Demandeurs_Budgets_Centres!$G:$G, "REQUEST", D_Demandeurs_Budgets_Centres!$N:$N, $B76)</f>
        <v>0</v>
      </c>
      <c r="F76" s="165">
        <f>COUNTIFS(D_Demandeurs_Budgets_Centres!$G:$G, "TREATED", D_Demandeurs_Budgets_Centres!$N:$N, $B76)</f>
        <v>0</v>
      </c>
      <c r="G76" s="165">
        <f>COUNTIFS(D_Demandeurs_Budgets_Centres!$G:$G, "RECEPTIONED", D_Demandeurs_Budgets_Centres!$N:$N, $B76)</f>
        <v>0</v>
      </c>
      <c r="H76" s="182">
        <f>SUMPRODUCT((D_Demandeurs_Budgets_Centres!N:N=B76)*(D_Demandeurs_Budgets_Centres!G:G="TREATED")*(D_Demandeurs_Budgets_Centres!AC:AC))</f>
        <v>0</v>
      </c>
    </row>
    <row r="77" spans="2:8" ht="18.75" x14ac:dyDescent="0.25">
      <c r="B77" s="174" t="s">
        <v>386</v>
      </c>
      <c r="C77" s="180">
        <f>COUNTIFS(D_Demandeurs_Budgets_Centres!$G:$G, "AWAITINGVALID", D_Demandeurs_Budgets_Centres!$N:$N, $B77)</f>
        <v>0</v>
      </c>
      <c r="D77" s="165">
        <f>COUNTIFS(D_Demandeurs_Budgets_Centres!$G:$G, "TREAT", D_Demandeurs_Budgets_Centres!$N:$N, $B77)</f>
        <v>0</v>
      </c>
      <c r="E77" s="165">
        <f>COUNTIFS(D_Demandeurs_Budgets_Centres!$G:$G, "REQUEST", D_Demandeurs_Budgets_Centres!$N:$N, $B77)</f>
        <v>0</v>
      </c>
      <c r="F77" s="165">
        <f>COUNTIFS(D_Demandeurs_Budgets_Centres!$G:$G, "TREATED", D_Demandeurs_Budgets_Centres!$N:$N, $B77)</f>
        <v>0</v>
      </c>
      <c r="G77" s="165">
        <f>COUNTIFS(D_Demandeurs_Budgets_Centres!$G:$G, "RECEPTIONED", D_Demandeurs_Budgets_Centres!$N:$N, $B77)</f>
        <v>0</v>
      </c>
      <c r="H77" s="182">
        <f>SUMPRODUCT((D_Demandeurs_Budgets_Centres!N:N=B77)*(D_Demandeurs_Budgets_Centres!G:G="TREATED")*(D_Demandeurs_Budgets_Centres!AC:AC))</f>
        <v>0</v>
      </c>
    </row>
    <row r="78" spans="2:8" ht="18.75" x14ac:dyDescent="0.25">
      <c r="B78" s="174" t="s">
        <v>203</v>
      </c>
      <c r="C78" s="180">
        <f>COUNTIFS(D_Demandeurs_Budgets_Centres!$G:$G, "AWAITINGVALID", D_Demandeurs_Budgets_Centres!$N:$N, $B78)</f>
        <v>0</v>
      </c>
      <c r="D78" s="165">
        <f>COUNTIFS(D_Demandeurs_Budgets_Centres!$G:$G, "TREAT", D_Demandeurs_Budgets_Centres!$N:$N, $B78)</f>
        <v>0</v>
      </c>
      <c r="E78" s="165">
        <f>COUNTIFS(D_Demandeurs_Budgets_Centres!$G:$G, "REQUEST", D_Demandeurs_Budgets_Centres!$N:$N, $B78)</f>
        <v>0</v>
      </c>
      <c r="F78" s="165">
        <f>COUNTIFS(D_Demandeurs_Budgets_Centres!$G:$G, "TREATED", D_Demandeurs_Budgets_Centres!$N:$N, $B78)</f>
        <v>0</v>
      </c>
      <c r="G78" s="165">
        <f>COUNTIFS(D_Demandeurs_Budgets_Centres!$G:$G, "RECEPTIONED", D_Demandeurs_Budgets_Centres!$N:$N, $B78)</f>
        <v>0</v>
      </c>
      <c r="H78" s="182">
        <f>SUMPRODUCT((D_Demandeurs_Budgets_Centres!N:N=B78)*(D_Demandeurs_Budgets_Centres!G:G="TREATED")*(D_Demandeurs_Budgets_Centres!AC:AC))</f>
        <v>0</v>
      </c>
    </row>
    <row r="79" spans="2:8" ht="18.75" x14ac:dyDescent="0.25">
      <c r="B79" s="174" t="s">
        <v>202</v>
      </c>
      <c r="C79" s="180">
        <f>COUNTIFS(D_Demandeurs_Budgets_Centres!$G:$G, "AWAITINGVALID", D_Demandeurs_Budgets_Centres!$N:$N, $B79)</f>
        <v>0</v>
      </c>
      <c r="D79" s="165">
        <f>COUNTIFS(D_Demandeurs_Budgets_Centres!$G:$G, "TREAT", D_Demandeurs_Budgets_Centres!$N:$N, $B79)</f>
        <v>0</v>
      </c>
      <c r="E79" s="165">
        <f>COUNTIFS(D_Demandeurs_Budgets_Centres!$G:$G, "REQUEST", D_Demandeurs_Budgets_Centres!$N:$N, $B79)</f>
        <v>0</v>
      </c>
      <c r="F79" s="165">
        <f>COUNTIFS(D_Demandeurs_Budgets_Centres!$G:$G, "TREATED", D_Demandeurs_Budgets_Centres!$N:$N, $B79)</f>
        <v>0</v>
      </c>
      <c r="G79" s="165">
        <f>COUNTIFS(D_Demandeurs_Budgets_Centres!$G:$G, "RECEPTIONED", D_Demandeurs_Budgets_Centres!$N:$N, $B79)</f>
        <v>0</v>
      </c>
      <c r="H79" s="182">
        <f>SUMPRODUCT((D_Demandeurs_Budgets_Centres!N:N=B79)*(D_Demandeurs_Budgets_Centres!G:G="TREATED")*(D_Demandeurs_Budgets_Centres!AC:AC))</f>
        <v>0</v>
      </c>
    </row>
    <row r="80" spans="2:8" ht="18.75" x14ac:dyDescent="0.25">
      <c r="B80" s="174" t="s">
        <v>165</v>
      </c>
      <c r="C80" s="180">
        <f>COUNTIFS(D_Demandeurs_Budgets_Centres!$G:$G, "AWAITINGVALID", D_Demandeurs_Budgets_Centres!$N:$N, $B80)</f>
        <v>0</v>
      </c>
      <c r="D80" s="165">
        <f>COUNTIFS(D_Demandeurs_Budgets_Centres!$G:$G, "TREAT", D_Demandeurs_Budgets_Centres!$N:$N, $B80)</f>
        <v>0</v>
      </c>
      <c r="E80" s="165">
        <f>COUNTIFS(D_Demandeurs_Budgets_Centres!$G:$G, "REQUEST", D_Demandeurs_Budgets_Centres!$N:$N, $B80)</f>
        <v>0</v>
      </c>
      <c r="F80" s="165">
        <f>COUNTIFS(D_Demandeurs_Budgets_Centres!$G:$G, "TREATED", D_Demandeurs_Budgets_Centres!$N:$N, $B80)</f>
        <v>0</v>
      </c>
      <c r="G80" s="165">
        <f>COUNTIFS(D_Demandeurs_Budgets_Centres!$G:$G, "RECEPTIONED", D_Demandeurs_Budgets_Centres!$N:$N, $B80)</f>
        <v>0</v>
      </c>
      <c r="H80" s="182">
        <f>SUMPRODUCT((D_Demandeurs_Budgets_Centres!N:N=B80)*(D_Demandeurs_Budgets_Centres!G:G="TREATED")*(D_Demandeurs_Budgets_Centres!AC:AC))</f>
        <v>0</v>
      </c>
    </row>
    <row r="81" spans="2:8" ht="18.75" x14ac:dyDescent="0.25">
      <c r="B81" s="174" t="s">
        <v>201</v>
      </c>
      <c r="C81" s="180">
        <f>COUNTIFS(D_Demandeurs_Budgets_Centres!$G:$G, "AWAITINGVALID", D_Demandeurs_Budgets_Centres!$N:$N, $B81)</f>
        <v>0</v>
      </c>
      <c r="D81" s="165">
        <f>COUNTIFS(D_Demandeurs_Budgets_Centres!$G:$G, "TREAT", D_Demandeurs_Budgets_Centres!$N:$N, $B81)</f>
        <v>0</v>
      </c>
      <c r="E81" s="165">
        <f>COUNTIFS(D_Demandeurs_Budgets_Centres!$G:$G, "REQUEST", D_Demandeurs_Budgets_Centres!$N:$N, $B81)</f>
        <v>0</v>
      </c>
      <c r="F81" s="165">
        <f>COUNTIFS(D_Demandeurs_Budgets_Centres!$G:$G, "TREATED", D_Demandeurs_Budgets_Centres!$N:$N, $B81)</f>
        <v>0</v>
      </c>
      <c r="G81" s="165">
        <f>COUNTIFS(D_Demandeurs_Budgets_Centres!$G:$G, "RECEPTIONED", D_Demandeurs_Budgets_Centres!$N:$N, $B81)</f>
        <v>0</v>
      </c>
      <c r="H81" s="182">
        <f>SUMPRODUCT((D_Demandeurs_Budgets_Centres!N:N=B81)*(D_Demandeurs_Budgets_Centres!G:G="TREATED")*(D_Demandeurs_Budgets_Centres!AC:AC))</f>
        <v>0</v>
      </c>
    </row>
    <row r="82" spans="2:8" ht="18.75" x14ac:dyDescent="0.25">
      <c r="B82" s="174" t="s">
        <v>75</v>
      </c>
      <c r="C82" s="180">
        <f>COUNTIFS(D_Demandeurs_Budgets_Centres!$G:$G, "AWAITINGVALID", D_Demandeurs_Budgets_Centres!$N:$N, $B82)</f>
        <v>0</v>
      </c>
      <c r="D82" s="165">
        <f>COUNTIFS(D_Demandeurs_Budgets_Centres!$G:$G, "TREAT", D_Demandeurs_Budgets_Centres!$N:$N, $B82)</f>
        <v>0</v>
      </c>
      <c r="E82" s="165">
        <f>COUNTIFS(D_Demandeurs_Budgets_Centres!$G:$G, "REQUEST", D_Demandeurs_Budgets_Centres!$N:$N, $B82)</f>
        <v>0</v>
      </c>
      <c r="F82" s="165">
        <f>COUNTIFS(D_Demandeurs_Budgets_Centres!$G:$G, "TREATED", D_Demandeurs_Budgets_Centres!$N:$N, $B82)</f>
        <v>0</v>
      </c>
      <c r="G82" s="165">
        <f>COUNTIFS(D_Demandeurs_Budgets_Centres!$G:$G, "RECEPTIONED", D_Demandeurs_Budgets_Centres!$N:$N, $B82)</f>
        <v>0</v>
      </c>
      <c r="H82" s="182">
        <f>SUMPRODUCT((D_Demandeurs_Budgets_Centres!N:N=B82)*(D_Demandeurs_Budgets_Centres!G:G="TREATED")*(D_Demandeurs_Budgets_Centres!AC:AC))</f>
        <v>0</v>
      </c>
    </row>
    <row r="83" spans="2:8" ht="18.75" x14ac:dyDescent="0.25">
      <c r="B83" s="174" t="s">
        <v>200</v>
      </c>
      <c r="C83" s="180">
        <f>COUNTIFS(D_Demandeurs_Budgets_Centres!$G:$G, "AWAITINGVALID", D_Demandeurs_Budgets_Centres!$N:$N, $B83)</f>
        <v>0</v>
      </c>
      <c r="D83" s="165">
        <f>COUNTIFS(D_Demandeurs_Budgets_Centres!$G:$G, "TREAT", D_Demandeurs_Budgets_Centres!$N:$N, $B83)</f>
        <v>0</v>
      </c>
      <c r="E83" s="165">
        <f>COUNTIFS(D_Demandeurs_Budgets_Centres!$G:$G, "REQUEST", D_Demandeurs_Budgets_Centres!$N:$N, $B83)</f>
        <v>0</v>
      </c>
      <c r="F83" s="165">
        <f>COUNTIFS(D_Demandeurs_Budgets_Centres!$G:$G, "TREATED", D_Demandeurs_Budgets_Centres!$N:$N, $B83)</f>
        <v>0</v>
      </c>
      <c r="G83" s="165">
        <f>COUNTIFS(D_Demandeurs_Budgets_Centres!$G:$G, "RECEPTIONED", D_Demandeurs_Budgets_Centres!$N:$N, $B83)</f>
        <v>0</v>
      </c>
      <c r="H83" s="182">
        <f>SUMPRODUCT((D_Demandeurs_Budgets_Centres!N:N=B83)*(D_Demandeurs_Budgets_Centres!G:G="TREATED")*(D_Demandeurs_Budgets_Centres!AC:AC))</f>
        <v>0</v>
      </c>
    </row>
    <row r="84" spans="2:8" ht="18.75" x14ac:dyDescent="0.25">
      <c r="B84" s="174" t="s">
        <v>199</v>
      </c>
      <c r="C84" s="180">
        <f>COUNTIFS(D_Demandeurs_Budgets_Centres!$G:$G, "AWAITINGVALID", D_Demandeurs_Budgets_Centres!$N:$N, $B84)</f>
        <v>0</v>
      </c>
      <c r="D84" s="165">
        <f>COUNTIFS(D_Demandeurs_Budgets_Centres!$G:$G, "TREAT", D_Demandeurs_Budgets_Centres!$N:$N, $B84)</f>
        <v>0</v>
      </c>
      <c r="E84" s="165">
        <f>COUNTIFS(D_Demandeurs_Budgets_Centres!$G:$G, "REQUEST", D_Demandeurs_Budgets_Centres!$N:$N, $B84)</f>
        <v>0</v>
      </c>
      <c r="F84" s="165">
        <f>COUNTIFS(D_Demandeurs_Budgets_Centres!$G:$G, "TREATED", D_Demandeurs_Budgets_Centres!$N:$N, $B84)</f>
        <v>0</v>
      </c>
      <c r="G84" s="165">
        <f>COUNTIFS(D_Demandeurs_Budgets_Centres!$G:$G, "RECEPTIONED", D_Demandeurs_Budgets_Centres!$N:$N, $B84)</f>
        <v>0</v>
      </c>
      <c r="H84" s="182">
        <f>SUMPRODUCT((D_Demandeurs_Budgets_Centres!N:N=B84)*(D_Demandeurs_Budgets_Centres!G:G="TREATED")*(D_Demandeurs_Budgets_Centres!AC:AC))</f>
        <v>0</v>
      </c>
    </row>
    <row r="85" spans="2:8" ht="18.75" x14ac:dyDescent="0.25">
      <c r="B85" s="174" t="s">
        <v>198</v>
      </c>
      <c r="C85" s="180">
        <f>COUNTIFS(D_Demandeurs_Budgets_Centres!$G:$G, "AWAITINGVALID", D_Demandeurs_Budgets_Centres!$N:$N, $B85)</f>
        <v>0</v>
      </c>
      <c r="D85" s="165">
        <f>COUNTIFS(D_Demandeurs_Budgets_Centres!$G:$G, "TREAT", D_Demandeurs_Budgets_Centres!$N:$N, $B85)</f>
        <v>0</v>
      </c>
      <c r="E85" s="165">
        <f>COUNTIFS(D_Demandeurs_Budgets_Centres!$G:$G, "REQUEST", D_Demandeurs_Budgets_Centres!$N:$N, $B85)</f>
        <v>0</v>
      </c>
      <c r="F85" s="165">
        <f>COUNTIFS(D_Demandeurs_Budgets_Centres!$G:$G, "TREATED", D_Demandeurs_Budgets_Centres!$N:$N, $B85)</f>
        <v>0</v>
      </c>
      <c r="G85" s="165">
        <f>COUNTIFS(D_Demandeurs_Budgets_Centres!$G:$G, "RECEPTIONED", D_Demandeurs_Budgets_Centres!$N:$N, $B85)</f>
        <v>0</v>
      </c>
      <c r="H85" s="182">
        <f>SUMPRODUCT((D_Demandeurs_Budgets_Centres!N:N=B85)*(D_Demandeurs_Budgets_Centres!G:G="TREATED")*(D_Demandeurs_Budgets_Centres!AC:AC))</f>
        <v>0</v>
      </c>
    </row>
    <row r="86" spans="2:8" ht="18.75" x14ac:dyDescent="0.25">
      <c r="B86" s="174" t="s">
        <v>197</v>
      </c>
      <c r="C86" s="180">
        <f>COUNTIFS(D_Demandeurs_Budgets_Centres!$G:$G, "AWAITINGVALID", D_Demandeurs_Budgets_Centres!$N:$N, $B86)</f>
        <v>0</v>
      </c>
      <c r="D86" s="165">
        <f>COUNTIFS(D_Demandeurs_Budgets_Centres!$G:$G, "TREAT", D_Demandeurs_Budgets_Centres!$N:$N, $B86)</f>
        <v>0</v>
      </c>
      <c r="E86" s="165">
        <f>COUNTIFS(D_Demandeurs_Budgets_Centres!$G:$G, "REQUEST", D_Demandeurs_Budgets_Centres!$N:$N, $B86)</f>
        <v>0</v>
      </c>
      <c r="F86" s="165">
        <f>COUNTIFS(D_Demandeurs_Budgets_Centres!$G:$G, "TREATED", D_Demandeurs_Budgets_Centres!$N:$N, $B86)</f>
        <v>0</v>
      </c>
      <c r="G86" s="165">
        <f>COUNTIFS(D_Demandeurs_Budgets_Centres!$G:$G, "RECEPTIONED", D_Demandeurs_Budgets_Centres!$N:$N, $B86)</f>
        <v>0</v>
      </c>
      <c r="H86" s="182">
        <f>SUMPRODUCT((D_Demandeurs_Budgets_Centres!N:N=B86)*(D_Demandeurs_Budgets_Centres!G:G="TREATED")*(D_Demandeurs_Budgets_Centres!AC:AC))</f>
        <v>0</v>
      </c>
    </row>
    <row r="87" spans="2:8" ht="18.75" x14ac:dyDescent="0.25">
      <c r="B87" s="174" t="s">
        <v>163</v>
      </c>
      <c r="C87" s="180">
        <f>COUNTIFS(D_Demandeurs_Budgets_Centres!$G:$G, "AWAITINGVALID", D_Demandeurs_Budgets_Centres!$N:$N, $B87)</f>
        <v>0</v>
      </c>
      <c r="D87" s="165">
        <f>COUNTIFS(D_Demandeurs_Budgets_Centres!$G:$G, "TREAT", D_Demandeurs_Budgets_Centres!$N:$N, $B87)</f>
        <v>0</v>
      </c>
      <c r="E87" s="165">
        <f>COUNTIFS(D_Demandeurs_Budgets_Centres!$G:$G, "REQUEST", D_Demandeurs_Budgets_Centres!$N:$N, $B87)</f>
        <v>0</v>
      </c>
      <c r="F87" s="165">
        <f>COUNTIFS(D_Demandeurs_Budgets_Centres!$G:$G, "TREATED", D_Demandeurs_Budgets_Centres!$N:$N, $B87)</f>
        <v>0</v>
      </c>
      <c r="G87" s="165">
        <f>COUNTIFS(D_Demandeurs_Budgets_Centres!$G:$G, "RECEPTIONED", D_Demandeurs_Budgets_Centres!$N:$N, $B87)</f>
        <v>0</v>
      </c>
      <c r="H87" s="182">
        <f>SUMPRODUCT((D_Demandeurs_Budgets_Centres!N:N=B87)*(D_Demandeurs_Budgets_Centres!G:G="TREATED")*(D_Demandeurs_Budgets_Centres!AC:AC))</f>
        <v>0</v>
      </c>
    </row>
    <row r="88" spans="2:8" ht="18.75" x14ac:dyDescent="0.25">
      <c r="B88" s="174" t="s">
        <v>196</v>
      </c>
      <c r="C88" s="180">
        <f>COUNTIFS(D_Demandeurs_Budgets_Centres!$G:$G, "AWAITINGVALID", D_Demandeurs_Budgets_Centres!$N:$N, $B88)</f>
        <v>0</v>
      </c>
      <c r="D88" s="165">
        <f>COUNTIFS(D_Demandeurs_Budgets_Centres!$G:$G, "TREAT", D_Demandeurs_Budgets_Centres!$N:$N, $B88)</f>
        <v>0</v>
      </c>
      <c r="E88" s="165">
        <f>COUNTIFS(D_Demandeurs_Budgets_Centres!$G:$G, "REQUEST", D_Demandeurs_Budgets_Centres!$N:$N, $B88)</f>
        <v>0</v>
      </c>
      <c r="F88" s="165">
        <f>COUNTIFS(D_Demandeurs_Budgets_Centres!$G:$G, "TREATED", D_Demandeurs_Budgets_Centres!$N:$N, $B88)</f>
        <v>0</v>
      </c>
      <c r="G88" s="165">
        <f>COUNTIFS(D_Demandeurs_Budgets_Centres!$G:$G, "RECEPTIONED", D_Demandeurs_Budgets_Centres!$N:$N, $B88)</f>
        <v>0</v>
      </c>
      <c r="H88" s="182">
        <f>SUMPRODUCT((D_Demandeurs_Budgets_Centres!N:N=B88)*(D_Demandeurs_Budgets_Centres!G:G="TREATED")*(D_Demandeurs_Budgets_Centres!AC:AC))</f>
        <v>0</v>
      </c>
    </row>
    <row r="89" spans="2:8" ht="18.75" x14ac:dyDescent="0.25">
      <c r="B89" s="174" t="s">
        <v>151</v>
      </c>
      <c r="C89" s="180">
        <f>COUNTIFS(D_Demandeurs_Budgets_Centres!$G:$G, "AWAITINGVALID", D_Demandeurs_Budgets_Centres!$N:$N, $B89)</f>
        <v>0</v>
      </c>
      <c r="D89" s="165">
        <f>COUNTIFS(D_Demandeurs_Budgets_Centres!$G:$G, "TREAT", D_Demandeurs_Budgets_Centres!$N:$N, $B89)</f>
        <v>0</v>
      </c>
      <c r="E89" s="165">
        <f>COUNTIFS(D_Demandeurs_Budgets_Centres!$G:$G, "REQUEST", D_Demandeurs_Budgets_Centres!$N:$N, $B89)</f>
        <v>0</v>
      </c>
      <c r="F89" s="165">
        <f>COUNTIFS(D_Demandeurs_Budgets_Centres!$G:$G, "TREATED", D_Demandeurs_Budgets_Centres!$N:$N, $B89)</f>
        <v>0</v>
      </c>
      <c r="G89" s="165">
        <f>COUNTIFS(D_Demandeurs_Budgets_Centres!$G:$G, "RECEPTIONED", D_Demandeurs_Budgets_Centres!$N:$N, $B89)</f>
        <v>0</v>
      </c>
      <c r="H89" s="182">
        <f>SUMPRODUCT((D_Demandeurs_Budgets_Centres!N:N=B89)*(D_Demandeurs_Budgets_Centres!G:G="TREATED")*(D_Demandeurs_Budgets_Centres!AC:AC))</f>
        <v>0</v>
      </c>
    </row>
    <row r="90" spans="2:8" ht="18.75" x14ac:dyDescent="0.25">
      <c r="B90" s="174" t="s">
        <v>167</v>
      </c>
      <c r="C90" s="180">
        <f>COUNTIFS(D_Demandeurs_Budgets_Centres!$G:$G, "AWAITINGVALID", D_Demandeurs_Budgets_Centres!$N:$N, $B90)</f>
        <v>0</v>
      </c>
      <c r="D90" s="165">
        <f>COUNTIFS(D_Demandeurs_Budgets_Centres!$G:$G, "TREAT", D_Demandeurs_Budgets_Centres!$N:$N, $B90)</f>
        <v>0</v>
      </c>
      <c r="E90" s="165">
        <f>COUNTIFS(D_Demandeurs_Budgets_Centres!$G:$G, "REQUEST", D_Demandeurs_Budgets_Centres!$N:$N, $B90)</f>
        <v>0</v>
      </c>
      <c r="F90" s="165">
        <f>COUNTIFS(D_Demandeurs_Budgets_Centres!$G:$G, "TREATED", D_Demandeurs_Budgets_Centres!$N:$N, $B90)</f>
        <v>0</v>
      </c>
      <c r="G90" s="165">
        <f>COUNTIFS(D_Demandeurs_Budgets_Centres!$G:$G, "RECEPTIONED", D_Demandeurs_Budgets_Centres!$N:$N, $B90)</f>
        <v>0</v>
      </c>
      <c r="H90" s="182">
        <f>SUMPRODUCT((D_Demandeurs_Budgets_Centres!N:N=B90)*(D_Demandeurs_Budgets_Centres!G:G="TREATED")*(D_Demandeurs_Budgets_Centres!AC:AC))</f>
        <v>0</v>
      </c>
    </row>
    <row r="91" spans="2:8" ht="18.75" x14ac:dyDescent="0.25">
      <c r="B91" s="174" t="s">
        <v>195</v>
      </c>
      <c r="C91" s="180">
        <f>COUNTIFS(D_Demandeurs_Budgets_Centres!$G:$G, "AWAITINGVALID", D_Demandeurs_Budgets_Centres!$N:$N, $B91)</f>
        <v>0</v>
      </c>
      <c r="D91" s="165">
        <f>COUNTIFS(D_Demandeurs_Budgets_Centres!$G:$G, "TREAT", D_Demandeurs_Budgets_Centres!$N:$N, $B91)</f>
        <v>0</v>
      </c>
      <c r="E91" s="165">
        <f>COUNTIFS(D_Demandeurs_Budgets_Centres!$G:$G, "REQUEST", D_Demandeurs_Budgets_Centres!$N:$N, $B91)</f>
        <v>0</v>
      </c>
      <c r="F91" s="165">
        <f>COUNTIFS(D_Demandeurs_Budgets_Centres!$G:$G, "TREATED", D_Demandeurs_Budgets_Centres!$N:$N, $B91)</f>
        <v>0</v>
      </c>
      <c r="G91" s="165">
        <f>COUNTIFS(D_Demandeurs_Budgets_Centres!$G:$G, "RECEPTIONED", D_Demandeurs_Budgets_Centres!$N:$N, $B91)</f>
        <v>0</v>
      </c>
      <c r="H91" s="182">
        <f>SUMPRODUCT((D_Demandeurs_Budgets_Centres!N:N=B91)*(D_Demandeurs_Budgets_Centres!G:G="TREATED")*(D_Demandeurs_Budgets_Centres!AC:AC))</f>
        <v>0</v>
      </c>
    </row>
    <row r="92" spans="2:8" ht="18.75" x14ac:dyDescent="0.25">
      <c r="B92" s="174" t="s">
        <v>194</v>
      </c>
      <c r="C92" s="180">
        <f>COUNTIFS(D_Demandeurs_Budgets_Centres!$G:$G, "AWAITINGVALID", D_Demandeurs_Budgets_Centres!$N:$N, $B92)</f>
        <v>0</v>
      </c>
      <c r="D92" s="165">
        <f>COUNTIFS(D_Demandeurs_Budgets_Centres!$G:$G, "TREAT", D_Demandeurs_Budgets_Centres!$N:$N, $B92)</f>
        <v>0</v>
      </c>
      <c r="E92" s="165">
        <f>COUNTIFS(D_Demandeurs_Budgets_Centres!$G:$G, "REQUEST", D_Demandeurs_Budgets_Centres!$N:$N, $B92)</f>
        <v>0</v>
      </c>
      <c r="F92" s="165">
        <f>COUNTIFS(D_Demandeurs_Budgets_Centres!$G:$G, "TREATED", D_Demandeurs_Budgets_Centres!$N:$N, $B92)</f>
        <v>0</v>
      </c>
      <c r="G92" s="165">
        <f>COUNTIFS(D_Demandeurs_Budgets_Centres!$G:$G, "RECEPTIONED", D_Demandeurs_Budgets_Centres!$N:$N, $B92)</f>
        <v>0</v>
      </c>
      <c r="H92" s="182">
        <f>SUMPRODUCT((D_Demandeurs_Budgets_Centres!N:N=B92)*(D_Demandeurs_Budgets_Centres!G:G="TREATED")*(D_Demandeurs_Budgets_Centres!AC:AC))</f>
        <v>0</v>
      </c>
    </row>
    <row r="93" spans="2:8" ht="18.75" x14ac:dyDescent="0.25">
      <c r="B93" s="174" t="s">
        <v>193</v>
      </c>
      <c r="C93" s="180">
        <f>COUNTIFS(D_Demandeurs_Budgets_Centres!$G:$G, "AWAITINGVALID", D_Demandeurs_Budgets_Centres!$N:$N, $B93)</f>
        <v>0</v>
      </c>
      <c r="D93" s="165">
        <f>COUNTIFS(D_Demandeurs_Budgets_Centres!$G:$G, "TREAT", D_Demandeurs_Budgets_Centres!$N:$N, $B93)</f>
        <v>0</v>
      </c>
      <c r="E93" s="165">
        <f>COUNTIFS(D_Demandeurs_Budgets_Centres!$G:$G, "REQUEST", D_Demandeurs_Budgets_Centres!$N:$N, $B93)</f>
        <v>0</v>
      </c>
      <c r="F93" s="165">
        <f>COUNTIFS(D_Demandeurs_Budgets_Centres!$G:$G, "TREATED", D_Demandeurs_Budgets_Centres!$N:$N, $B93)</f>
        <v>0</v>
      </c>
      <c r="G93" s="165">
        <f>COUNTIFS(D_Demandeurs_Budgets_Centres!$G:$G, "RECEPTIONED", D_Demandeurs_Budgets_Centres!$N:$N, $B93)</f>
        <v>0</v>
      </c>
      <c r="H93" s="182">
        <f>SUMPRODUCT((D_Demandeurs_Budgets_Centres!N:N=B93)*(D_Demandeurs_Budgets_Centres!G:G="TREATED")*(D_Demandeurs_Budgets_Centres!AC:AC))</f>
        <v>0</v>
      </c>
    </row>
    <row r="94" spans="2:8" ht="18.75" x14ac:dyDescent="0.25">
      <c r="B94" s="174" t="s">
        <v>192</v>
      </c>
      <c r="C94" s="180">
        <f>COUNTIFS(D_Demandeurs_Budgets_Centres!$G:$G, "AWAITINGVALID", D_Demandeurs_Budgets_Centres!$N:$N, $B94)</f>
        <v>0</v>
      </c>
      <c r="D94" s="165">
        <f>COUNTIFS(D_Demandeurs_Budgets_Centres!$G:$G, "TREAT", D_Demandeurs_Budgets_Centres!$N:$N, $B94)</f>
        <v>0</v>
      </c>
      <c r="E94" s="165">
        <f>COUNTIFS(D_Demandeurs_Budgets_Centres!$G:$G, "REQUEST", D_Demandeurs_Budgets_Centres!$N:$N, $B94)</f>
        <v>0</v>
      </c>
      <c r="F94" s="165">
        <f>COUNTIFS(D_Demandeurs_Budgets_Centres!$G:$G, "TREATED", D_Demandeurs_Budgets_Centres!$N:$N, $B94)</f>
        <v>0</v>
      </c>
      <c r="G94" s="165">
        <f>COUNTIFS(D_Demandeurs_Budgets_Centres!$G:$G, "RECEPTIONED", D_Demandeurs_Budgets_Centres!$N:$N, $B94)</f>
        <v>0</v>
      </c>
      <c r="H94" s="182">
        <f>SUMPRODUCT((D_Demandeurs_Budgets_Centres!N:N=B94)*(D_Demandeurs_Budgets_Centres!G:G="TREATED")*(D_Demandeurs_Budgets_Centres!AC:AC))</f>
        <v>0</v>
      </c>
    </row>
    <row r="95" spans="2:8" ht="18.75" x14ac:dyDescent="0.25">
      <c r="B95" s="174" t="s">
        <v>191</v>
      </c>
      <c r="C95" s="180">
        <f>COUNTIFS(D_Demandeurs_Budgets_Centres!$G:$G, "AWAITINGVALID", D_Demandeurs_Budgets_Centres!$N:$N, $B95)</f>
        <v>0</v>
      </c>
      <c r="D95" s="165">
        <f>COUNTIFS(D_Demandeurs_Budgets_Centres!$G:$G, "TREAT", D_Demandeurs_Budgets_Centres!$N:$N, $B95)</f>
        <v>0</v>
      </c>
      <c r="E95" s="165">
        <f>COUNTIFS(D_Demandeurs_Budgets_Centres!$G:$G, "REQUEST", D_Demandeurs_Budgets_Centres!$N:$N, $B95)</f>
        <v>0</v>
      </c>
      <c r="F95" s="165">
        <f>COUNTIFS(D_Demandeurs_Budgets_Centres!$G:$G, "TREATED", D_Demandeurs_Budgets_Centres!$N:$N, $B95)</f>
        <v>0</v>
      </c>
      <c r="G95" s="165">
        <f>COUNTIFS(D_Demandeurs_Budgets_Centres!$G:$G, "RECEPTIONED", D_Demandeurs_Budgets_Centres!$N:$N, $B95)</f>
        <v>0</v>
      </c>
      <c r="H95" s="182">
        <f>SUMPRODUCT((D_Demandeurs_Budgets_Centres!N:N=B95)*(D_Demandeurs_Budgets_Centres!G:G="TREATED")*(D_Demandeurs_Budgets_Centres!AC:AC))</f>
        <v>0</v>
      </c>
    </row>
    <row r="96" spans="2:8" ht="18.75" x14ac:dyDescent="0.25">
      <c r="B96" s="174" t="s">
        <v>190</v>
      </c>
      <c r="C96" s="180">
        <f>COUNTIFS(D_Demandeurs_Budgets_Centres!$G:$G, "AWAITINGVALID", D_Demandeurs_Budgets_Centres!$N:$N, $B96)</f>
        <v>0</v>
      </c>
      <c r="D96" s="165">
        <f>COUNTIFS(D_Demandeurs_Budgets_Centres!$G:$G, "TREAT", D_Demandeurs_Budgets_Centres!$N:$N, $B96)</f>
        <v>0</v>
      </c>
      <c r="E96" s="165">
        <f>COUNTIFS(D_Demandeurs_Budgets_Centres!$G:$G, "REQUEST", D_Demandeurs_Budgets_Centres!$N:$N, $B96)</f>
        <v>0</v>
      </c>
      <c r="F96" s="165">
        <f>COUNTIFS(D_Demandeurs_Budgets_Centres!$G:$G, "TREATED", D_Demandeurs_Budgets_Centres!$N:$N, $B96)</f>
        <v>0</v>
      </c>
      <c r="G96" s="165">
        <f>COUNTIFS(D_Demandeurs_Budgets_Centres!$G:$G, "RECEPTIONED", D_Demandeurs_Budgets_Centres!$N:$N, $B96)</f>
        <v>0</v>
      </c>
      <c r="H96" s="182">
        <f>SUMPRODUCT((D_Demandeurs_Budgets_Centres!N:N=B96)*(D_Demandeurs_Budgets_Centres!G:G="TREATED")*(D_Demandeurs_Budgets_Centres!AC:AC))</f>
        <v>0</v>
      </c>
    </row>
    <row r="97" spans="2:8" ht="18.75" x14ac:dyDescent="0.25">
      <c r="B97" s="174" t="s">
        <v>189</v>
      </c>
      <c r="C97" s="180">
        <f>COUNTIFS(D_Demandeurs_Budgets_Centres!$G:$G, "AWAITINGVALID", D_Demandeurs_Budgets_Centres!$N:$N, $B97)</f>
        <v>0</v>
      </c>
      <c r="D97" s="165">
        <f>COUNTIFS(D_Demandeurs_Budgets_Centres!$G:$G, "TREAT", D_Demandeurs_Budgets_Centres!$N:$N, $B97)</f>
        <v>0</v>
      </c>
      <c r="E97" s="165">
        <f>COUNTIFS(D_Demandeurs_Budgets_Centres!$G:$G, "REQUEST", D_Demandeurs_Budgets_Centres!$N:$N, $B97)</f>
        <v>0</v>
      </c>
      <c r="F97" s="165">
        <f>COUNTIFS(D_Demandeurs_Budgets_Centres!$G:$G, "TREATED", D_Demandeurs_Budgets_Centres!$N:$N, $B97)</f>
        <v>0</v>
      </c>
      <c r="G97" s="165">
        <f>COUNTIFS(D_Demandeurs_Budgets_Centres!$G:$G, "RECEPTIONED", D_Demandeurs_Budgets_Centres!$N:$N, $B97)</f>
        <v>0</v>
      </c>
      <c r="H97" s="182">
        <f>SUMPRODUCT((D_Demandeurs_Budgets_Centres!N:N=B97)*(D_Demandeurs_Budgets_Centres!G:G="TREATED")*(D_Demandeurs_Budgets_Centres!AC:AC))</f>
        <v>0</v>
      </c>
    </row>
    <row r="98" spans="2:8" ht="18.75" x14ac:dyDescent="0.25">
      <c r="B98" s="174" t="s">
        <v>188</v>
      </c>
      <c r="C98" s="180">
        <f>COUNTIFS(D_Demandeurs_Budgets_Centres!$G:$G, "AWAITINGVALID", D_Demandeurs_Budgets_Centres!$N:$N, $B98)</f>
        <v>0</v>
      </c>
      <c r="D98" s="165">
        <f>COUNTIFS(D_Demandeurs_Budgets_Centres!$G:$G, "TREAT", D_Demandeurs_Budgets_Centres!$N:$N, $B98)</f>
        <v>0</v>
      </c>
      <c r="E98" s="165">
        <f>COUNTIFS(D_Demandeurs_Budgets_Centres!$G:$G, "REQUEST", D_Demandeurs_Budgets_Centres!$N:$N, $B98)</f>
        <v>0</v>
      </c>
      <c r="F98" s="165">
        <f>COUNTIFS(D_Demandeurs_Budgets_Centres!$G:$G, "TREATED", D_Demandeurs_Budgets_Centres!$N:$N, $B98)</f>
        <v>0</v>
      </c>
      <c r="G98" s="165">
        <f>COUNTIFS(D_Demandeurs_Budgets_Centres!$G:$G, "RECEPTIONED", D_Demandeurs_Budgets_Centres!$N:$N, $B98)</f>
        <v>0</v>
      </c>
      <c r="H98" s="182">
        <f>SUMPRODUCT((D_Demandeurs_Budgets_Centres!N:N=B98)*(D_Demandeurs_Budgets_Centres!G:G="TREATED")*(D_Demandeurs_Budgets_Centres!AC:AC))</f>
        <v>0</v>
      </c>
    </row>
    <row r="99" spans="2:8" ht="18.75" x14ac:dyDescent="0.25">
      <c r="B99" s="174" t="s">
        <v>187</v>
      </c>
      <c r="C99" s="180">
        <f>COUNTIFS(D_Demandeurs_Budgets_Centres!$G:$G, "AWAITINGVALID", D_Demandeurs_Budgets_Centres!$N:$N, $B99)</f>
        <v>0</v>
      </c>
      <c r="D99" s="165">
        <f>COUNTIFS(D_Demandeurs_Budgets_Centres!$G:$G, "TREAT", D_Demandeurs_Budgets_Centres!$N:$N, $B99)</f>
        <v>0</v>
      </c>
      <c r="E99" s="165">
        <f>COUNTIFS(D_Demandeurs_Budgets_Centres!$G:$G, "REQUEST", D_Demandeurs_Budgets_Centres!$N:$N, $B99)</f>
        <v>0</v>
      </c>
      <c r="F99" s="165">
        <f>COUNTIFS(D_Demandeurs_Budgets_Centres!$G:$G, "TREATED", D_Demandeurs_Budgets_Centres!$N:$N, $B99)</f>
        <v>0</v>
      </c>
      <c r="G99" s="165">
        <f>COUNTIFS(D_Demandeurs_Budgets_Centres!$G:$G, "RECEPTIONED", D_Demandeurs_Budgets_Centres!$N:$N, $B99)</f>
        <v>0</v>
      </c>
      <c r="H99" s="182">
        <f>SUMPRODUCT((D_Demandeurs_Budgets_Centres!N:N=B99)*(D_Demandeurs_Budgets_Centres!G:G="TREATED")*(D_Demandeurs_Budgets_Centres!AC:AC))</f>
        <v>0</v>
      </c>
    </row>
    <row r="100" spans="2:8" ht="18.75" x14ac:dyDescent="0.25">
      <c r="B100" s="174" t="s">
        <v>161</v>
      </c>
      <c r="C100" s="180">
        <f>COUNTIFS(D_Demandeurs_Budgets_Centres!$G:$G, "AWAITINGVALID", D_Demandeurs_Budgets_Centres!$N:$N, $B100)</f>
        <v>0</v>
      </c>
      <c r="D100" s="165">
        <f>COUNTIFS(D_Demandeurs_Budgets_Centres!$G:$G, "TREAT", D_Demandeurs_Budgets_Centres!$N:$N, $B100)</f>
        <v>0</v>
      </c>
      <c r="E100" s="165">
        <f>COUNTIFS(D_Demandeurs_Budgets_Centres!$G:$G, "REQUEST", D_Demandeurs_Budgets_Centres!$N:$N, $B100)</f>
        <v>0</v>
      </c>
      <c r="F100" s="165">
        <f>COUNTIFS(D_Demandeurs_Budgets_Centres!$G:$G, "TREATED", D_Demandeurs_Budgets_Centres!$N:$N, $B100)</f>
        <v>0</v>
      </c>
      <c r="G100" s="165">
        <f>COUNTIFS(D_Demandeurs_Budgets_Centres!$G:$G, "RECEPTIONED", D_Demandeurs_Budgets_Centres!$N:$N, $B100)</f>
        <v>0</v>
      </c>
      <c r="H100" s="182">
        <f>SUMPRODUCT((D_Demandeurs_Budgets_Centres!N:N=B100)*(D_Demandeurs_Budgets_Centres!G:G="TREATED")*(D_Demandeurs_Budgets_Centres!AC:AC))</f>
        <v>0</v>
      </c>
    </row>
    <row r="101" spans="2:8" ht="18.75" x14ac:dyDescent="0.25">
      <c r="B101" s="174" t="s">
        <v>186</v>
      </c>
      <c r="C101" s="180">
        <f>COUNTIFS(D_Demandeurs_Budgets_Centres!$G:$G, "AWAITINGVALID", D_Demandeurs_Budgets_Centres!$N:$N, $B101)</f>
        <v>0</v>
      </c>
      <c r="D101" s="165">
        <f>COUNTIFS(D_Demandeurs_Budgets_Centres!$G:$G, "TREAT", D_Demandeurs_Budgets_Centres!$N:$N, $B101)</f>
        <v>0</v>
      </c>
      <c r="E101" s="165">
        <f>COUNTIFS(D_Demandeurs_Budgets_Centres!$G:$G, "REQUEST", D_Demandeurs_Budgets_Centres!$N:$N, $B101)</f>
        <v>0</v>
      </c>
      <c r="F101" s="165">
        <f>COUNTIFS(D_Demandeurs_Budgets_Centres!$G:$G, "TREATED", D_Demandeurs_Budgets_Centres!$N:$N, $B101)</f>
        <v>0</v>
      </c>
      <c r="G101" s="165">
        <f>COUNTIFS(D_Demandeurs_Budgets_Centres!$G:$G, "RECEPTIONED", D_Demandeurs_Budgets_Centres!$N:$N, $B101)</f>
        <v>0</v>
      </c>
      <c r="H101" s="182">
        <f>SUMPRODUCT((D_Demandeurs_Budgets_Centres!N:N=B101)*(D_Demandeurs_Budgets_Centres!G:G="TREATED")*(D_Demandeurs_Budgets_Centres!AC:AC))</f>
        <v>0</v>
      </c>
    </row>
    <row r="102" spans="2:8" ht="18.75" x14ac:dyDescent="0.25">
      <c r="B102" s="174" t="s">
        <v>185</v>
      </c>
      <c r="C102" s="180">
        <f>COUNTIFS(D_Demandeurs_Budgets_Centres!$G:$G, "AWAITINGVALID", D_Demandeurs_Budgets_Centres!$N:$N, $B102)</f>
        <v>0</v>
      </c>
      <c r="D102" s="165">
        <f>COUNTIFS(D_Demandeurs_Budgets_Centres!$G:$G, "TREAT", D_Demandeurs_Budgets_Centres!$N:$N, $B102)</f>
        <v>0</v>
      </c>
      <c r="E102" s="165">
        <f>COUNTIFS(D_Demandeurs_Budgets_Centres!$G:$G, "REQUEST", D_Demandeurs_Budgets_Centres!$N:$N, $B102)</f>
        <v>0</v>
      </c>
      <c r="F102" s="165">
        <f>COUNTIFS(D_Demandeurs_Budgets_Centres!$G:$G, "TREATED", D_Demandeurs_Budgets_Centres!$N:$N, $B102)</f>
        <v>0</v>
      </c>
      <c r="G102" s="165">
        <f>COUNTIFS(D_Demandeurs_Budgets_Centres!$G:$G, "RECEPTIONED", D_Demandeurs_Budgets_Centres!$N:$N, $B102)</f>
        <v>0</v>
      </c>
      <c r="H102" s="182">
        <f>SUMPRODUCT((D_Demandeurs_Budgets_Centres!N:N=B102)*(D_Demandeurs_Budgets_Centres!G:G="TREATED")*(D_Demandeurs_Budgets_Centres!AC:AC))</f>
        <v>0</v>
      </c>
    </row>
    <row r="103" spans="2:8" ht="18.75" x14ac:dyDescent="0.25">
      <c r="B103" s="174" t="s">
        <v>184</v>
      </c>
      <c r="C103" s="180">
        <f>COUNTIFS(D_Demandeurs_Budgets_Centres!$G:$G, "AWAITINGVALID", D_Demandeurs_Budgets_Centres!$N:$N, $B103)</f>
        <v>0</v>
      </c>
      <c r="D103" s="165">
        <f>COUNTIFS(D_Demandeurs_Budgets_Centres!$G:$G, "TREAT", D_Demandeurs_Budgets_Centres!$N:$N, $B103)</f>
        <v>0</v>
      </c>
      <c r="E103" s="165">
        <f>COUNTIFS(D_Demandeurs_Budgets_Centres!$G:$G, "REQUEST", D_Demandeurs_Budgets_Centres!$N:$N, $B103)</f>
        <v>0</v>
      </c>
      <c r="F103" s="165">
        <f>COUNTIFS(D_Demandeurs_Budgets_Centres!$G:$G, "TREATED", D_Demandeurs_Budgets_Centres!$N:$N, $B103)</f>
        <v>0</v>
      </c>
      <c r="G103" s="165">
        <f>COUNTIFS(D_Demandeurs_Budgets_Centres!$G:$G, "RECEPTIONED", D_Demandeurs_Budgets_Centres!$N:$N, $B103)</f>
        <v>0</v>
      </c>
      <c r="H103" s="182">
        <f>SUMPRODUCT((D_Demandeurs_Budgets_Centres!N:N=B103)*(D_Demandeurs_Budgets_Centres!G:G="TREATED")*(D_Demandeurs_Budgets_Centres!AC:AC))</f>
        <v>0</v>
      </c>
    </row>
    <row r="104" spans="2:8" ht="18.75" x14ac:dyDescent="0.25">
      <c r="B104" s="174" t="s">
        <v>183</v>
      </c>
      <c r="C104" s="180">
        <f>COUNTIFS(D_Demandeurs_Budgets_Centres!$G:$G, "AWAITINGVALID", D_Demandeurs_Budgets_Centres!$N:$N, $B104)</f>
        <v>0</v>
      </c>
      <c r="D104" s="165">
        <f>COUNTIFS(D_Demandeurs_Budgets_Centres!$G:$G, "TREAT", D_Demandeurs_Budgets_Centres!$N:$N, $B104)</f>
        <v>0</v>
      </c>
      <c r="E104" s="165">
        <f>COUNTIFS(D_Demandeurs_Budgets_Centres!$G:$G, "REQUEST", D_Demandeurs_Budgets_Centres!$N:$N, $B104)</f>
        <v>0</v>
      </c>
      <c r="F104" s="165">
        <f>COUNTIFS(D_Demandeurs_Budgets_Centres!$G:$G, "TREATED", D_Demandeurs_Budgets_Centres!$N:$N, $B104)</f>
        <v>0</v>
      </c>
      <c r="G104" s="165">
        <f>COUNTIFS(D_Demandeurs_Budgets_Centres!$G:$G, "RECEPTIONED", D_Demandeurs_Budgets_Centres!$N:$N, $B104)</f>
        <v>0</v>
      </c>
      <c r="H104" s="182">
        <f>SUMPRODUCT((D_Demandeurs_Budgets_Centres!N:N=B104)*(D_Demandeurs_Budgets_Centres!G:G="TREATED")*(D_Demandeurs_Budgets_Centres!AC:AC))</f>
        <v>0</v>
      </c>
    </row>
    <row r="105" spans="2:8" ht="18.75" x14ac:dyDescent="0.25">
      <c r="B105" s="174" t="s">
        <v>147</v>
      </c>
      <c r="C105" s="180">
        <f>COUNTIFS(D_Demandeurs_Budgets_Centres!$G:$G, "AWAITINGVALID", D_Demandeurs_Budgets_Centres!$N:$N, $B105)</f>
        <v>0</v>
      </c>
      <c r="D105" s="165">
        <f>COUNTIFS(D_Demandeurs_Budgets_Centres!$G:$G, "TREAT", D_Demandeurs_Budgets_Centres!$N:$N, $B105)</f>
        <v>0</v>
      </c>
      <c r="E105" s="165">
        <f>COUNTIFS(D_Demandeurs_Budgets_Centres!$G:$G, "REQUEST", D_Demandeurs_Budgets_Centres!$N:$N, $B105)</f>
        <v>0</v>
      </c>
      <c r="F105" s="165">
        <f>COUNTIFS(D_Demandeurs_Budgets_Centres!$G:$G, "TREATED", D_Demandeurs_Budgets_Centres!$N:$N, $B105)</f>
        <v>0</v>
      </c>
      <c r="G105" s="165">
        <f>COUNTIFS(D_Demandeurs_Budgets_Centres!$G:$G, "RECEPTIONED", D_Demandeurs_Budgets_Centres!$N:$N, $B105)</f>
        <v>0</v>
      </c>
      <c r="H105" s="182">
        <f>SUMPRODUCT((D_Demandeurs_Budgets_Centres!N:N=B105)*(D_Demandeurs_Budgets_Centres!G:G="TREATED")*(D_Demandeurs_Budgets_Centres!AC:AC))</f>
        <v>0</v>
      </c>
    </row>
    <row r="106" spans="2:8" ht="18.75" x14ac:dyDescent="0.25">
      <c r="B106" s="174" t="s">
        <v>182</v>
      </c>
      <c r="C106" s="180">
        <f>COUNTIFS(D_Demandeurs_Budgets_Centres!$G:$G, "AWAITINGVALID", D_Demandeurs_Budgets_Centres!$N:$N, $B106)</f>
        <v>0</v>
      </c>
      <c r="D106" s="165">
        <f>COUNTIFS(D_Demandeurs_Budgets_Centres!$G:$G, "TREAT", D_Demandeurs_Budgets_Centres!$N:$N, $B106)</f>
        <v>0</v>
      </c>
      <c r="E106" s="165">
        <f>COUNTIFS(D_Demandeurs_Budgets_Centres!$G:$G, "REQUEST", D_Demandeurs_Budgets_Centres!$N:$N, $B106)</f>
        <v>0</v>
      </c>
      <c r="F106" s="165">
        <f>COUNTIFS(D_Demandeurs_Budgets_Centres!$G:$G, "TREATED", D_Demandeurs_Budgets_Centres!$N:$N, $B106)</f>
        <v>0</v>
      </c>
      <c r="G106" s="165">
        <f>COUNTIFS(D_Demandeurs_Budgets_Centres!$G:$G, "RECEPTIONED", D_Demandeurs_Budgets_Centres!$N:$N, $B106)</f>
        <v>0</v>
      </c>
      <c r="H106" s="182">
        <f>SUMPRODUCT((D_Demandeurs_Budgets_Centres!N:N=B106)*(D_Demandeurs_Budgets_Centres!G:G="TREATED")*(D_Demandeurs_Budgets_Centres!AC:AC))</f>
        <v>0</v>
      </c>
    </row>
    <row r="107" spans="2:8" ht="18.75" x14ac:dyDescent="0.25">
      <c r="B107" s="174" t="s">
        <v>181</v>
      </c>
      <c r="C107" s="180">
        <f>COUNTIFS(D_Demandeurs_Budgets_Centres!$G:$G, "AWAITINGVALID", D_Demandeurs_Budgets_Centres!$N:$N, $B107)</f>
        <v>0</v>
      </c>
      <c r="D107" s="165">
        <f>COUNTIFS(D_Demandeurs_Budgets_Centres!$G:$G, "TREAT", D_Demandeurs_Budgets_Centres!$N:$N, $B107)</f>
        <v>0</v>
      </c>
      <c r="E107" s="165">
        <f>COUNTIFS(D_Demandeurs_Budgets_Centres!$G:$G, "REQUEST", D_Demandeurs_Budgets_Centres!$N:$N, $B107)</f>
        <v>0</v>
      </c>
      <c r="F107" s="165">
        <f>COUNTIFS(D_Demandeurs_Budgets_Centres!$G:$G, "TREATED", D_Demandeurs_Budgets_Centres!$N:$N, $B107)</f>
        <v>0</v>
      </c>
      <c r="G107" s="165">
        <f>COUNTIFS(D_Demandeurs_Budgets_Centres!$G:$G, "RECEPTIONED", D_Demandeurs_Budgets_Centres!$N:$N, $B107)</f>
        <v>0</v>
      </c>
      <c r="H107" s="182">
        <f>SUMPRODUCT((D_Demandeurs_Budgets_Centres!N:N=B107)*(D_Demandeurs_Budgets_Centres!G:G="TREATED")*(D_Demandeurs_Budgets_Centres!AC:AC))</f>
        <v>0</v>
      </c>
    </row>
    <row r="108" spans="2:8" ht="18.75" x14ac:dyDescent="0.25">
      <c r="B108" s="174" t="s">
        <v>158</v>
      </c>
      <c r="C108" s="180">
        <f>COUNTIFS(D_Demandeurs_Budgets_Centres!$G:$G, "AWAITINGVALID", D_Demandeurs_Budgets_Centres!$N:$N, $B108)</f>
        <v>0</v>
      </c>
      <c r="D108" s="165">
        <f>COUNTIFS(D_Demandeurs_Budgets_Centres!$G:$G, "TREAT", D_Demandeurs_Budgets_Centres!$N:$N, $B108)</f>
        <v>0</v>
      </c>
      <c r="E108" s="165">
        <f>COUNTIFS(D_Demandeurs_Budgets_Centres!$G:$G, "REQUEST", D_Demandeurs_Budgets_Centres!$N:$N, $B108)</f>
        <v>0</v>
      </c>
      <c r="F108" s="165">
        <f>COUNTIFS(D_Demandeurs_Budgets_Centres!$G:$G, "TREATED", D_Demandeurs_Budgets_Centres!$N:$N, $B108)</f>
        <v>0</v>
      </c>
      <c r="G108" s="165">
        <f>COUNTIFS(D_Demandeurs_Budgets_Centres!$G:$G, "RECEPTIONED", D_Demandeurs_Budgets_Centres!$N:$N, $B108)</f>
        <v>0</v>
      </c>
      <c r="H108" s="182">
        <f>SUMPRODUCT((D_Demandeurs_Budgets_Centres!N:N=B108)*(D_Demandeurs_Budgets_Centres!G:G="TREATED")*(D_Demandeurs_Budgets_Centres!AC:AC))</f>
        <v>0</v>
      </c>
    </row>
    <row r="109" spans="2:8" ht="18.75" x14ac:dyDescent="0.25">
      <c r="B109" s="174" t="s">
        <v>180</v>
      </c>
      <c r="C109" s="180">
        <f>COUNTIFS(D_Demandeurs_Budgets_Centres!$G:$G, "AWAITINGVALID", D_Demandeurs_Budgets_Centres!$N:$N, $B109)</f>
        <v>0</v>
      </c>
      <c r="D109" s="165">
        <f>COUNTIFS(D_Demandeurs_Budgets_Centres!$G:$G, "TREAT", D_Demandeurs_Budgets_Centres!$N:$N, $B109)</f>
        <v>0</v>
      </c>
      <c r="E109" s="165">
        <f>COUNTIFS(D_Demandeurs_Budgets_Centres!$G:$G, "REQUEST", D_Demandeurs_Budgets_Centres!$N:$N, $B109)</f>
        <v>0</v>
      </c>
      <c r="F109" s="165">
        <f>COUNTIFS(D_Demandeurs_Budgets_Centres!$G:$G, "TREATED", D_Demandeurs_Budgets_Centres!$N:$N, $B109)</f>
        <v>0</v>
      </c>
      <c r="G109" s="165">
        <f>COUNTIFS(D_Demandeurs_Budgets_Centres!$G:$G, "RECEPTIONED", D_Demandeurs_Budgets_Centres!$N:$N, $B109)</f>
        <v>0</v>
      </c>
      <c r="H109" s="182">
        <f>SUMPRODUCT((D_Demandeurs_Budgets_Centres!N:N=B109)*(D_Demandeurs_Budgets_Centres!G:G="TREATED")*(D_Demandeurs_Budgets_Centres!AC:AC))</f>
        <v>0</v>
      </c>
    </row>
    <row r="110" spans="2:8" ht="18.75" x14ac:dyDescent="0.25">
      <c r="B110" s="174" t="s">
        <v>179</v>
      </c>
      <c r="C110" s="180">
        <f>COUNTIFS(D_Demandeurs_Budgets_Centres!$G:$G, "AWAITINGVALID", D_Demandeurs_Budgets_Centres!$N:$N, $B110)</f>
        <v>0</v>
      </c>
      <c r="D110" s="165">
        <f>COUNTIFS(D_Demandeurs_Budgets_Centres!$G:$G, "TREAT", D_Demandeurs_Budgets_Centres!$N:$N, $B110)</f>
        <v>0</v>
      </c>
      <c r="E110" s="165">
        <f>COUNTIFS(D_Demandeurs_Budgets_Centres!$G:$G, "REQUEST", D_Demandeurs_Budgets_Centres!$N:$N, $B110)</f>
        <v>0</v>
      </c>
      <c r="F110" s="165">
        <f>COUNTIFS(D_Demandeurs_Budgets_Centres!$G:$G, "TREATED", D_Demandeurs_Budgets_Centres!$N:$N, $B110)</f>
        <v>0</v>
      </c>
      <c r="G110" s="165">
        <f>COUNTIFS(D_Demandeurs_Budgets_Centres!$G:$G, "RECEPTIONED", D_Demandeurs_Budgets_Centres!$N:$N, $B110)</f>
        <v>0</v>
      </c>
      <c r="H110" s="182">
        <f>SUMPRODUCT((D_Demandeurs_Budgets_Centres!N:N=B110)*(D_Demandeurs_Budgets_Centres!G:G="TREATED")*(D_Demandeurs_Budgets_Centres!AC:AC))</f>
        <v>0</v>
      </c>
    </row>
    <row r="111" spans="2:8" ht="18.75" x14ac:dyDescent="0.25">
      <c r="B111" s="174" t="s">
        <v>157</v>
      </c>
      <c r="C111" s="180">
        <f>COUNTIFS(D_Demandeurs_Budgets_Centres!$G:$G, "AWAITINGVALID", D_Demandeurs_Budgets_Centres!$N:$N, $B111)</f>
        <v>0</v>
      </c>
      <c r="D111" s="165">
        <f>COUNTIFS(D_Demandeurs_Budgets_Centres!$G:$G, "TREAT", D_Demandeurs_Budgets_Centres!$N:$N, $B111)</f>
        <v>0</v>
      </c>
      <c r="E111" s="165">
        <f>COUNTIFS(D_Demandeurs_Budgets_Centres!$G:$G, "REQUEST", D_Demandeurs_Budgets_Centres!$N:$N, $B111)</f>
        <v>0</v>
      </c>
      <c r="F111" s="165">
        <f>COUNTIFS(D_Demandeurs_Budgets_Centres!$G:$G, "TREATED", D_Demandeurs_Budgets_Centres!$N:$N, $B111)</f>
        <v>0</v>
      </c>
      <c r="G111" s="165">
        <f>COUNTIFS(D_Demandeurs_Budgets_Centres!$G:$G, "RECEPTIONED", D_Demandeurs_Budgets_Centres!$N:$N, $B111)</f>
        <v>0</v>
      </c>
      <c r="H111" s="182">
        <f>SUMPRODUCT((D_Demandeurs_Budgets_Centres!N:N=B111)*(D_Demandeurs_Budgets_Centres!G:G="TREATED")*(D_Demandeurs_Budgets_Centres!AC:AC))</f>
        <v>0</v>
      </c>
    </row>
    <row r="112" spans="2:8" ht="18.75" x14ac:dyDescent="0.25">
      <c r="B112" s="174" t="s">
        <v>69</v>
      </c>
      <c r="C112" s="180">
        <f>COUNTIFS(D_Demandeurs_Budgets_Centres!$G:$G, "AWAITINGVALID", D_Demandeurs_Budgets_Centres!$N:$N, $B112)</f>
        <v>0</v>
      </c>
      <c r="D112" s="165">
        <f>COUNTIFS(D_Demandeurs_Budgets_Centres!$G:$G, "TREAT", D_Demandeurs_Budgets_Centres!$N:$N, $B112)</f>
        <v>0</v>
      </c>
      <c r="E112" s="165">
        <f>COUNTIFS(D_Demandeurs_Budgets_Centres!$G:$G, "REQUEST", D_Demandeurs_Budgets_Centres!$N:$N, $B112)</f>
        <v>0</v>
      </c>
      <c r="F112" s="165">
        <f>COUNTIFS(D_Demandeurs_Budgets_Centres!$G:$G, "TREATED", D_Demandeurs_Budgets_Centres!$N:$N, $B112)</f>
        <v>0</v>
      </c>
      <c r="G112" s="165">
        <f>COUNTIFS(D_Demandeurs_Budgets_Centres!$G:$G, "RECEPTIONED", D_Demandeurs_Budgets_Centres!$N:$N, $B112)</f>
        <v>0</v>
      </c>
      <c r="H112" s="182">
        <f>SUMPRODUCT((D_Demandeurs_Budgets_Centres!N:N=B112)*(D_Demandeurs_Budgets_Centres!G:G="TREATED")*(D_Demandeurs_Budgets_Centres!AC:AC))</f>
        <v>0</v>
      </c>
    </row>
    <row r="113" spans="2:8" ht="18.75" x14ac:dyDescent="0.25">
      <c r="B113" s="174" t="s">
        <v>45</v>
      </c>
      <c r="C113" s="180">
        <f>COUNTIFS(D_Demandeurs_Budgets_Centres!$G:$G, "AWAITINGVALID", D_Demandeurs_Budgets_Centres!$N:$N, $B113)</f>
        <v>0</v>
      </c>
      <c r="D113" s="165">
        <f>COUNTIFS(D_Demandeurs_Budgets_Centres!$G:$G, "TREAT", D_Demandeurs_Budgets_Centres!$N:$N, $B113)</f>
        <v>0</v>
      </c>
      <c r="E113" s="165">
        <f>COUNTIFS(D_Demandeurs_Budgets_Centres!$G:$G, "REQUEST", D_Demandeurs_Budgets_Centres!$N:$N, $B113)</f>
        <v>0</v>
      </c>
      <c r="F113" s="165">
        <f>COUNTIFS(D_Demandeurs_Budgets_Centres!$G:$G, "TREATED", D_Demandeurs_Budgets_Centres!$N:$N, $B113)</f>
        <v>0</v>
      </c>
      <c r="G113" s="165">
        <f>COUNTIFS(D_Demandeurs_Budgets_Centres!$G:$G, "RECEPTIONED", D_Demandeurs_Budgets_Centres!$N:$N, $B113)</f>
        <v>0</v>
      </c>
      <c r="H113" s="182">
        <f>SUMPRODUCT((D_Demandeurs_Budgets_Centres!N:N=B113)*(D_Demandeurs_Budgets_Centres!G:G="TREATED")*(D_Demandeurs_Budgets_Centres!AC:AC))</f>
        <v>0</v>
      </c>
    </row>
    <row r="114" spans="2:8" ht="18.75" x14ac:dyDescent="0.25">
      <c r="B114" s="174" t="s">
        <v>178</v>
      </c>
      <c r="C114" s="180">
        <f>COUNTIFS(D_Demandeurs_Budgets_Centres!$G:$G, "AWAITINGVALID", D_Demandeurs_Budgets_Centres!$N:$N, $B114)</f>
        <v>0</v>
      </c>
      <c r="D114" s="165">
        <f>COUNTIFS(D_Demandeurs_Budgets_Centres!$G:$G, "TREAT", D_Demandeurs_Budgets_Centres!$N:$N, $B114)</f>
        <v>0</v>
      </c>
      <c r="E114" s="165">
        <f>COUNTIFS(D_Demandeurs_Budgets_Centres!$G:$G, "REQUEST", D_Demandeurs_Budgets_Centres!$N:$N, $B114)</f>
        <v>0</v>
      </c>
      <c r="F114" s="165">
        <f>COUNTIFS(D_Demandeurs_Budgets_Centres!$G:$G, "TREATED", D_Demandeurs_Budgets_Centres!$N:$N, $B114)</f>
        <v>0</v>
      </c>
      <c r="G114" s="165">
        <f>COUNTIFS(D_Demandeurs_Budgets_Centres!$G:$G, "RECEPTIONED", D_Demandeurs_Budgets_Centres!$N:$N, $B114)</f>
        <v>0</v>
      </c>
      <c r="H114" s="182">
        <f>SUMPRODUCT((D_Demandeurs_Budgets_Centres!N:N=B114)*(D_Demandeurs_Budgets_Centres!G:G="TREATED")*(D_Demandeurs_Budgets_Centres!AC:AC))</f>
        <v>0</v>
      </c>
    </row>
    <row r="115" spans="2:8" ht="18.75" x14ac:dyDescent="0.25">
      <c r="B115" s="174" t="s">
        <v>177</v>
      </c>
      <c r="C115" s="180">
        <f>COUNTIFS(D_Demandeurs_Budgets_Centres!$G:$G, "AWAITINGVALID", D_Demandeurs_Budgets_Centres!$N:$N, $B115)</f>
        <v>0</v>
      </c>
      <c r="D115" s="165">
        <f>COUNTIFS(D_Demandeurs_Budgets_Centres!$G:$G, "TREAT", D_Demandeurs_Budgets_Centres!$N:$N, $B115)</f>
        <v>0</v>
      </c>
      <c r="E115" s="165">
        <f>COUNTIFS(D_Demandeurs_Budgets_Centres!$G:$G, "REQUEST", D_Demandeurs_Budgets_Centres!$N:$N, $B115)</f>
        <v>0</v>
      </c>
      <c r="F115" s="165">
        <f>COUNTIFS(D_Demandeurs_Budgets_Centres!$G:$G, "TREATED", D_Demandeurs_Budgets_Centres!$N:$N, $B115)</f>
        <v>0</v>
      </c>
      <c r="G115" s="165">
        <f>COUNTIFS(D_Demandeurs_Budgets_Centres!$G:$G, "RECEPTIONED", D_Demandeurs_Budgets_Centres!$N:$N, $B115)</f>
        <v>0</v>
      </c>
      <c r="H115" s="182">
        <f>SUMPRODUCT((D_Demandeurs_Budgets_Centres!N:N=B115)*(D_Demandeurs_Budgets_Centres!G:G="TREATED")*(D_Demandeurs_Budgets_Centres!AC:AC))</f>
        <v>0</v>
      </c>
    </row>
    <row r="116" spans="2:8" ht="18.75" x14ac:dyDescent="0.25">
      <c r="B116" s="174" t="s">
        <v>176</v>
      </c>
      <c r="C116" s="180">
        <f>COUNTIFS(D_Demandeurs_Budgets_Centres!$G:$G, "AWAITINGVALID", D_Demandeurs_Budgets_Centres!$N:$N, $B116)</f>
        <v>0</v>
      </c>
      <c r="D116" s="165">
        <f>COUNTIFS(D_Demandeurs_Budgets_Centres!$G:$G, "TREAT", D_Demandeurs_Budgets_Centres!$N:$N, $B116)</f>
        <v>0</v>
      </c>
      <c r="E116" s="165">
        <f>COUNTIFS(D_Demandeurs_Budgets_Centres!$G:$G, "REQUEST", D_Demandeurs_Budgets_Centres!$N:$N, $B116)</f>
        <v>0</v>
      </c>
      <c r="F116" s="165">
        <f>COUNTIFS(D_Demandeurs_Budgets_Centres!$G:$G, "TREATED", D_Demandeurs_Budgets_Centres!$N:$N, $B116)</f>
        <v>0</v>
      </c>
      <c r="G116" s="165">
        <f>COUNTIFS(D_Demandeurs_Budgets_Centres!$G:$G, "RECEPTIONED", D_Demandeurs_Budgets_Centres!$N:$N, $B116)</f>
        <v>0</v>
      </c>
      <c r="H116" s="182">
        <f>SUMPRODUCT((D_Demandeurs_Budgets_Centres!N:N=B116)*(D_Demandeurs_Budgets_Centres!G:G="TREATED")*(D_Demandeurs_Budgets_Centres!AC:AC))</f>
        <v>0</v>
      </c>
    </row>
    <row r="117" spans="2:8" ht="18.75" x14ac:dyDescent="0.25">
      <c r="B117" s="174" t="s">
        <v>91</v>
      </c>
      <c r="C117" s="180">
        <f>COUNTIFS(D_Demandeurs_Budgets_Centres!$G:$G, "AWAITINGVALID", D_Demandeurs_Budgets_Centres!$N:$N, $B117)</f>
        <v>0</v>
      </c>
      <c r="D117" s="165">
        <f>COUNTIFS(D_Demandeurs_Budgets_Centres!$G:$G, "TREAT", D_Demandeurs_Budgets_Centres!$N:$N, $B117)</f>
        <v>0</v>
      </c>
      <c r="E117" s="165">
        <f>COUNTIFS(D_Demandeurs_Budgets_Centres!$G:$G, "REQUEST", D_Demandeurs_Budgets_Centres!$N:$N, $B117)</f>
        <v>0</v>
      </c>
      <c r="F117" s="165">
        <f>COUNTIFS(D_Demandeurs_Budgets_Centres!$G:$G, "TREATED", D_Demandeurs_Budgets_Centres!$N:$N, $B117)</f>
        <v>0</v>
      </c>
      <c r="G117" s="165">
        <f>COUNTIFS(D_Demandeurs_Budgets_Centres!$G:$G, "RECEPTIONED", D_Demandeurs_Budgets_Centres!$N:$N, $B117)</f>
        <v>0</v>
      </c>
      <c r="H117" s="182">
        <f>SUMPRODUCT((D_Demandeurs_Budgets_Centres!N:N=B117)*(D_Demandeurs_Budgets_Centres!G:G="TREATED")*(D_Demandeurs_Budgets_Centres!AC:AC))</f>
        <v>0</v>
      </c>
    </row>
    <row r="118" spans="2:8" ht="18.75" x14ac:dyDescent="0.25">
      <c r="B118" s="174" t="s">
        <v>175</v>
      </c>
      <c r="C118" s="180">
        <f>COUNTIFS(D_Demandeurs_Budgets_Centres!$G:$G, "AWAITINGVALID", D_Demandeurs_Budgets_Centres!$N:$N, $B118)</f>
        <v>0</v>
      </c>
      <c r="D118" s="165">
        <f>COUNTIFS(D_Demandeurs_Budgets_Centres!$G:$G, "TREAT", D_Demandeurs_Budgets_Centres!$N:$N, $B118)</f>
        <v>0</v>
      </c>
      <c r="E118" s="165">
        <f>COUNTIFS(D_Demandeurs_Budgets_Centres!$G:$G, "REQUEST", D_Demandeurs_Budgets_Centres!$N:$N, $B118)</f>
        <v>0</v>
      </c>
      <c r="F118" s="165">
        <f>COUNTIFS(D_Demandeurs_Budgets_Centres!$G:$G, "TREATED", D_Demandeurs_Budgets_Centres!$N:$N, $B118)</f>
        <v>0</v>
      </c>
      <c r="G118" s="165">
        <f>COUNTIFS(D_Demandeurs_Budgets_Centres!$G:$G, "RECEPTIONED", D_Demandeurs_Budgets_Centres!$N:$N, $B118)</f>
        <v>0</v>
      </c>
      <c r="H118" s="182">
        <f>SUMPRODUCT((D_Demandeurs_Budgets_Centres!N:N=B118)*(D_Demandeurs_Budgets_Centres!G:G="TREATED")*(D_Demandeurs_Budgets_Centres!AC:AC))</f>
        <v>0</v>
      </c>
    </row>
    <row r="119" spans="2:8" ht="18.75" x14ac:dyDescent="0.25">
      <c r="B119" s="174" t="s">
        <v>150</v>
      </c>
      <c r="C119" s="180">
        <f>COUNTIFS(D_Demandeurs_Budgets_Centres!$G:$G, "AWAITINGVALID", D_Demandeurs_Budgets_Centres!$N:$N, $B119)</f>
        <v>0</v>
      </c>
      <c r="D119" s="165">
        <f>COUNTIFS(D_Demandeurs_Budgets_Centres!$G:$G, "TREAT", D_Demandeurs_Budgets_Centres!$N:$N, $B119)</f>
        <v>0</v>
      </c>
      <c r="E119" s="165">
        <f>COUNTIFS(D_Demandeurs_Budgets_Centres!$G:$G, "REQUEST", D_Demandeurs_Budgets_Centres!$N:$N, $B119)</f>
        <v>0</v>
      </c>
      <c r="F119" s="165">
        <f>COUNTIFS(D_Demandeurs_Budgets_Centres!$G:$G, "TREATED", D_Demandeurs_Budgets_Centres!$N:$N, $B119)</f>
        <v>0</v>
      </c>
      <c r="G119" s="165">
        <f>COUNTIFS(D_Demandeurs_Budgets_Centres!$G:$G, "RECEPTIONED", D_Demandeurs_Budgets_Centres!$N:$N, $B119)</f>
        <v>0</v>
      </c>
      <c r="H119" s="182">
        <f>SUMPRODUCT((D_Demandeurs_Budgets_Centres!N:N=B119)*(D_Demandeurs_Budgets_Centres!G:G="TREATED")*(D_Demandeurs_Budgets_Centres!AC:AC))</f>
        <v>0</v>
      </c>
    </row>
    <row r="120" spans="2:8" ht="18.75" x14ac:dyDescent="0.25">
      <c r="B120" s="174" t="s">
        <v>154</v>
      </c>
      <c r="C120" s="180">
        <f>COUNTIFS(D_Demandeurs_Budgets_Centres!$G:$G, "AWAITINGVALID", D_Demandeurs_Budgets_Centres!$N:$N, $B120)</f>
        <v>0</v>
      </c>
      <c r="D120" s="165">
        <f>COUNTIFS(D_Demandeurs_Budgets_Centres!$G:$G, "TREAT", D_Demandeurs_Budgets_Centres!$N:$N, $B120)</f>
        <v>0</v>
      </c>
      <c r="E120" s="165">
        <f>COUNTIFS(D_Demandeurs_Budgets_Centres!$G:$G, "REQUEST", D_Demandeurs_Budgets_Centres!$N:$N, $B120)</f>
        <v>0</v>
      </c>
      <c r="F120" s="165">
        <f>COUNTIFS(D_Demandeurs_Budgets_Centres!$G:$G, "TREATED", D_Demandeurs_Budgets_Centres!$N:$N, $B120)</f>
        <v>0</v>
      </c>
      <c r="G120" s="165">
        <f>COUNTIFS(D_Demandeurs_Budgets_Centres!$G:$G, "RECEPTIONED", D_Demandeurs_Budgets_Centres!$N:$N, $B120)</f>
        <v>0</v>
      </c>
      <c r="H120" s="182">
        <f>SUMPRODUCT((D_Demandeurs_Budgets_Centres!N:N=B120)*(D_Demandeurs_Budgets_Centres!G:G="TREATED")*(D_Demandeurs_Budgets_Centres!AC:AC))</f>
        <v>0</v>
      </c>
    </row>
    <row r="121" spans="2:8" ht="18.75" x14ac:dyDescent="0.25">
      <c r="B121" s="174" t="s">
        <v>174</v>
      </c>
      <c r="C121" s="180">
        <f>COUNTIFS(D_Demandeurs_Budgets_Centres!$G:$G, "AWAITINGVALID", D_Demandeurs_Budgets_Centres!$N:$N, $B121)</f>
        <v>0</v>
      </c>
      <c r="D121" s="165">
        <f>COUNTIFS(D_Demandeurs_Budgets_Centres!$G:$G, "TREAT", D_Demandeurs_Budgets_Centres!$N:$N, $B121)</f>
        <v>0</v>
      </c>
      <c r="E121" s="165">
        <f>COUNTIFS(D_Demandeurs_Budgets_Centres!$G:$G, "REQUEST", D_Demandeurs_Budgets_Centres!$N:$N, $B121)</f>
        <v>0</v>
      </c>
      <c r="F121" s="165">
        <f>COUNTIFS(D_Demandeurs_Budgets_Centres!$G:$G, "TREATED", D_Demandeurs_Budgets_Centres!$N:$N, $B121)</f>
        <v>0</v>
      </c>
      <c r="G121" s="165">
        <f>COUNTIFS(D_Demandeurs_Budgets_Centres!$G:$G, "RECEPTIONED", D_Demandeurs_Budgets_Centres!$N:$N, $B121)</f>
        <v>0</v>
      </c>
      <c r="H121" s="182">
        <f>SUMPRODUCT((D_Demandeurs_Budgets_Centres!N:N=B121)*(D_Demandeurs_Budgets_Centres!G:G="TREATED")*(D_Demandeurs_Budgets_Centres!AC:AC))</f>
        <v>0</v>
      </c>
    </row>
    <row r="122" spans="2:8" ht="18.75" x14ac:dyDescent="0.25">
      <c r="B122" s="174" t="s">
        <v>149</v>
      </c>
      <c r="C122" s="180">
        <f>COUNTIFS(D_Demandeurs_Budgets_Centres!$G:$G, "AWAITINGVALID", D_Demandeurs_Budgets_Centres!$N:$N, $B122)</f>
        <v>0</v>
      </c>
      <c r="D122" s="165">
        <f>COUNTIFS(D_Demandeurs_Budgets_Centres!$G:$G, "TREAT", D_Demandeurs_Budgets_Centres!$N:$N, $B122)</f>
        <v>0</v>
      </c>
      <c r="E122" s="165">
        <f>COUNTIFS(D_Demandeurs_Budgets_Centres!$G:$G, "REQUEST", D_Demandeurs_Budgets_Centres!$N:$N, $B122)</f>
        <v>0</v>
      </c>
      <c r="F122" s="165">
        <f>COUNTIFS(D_Demandeurs_Budgets_Centres!$G:$G, "TREATED", D_Demandeurs_Budgets_Centres!$N:$N, $B122)</f>
        <v>0</v>
      </c>
      <c r="G122" s="165">
        <f>COUNTIFS(D_Demandeurs_Budgets_Centres!$G:$G, "RECEPTIONED", D_Demandeurs_Budgets_Centres!$N:$N, $B122)</f>
        <v>0</v>
      </c>
      <c r="H122" s="182">
        <f>SUMPRODUCT((D_Demandeurs_Budgets_Centres!N:N=B122)*(D_Demandeurs_Budgets_Centres!G:G="TREATED")*(D_Demandeurs_Budgets_Centres!AC:AC))</f>
        <v>0</v>
      </c>
    </row>
    <row r="123" spans="2:8" ht="18.75" x14ac:dyDescent="0.25">
      <c r="B123" s="174" t="s">
        <v>106</v>
      </c>
      <c r="C123" s="180">
        <f>COUNTIFS(D_Demandeurs_Budgets_Centres!$G:$G, "AWAITINGVALID", D_Demandeurs_Budgets_Centres!$N:$N, $B123)</f>
        <v>0</v>
      </c>
      <c r="D123" s="165">
        <f>COUNTIFS(D_Demandeurs_Budgets_Centres!$G:$G, "TREAT", D_Demandeurs_Budgets_Centres!$N:$N, $B123)</f>
        <v>0</v>
      </c>
      <c r="E123" s="165">
        <f>COUNTIFS(D_Demandeurs_Budgets_Centres!$G:$G, "REQUEST", D_Demandeurs_Budgets_Centres!$N:$N, $B123)</f>
        <v>0</v>
      </c>
      <c r="F123" s="165">
        <f>COUNTIFS(D_Demandeurs_Budgets_Centres!$G:$G, "TREATED", D_Demandeurs_Budgets_Centres!$N:$N, $B123)</f>
        <v>0</v>
      </c>
      <c r="G123" s="165">
        <f>COUNTIFS(D_Demandeurs_Budgets_Centres!$G:$G, "RECEPTIONED", D_Demandeurs_Budgets_Centres!$N:$N, $B123)</f>
        <v>0</v>
      </c>
      <c r="H123" s="182">
        <f>SUMPRODUCT((D_Demandeurs_Budgets_Centres!N:N=B123)*(D_Demandeurs_Budgets_Centres!G:G="TREATED")*(D_Demandeurs_Budgets_Centres!AC:AC))</f>
        <v>0</v>
      </c>
    </row>
    <row r="124" spans="2:8" ht="18.75" x14ac:dyDescent="0.25">
      <c r="B124" s="174" t="s">
        <v>59</v>
      </c>
      <c r="C124" s="180">
        <f>COUNTIFS(D_Demandeurs_Budgets_Centres!$G:$G, "AWAITINGVALID", D_Demandeurs_Budgets_Centres!$N:$N, $B124)</f>
        <v>0</v>
      </c>
      <c r="D124" s="165">
        <f>COUNTIFS(D_Demandeurs_Budgets_Centres!$G:$G, "TREAT", D_Demandeurs_Budgets_Centres!$N:$N, $B124)</f>
        <v>0</v>
      </c>
      <c r="E124" s="165">
        <f>COUNTIFS(D_Demandeurs_Budgets_Centres!$G:$G, "REQUEST", D_Demandeurs_Budgets_Centres!$N:$N, $B124)</f>
        <v>0</v>
      </c>
      <c r="F124" s="165">
        <f>COUNTIFS(D_Demandeurs_Budgets_Centres!$G:$G, "TREATED", D_Demandeurs_Budgets_Centres!$N:$N, $B124)</f>
        <v>0</v>
      </c>
      <c r="G124" s="165">
        <f>COUNTIFS(D_Demandeurs_Budgets_Centres!$G:$G, "RECEPTIONED", D_Demandeurs_Budgets_Centres!$N:$N, $B124)</f>
        <v>0</v>
      </c>
      <c r="H124" s="182">
        <f>SUMPRODUCT((D_Demandeurs_Budgets_Centres!N:N=B124)*(D_Demandeurs_Budgets_Centres!G:G="TREATED")*(D_Demandeurs_Budgets_Centres!AC:AC))</f>
        <v>0</v>
      </c>
    </row>
    <row r="125" spans="2:8" ht="18.75" x14ac:dyDescent="0.25">
      <c r="B125" s="174" t="s">
        <v>173</v>
      </c>
      <c r="C125" s="180">
        <f>COUNTIFS(D_Demandeurs_Budgets_Centres!$G:$G, "AWAITINGVALID", D_Demandeurs_Budgets_Centres!$N:$N, $B125)</f>
        <v>0</v>
      </c>
      <c r="D125" s="165">
        <f>COUNTIFS(D_Demandeurs_Budgets_Centres!$G:$G, "TREAT", D_Demandeurs_Budgets_Centres!$N:$N, $B125)</f>
        <v>0</v>
      </c>
      <c r="E125" s="165">
        <f>COUNTIFS(D_Demandeurs_Budgets_Centres!$G:$G, "REQUEST", D_Demandeurs_Budgets_Centres!$N:$N, $B125)</f>
        <v>0</v>
      </c>
      <c r="F125" s="165">
        <f>COUNTIFS(D_Demandeurs_Budgets_Centres!$G:$G, "TREATED", D_Demandeurs_Budgets_Centres!$N:$N, $B125)</f>
        <v>0</v>
      </c>
      <c r="G125" s="165">
        <f>COUNTIFS(D_Demandeurs_Budgets_Centres!$G:$G, "RECEPTIONED", D_Demandeurs_Budgets_Centres!$N:$N, $B125)</f>
        <v>0</v>
      </c>
      <c r="H125" s="182">
        <f>SUMPRODUCT((D_Demandeurs_Budgets_Centres!N:N=B125)*(D_Demandeurs_Budgets_Centres!G:G="TREATED")*(D_Demandeurs_Budgets_Centres!AC:AC))</f>
        <v>0</v>
      </c>
    </row>
    <row r="126" spans="2:8" ht="18.75" x14ac:dyDescent="0.25">
      <c r="B126" s="174" t="s">
        <v>172</v>
      </c>
      <c r="C126" s="180">
        <f>COUNTIFS(D_Demandeurs_Budgets_Centres!$G:$G, "AWAITINGVALID", D_Demandeurs_Budgets_Centres!$N:$N, $B126)</f>
        <v>0</v>
      </c>
      <c r="D126" s="165">
        <f>COUNTIFS(D_Demandeurs_Budgets_Centres!$G:$G, "TREAT", D_Demandeurs_Budgets_Centres!$N:$N, $B126)</f>
        <v>0</v>
      </c>
      <c r="E126" s="165">
        <f>COUNTIFS(D_Demandeurs_Budgets_Centres!$G:$G, "REQUEST", D_Demandeurs_Budgets_Centres!$N:$N, $B126)</f>
        <v>0</v>
      </c>
      <c r="F126" s="165">
        <f>COUNTIFS(D_Demandeurs_Budgets_Centres!$G:$G, "TREATED", D_Demandeurs_Budgets_Centres!$N:$N, $B126)</f>
        <v>0</v>
      </c>
      <c r="G126" s="165">
        <f>COUNTIFS(D_Demandeurs_Budgets_Centres!$G:$G, "RECEPTIONED", D_Demandeurs_Budgets_Centres!$N:$N, $B126)</f>
        <v>0</v>
      </c>
      <c r="H126" s="182">
        <f>SUMPRODUCT((D_Demandeurs_Budgets_Centres!N:N=B126)*(D_Demandeurs_Budgets_Centres!G:G="TREATED")*(D_Demandeurs_Budgets_Centres!AC:AC))</f>
        <v>0</v>
      </c>
    </row>
    <row r="127" spans="2:8" ht="18.75" x14ac:dyDescent="0.25">
      <c r="B127" s="174" t="s">
        <v>171</v>
      </c>
      <c r="C127" s="180">
        <f>COUNTIFS(D_Demandeurs_Budgets_Centres!$G:$G, "AWAITINGVALID", D_Demandeurs_Budgets_Centres!$N:$N, $B127)</f>
        <v>0</v>
      </c>
      <c r="D127" s="165">
        <f>COUNTIFS(D_Demandeurs_Budgets_Centres!$G:$G, "TREAT", D_Demandeurs_Budgets_Centres!$N:$N, $B127)</f>
        <v>0</v>
      </c>
      <c r="E127" s="165">
        <f>COUNTIFS(D_Demandeurs_Budgets_Centres!$G:$G, "REQUEST", D_Demandeurs_Budgets_Centres!$N:$N, $B127)</f>
        <v>0</v>
      </c>
      <c r="F127" s="165">
        <f>COUNTIFS(D_Demandeurs_Budgets_Centres!$G:$G, "TREATED", D_Demandeurs_Budgets_Centres!$N:$N, $B127)</f>
        <v>0</v>
      </c>
      <c r="G127" s="165">
        <f>COUNTIFS(D_Demandeurs_Budgets_Centres!$G:$G, "RECEPTIONED", D_Demandeurs_Budgets_Centres!$N:$N, $B127)</f>
        <v>0</v>
      </c>
      <c r="H127" s="182">
        <f>SUMPRODUCT((D_Demandeurs_Budgets_Centres!N:N=B127)*(D_Demandeurs_Budgets_Centres!G:G="TREATED")*(D_Demandeurs_Budgets_Centres!AC:AC))</f>
        <v>0</v>
      </c>
    </row>
    <row r="128" spans="2:8" ht="18.75" x14ac:dyDescent="0.25">
      <c r="B128" s="174" t="s">
        <v>170</v>
      </c>
      <c r="C128" s="180">
        <f>COUNTIFS(D_Demandeurs_Budgets_Centres!$G:$G, "AWAITINGVALID", D_Demandeurs_Budgets_Centres!$N:$N, $B128)</f>
        <v>0</v>
      </c>
      <c r="D128" s="165">
        <f>COUNTIFS(D_Demandeurs_Budgets_Centres!$G:$G, "TREAT", D_Demandeurs_Budgets_Centres!$N:$N, $B128)</f>
        <v>0</v>
      </c>
      <c r="E128" s="165">
        <f>COUNTIFS(D_Demandeurs_Budgets_Centres!$G:$G, "REQUEST", D_Demandeurs_Budgets_Centres!$N:$N, $B128)</f>
        <v>0</v>
      </c>
      <c r="F128" s="165">
        <f>COUNTIFS(D_Demandeurs_Budgets_Centres!$G:$G, "TREATED", D_Demandeurs_Budgets_Centres!$N:$N, $B128)</f>
        <v>0</v>
      </c>
      <c r="G128" s="165">
        <f>COUNTIFS(D_Demandeurs_Budgets_Centres!$G:$G, "RECEPTIONED", D_Demandeurs_Budgets_Centres!$N:$N, $B128)</f>
        <v>0</v>
      </c>
      <c r="H128" s="182">
        <f>SUMPRODUCT((D_Demandeurs_Budgets_Centres!N:N=B128)*(D_Demandeurs_Budgets_Centres!G:G="TREATED")*(D_Demandeurs_Budgets_Centres!AC:AC))</f>
        <v>0</v>
      </c>
    </row>
    <row r="129" spans="2:8" ht="18.75" x14ac:dyDescent="0.25">
      <c r="B129" s="174" t="s">
        <v>164</v>
      </c>
      <c r="C129" s="180">
        <f>COUNTIFS(D_Demandeurs_Budgets_Centres!$G:$G, "AWAITINGVALID", D_Demandeurs_Budgets_Centres!$N:$N, $B129)</f>
        <v>0</v>
      </c>
      <c r="D129" s="165">
        <f>COUNTIFS(D_Demandeurs_Budgets_Centres!$G:$G, "TREAT", D_Demandeurs_Budgets_Centres!$N:$N, $B129)</f>
        <v>0</v>
      </c>
      <c r="E129" s="165">
        <f>COUNTIFS(D_Demandeurs_Budgets_Centres!$G:$G, "REQUEST", D_Demandeurs_Budgets_Centres!$N:$N, $B129)</f>
        <v>0</v>
      </c>
      <c r="F129" s="165">
        <f>COUNTIFS(D_Demandeurs_Budgets_Centres!$G:$G, "TREATED", D_Demandeurs_Budgets_Centres!$N:$N, $B129)</f>
        <v>0</v>
      </c>
      <c r="G129" s="165">
        <f>COUNTIFS(D_Demandeurs_Budgets_Centres!$G:$G, "RECEPTIONED", D_Demandeurs_Budgets_Centres!$N:$N, $B129)</f>
        <v>0</v>
      </c>
      <c r="H129" s="182">
        <f>SUMPRODUCT((D_Demandeurs_Budgets_Centres!N:N=B129)*(D_Demandeurs_Budgets_Centres!G:G="TREATED")*(D_Demandeurs_Budgets_Centres!AC:AC))</f>
        <v>0</v>
      </c>
    </row>
    <row r="130" spans="2:8" ht="18.75" x14ac:dyDescent="0.25">
      <c r="B130" s="174" t="s">
        <v>169</v>
      </c>
      <c r="C130" s="180">
        <f>COUNTIFS(D_Demandeurs_Budgets_Centres!$G:$G, "AWAITINGVALID", D_Demandeurs_Budgets_Centres!$N:$N, $B130)</f>
        <v>0</v>
      </c>
      <c r="D130" s="165">
        <f>COUNTIFS(D_Demandeurs_Budgets_Centres!$G:$G, "TREAT", D_Demandeurs_Budgets_Centres!$N:$N, $B130)</f>
        <v>0</v>
      </c>
      <c r="E130" s="165">
        <f>COUNTIFS(D_Demandeurs_Budgets_Centres!$G:$G, "REQUEST", D_Demandeurs_Budgets_Centres!$N:$N, $B130)</f>
        <v>0</v>
      </c>
      <c r="F130" s="165">
        <f>COUNTIFS(D_Demandeurs_Budgets_Centres!$G:$G, "TREATED", D_Demandeurs_Budgets_Centres!$N:$N, $B130)</f>
        <v>0</v>
      </c>
      <c r="G130" s="165">
        <f>COUNTIFS(D_Demandeurs_Budgets_Centres!$G:$G, "RECEPTIONED", D_Demandeurs_Budgets_Centres!$N:$N, $B130)</f>
        <v>0</v>
      </c>
      <c r="H130" s="182">
        <f>SUMPRODUCT((D_Demandeurs_Budgets_Centres!N:N=B130)*(D_Demandeurs_Budgets_Centres!G:G="TREATED")*(D_Demandeurs_Budgets_Centres!AC:AC))</f>
        <v>0</v>
      </c>
    </row>
    <row r="131" spans="2:8" ht="18.75" x14ac:dyDescent="0.25">
      <c r="B131" s="174" t="s">
        <v>100</v>
      </c>
      <c r="C131" s="180">
        <f>COUNTIFS(D_Demandeurs_Budgets_Centres!$G:$G, "AWAITINGVALID", D_Demandeurs_Budgets_Centres!$N:$N, $B131)</f>
        <v>0</v>
      </c>
      <c r="D131" s="165">
        <f>COUNTIFS(D_Demandeurs_Budgets_Centres!$G:$G, "TREAT", D_Demandeurs_Budgets_Centres!$N:$N, $B131)</f>
        <v>0</v>
      </c>
      <c r="E131" s="165">
        <f>COUNTIFS(D_Demandeurs_Budgets_Centres!$G:$G, "REQUEST", D_Demandeurs_Budgets_Centres!$N:$N, $B131)</f>
        <v>0</v>
      </c>
      <c r="F131" s="165">
        <f>COUNTIFS(D_Demandeurs_Budgets_Centres!$G:$G, "TREATED", D_Demandeurs_Budgets_Centres!$N:$N, $B131)</f>
        <v>0</v>
      </c>
      <c r="G131" s="165">
        <f>COUNTIFS(D_Demandeurs_Budgets_Centres!$G:$G, "RECEPTIONED", D_Demandeurs_Budgets_Centres!$N:$N, $B131)</f>
        <v>0</v>
      </c>
      <c r="H131" s="182">
        <f>SUMPRODUCT((D_Demandeurs_Budgets_Centres!N:N=B131)*(D_Demandeurs_Budgets_Centres!G:G="TREATED")*(D_Demandeurs_Budgets_Centres!AC:AC))</f>
        <v>0</v>
      </c>
    </row>
    <row r="132" spans="2:8" ht="18.75" x14ac:dyDescent="0.25">
      <c r="B132" s="174" t="s">
        <v>168</v>
      </c>
      <c r="C132" s="180">
        <f>COUNTIFS(D_Demandeurs_Budgets_Centres!$G:$G, "AWAITINGVALID", D_Demandeurs_Budgets_Centres!$N:$N, $B132)</f>
        <v>0</v>
      </c>
      <c r="D132" s="165">
        <f>COUNTIFS(D_Demandeurs_Budgets_Centres!$G:$G, "TREAT", D_Demandeurs_Budgets_Centres!$N:$N, $B132)</f>
        <v>0</v>
      </c>
      <c r="E132" s="165">
        <f>COUNTIFS(D_Demandeurs_Budgets_Centres!$G:$G, "REQUEST", D_Demandeurs_Budgets_Centres!$N:$N, $B132)</f>
        <v>0</v>
      </c>
      <c r="F132" s="165">
        <f>COUNTIFS(D_Demandeurs_Budgets_Centres!$G:$G, "TREATED", D_Demandeurs_Budgets_Centres!$N:$N, $B132)</f>
        <v>0</v>
      </c>
      <c r="G132" s="165">
        <f>COUNTIFS(D_Demandeurs_Budgets_Centres!$G:$G, "RECEPTIONED", D_Demandeurs_Budgets_Centres!$N:$N, $B132)</f>
        <v>0</v>
      </c>
      <c r="H132" s="182">
        <f>SUMPRODUCT((D_Demandeurs_Budgets_Centres!N:N=B132)*(D_Demandeurs_Budgets_Centres!G:G="TREATED")*(D_Demandeurs_Budgets_Centres!AC:AC))</f>
        <v>0</v>
      </c>
    </row>
    <row r="133" spans="2:8" ht="18.75" x14ac:dyDescent="0.25">
      <c r="B133" s="174" t="s">
        <v>81</v>
      </c>
      <c r="C133" s="180">
        <f>COUNTIFS(D_Demandeurs_Budgets_Centres!$G:$G, "AWAITINGVALID", D_Demandeurs_Budgets_Centres!$N:$N, $B133)</f>
        <v>0</v>
      </c>
      <c r="D133" s="165">
        <f>COUNTIFS(D_Demandeurs_Budgets_Centres!$G:$G, "TREAT", D_Demandeurs_Budgets_Centres!$N:$N, $B133)</f>
        <v>0</v>
      </c>
      <c r="E133" s="165">
        <f>COUNTIFS(D_Demandeurs_Budgets_Centres!$G:$G, "REQUEST", D_Demandeurs_Budgets_Centres!$N:$N, $B133)</f>
        <v>0</v>
      </c>
      <c r="F133" s="165">
        <f>COUNTIFS(D_Demandeurs_Budgets_Centres!$G:$G, "TREATED", D_Demandeurs_Budgets_Centres!$N:$N, $B133)</f>
        <v>0</v>
      </c>
      <c r="G133" s="165">
        <f>COUNTIFS(D_Demandeurs_Budgets_Centres!$G:$G, "RECEPTIONED", D_Demandeurs_Budgets_Centres!$N:$N, $B133)</f>
        <v>0</v>
      </c>
      <c r="H133" s="182">
        <f>SUMPRODUCT((D_Demandeurs_Budgets_Centres!N:N=B133)*(D_Demandeurs_Budgets_Centres!G:G="TREATED")*(D_Demandeurs_Budgets_Centres!AC:AC))</f>
        <v>0</v>
      </c>
    </row>
    <row r="134" spans="2:8" x14ac:dyDescent="0.25">
      <c r="B134" s="175"/>
      <c r="C134" s="175"/>
      <c r="D134" s="178"/>
      <c r="E134" s="178"/>
      <c r="F134" s="178"/>
      <c r="G134" s="178"/>
      <c r="H134" s="183"/>
    </row>
    <row r="135" spans="2:8" x14ac:dyDescent="0.25">
      <c r="B135" s="175"/>
      <c r="C135" s="175"/>
      <c r="D135" s="178"/>
      <c r="E135" s="184"/>
      <c r="F135" s="178"/>
      <c r="G135" s="178"/>
      <c r="H135" s="183"/>
    </row>
    <row r="136" spans="2:8" x14ac:dyDescent="0.25">
      <c r="B136" s="175"/>
      <c r="C136" s="175"/>
      <c r="D136" s="178"/>
      <c r="E136" s="178"/>
      <c r="F136" s="178"/>
      <c r="G136" s="178"/>
      <c r="H136" s="183"/>
    </row>
    <row r="137" spans="2:8" x14ac:dyDescent="0.25">
      <c r="B137" s="175"/>
      <c r="C137" s="175"/>
      <c r="D137" s="178"/>
      <c r="E137" s="178"/>
      <c r="F137" s="178"/>
      <c r="G137" s="178"/>
      <c r="H137" s="183"/>
    </row>
    <row r="138" spans="2:8" x14ac:dyDescent="0.25">
      <c r="B138" s="175"/>
      <c r="C138" s="175"/>
      <c r="D138" s="178"/>
      <c r="E138" s="178"/>
      <c r="F138" s="178"/>
      <c r="G138" s="178"/>
      <c r="H138" s="183"/>
    </row>
    <row r="139" spans="2:8" x14ac:dyDescent="0.25">
      <c r="B139" s="175"/>
      <c r="C139" s="175"/>
      <c r="D139" s="178"/>
      <c r="E139" s="178"/>
      <c r="F139" s="178"/>
      <c r="G139" s="178"/>
      <c r="H139" s="183"/>
    </row>
    <row r="140" spans="2:8" x14ac:dyDescent="0.25">
      <c r="B140" s="175"/>
      <c r="C140" s="175"/>
      <c r="D140" s="178"/>
      <c r="E140" s="178"/>
      <c r="F140" s="178"/>
      <c r="G140" s="178"/>
      <c r="H140" s="183"/>
    </row>
    <row r="141" spans="2:8" x14ac:dyDescent="0.25">
      <c r="B141" s="175"/>
      <c r="C141" s="175"/>
      <c r="D141" s="178"/>
      <c r="E141" s="178"/>
      <c r="F141" s="178"/>
      <c r="G141" s="178"/>
      <c r="H141" s="183"/>
    </row>
    <row r="142" spans="2:8" x14ac:dyDescent="0.25">
      <c r="B142" s="175"/>
      <c r="C142" s="175"/>
      <c r="D142" s="178"/>
      <c r="E142" s="178"/>
      <c r="F142" s="178"/>
      <c r="G142" s="178"/>
      <c r="H142" s="183"/>
    </row>
    <row r="143" spans="2:8" x14ac:dyDescent="0.25">
      <c r="B143" s="175"/>
      <c r="C143" s="175"/>
      <c r="D143" s="178"/>
      <c r="E143" s="178"/>
      <c r="F143" s="178"/>
      <c r="G143" s="178"/>
      <c r="H143" s="183"/>
    </row>
    <row r="144" spans="2:8" x14ac:dyDescent="0.25">
      <c r="B144" s="175"/>
      <c r="C144" s="175"/>
      <c r="D144" s="178"/>
      <c r="E144" s="178"/>
      <c r="F144" s="178"/>
      <c r="G144" s="178"/>
      <c r="H144" s="183"/>
    </row>
    <row r="145" spans="2:8" x14ac:dyDescent="0.25">
      <c r="B145" s="175"/>
      <c r="C145" s="175"/>
      <c r="D145" s="178"/>
      <c r="E145" s="178"/>
      <c r="F145" s="178"/>
      <c r="G145" s="178"/>
      <c r="H145" s="183"/>
    </row>
    <row r="146" spans="2:8" x14ac:dyDescent="0.25">
      <c r="B146" s="175"/>
      <c r="C146" s="175"/>
      <c r="D146" s="178"/>
      <c r="E146" s="178"/>
      <c r="F146" s="178"/>
      <c r="G146" s="178"/>
      <c r="H146" s="183"/>
    </row>
    <row r="147" spans="2:8" x14ac:dyDescent="0.25">
      <c r="B147" s="175"/>
      <c r="C147" s="175"/>
      <c r="D147" s="178"/>
      <c r="E147" s="178"/>
      <c r="F147" s="178"/>
      <c r="G147" s="178"/>
      <c r="H147" s="183"/>
    </row>
    <row r="148" spans="2:8" x14ac:dyDescent="0.25">
      <c r="B148" s="175"/>
      <c r="C148" s="175"/>
      <c r="D148" s="178"/>
      <c r="E148" s="178"/>
      <c r="F148" s="178"/>
      <c r="G148" s="178"/>
      <c r="H148" s="183"/>
    </row>
    <row r="149" spans="2:8" x14ac:dyDescent="0.25">
      <c r="B149" s="175"/>
      <c r="C149" s="175"/>
      <c r="D149" s="178"/>
      <c r="E149" s="178"/>
      <c r="F149" s="178"/>
      <c r="G149" s="178"/>
      <c r="H149" s="183"/>
    </row>
    <row r="150" spans="2:8" x14ac:dyDescent="0.25">
      <c r="B150" s="175"/>
      <c r="C150" s="175"/>
      <c r="D150" s="178"/>
      <c r="E150" s="178"/>
      <c r="F150" s="178"/>
      <c r="G150" s="178"/>
      <c r="H150" s="183"/>
    </row>
    <row r="151" spans="2:8" x14ac:dyDescent="0.25">
      <c r="B151" s="175"/>
      <c r="C151" s="175"/>
      <c r="D151" s="178"/>
      <c r="E151" s="178"/>
      <c r="F151" s="178"/>
      <c r="G151" s="178"/>
      <c r="H151" s="183"/>
    </row>
    <row r="152" spans="2:8" x14ac:dyDescent="0.25">
      <c r="B152" s="175"/>
      <c r="C152" s="175"/>
      <c r="D152" s="178"/>
      <c r="E152" s="178"/>
      <c r="F152" s="178"/>
      <c r="G152" s="178"/>
      <c r="H152" s="183"/>
    </row>
    <row r="153" spans="2:8" x14ac:dyDescent="0.25">
      <c r="B153" s="175"/>
      <c r="C153" s="175"/>
      <c r="D153" s="178"/>
      <c r="E153" s="178"/>
      <c r="F153" s="178"/>
      <c r="G153" s="178"/>
      <c r="H153" s="183"/>
    </row>
    <row r="154" spans="2:8" x14ac:dyDescent="0.25">
      <c r="B154" s="175"/>
      <c r="C154" s="175"/>
      <c r="D154" s="178"/>
      <c r="E154" s="178"/>
      <c r="F154" s="178"/>
      <c r="G154" s="178"/>
      <c r="H154" s="183"/>
    </row>
    <row r="155" spans="2:8" x14ac:dyDescent="0.25">
      <c r="B155" s="175"/>
      <c r="C155" s="175"/>
      <c r="D155" s="178"/>
      <c r="E155" s="178"/>
      <c r="F155" s="178"/>
      <c r="G155" s="178"/>
      <c r="H155" s="183"/>
    </row>
    <row r="156" spans="2:8" x14ac:dyDescent="0.25">
      <c r="B156" s="175"/>
      <c r="C156" s="175"/>
      <c r="D156" s="178"/>
      <c r="E156" s="178"/>
      <c r="F156" s="178"/>
      <c r="G156" s="178"/>
      <c r="H156" s="183"/>
    </row>
    <row r="157" spans="2:8" x14ac:dyDescent="0.25">
      <c r="B157" s="175"/>
      <c r="C157" s="175"/>
      <c r="D157" s="178"/>
      <c r="E157" s="178"/>
      <c r="F157" s="178"/>
      <c r="G157" s="178"/>
      <c r="H157" s="183"/>
    </row>
    <row r="158" spans="2:8" x14ac:dyDescent="0.25">
      <c r="B158" s="175"/>
      <c r="C158" s="175"/>
      <c r="D158" s="178"/>
      <c r="E158" s="178"/>
      <c r="F158" s="178"/>
      <c r="G158" s="178"/>
      <c r="H158" s="183"/>
    </row>
    <row r="159" spans="2:8" ht="15.75" thickBot="1" x14ac:dyDescent="0.3">
      <c r="B159" s="185"/>
      <c r="C159" s="185"/>
      <c r="D159" s="186"/>
      <c r="E159" s="186"/>
      <c r="F159" s="186"/>
      <c r="G159" s="186"/>
      <c r="H159" s="187"/>
    </row>
    <row r="160" spans="2:8" ht="19.5" thickBot="1" x14ac:dyDescent="0.3">
      <c r="B160" s="188" t="s">
        <v>243</v>
      </c>
      <c r="C160" s="189">
        <f t="shared" ref="C160:H160" si="0">SUM(C3:C159)</f>
        <v>0</v>
      </c>
      <c r="D160" s="190">
        <f t="shared" si="0"/>
        <v>0</v>
      </c>
      <c r="E160" s="190">
        <f t="shared" si="0"/>
        <v>0</v>
      </c>
      <c r="F160" s="190">
        <f t="shared" si="0"/>
        <v>0</v>
      </c>
      <c r="G160" s="190">
        <f t="shared" si="0"/>
        <v>0</v>
      </c>
      <c r="H160" s="191">
        <f t="shared" si="0"/>
        <v>0</v>
      </c>
    </row>
  </sheetData>
  <sortState ref="B3:B133">
    <sortCondition ref="B2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7" tint="0.79998168889431442"/>
  </sheetPr>
  <dimension ref="B1:G52"/>
  <sheetViews>
    <sheetView workbookViewId="0">
      <selection activeCell="F6" sqref="F6"/>
    </sheetView>
  </sheetViews>
  <sheetFormatPr baseColWidth="10" defaultRowHeight="15" x14ac:dyDescent="0.25"/>
  <cols>
    <col min="2" max="2" width="49" bestFit="1" customWidth="1"/>
    <col min="3" max="3" width="24.7109375" customWidth="1"/>
    <col min="6" max="6" width="31.5703125" customWidth="1"/>
  </cols>
  <sheetData>
    <row r="1" spans="2:7" ht="15.75" thickBot="1" x14ac:dyDescent="0.3"/>
    <row r="2" spans="2:7" ht="19.5" thickBot="1" x14ac:dyDescent="0.3">
      <c r="B2" s="110" t="s">
        <v>244</v>
      </c>
      <c r="C2" s="114" t="s">
        <v>264</v>
      </c>
    </row>
    <row r="3" spans="2:7" ht="18.75" x14ac:dyDescent="0.25">
      <c r="B3" s="113" t="s">
        <v>10</v>
      </c>
      <c r="C3" s="166">
        <f>SUMPRODUCT((D_Demandeurs_Budgets_Centres!U:U=B3)*(D_Demandeurs_Budgets_Centres!AC:AC))</f>
        <v>0</v>
      </c>
    </row>
    <row r="4" spans="2:7" ht="18.75" x14ac:dyDescent="0.25">
      <c r="B4" s="111" t="s">
        <v>110</v>
      </c>
      <c r="C4" s="167">
        <f>SUMPRODUCT((D_Demandeurs_Budgets_Centres!U:U=B4)*(D_Demandeurs_Budgets_Centres!AC:AC))</f>
        <v>0</v>
      </c>
    </row>
    <row r="5" spans="2:7" ht="18.75" x14ac:dyDescent="0.25">
      <c r="B5" s="111" t="s">
        <v>245</v>
      </c>
      <c r="C5" s="167">
        <f>SUMPRODUCT((D_Demandeurs_Budgets_Centres!U:U=B5)*(D_Demandeurs_Budgets_Centres!AC:AC))</f>
        <v>0</v>
      </c>
    </row>
    <row r="6" spans="2:7" ht="18.75" x14ac:dyDescent="0.25">
      <c r="B6" s="111" t="s">
        <v>47</v>
      </c>
      <c r="C6" s="167">
        <f>SUMPRODUCT((D_Demandeurs_Budgets_Centres!U:U=B6)*(D_Demandeurs_Budgets_Centres!AC:AC))</f>
        <v>0</v>
      </c>
    </row>
    <row r="7" spans="2:7" ht="18.75" x14ac:dyDescent="0.25">
      <c r="B7" s="111" t="s">
        <v>246</v>
      </c>
      <c r="C7" s="167">
        <f>SUMPRODUCT((D_Demandeurs_Budgets_Centres!U:U=B7)*(D_Demandeurs_Budgets_Centres!AC:AC))</f>
        <v>0</v>
      </c>
    </row>
    <row r="8" spans="2:7" ht="18.75" x14ac:dyDescent="0.25">
      <c r="B8" s="111" t="s">
        <v>247</v>
      </c>
      <c r="C8" s="167">
        <f>SUMPRODUCT((D_Demandeurs_Budgets_Centres!U:U=B8)*(D_Demandeurs_Budgets_Centres!AC:AC))</f>
        <v>0</v>
      </c>
    </row>
    <row r="9" spans="2:7" ht="18.75" x14ac:dyDescent="0.25">
      <c r="B9" s="111" t="s">
        <v>4</v>
      </c>
      <c r="C9" s="167">
        <f>SUMPRODUCT((D_Demandeurs_Budgets_Centres!U:U=B9)*(D_Demandeurs_Budgets_Centres!AC:AC))</f>
        <v>0</v>
      </c>
    </row>
    <row r="10" spans="2:7" ht="18.75" x14ac:dyDescent="0.25">
      <c r="B10" s="111" t="s">
        <v>5</v>
      </c>
      <c r="C10" s="167">
        <f>SUMPRODUCT((D_Demandeurs_Budgets_Centres!U:U=B10)*(D_Demandeurs_Budgets_Centres!AC:AC))</f>
        <v>0</v>
      </c>
    </row>
    <row r="11" spans="2:7" ht="18.75" x14ac:dyDescent="0.25">
      <c r="B11" s="111" t="s">
        <v>18</v>
      </c>
      <c r="C11" s="167">
        <f>SUMPRODUCT((D_Demandeurs_Budgets_Centres!U:U=B11)*(D_Demandeurs_Budgets_Centres!AC:AC))</f>
        <v>0</v>
      </c>
    </row>
    <row r="12" spans="2:7" ht="18.75" x14ac:dyDescent="0.25">
      <c r="B12" s="111" t="s">
        <v>3</v>
      </c>
      <c r="C12" s="167">
        <f>SUMPRODUCT((D_Demandeurs_Budgets_Centres!U:U=B12)*(D_Demandeurs_Budgets_Centres!AC:AC))</f>
        <v>0</v>
      </c>
    </row>
    <row r="13" spans="2:7" ht="18.75" x14ac:dyDescent="0.25">
      <c r="B13" s="111" t="s">
        <v>17</v>
      </c>
      <c r="C13" s="167">
        <f>SUMPRODUCT((D_Demandeurs_Budgets_Centres!U:U=B13)*(D_Demandeurs_Budgets_Centres!AC:AC))</f>
        <v>0</v>
      </c>
    </row>
    <row r="14" spans="2:7" ht="18.75" x14ac:dyDescent="0.25">
      <c r="B14" s="111" t="s">
        <v>248</v>
      </c>
      <c r="C14" s="167">
        <f>SUMPRODUCT((D_Demandeurs_Budgets_Centres!U:U=B14)*(D_Demandeurs_Budgets_Centres!AC:AC))</f>
        <v>0</v>
      </c>
    </row>
    <row r="15" spans="2:7" ht="18.75" x14ac:dyDescent="0.25">
      <c r="B15" s="111" t="s">
        <v>12</v>
      </c>
      <c r="C15" s="167">
        <f>SUMPRODUCT((D_Demandeurs_Budgets_Centres!U:U=B15)*(D_Demandeurs_Budgets_Centres!AC:AC))</f>
        <v>0</v>
      </c>
      <c r="E15">
        <v>36</v>
      </c>
      <c r="F15" t="str">
        <f>INDEX(Liste_CentreCouts, E15, 0)</f>
        <v>Réseaux de chaleur</v>
      </c>
      <c r="G15" s="29">
        <f>VLOOKUP(F15, B2:C52, 2, FALSE)</f>
        <v>0</v>
      </c>
    </row>
    <row r="16" spans="2:7" ht="18.75" x14ac:dyDescent="0.25">
      <c r="B16" s="111" t="s">
        <v>1</v>
      </c>
      <c r="C16" s="167">
        <f>SUMPRODUCT((D_Demandeurs_Budgets_Centres!U:U=B16)*(D_Demandeurs_Budgets_Centres!AC:AC))</f>
        <v>0</v>
      </c>
    </row>
    <row r="17" spans="2:3" ht="18.75" x14ac:dyDescent="0.25">
      <c r="B17" s="111" t="s">
        <v>13</v>
      </c>
      <c r="C17" s="167">
        <f>SUMPRODUCT((D_Demandeurs_Budgets_Centres!U:U=B17)*(D_Demandeurs_Budgets_Centres!AC:AC))</f>
        <v>0</v>
      </c>
    </row>
    <row r="18" spans="2:3" ht="18.75" x14ac:dyDescent="0.25">
      <c r="B18" s="111" t="s">
        <v>14</v>
      </c>
      <c r="C18" s="167">
        <f>SUMPRODUCT((D_Demandeurs_Budgets_Centres!U:U=B18)*(D_Demandeurs_Budgets_Centres!AC:AC))</f>
        <v>0</v>
      </c>
    </row>
    <row r="19" spans="2:3" ht="18.75" x14ac:dyDescent="0.25">
      <c r="B19" s="111" t="s">
        <v>249</v>
      </c>
      <c r="C19" s="167">
        <f>SUMPRODUCT((D_Demandeurs_Budgets_Centres!U:U=B19)*(D_Demandeurs_Budgets_Centres!AC:AC))</f>
        <v>0</v>
      </c>
    </row>
    <row r="20" spans="2:3" ht="18.75" x14ac:dyDescent="0.25">
      <c r="B20" s="111" t="s">
        <v>250</v>
      </c>
      <c r="C20" s="167">
        <f>SUMPRODUCT((D_Demandeurs_Budgets_Centres!U:U=B20)*(D_Demandeurs_Budgets_Centres!AC:AC))</f>
        <v>0</v>
      </c>
    </row>
    <row r="21" spans="2:3" ht="18.75" x14ac:dyDescent="0.25">
      <c r="B21" s="111" t="s">
        <v>71</v>
      </c>
      <c r="C21" s="167">
        <f>SUMPRODUCT((D_Demandeurs_Budgets_Centres!U:U=B21)*(D_Demandeurs_Budgets_Centres!AC:AC))</f>
        <v>0</v>
      </c>
    </row>
    <row r="22" spans="2:3" ht="18.75" x14ac:dyDescent="0.25">
      <c r="B22" s="111" t="s">
        <v>21</v>
      </c>
      <c r="C22" s="167">
        <f>SUMPRODUCT((D_Demandeurs_Budgets_Centres!U:U=B22)*(D_Demandeurs_Budgets_Centres!AC:AC))</f>
        <v>0</v>
      </c>
    </row>
    <row r="23" spans="2:3" ht="18.75" x14ac:dyDescent="0.25">
      <c r="B23" s="111" t="s">
        <v>7</v>
      </c>
      <c r="C23" s="167">
        <f>SUMPRODUCT((D_Demandeurs_Budgets_Centres!U:U=B23)*(D_Demandeurs_Budgets_Centres!AC:AC))</f>
        <v>0</v>
      </c>
    </row>
    <row r="24" spans="2:3" ht="18.75" x14ac:dyDescent="0.25">
      <c r="B24" s="111" t="s">
        <v>15</v>
      </c>
      <c r="C24" s="167">
        <f>SUMPRODUCT((D_Demandeurs_Budgets_Centres!U:U=B24)*(D_Demandeurs_Budgets_Centres!AC:AC))</f>
        <v>0</v>
      </c>
    </row>
    <row r="25" spans="2:3" ht="18.75" x14ac:dyDescent="0.25">
      <c r="B25" s="111" t="s">
        <v>9</v>
      </c>
      <c r="C25" s="167">
        <f>SUMPRODUCT((D_Demandeurs_Budgets_Centres!U:U=B25)*(D_Demandeurs_Budgets_Centres!AC:AC))</f>
        <v>0</v>
      </c>
    </row>
    <row r="26" spans="2:3" ht="18.75" x14ac:dyDescent="0.25">
      <c r="B26" s="111" t="s">
        <v>251</v>
      </c>
      <c r="C26" s="167">
        <f>SUMPRODUCT((D_Demandeurs_Budgets_Centres!U:U=B26)*(D_Demandeurs_Budgets_Centres!AC:AC))</f>
        <v>0</v>
      </c>
    </row>
    <row r="27" spans="2:3" ht="18.75" x14ac:dyDescent="0.25">
      <c r="B27" s="111" t="s">
        <v>8</v>
      </c>
      <c r="C27" s="167">
        <f>SUMPRODUCT((D_Demandeurs_Budgets_Centres!U:U=B27)*(D_Demandeurs_Budgets_Centres!AC:AC))</f>
        <v>0</v>
      </c>
    </row>
    <row r="28" spans="2:3" ht="18.75" x14ac:dyDescent="0.25">
      <c r="B28" s="111" t="s">
        <v>6</v>
      </c>
      <c r="C28" s="167">
        <f>SUMPRODUCT((D_Demandeurs_Budgets_Centres!U:U=B28)*(D_Demandeurs_Budgets_Centres!AC:AC))</f>
        <v>0</v>
      </c>
    </row>
    <row r="29" spans="2:3" ht="18.75" x14ac:dyDescent="0.25">
      <c r="B29" s="111" t="s">
        <v>20</v>
      </c>
      <c r="C29" s="167">
        <f>SUMPRODUCT((D_Demandeurs_Budgets_Centres!U:U=B29)*(D_Demandeurs_Budgets_Centres!AC:AC))</f>
        <v>0</v>
      </c>
    </row>
    <row r="30" spans="2:3" ht="18.75" x14ac:dyDescent="0.25">
      <c r="B30" s="111" t="s">
        <v>96</v>
      </c>
      <c r="C30" s="167">
        <f>SUMPRODUCT((D_Demandeurs_Budgets_Centres!U:U=B30)*(D_Demandeurs_Budgets_Centres!AC:AC))</f>
        <v>0</v>
      </c>
    </row>
    <row r="31" spans="2:3" ht="18.75" x14ac:dyDescent="0.25">
      <c r="B31" s="111" t="s">
        <v>252</v>
      </c>
      <c r="C31" s="167">
        <f>SUMPRODUCT((D_Demandeurs_Budgets_Centres!U:U=B31)*(D_Demandeurs_Budgets_Centres!AC:AC))</f>
        <v>0</v>
      </c>
    </row>
    <row r="32" spans="2:3" ht="18.75" x14ac:dyDescent="0.25">
      <c r="B32" s="111" t="s">
        <v>253</v>
      </c>
      <c r="C32" s="167">
        <f>SUMPRODUCT((D_Demandeurs_Budgets_Centres!U:U=B32)*(D_Demandeurs_Budgets_Centres!AC:AC))</f>
        <v>0</v>
      </c>
    </row>
    <row r="33" spans="2:3" ht="18.75" x14ac:dyDescent="0.25">
      <c r="B33" s="111" t="s">
        <v>55</v>
      </c>
      <c r="C33" s="167">
        <f>SUMPRODUCT((D_Demandeurs_Budgets_Centres!U:U=B33)*(D_Demandeurs_Budgets_Centres!AC:AC))</f>
        <v>0</v>
      </c>
    </row>
    <row r="34" spans="2:3" ht="18.75" x14ac:dyDescent="0.25">
      <c r="B34" s="111" t="s">
        <v>2</v>
      </c>
      <c r="C34" s="167">
        <f>SUMPRODUCT((D_Demandeurs_Budgets_Centres!U:U=B34)*(D_Demandeurs_Budgets_Centres!AC:AC))</f>
        <v>0</v>
      </c>
    </row>
    <row r="35" spans="2:3" ht="18.75" x14ac:dyDescent="0.25">
      <c r="B35" s="111" t="s">
        <v>61</v>
      </c>
      <c r="C35" s="167">
        <f>SUMPRODUCT((D_Demandeurs_Budgets_Centres!U:U=B35)*(D_Demandeurs_Budgets_Centres!AC:AC))</f>
        <v>0</v>
      </c>
    </row>
    <row r="36" spans="2:3" ht="18.75" x14ac:dyDescent="0.25">
      <c r="B36" s="111" t="s">
        <v>19</v>
      </c>
      <c r="C36" s="167">
        <f>SUMPRODUCT((D_Demandeurs_Budgets_Centres!U:U=B36)*(D_Demandeurs_Budgets_Centres!AC:AC))</f>
        <v>0</v>
      </c>
    </row>
    <row r="37" spans="2:3" ht="18.75" x14ac:dyDescent="0.25">
      <c r="B37" s="111" t="s">
        <v>254</v>
      </c>
      <c r="C37" s="167">
        <f>SUMPRODUCT((D_Demandeurs_Budgets_Centres!U:U=B37)*(D_Demandeurs_Budgets_Centres!AC:AC))</f>
        <v>0</v>
      </c>
    </row>
    <row r="38" spans="2:3" ht="18.75" x14ac:dyDescent="0.25">
      <c r="B38" s="111" t="s">
        <v>94</v>
      </c>
      <c r="C38" s="167">
        <f>SUMPRODUCT((D_Demandeurs_Budgets_Centres!U:U=B38)*(D_Demandeurs_Budgets_Centres!AC:AC))</f>
        <v>0</v>
      </c>
    </row>
    <row r="39" spans="2:3" ht="18.75" x14ac:dyDescent="0.25">
      <c r="B39" s="111" t="s">
        <v>85</v>
      </c>
      <c r="C39" s="167">
        <f>SUMPRODUCT((D_Demandeurs_Budgets_Centres!U:U=B39)*(D_Demandeurs_Budgets_Centres!AC:AC))</f>
        <v>0</v>
      </c>
    </row>
    <row r="40" spans="2:3" ht="18.75" x14ac:dyDescent="0.25">
      <c r="B40" s="111" t="s">
        <v>102</v>
      </c>
      <c r="C40" s="167">
        <f>SUMPRODUCT((D_Demandeurs_Budgets_Centres!U:U=B40)*(D_Demandeurs_Budgets_Centres!AC:AC))</f>
        <v>0</v>
      </c>
    </row>
    <row r="41" spans="2:3" ht="18.75" x14ac:dyDescent="0.25">
      <c r="B41" s="111" t="s">
        <v>16</v>
      </c>
      <c r="C41" s="167">
        <f>SUMPRODUCT((D_Demandeurs_Budgets_Centres!U:U=B41)*(D_Demandeurs_Budgets_Centres!AC:AC))</f>
        <v>0</v>
      </c>
    </row>
    <row r="42" spans="2:3" ht="18.75" x14ac:dyDescent="0.25">
      <c r="B42" s="111" t="s">
        <v>11</v>
      </c>
      <c r="C42" s="167">
        <f>SUMPRODUCT((D_Demandeurs_Budgets_Centres!U:U=B42)*(D_Demandeurs_Budgets_Centres!AC:AC))</f>
        <v>0</v>
      </c>
    </row>
    <row r="43" spans="2:3" ht="18.75" x14ac:dyDescent="0.25">
      <c r="B43" s="111" t="s">
        <v>50</v>
      </c>
      <c r="C43" s="167">
        <f>SUMPRODUCT((D_Demandeurs_Budgets_Centres!U:U=B43)*(D_Demandeurs_Budgets_Centres!AC:AC))</f>
        <v>0</v>
      </c>
    </row>
    <row r="44" spans="2:3" ht="18.75" x14ac:dyDescent="0.25">
      <c r="B44" s="111" t="s">
        <v>255</v>
      </c>
      <c r="C44" s="167">
        <f>SUMPRODUCT((D_Demandeurs_Budgets_Centres!U:U=B44)*(D_Demandeurs_Budgets_Centres!AC:AC))</f>
        <v>0</v>
      </c>
    </row>
    <row r="45" spans="2:3" ht="18.75" x14ac:dyDescent="0.25">
      <c r="B45" s="111" t="s">
        <v>256</v>
      </c>
      <c r="C45" s="167">
        <f>SUMPRODUCT((D_Demandeurs_Budgets_Centres!U:U=B45)*(D_Demandeurs_Budgets_Centres!AC:AC))</f>
        <v>0</v>
      </c>
    </row>
    <row r="46" spans="2:3" ht="18.75" x14ac:dyDescent="0.25">
      <c r="B46" s="111" t="s">
        <v>25</v>
      </c>
      <c r="C46" s="167">
        <f>SUMPRODUCT((D_Demandeurs_Budgets_Centres!U:U=B46)*(D_Demandeurs_Budgets_Centres!AC:AC))</f>
        <v>0</v>
      </c>
    </row>
    <row r="47" spans="2:3" ht="18.75" x14ac:dyDescent="0.25">
      <c r="B47" s="111" t="s">
        <v>257</v>
      </c>
      <c r="C47" s="167">
        <f>SUMPRODUCT((D_Demandeurs_Budgets_Centres!U:U=B47)*(D_Demandeurs_Budgets_Centres!AC:AC))</f>
        <v>0</v>
      </c>
    </row>
    <row r="48" spans="2:3" ht="18.75" x14ac:dyDescent="0.25">
      <c r="B48" s="111" t="s">
        <v>258</v>
      </c>
      <c r="C48" s="167">
        <f>SUMPRODUCT((D_Demandeurs_Budgets_Centres!U:U=B48)*(D_Demandeurs_Budgets_Centres!AC:AC))</f>
        <v>0</v>
      </c>
    </row>
    <row r="49" spans="2:3" ht="18.75" x14ac:dyDescent="0.25">
      <c r="B49" s="111" t="s">
        <v>259</v>
      </c>
      <c r="C49" s="167">
        <f>SUMPRODUCT((D_Demandeurs_Budgets_Centres!U:U=B49)*(D_Demandeurs_Budgets_Centres!AC:AC))</f>
        <v>0</v>
      </c>
    </row>
    <row r="50" spans="2:3" ht="18.75" x14ac:dyDescent="0.25">
      <c r="B50" s="111" t="s">
        <v>260</v>
      </c>
      <c r="C50" s="167">
        <f>SUMPRODUCT((D_Demandeurs_Budgets_Centres!U:U=B50)*(D_Demandeurs_Budgets_Centres!AC:AC))</f>
        <v>0</v>
      </c>
    </row>
    <row r="51" spans="2:3" ht="18.75" x14ac:dyDescent="0.25">
      <c r="B51" s="111" t="s">
        <v>261</v>
      </c>
      <c r="C51" s="167">
        <f>SUMPRODUCT((D_Demandeurs_Budgets_Centres!U:U=B51)*(D_Demandeurs_Budgets_Centres!AC:AC))</f>
        <v>0</v>
      </c>
    </row>
    <row r="52" spans="2:3" ht="19.5" thickBot="1" x14ac:dyDescent="0.3">
      <c r="B52" s="112" t="s">
        <v>243</v>
      </c>
      <c r="C52" s="168">
        <f>SUM(C3:C51)</f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 tint="0.79998168889431442"/>
  </sheetPr>
  <dimension ref="B1:G63"/>
  <sheetViews>
    <sheetView workbookViewId="0">
      <selection activeCell="F32" sqref="F32"/>
    </sheetView>
  </sheetViews>
  <sheetFormatPr baseColWidth="10" defaultRowHeight="15" x14ac:dyDescent="0.25"/>
  <cols>
    <col min="2" max="2" width="71.7109375" bestFit="1" customWidth="1"/>
    <col min="3" max="3" width="39.42578125" bestFit="1" customWidth="1"/>
    <col min="6" max="6" width="57.7109375" customWidth="1"/>
  </cols>
  <sheetData>
    <row r="1" spans="2:7" ht="15.75" thickBot="1" x14ac:dyDescent="0.3"/>
    <row r="2" spans="2:7" ht="19.5" thickBot="1" x14ac:dyDescent="0.3">
      <c r="B2" s="80" t="s">
        <v>123</v>
      </c>
      <c r="C2" s="75" t="s">
        <v>266</v>
      </c>
    </row>
    <row r="3" spans="2:7" ht="18.75" x14ac:dyDescent="0.25">
      <c r="B3" s="78" t="s">
        <v>60</v>
      </c>
      <c r="C3" s="169">
        <f>COUNTIFS(D_Demandeurs_Budgets_Centres!G:G,  "TREATED", D_Demandeurs_Budgets_Centres!Q:Q, Traitees_Types_Budgets!B3)</f>
        <v>0</v>
      </c>
    </row>
    <row r="4" spans="2:7" ht="18.75" x14ac:dyDescent="0.25">
      <c r="B4" s="76" t="s">
        <v>108</v>
      </c>
      <c r="C4" s="170">
        <f>COUNTIFS(D_Demandeurs_Budgets_Centres!G:G,  "TREATED", D_Demandeurs_Budgets_Centres!Q:Q, Traitees_Types_Budgets!B4)</f>
        <v>0</v>
      </c>
    </row>
    <row r="5" spans="2:7" ht="18.75" x14ac:dyDescent="0.25">
      <c r="B5" s="76" t="s">
        <v>145</v>
      </c>
      <c r="C5" s="170">
        <f>COUNTIFS(D_Demandeurs_Budgets_Centres!G:G,  "TREATED", D_Demandeurs_Budgets_Centres!Q:Q, Traitees_Types_Budgets!B5)</f>
        <v>0</v>
      </c>
    </row>
    <row r="6" spans="2:7" ht="18.75" x14ac:dyDescent="0.25">
      <c r="B6" s="76" t="s">
        <v>144</v>
      </c>
      <c r="C6" s="170">
        <f>COUNTIFS(D_Demandeurs_Budgets_Centres!G:G,  "TREATED", D_Demandeurs_Budgets_Centres!Q:Q, Traitees_Types_Budgets!B6)</f>
        <v>0</v>
      </c>
    </row>
    <row r="7" spans="2:7" ht="18.75" x14ac:dyDescent="0.25">
      <c r="B7" s="76" t="s">
        <v>89</v>
      </c>
      <c r="C7" s="170">
        <f>COUNTIFS(D_Demandeurs_Budgets_Centres!G:G,  "TREATED", D_Demandeurs_Budgets_Centres!Q:Q, Traitees_Types_Budgets!B7)</f>
        <v>0</v>
      </c>
    </row>
    <row r="8" spans="2:7" ht="18.75" x14ac:dyDescent="0.25">
      <c r="B8" s="76" t="s">
        <v>143</v>
      </c>
      <c r="C8" s="170">
        <f>COUNTIFS(D_Demandeurs_Budgets_Centres!G:G,  "TREATED", D_Demandeurs_Budgets_Centres!Q:Q, Traitees_Types_Budgets!B8)</f>
        <v>0</v>
      </c>
    </row>
    <row r="9" spans="2:7" ht="18.75" x14ac:dyDescent="0.25">
      <c r="B9" s="76" t="s">
        <v>142</v>
      </c>
      <c r="C9" s="170">
        <f>COUNTIFS(D_Demandeurs_Budgets_Centres!G:G,  "TREATED", D_Demandeurs_Budgets_Centres!Q:Q, Traitees_Types_Budgets!B9)</f>
        <v>0</v>
      </c>
    </row>
    <row r="10" spans="2:7" ht="18.75" x14ac:dyDescent="0.25">
      <c r="B10" s="76" t="s">
        <v>141</v>
      </c>
      <c r="C10" s="170">
        <f>COUNTIFS(D_Demandeurs_Budgets_Centres!G:G,  "TREATED", D_Demandeurs_Budgets_Centres!Q:Q, Traitees_Types_Budgets!B10)</f>
        <v>0</v>
      </c>
    </row>
    <row r="11" spans="2:7" ht="18.75" x14ac:dyDescent="0.25">
      <c r="B11" s="76" t="s">
        <v>140</v>
      </c>
      <c r="C11" s="170">
        <f>COUNTIFS(D_Demandeurs_Budgets_Centres!G:G,  "TREATED", D_Demandeurs_Budgets_Centres!Q:Q, Traitees_Types_Budgets!B11)</f>
        <v>0</v>
      </c>
    </row>
    <row r="12" spans="2:7" ht="18.75" x14ac:dyDescent="0.25">
      <c r="B12" s="76" t="s">
        <v>101</v>
      </c>
      <c r="C12" s="170">
        <f>COUNTIFS(D_Demandeurs_Budgets_Centres!G:G,  "TREATED", D_Demandeurs_Budgets_Centres!Q:Q, Traitees_Types_Budgets!B12)</f>
        <v>0</v>
      </c>
    </row>
    <row r="13" spans="2:7" ht="18.75" x14ac:dyDescent="0.25">
      <c r="B13" s="76" t="s">
        <v>139</v>
      </c>
      <c r="C13" s="170">
        <f>COUNTIFS(D_Demandeurs_Budgets_Centres!G:G,  "TREATED", D_Demandeurs_Budgets_Centres!Q:Q, Traitees_Types_Budgets!B13)</f>
        <v>0</v>
      </c>
    </row>
    <row r="14" spans="2:7" ht="18.75" x14ac:dyDescent="0.25">
      <c r="B14" s="76" t="s">
        <v>46</v>
      </c>
      <c r="C14" s="170">
        <f>COUNTIFS(D_Demandeurs_Budgets_Centres!G:G,  "TREATED", D_Demandeurs_Budgets_Centres!Q:Q, Traitees_Types_Budgets!B14)</f>
        <v>0</v>
      </c>
    </row>
    <row r="15" spans="2:7" ht="18.75" x14ac:dyDescent="0.25">
      <c r="B15" s="76" t="s">
        <v>98</v>
      </c>
      <c r="C15" s="170">
        <f>COUNTIFS(D_Demandeurs_Budgets_Centres!G:G,  "TREATED", D_Demandeurs_Budgets_Centres!Q:Q, Traitees_Types_Budgets!B15)</f>
        <v>0</v>
      </c>
      <c r="E15">
        <v>9</v>
      </c>
      <c r="F15" t="str">
        <f>INDEX(Liste_Budget, E15, 0)</f>
        <v>2315-30 - Prestations d'installations,materiel et outillage</v>
      </c>
      <c r="G15">
        <f>VLOOKUP(F15, B2:C63, 2, FALSE)</f>
        <v>0</v>
      </c>
    </row>
    <row r="16" spans="2:7" ht="18.75" x14ac:dyDescent="0.25">
      <c r="B16" s="76" t="s">
        <v>51</v>
      </c>
      <c r="C16" s="170">
        <f>COUNTIFS(D_Demandeurs_Budgets_Centres!G:G,  "TREATED", D_Demandeurs_Budgets_Centres!Q:Q, Traitees_Types_Budgets!B16)</f>
        <v>0</v>
      </c>
    </row>
    <row r="17" spans="2:3" ht="18.75" x14ac:dyDescent="0.25">
      <c r="B17" s="76" t="s">
        <v>70</v>
      </c>
      <c r="C17" s="170">
        <f>COUNTIFS(D_Demandeurs_Budgets_Centres!G:G,  "TREATED", D_Demandeurs_Budgets_Centres!Q:Q, Traitees_Types_Budgets!B17)</f>
        <v>0</v>
      </c>
    </row>
    <row r="18" spans="2:3" ht="18.75" x14ac:dyDescent="0.25">
      <c r="B18" s="76" t="s">
        <v>72</v>
      </c>
      <c r="C18" s="170">
        <f>COUNTIFS(D_Demandeurs_Budgets_Centres!G:G,  "TREATED", D_Demandeurs_Budgets_Centres!Q:Q, Traitees_Types_Budgets!B18)</f>
        <v>0</v>
      </c>
    </row>
    <row r="19" spans="2:3" ht="18.75" x14ac:dyDescent="0.25">
      <c r="B19" s="76" t="s">
        <v>115</v>
      </c>
      <c r="C19" s="170">
        <f>COUNTIFS(D_Demandeurs_Budgets_Centres!G:G,  "TREATED", D_Demandeurs_Budgets_Centres!Q:Q, Traitees_Types_Budgets!B19)</f>
        <v>0</v>
      </c>
    </row>
    <row r="20" spans="2:3" ht="18.75" x14ac:dyDescent="0.25">
      <c r="B20" s="76" t="s">
        <v>80</v>
      </c>
      <c r="C20" s="170">
        <f>COUNTIFS(D_Demandeurs_Budgets_Centres!G:G,  "TREATED", D_Demandeurs_Budgets_Centres!Q:Q, Traitees_Types_Budgets!B20)</f>
        <v>0</v>
      </c>
    </row>
    <row r="21" spans="2:3" ht="18.75" x14ac:dyDescent="0.25">
      <c r="B21" s="76" t="s">
        <v>138</v>
      </c>
      <c r="C21" s="170">
        <f>COUNTIFS(D_Demandeurs_Budgets_Centres!G:G,  "TREATED", D_Demandeurs_Budgets_Centres!Q:Q, Traitees_Types_Budgets!B21)</f>
        <v>0</v>
      </c>
    </row>
    <row r="22" spans="2:3" ht="18.75" x14ac:dyDescent="0.25">
      <c r="B22" s="76" t="s">
        <v>83</v>
      </c>
      <c r="C22" s="170">
        <f>COUNTIFS(D_Demandeurs_Budgets_Centres!G:G,  "TREATED", D_Demandeurs_Budgets_Centres!Q:Q, Traitees_Types_Budgets!B22)</f>
        <v>0</v>
      </c>
    </row>
    <row r="23" spans="2:3" ht="18.75" x14ac:dyDescent="0.25">
      <c r="B23" s="76" t="s">
        <v>137</v>
      </c>
      <c r="C23" s="170">
        <f>COUNTIFS(D_Demandeurs_Budgets_Centres!G:G,  "TREATED", D_Demandeurs_Budgets_Centres!Q:Q, Traitees_Types_Budgets!B23)</f>
        <v>0</v>
      </c>
    </row>
    <row r="24" spans="2:3" ht="18.75" x14ac:dyDescent="0.25">
      <c r="B24" s="76" t="s">
        <v>136</v>
      </c>
      <c r="C24" s="170">
        <f>COUNTIFS(D_Demandeurs_Budgets_Centres!G:G,  "TREATED", D_Demandeurs_Budgets_Centres!Q:Q, Traitees_Types_Budgets!B24)</f>
        <v>0</v>
      </c>
    </row>
    <row r="25" spans="2:3" ht="18.75" x14ac:dyDescent="0.25">
      <c r="B25" s="76" t="s">
        <v>97</v>
      </c>
      <c r="C25" s="170">
        <f>COUNTIFS(D_Demandeurs_Budgets_Centres!G:G,  "TREATED", D_Demandeurs_Budgets_Centres!Q:Q, Traitees_Types_Budgets!B25)</f>
        <v>0</v>
      </c>
    </row>
    <row r="26" spans="2:3" ht="18.75" x14ac:dyDescent="0.25">
      <c r="B26" s="76" t="s">
        <v>95</v>
      </c>
      <c r="C26" s="170">
        <f>COUNTIFS(D_Demandeurs_Budgets_Centres!G:G,  "TREATED", D_Demandeurs_Budgets_Centres!Q:Q, Traitees_Types_Budgets!B26)</f>
        <v>0</v>
      </c>
    </row>
    <row r="27" spans="2:3" ht="18.75" x14ac:dyDescent="0.25">
      <c r="B27" s="76" t="s">
        <v>62</v>
      </c>
      <c r="C27" s="170">
        <f>COUNTIFS(D_Demandeurs_Budgets_Centres!G:G,  "TREATED", D_Demandeurs_Budgets_Centres!Q:Q, Traitees_Types_Budgets!B27)</f>
        <v>0</v>
      </c>
    </row>
    <row r="28" spans="2:3" ht="18.75" x14ac:dyDescent="0.25">
      <c r="B28" s="76" t="s">
        <v>135</v>
      </c>
      <c r="C28" s="170">
        <f>COUNTIFS(D_Demandeurs_Budgets_Centres!G:G,  "TREATED", D_Demandeurs_Budgets_Centres!Q:Q, Traitees_Types_Budgets!B28)</f>
        <v>0</v>
      </c>
    </row>
    <row r="29" spans="2:3" ht="18.75" x14ac:dyDescent="0.25">
      <c r="B29" s="76" t="s">
        <v>54</v>
      </c>
      <c r="C29" s="170">
        <f>COUNTIFS(D_Demandeurs_Budgets_Centres!G:G,  "TREATED", D_Demandeurs_Budgets_Centres!Q:Q, Traitees_Types_Budgets!B29)</f>
        <v>0</v>
      </c>
    </row>
    <row r="30" spans="2:3" ht="18.75" x14ac:dyDescent="0.25">
      <c r="B30" s="76" t="s">
        <v>134</v>
      </c>
      <c r="C30" s="170">
        <f>COUNTIFS(D_Demandeurs_Budgets_Centres!G:G,  "TREATED", D_Demandeurs_Budgets_Centres!Q:Q, Traitees_Types_Budgets!B30)</f>
        <v>0</v>
      </c>
    </row>
    <row r="31" spans="2:3" ht="18.75" x14ac:dyDescent="0.25">
      <c r="B31" s="76" t="s">
        <v>74</v>
      </c>
      <c r="C31" s="170">
        <f>COUNTIFS(D_Demandeurs_Budgets_Centres!G:G,  "TREATED", D_Demandeurs_Budgets_Centres!Q:Q, Traitees_Types_Budgets!B31)</f>
        <v>0</v>
      </c>
    </row>
    <row r="32" spans="2:3" ht="18.75" x14ac:dyDescent="0.25">
      <c r="B32" s="76" t="s">
        <v>79</v>
      </c>
      <c r="C32" s="170">
        <f>COUNTIFS(D_Demandeurs_Budgets_Centres!G:G,  "TREATED", D_Demandeurs_Budgets_Centres!Q:Q, Traitees_Types_Budgets!B32)</f>
        <v>0</v>
      </c>
    </row>
    <row r="33" spans="2:3" ht="18.75" x14ac:dyDescent="0.25">
      <c r="B33" s="76" t="s">
        <v>66</v>
      </c>
      <c r="C33" s="170">
        <f>COUNTIFS(D_Demandeurs_Budgets_Centres!G:G,  "TREATED", D_Demandeurs_Budgets_Centres!Q:Q, Traitees_Types_Budgets!B33)</f>
        <v>0</v>
      </c>
    </row>
    <row r="34" spans="2:3" ht="18.75" x14ac:dyDescent="0.25">
      <c r="B34" s="76" t="s">
        <v>53</v>
      </c>
      <c r="C34" s="170">
        <f>COUNTIFS(D_Demandeurs_Budgets_Centres!G:G,  "TREATED", D_Demandeurs_Budgets_Centres!Q:Q, Traitees_Types_Budgets!B34)</f>
        <v>0</v>
      </c>
    </row>
    <row r="35" spans="2:3" ht="18.75" x14ac:dyDescent="0.25">
      <c r="B35" s="76" t="s">
        <v>86</v>
      </c>
      <c r="C35" s="170">
        <f>COUNTIFS(D_Demandeurs_Budgets_Centres!G:G,  "TREATED", D_Demandeurs_Budgets_Centres!Q:Q, Traitees_Types_Budgets!B35)</f>
        <v>0</v>
      </c>
    </row>
    <row r="36" spans="2:3" ht="18.75" x14ac:dyDescent="0.25">
      <c r="B36" s="76" t="s">
        <v>82</v>
      </c>
      <c r="C36" s="170">
        <f>COUNTIFS(D_Demandeurs_Budgets_Centres!G:G,  "TREATED", D_Demandeurs_Budgets_Centres!Q:Q, Traitees_Types_Budgets!B36)</f>
        <v>0</v>
      </c>
    </row>
    <row r="37" spans="2:3" ht="18.75" x14ac:dyDescent="0.25">
      <c r="B37" s="76" t="s">
        <v>57</v>
      </c>
      <c r="C37" s="170">
        <f>COUNTIFS(D_Demandeurs_Budgets_Centres!G:G,  "TREATED", D_Demandeurs_Budgets_Centres!Q:Q, Traitees_Types_Budgets!B37)</f>
        <v>0</v>
      </c>
    </row>
    <row r="38" spans="2:3" ht="18.75" x14ac:dyDescent="0.25">
      <c r="B38" s="76" t="s">
        <v>104</v>
      </c>
      <c r="C38" s="170">
        <f>COUNTIFS(D_Demandeurs_Budgets_Centres!G:G,  "TREATED", D_Demandeurs_Budgets_Centres!Q:Q, Traitees_Types_Budgets!B38)</f>
        <v>0</v>
      </c>
    </row>
    <row r="39" spans="2:3" ht="18.75" x14ac:dyDescent="0.25">
      <c r="B39" s="76" t="s">
        <v>103</v>
      </c>
      <c r="C39" s="170">
        <f>COUNTIFS(D_Demandeurs_Budgets_Centres!G:G,  "TREATED", D_Demandeurs_Budgets_Centres!Q:Q, Traitees_Types_Budgets!B39)</f>
        <v>0</v>
      </c>
    </row>
    <row r="40" spans="2:3" ht="18.75" x14ac:dyDescent="0.25">
      <c r="B40" s="76" t="s">
        <v>49</v>
      </c>
      <c r="C40" s="170">
        <f>COUNTIFS(D_Demandeurs_Budgets_Centres!G:G,  "TREATED", D_Demandeurs_Budgets_Centres!Q:Q, Traitees_Types_Budgets!B40)</f>
        <v>0</v>
      </c>
    </row>
    <row r="41" spans="2:3" ht="18.75" x14ac:dyDescent="0.25">
      <c r="B41" s="76" t="s">
        <v>99</v>
      </c>
      <c r="C41" s="170">
        <f>COUNTIFS(D_Demandeurs_Budgets_Centres!G:G,  "TREATED", D_Demandeurs_Budgets_Centres!Q:Q, Traitees_Types_Budgets!B41)</f>
        <v>0</v>
      </c>
    </row>
    <row r="42" spans="2:3" ht="18.75" x14ac:dyDescent="0.25">
      <c r="B42" s="76" t="s">
        <v>133</v>
      </c>
      <c r="C42" s="170">
        <f>COUNTIFS(D_Demandeurs_Budgets_Centres!G:G,  "TREATED", D_Demandeurs_Budgets_Centres!Q:Q, Traitees_Types_Budgets!B42)</f>
        <v>0</v>
      </c>
    </row>
    <row r="43" spans="2:3" ht="18.75" x14ac:dyDescent="0.25">
      <c r="B43" s="76" t="s">
        <v>132</v>
      </c>
      <c r="C43" s="170">
        <f>COUNTIFS(D_Demandeurs_Budgets_Centres!G:G,  "TREATED", D_Demandeurs_Budgets_Centres!Q:Q, Traitees_Types_Budgets!B43)</f>
        <v>0</v>
      </c>
    </row>
    <row r="44" spans="2:3" ht="18.75" x14ac:dyDescent="0.25">
      <c r="B44" s="76" t="s">
        <v>131</v>
      </c>
      <c r="C44" s="170">
        <f>COUNTIFS(D_Demandeurs_Budgets_Centres!G:G,  "TREATED", D_Demandeurs_Budgets_Centres!Q:Q, Traitees_Types_Budgets!B44)</f>
        <v>0</v>
      </c>
    </row>
    <row r="45" spans="2:3" ht="18.75" x14ac:dyDescent="0.25">
      <c r="B45" s="76" t="s">
        <v>130</v>
      </c>
      <c r="C45" s="170">
        <f>COUNTIFS(D_Demandeurs_Budgets_Centres!G:G,  "TREATED", D_Demandeurs_Budgets_Centres!Q:Q, Traitees_Types_Budgets!B45)</f>
        <v>0</v>
      </c>
    </row>
    <row r="46" spans="2:3" ht="18.75" x14ac:dyDescent="0.25">
      <c r="B46" s="76" t="s">
        <v>129</v>
      </c>
      <c r="C46" s="170">
        <f>COUNTIFS(D_Demandeurs_Budgets_Centres!G:G,  "TREATED", D_Demandeurs_Budgets_Centres!Q:Q, Traitees_Types_Budgets!B46)</f>
        <v>0</v>
      </c>
    </row>
    <row r="47" spans="2:3" ht="18.75" x14ac:dyDescent="0.25">
      <c r="B47" s="76" t="s">
        <v>128</v>
      </c>
      <c r="C47" s="170">
        <f>COUNTIFS(D_Demandeurs_Budgets_Centres!G:G,  "TREATED", D_Demandeurs_Budgets_Centres!Q:Q, Traitees_Types_Budgets!B47)</f>
        <v>0</v>
      </c>
    </row>
    <row r="48" spans="2:3" ht="18.75" x14ac:dyDescent="0.25">
      <c r="B48" s="76" t="s">
        <v>127</v>
      </c>
      <c r="C48" s="170">
        <f>COUNTIFS(D_Demandeurs_Budgets_Centres!G:G,  "TREATED", D_Demandeurs_Budgets_Centres!Q:Q, Traitees_Types_Budgets!B48)</f>
        <v>0</v>
      </c>
    </row>
    <row r="49" spans="2:3" ht="18.75" x14ac:dyDescent="0.25">
      <c r="B49" s="76" t="s">
        <v>126</v>
      </c>
      <c r="C49" s="170">
        <f>COUNTIFS(D_Demandeurs_Budgets_Centres!G:G,  "TREATED", D_Demandeurs_Budgets_Centres!Q:Q, Traitees_Types_Budgets!B49)</f>
        <v>0</v>
      </c>
    </row>
    <row r="50" spans="2:3" ht="18.75" x14ac:dyDescent="0.25">
      <c r="B50" s="76" t="s">
        <v>125</v>
      </c>
      <c r="C50" s="170">
        <f>COUNTIFS(D_Demandeurs_Budgets_Centres!G:G,  "TREATED", D_Demandeurs_Budgets_Centres!Q:Q, Traitees_Types_Budgets!B50)</f>
        <v>0</v>
      </c>
    </row>
    <row r="51" spans="2:3" ht="18.75" x14ac:dyDescent="0.25">
      <c r="B51" s="76" t="s">
        <v>124</v>
      </c>
      <c r="C51" s="170">
        <f>COUNTIFS(D_Demandeurs_Budgets_Centres!G:G,  "TREATED", D_Demandeurs_Budgets_Centres!Q:Q, Traitees_Types_Budgets!B51)</f>
        <v>0</v>
      </c>
    </row>
    <row r="52" spans="2:3" ht="18.75" x14ac:dyDescent="0.25">
      <c r="B52" s="76" t="s">
        <v>122</v>
      </c>
      <c r="C52" s="170">
        <f>COUNTIFS(D_Demandeurs_Budgets_Centres!G:G,  "TREATED", D_Demandeurs_Budgets_Centres!Q:Q, Traitees_Types_Budgets!B52)</f>
        <v>0</v>
      </c>
    </row>
    <row r="53" spans="2:3" ht="18.75" x14ac:dyDescent="0.25">
      <c r="B53" s="76" t="s">
        <v>107</v>
      </c>
      <c r="C53" s="170">
        <f>COUNTIFS(D_Demandeurs_Budgets_Centres!G:G,  "TREATED", D_Demandeurs_Budgets_Centres!Q:Q, Traitees_Types_Budgets!B53)</f>
        <v>0</v>
      </c>
    </row>
    <row r="54" spans="2:3" ht="18.75" x14ac:dyDescent="0.25">
      <c r="B54" s="76" t="s">
        <v>121</v>
      </c>
      <c r="C54" s="170">
        <f>COUNTIFS(D_Demandeurs_Budgets_Centres!G:G,  "TREATED", D_Demandeurs_Budgets_Centres!Q:Q, Traitees_Types_Budgets!B54)</f>
        <v>0</v>
      </c>
    </row>
    <row r="55" spans="2:3" ht="18.75" x14ac:dyDescent="0.25">
      <c r="B55" s="76" t="s">
        <v>120</v>
      </c>
      <c r="C55" s="170">
        <f>COUNTIFS(D_Demandeurs_Budgets_Centres!G:G,  "TREATED", D_Demandeurs_Budgets_Centres!Q:Q, Traitees_Types_Budgets!B55)</f>
        <v>0</v>
      </c>
    </row>
    <row r="56" spans="2:3" ht="18.75" x14ac:dyDescent="0.25">
      <c r="B56" s="76" t="s">
        <v>114</v>
      </c>
      <c r="C56" s="170">
        <f>COUNTIFS(D_Demandeurs_Budgets_Centres!G:G,  "TREATED", D_Demandeurs_Budgets_Centres!Q:Q, Traitees_Types_Budgets!B56)</f>
        <v>0</v>
      </c>
    </row>
    <row r="57" spans="2:3" ht="18.75" x14ac:dyDescent="0.25">
      <c r="B57" s="76" t="s">
        <v>109</v>
      </c>
      <c r="C57" s="170">
        <f>COUNTIFS(D_Demandeurs_Budgets_Centres!G:G,  "TREATED", D_Demandeurs_Budgets_Centres!Q:Q, Traitees_Types_Budgets!B57)</f>
        <v>0</v>
      </c>
    </row>
    <row r="58" spans="2:3" ht="18.75" x14ac:dyDescent="0.25">
      <c r="B58" s="76" t="s">
        <v>68</v>
      </c>
      <c r="C58" s="170">
        <f>COUNTIFS(D_Demandeurs_Budgets_Centres!G:G,  "TREATED", D_Demandeurs_Budgets_Centres!Q:Q, Traitees_Types_Budgets!B58)</f>
        <v>0</v>
      </c>
    </row>
    <row r="59" spans="2:3" ht="18.75" x14ac:dyDescent="0.25">
      <c r="B59" s="76" t="s">
        <v>119</v>
      </c>
      <c r="C59" s="170">
        <f>COUNTIFS(D_Demandeurs_Budgets_Centres!G:G,  "TREATED", D_Demandeurs_Budgets_Centres!Q:Q, Traitees_Types_Budgets!B59)</f>
        <v>0</v>
      </c>
    </row>
    <row r="60" spans="2:3" ht="18.75" x14ac:dyDescent="0.25">
      <c r="B60" s="76" t="s">
        <v>118</v>
      </c>
      <c r="C60" s="170">
        <f>COUNTIFS(D_Demandeurs_Budgets_Centres!G:G,  "TREATED", D_Demandeurs_Budgets_Centres!Q:Q, Traitees_Types_Budgets!B60)</f>
        <v>0</v>
      </c>
    </row>
    <row r="61" spans="2:3" ht="18.75" x14ac:dyDescent="0.25">
      <c r="B61" s="76" t="s">
        <v>117</v>
      </c>
      <c r="C61" s="170">
        <f>COUNTIFS(D_Demandeurs_Budgets_Centres!G:G,  "TREATED", D_Demandeurs_Budgets_Centres!Q:Q, Traitees_Types_Budgets!B61)</f>
        <v>0</v>
      </c>
    </row>
    <row r="62" spans="2:3" ht="18.75" x14ac:dyDescent="0.25">
      <c r="B62" s="76" t="s">
        <v>113</v>
      </c>
      <c r="C62" s="170">
        <f>COUNTIFS(D_Demandeurs_Budgets_Centres!G:G,  "TREATED", D_Demandeurs_Budgets_Centres!Q:Q, Traitees_Types_Budgets!B62)</f>
        <v>0</v>
      </c>
    </row>
    <row r="63" spans="2:3" ht="19.5" thickBot="1" x14ac:dyDescent="0.3">
      <c r="B63" s="77" t="s">
        <v>116</v>
      </c>
      <c r="C63" s="170">
        <f>COUNTIFS(D_Demandeurs_Budgets_Centres!G:G,  "TREATED", D_Demandeurs_Budgets_Centres!Q:Q, Traitees_Types_Budgets!B63)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6</vt:i4>
      </vt:variant>
    </vt:vector>
  </HeadingPairs>
  <TitlesOfParts>
    <vt:vector size="20" baseType="lpstr">
      <vt:lpstr>D_Interventions_Equipes</vt:lpstr>
      <vt:lpstr>D_Temps_Realisation</vt:lpstr>
      <vt:lpstr>D_Pointages</vt:lpstr>
      <vt:lpstr>D_Demandeurs_Budgets_Centres</vt:lpstr>
      <vt:lpstr>Tutoriel</vt:lpstr>
      <vt:lpstr>Comex</vt:lpstr>
      <vt:lpstr>Graphiques</vt:lpstr>
      <vt:lpstr>Tableau_Comex</vt:lpstr>
      <vt:lpstr>Pourcentages_Interventions</vt:lpstr>
      <vt:lpstr>Interventions_En_Cours</vt:lpstr>
      <vt:lpstr>Pointages</vt:lpstr>
      <vt:lpstr>Codes_Etats_Traitees_Demadeurs</vt:lpstr>
      <vt:lpstr>Hors_Taxe_Centres_Couts</vt:lpstr>
      <vt:lpstr>Traitees_Types_Budgets</vt:lpstr>
      <vt:lpstr>Choix_Demandeur</vt:lpstr>
      <vt:lpstr>Liste_Budget</vt:lpstr>
      <vt:lpstr>Liste_CentreCouts</vt:lpstr>
      <vt:lpstr>Liste_Equipe</vt:lpstr>
      <vt:lpstr>Liste_Noms</vt:lpstr>
      <vt:lpstr>Titres</vt:lpstr>
    </vt:vector>
  </TitlesOfParts>
  <Company>SIAAP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IANNACE Nicolas</dc:creator>
  <cp:lastModifiedBy>IANNACE Nicolas</cp:lastModifiedBy>
  <dcterms:created xsi:type="dcterms:W3CDTF">2019-05-28T12:58:37Z</dcterms:created>
  <dcterms:modified xsi:type="dcterms:W3CDTF">2019-07-12T06:50:40Z</dcterms:modified>
</cp:coreProperties>
</file>