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ANNACE07\Desktop\"/>
    </mc:Choice>
  </mc:AlternateContent>
  <bookViews>
    <workbookView xWindow="0" yWindow="0" windowWidth="23040" windowHeight="9975" tabRatio="877"/>
  </bookViews>
  <sheets>
    <sheet name="Tableau_Comex" sheetId="15" r:id="rId1"/>
  </sheets>
  <definedNames>
    <definedName name="Choix_Demandeur">#REF!</definedName>
    <definedName name="CommexGlissant">Tableau_Comex!$H$6:$S$174</definedName>
    <definedName name="Liste_Budget">#REF!</definedName>
    <definedName name="Liste_CentreCouts">#REF!</definedName>
    <definedName name="Liste_Equipe">#REF!</definedName>
    <definedName name="Liste_Noms">#REF!</definedName>
    <definedName name="Nom_Choisi">OFFSET(Titres,#REF!,0)</definedName>
    <definedName name="Noms_Equipes">Tableau_Comex!$I$7:$I$20</definedName>
    <definedName name="Titr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1" i="15" l="1"/>
  <c r="E171" i="15"/>
  <c r="F157" i="15"/>
  <c r="E157" i="15"/>
  <c r="F143" i="15"/>
  <c r="E143" i="15"/>
  <c r="F129" i="15"/>
  <c r="E129" i="15"/>
  <c r="F115" i="15"/>
  <c r="E115" i="15"/>
  <c r="F101" i="15"/>
  <c r="E101" i="15"/>
  <c r="F87" i="15"/>
  <c r="E87" i="15"/>
  <c r="F73" i="15"/>
  <c r="E73" i="15"/>
  <c r="F59" i="15"/>
  <c r="E59" i="15"/>
  <c r="C104" i="15"/>
  <c r="D181" i="15"/>
  <c r="C181" i="15"/>
  <c r="D180" i="15"/>
  <c r="C180" i="15"/>
  <c r="D179" i="15"/>
  <c r="C179" i="15"/>
  <c r="D178" i="15"/>
  <c r="C178" i="15"/>
  <c r="D177" i="15"/>
  <c r="C177" i="15"/>
  <c r="D176" i="15"/>
  <c r="C176" i="15"/>
  <c r="D175" i="15"/>
  <c r="C175" i="15"/>
  <c r="D174" i="15"/>
  <c r="C174" i="15"/>
  <c r="D173" i="15"/>
  <c r="C173" i="15"/>
  <c r="D172" i="15"/>
  <c r="C172" i="15"/>
  <c r="D171" i="15"/>
  <c r="C171" i="15"/>
  <c r="D167" i="15"/>
  <c r="C167" i="15"/>
  <c r="D166" i="15"/>
  <c r="C166" i="15"/>
  <c r="D165" i="15"/>
  <c r="C165" i="15"/>
  <c r="D164" i="15"/>
  <c r="C164" i="15"/>
  <c r="D163" i="15"/>
  <c r="C163" i="15"/>
  <c r="D162" i="15"/>
  <c r="C162" i="15"/>
  <c r="D161" i="15"/>
  <c r="C161" i="15"/>
  <c r="D160" i="15"/>
  <c r="C160" i="15"/>
  <c r="D159" i="15"/>
  <c r="C159" i="15"/>
  <c r="D158" i="15"/>
  <c r="C158" i="15"/>
  <c r="D157" i="15"/>
  <c r="C157" i="15"/>
  <c r="D153" i="15"/>
  <c r="C153" i="15"/>
  <c r="D152" i="15"/>
  <c r="C152" i="15"/>
  <c r="D151" i="15"/>
  <c r="C151" i="15"/>
  <c r="D150" i="15"/>
  <c r="C150" i="15"/>
  <c r="D149" i="15"/>
  <c r="C149" i="15"/>
  <c r="D148" i="15"/>
  <c r="C148" i="15"/>
  <c r="D147" i="15"/>
  <c r="C147" i="15"/>
  <c r="D146" i="15"/>
  <c r="C146" i="15"/>
  <c r="D145" i="15"/>
  <c r="C145" i="15"/>
  <c r="D144" i="15"/>
  <c r="C144" i="15"/>
  <c r="D143" i="15"/>
  <c r="C143" i="15"/>
  <c r="D139" i="15"/>
  <c r="C139" i="15"/>
  <c r="D138" i="15"/>
  <c r="C138" i="15"/>
  <c r="D137" i="15"/>
  <c r="C137" i="15"/>
  <c r="D136" i="15"/>
  <c r="C136" i="15"/>
  <c r="D135" i="15"/>
  <c r="C135" i="15"/>
  <c r="D134" i="15"/>
  <c r="C134" i="15"/>
  <c r="D133" i="15"/>
  <c r="C133" i="15"/>
  <c r="D132" i="15"/>
  <c r="C132" i="15"/>
  <c r="D131" i="15"/>
  <c r="C131" i="15"/>
  <c r="D130" i="15"/>
  <c r="C130" i="15"/>
  <c r="D129" i="15"/>
  <c r="C129" i="15"/>
  <c r="D125" i="15"/>
  <c r="C125" i="15"/>
  <c r="D124" i="15"/>
  <c r="C124" i="15"/>
  <c r="D123" i="15"/>
  <c r="C123" i="15"/>
  <c r="D122" i="15"/>
  <c r="C122" i="15"/>
  <c r="D121" i="15"/>
  <c r="C121" i="15"/>
  <c r="D120" i="15"/>
  <c r="C120" i="15"/>
  <c r="D119" i="15"/>
  <c r="C119" i="15"/>
  <c r="D118" i="15"/>
  <c r="C118" i="15"/>
  <c r="D117" i="15"/>
  <c r="C117" i="15"/>
  <c r="D116" i="15"/>
  <c r="C116" i="15"/>
  <c r="D115" i="15"/>
  <c r="C115" i="15"/>
  <c r="D111" i="15"/>
  <c r="C111" i="15"/>
  <c r="D110" i="15"/>
  <c r="C110" i="15"/>
  <c r="D109" i="15"/>
  <c r="C109" i="15"/>
  <c r="D108" i="15"/>
  <c r="C108" i="15"/>
  <c r="D107" i="15"/>
  <c r="C107" i="15"/>
  <c r="D106" i="15"/>
  <c r="C106" i="15"/>
  <c r="D105" i="15"/>
  <c r="C105" i="15"/>
  <c r="D104" i="15"/>
  <c r="D103" i="15"/>
  <c r="C103" i="15"/>
  <c r="D102" i="15"/>
  <c r="C102" i="15"/>
  <c r="D101" i="15"/>
  <c r="C101" i="15"/>
  <c r="D97" i="15"/>
  <c r="C97" i="15"/>
  <c r="D96" i="15"/>
  <c r="C96" i="15"/>
  <c r="D95" i="15"/>
  <c r="C95" i="15"/>
  <c r="D94" i="15"/>
  <c r="C94" i="15"/>
  <c r="D93" i="15"/>
  <c r="C93" i="15"/>
  <c r="D92" i="15"/>
  <c r="C92" i="15"/>
  <c r="D91" i="15"/>
  <c r="C91" i="15"/>
  <c r="D90" i="15"/>
  <c r="C90" i="15"/>
  <c r="D89" i="15"/>
  <c r="C89" i="15"/>
  <c r="D88" i="15"/>
  <c r="C88" i="15"/>
  <c r="D87" i="15"/>
  <c r="C87" i="15"/>
  <c r="D83" i="15"/>
  <c r="C83" i="15"/>
  <c r="D82" i="15"/>
  <c r="C82" i="15"/>
  <c r="D81" i="15"/>
  <c r="C81" i="15"/>
  <c r="D80" i="15"/>
  <c r="C80" i="15"/>
  <c r="D79" i="15"/>
  <c r="C79" i="15"/>
  <c r="D78" i="15"/>
  <c r="C78" i="15"/>
  <c r="D77" i="15"/>
  <c r="C77" i="15"/>
  <c r="D76" i="15"/>
  <c r="C76" i="15"/>
  <c r="D75" i="15"/>
  <c r="C75" i="15"/>
  <c r="D74" i="15"/>
  <c r="C74" i="15"/>
  <c r="D73" i="15"/>
  <c r="C73" i="15"/>
  <c r="AA11" i="15"/>
  <c r="R148" i="15" l="1"/>
  <c r="R149" i="15"/>
  <c r="R150" i="15"/>
  <c r="R151" i="15"/>
  <c r="R152" i="15"/>
  <c r="R153" i="15"/>
  <c r="R154" i="15"/>
  <c r="R155" i="15"/>
  <c r="R156" i="15"/>
  <c r="R157" i="15"/>
  <c r="R158" i="15"/>
  <c r="R159" i="15"/>
  <c r="R160" i="15"/>
  <c r="R147" i="15"/>
  <c r="Q148" i="15"/>
  <c r="Q149" i="15"/>
  <c r="Q150" i="15"/>
  <c r="Q151" i="15"/>
  <c r="Q152" i="15"/>
  <c r="Q153" i="15"/>
  <c r="Q154" i="15"/>
  <c r="Q155" i="15"/>
  <c r="Q156" i="15"/>
  <c r="Q157" i="15"/>
  <c r="Q158" i="15"/>
  <c r="Q159" i="15"/>
  <c r="Q160" i="15"/>
  <c r="Q147" i="15"/>
  <c r="R134" i="15"/>
  <c r="R135" i="15"/>
  <c r="R136" i="15"/>
  <c r="R137" i="15"/>
  <c r="R138" i="15"/>
  <c r="R139" i="15"/>
  <c r="R140" i="15"/>
  <c r="R141" i="15"/>
  <c r="R142" i="15"/>
  <c r="R143" i="15"/>
  <c r="R144" i="15"/>
  <c r="R145" i="15"/>
  <c r="R146" i="15"/>
  <c r="R133" i="15"/>
  <c r="Q134" i="15"/>
  <c r="Q135" i="15"/>
  <c r="Q136" i="15"/>
  <c r="Q137" i="15"/>
  <c r="Q138" i="15"/>
  <c r="Q139" i="15"/>
  <c r="Q140" i="15"/>
  <c r="Q141" i="15"/>
  <c r="Q142" i="15"/>
  <c r="Q143" i="15"/>
  <c r="Q144" i="15"/>
  <c r="Q145" i="15"/>
  <c r="Q146" i="15"/>
  <c r="Q133" i="15"/>
  <c r="R120" i="15"/>
  <c r="R121" i="15"/>
  <c r="R122" i="15"/>
  <c r="R123" i="15"/>
  <c r="R124" i="15"/>
  <c r="R125" i="15"/>
  <c r="R126" i="15"/>
  <c r="R127" i="15"/>
  <c r="R128" i="15"/>
  <c r="R129" i="15"/>
  <c r="R130" i="15"/>
  <c r="R131" i="15"/>
  <c r="R132" i="15"/>
  <c r="R119" i="15"/>
  <c r="Q120" i="15"/>
  <c r="Q121" i="15"/>
  <c r="Q122" i="15"/>
  <c r="Q123" i="15"/>
  <c r="Q124" i="15"/>
  <c r="Q125" i="15"/>
  <c r="Q126" i="15"/>
  <c r="Q127" i="15"/>
  <c r="Q128" i="15"/>
  <c r="Q129" i="15"/>
  <c r="Q130" i="15"/>
  <c r="Q131" i="15"/>
  <c r="Q132" i="15"/>
  <c r="Q119" i="15"/>
  <c r="R106" i="15"/>
  <c r="R107" i="15"/>
  <c r="R108" i="15"/>
  <c r="R109" i="15"/>
  <c r="R110" i="15"/>
  <c r="R111" i="15"/>
  <c r="R112" i="15"/>
  <c r="R113" i="15"/>
  <c r="R114" i="15"/>
  <c r="R115" i="15"/>
  <c r="R116" i="15"/>
  <c r="R117" i="15"/>
  <c r="R118" i="15"/>
  <c r="R105" i="15"/>
  <c r="Q106" i="15"/>
  <c r="Q107" i="15"/>
  <c r="Q108" i="15"/>
  <c r="Q109" i="15"/>
  <c r="Q110" i="15"/>
  <c r="Q111" i="15"/>
  <c r="Q112" i="15"/>
  <c r="Q113" i="15"/>
  <c r="Q114" i="15"/>
  <c r="Q115" i="15"/>
  <c r="Q116" i="15"/>
  <c r="Q117" i="15"/>
  <c r="Q118" i="15"/>
  <c r="Q105" i="15"/>
  <c r="R92" i="15"/>
  <c r="R93" i="15"/>
  <c r="R94" i="15"/>
  <c r="R95" i="15"/>
  <c r="R96" i="15"/>
  <c r="R97" i="15"/>
  <c r="R98" i="15"/>
  <c r="R99" i="15"/>
  <c r="R100" i="15"/>
  <c r="R101" i="15"/>
  <c r="R102" i="15"/>
  <c r="R103" i="15"/>
  <c r="R104" i="15"/>
  <c r="R91" i="15"/>
  <c r="Q92" i="15"/>
  <c r="Q93" i="15"/>
  <c r="Q94" i="15"/>
  <c r="Q95" i="15"/>
  <c r="Q96" i="15"/>
  <c r="Q97" i="15"/>
  <c r="Q98" i="15"/>
  <c r="Q99" i="15"/>
  <c r="Q100" i="15"/>
  <c r="Q101" i="15"/>
  <c r="Q102" i="15"/>
  <c r="Q103" i="15"/>
  <c r="Q104" i="15"/>
  <c r="Q91" i="15"/>
  <c r="R78" i="15"/>
  <c r="R79" i="15"/>
  <c r="R80" i="15"/>
  <c r="R81" i="15"/>
  <c r="R82" i="15"/>
  <c r="R83" i="15"/>
  <c r="R84" i="15"/>
  <c r="R85" i="15"/>
  <c r="R86" i="15"/>
  <c r="R87" i="15"/>
  <c r="R88" i="15"/>
  <c r="R89" i="15"/>
  <c r="R90" i="15"/>
  <c r="R77" i="15"/>
  <c r="Q78" i="15"/>
  <c r="Q79" i="15"/>
  <c r="Q80" i="15"/>
  <c r="Q81" i="15"/>
  <c r="Q82" i="15"/>
  <c r="Q83" i="15"/>
  <c r="Q84" i="15"/>
  <c r="Q85" i="15"/>
  <c r="Q86" i="15"/>
  <c r="Q87" i="15"/>
  <c r="Q88" i="15"/>
  <c r="Q89" i="15"/>
  <c r="Q90" i="15"/>
  <c r="Q77" i="15"/>
  <c r="R64" i="15"/>
  <c r="R65" i="15"/>
  <c r="R66" i="15"/>
  <c r="R67" i="15"/>
  <c r="R68" i="15"/>
  <c r="R69" i="15"/>
  <c r="R70" i="15"/>
  <c r="R71" i="15"/>
  <c r="R72" i="15"/>
  <c r="R73" i="15"/>
  <c r="R74" i="15"/>
  <c r="R75" i="15"/>
  <c r="R76" i="15"/>
  <c r="R63" i="15"/>
  <c r="Q64" i="15"/>
  <c r="Q65" i="15"/>
  <c r="Q66" i="15"/>
  <c r="Q67" i="15"/>
  <c r="Q68" i="15"/>
  <c r="Q69" i="15"/>
  <c r="Q70" i="15"/>
  <c r="Q71" i="15"/>
  <c r="Q72" i="15"/>
  <c r="Q73" i="15"/>
  <c r="Q74" i="15"/>
  <c r="Q75" i="15"/>
  <c r="Q76" i="15"/>
  <c r="Q63" i="15"/>
  <c r="R50" i="15"/>
  <c r="R51" i="15"/>
  <c r="R52" i="15"/>
  <c r="R53" i="15"/>
  <c r="R54" i="15"/>
  <c r="R55" i="15"/>
  <c r="R56" i="15"/>
  <c r="R57" i="15"/>
  <c r="R58" i="15"/>
  <c r="R59" i="15"/>
  <c r="R60" i="15"/>
  <c r="R61" i="15"/>
  <c r="R62" i="15"/>
  <c r="R49" i="15"/>
  <c r="Q50" i="15"/>
  <c r="Q51" i="15"/>
  <c r="Q52" i="15"/>
  <c r="Q53" i="15"/>
  <c r="Q54" i="15"/>
  <c r="Q55" i="15"/>
  <c r="Q56" i="15"/>
  <c r="Q57" i="15"/>
  <c r="Q58" i="15"/>
  <c r="Q59" i="15"/>
  <c r="Q60" i="15"/>
  <c r="Q61" i="15"/>
  <c r="Q62" i="15"/>
  <c r="Q49" i="15"/>
  <c r="R36" i="15"/>
  <c r="R37" i="15"/>
  <c r="R38" i="15"/>
  <c r="R39" i="15"/>
  <c r="R40" i="15"/>
  <c r="R41" i="15"/>
  <c r="R42" i="15"/>
  <c r="R43" i="15"/>
  <c r="R44" i="15"/>
  <c r="R45" i="15"/>
  <c r="R46" i="15"/>
  <c r="R47" i="15"/>
  <c r="R48" i="15"/>
  <c r="R35" i="15"/>
  <c r="Q36" i="15"/>
  <c r="Q37" i="15"/>
  <c r="Q38" i="15"/>
  <c r="Q39" i="15"/>
  <c r="Q40" i="15"/>
  <c r="Q41" i="15"/>
  <c r="Q42" i="15"/>
  <c r="Q43" i="15"/>
  <c r="Q44" i="15"/>
  <c r="Q45" i="15"/>
  <c r="Q46" i="15"/>
  <c r="Q47" i="15"/>
  <c r="Q48" i="15"/>
  <c r="Q35" i="15"/>
  <c r="R22" i="15"/>
  <c r="R23" i="15"/>
  <c r="R24" i="15"/>
  <c r="R25" i="15"/>
  <c r="R26" i="15"/>
  <c r="R27" i="15"/>
  <c r="R28" i="15"/>
  <c r="R29" i="15"/>
  <c r="R30" i="15"/>
  <c r="R31" i="15"/>
  <c r="R32" i="15"/>
  <c r="R33" i="15"/>
  <c r="R34" i="15"/>
  <c r="R21" i="15"/>
  <c r="Q22" i="15"/>
  <c r="Q23" i="15"/>
  <c r="Q24" i="15"/>
  <c r="Q25" i="15"/>
  <c r="Q26" i="15"/>
  <c r="Q27" i="15"/>
  <c r="Q28" i="15"/>
  <c r="Q29" i="15"/>
  <c r="Q30" i="15"/>
  <c r="Q31" i="15"/>
  <c r="Q32" i="15"/>
  <c r="Q33" i="15"/>
  <c r="Q34" i="15"/>
  <c r="Q21" i="15"/>
  <c r="R8" i="15"/>
  <c r="R9" i="15"/>
  <c r="R10" i="15"/>
  <c r="R11" i="15"/>
  <c r="R12" i="15"/>
  <c r="R13" i="15"/>
  <c r="R14" i="15"/>
  <c r="R15" i="15"/>
  <c r="R16" i="15"/>
  <c r="R17" i="15"/>
  <c r="R18" i="15"/>
  <c r="R19" i="15"/>
  <c r="R20" i="15"/>
  <c r="R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7" i="15"/>
  <c r="Y7" i="15" l="1"/>
  <c r="Z7" i="15" l="1"/>
  <c r="AA10" i="15"/>
  <c r="Z24" i="15"/>
  <c r="AA31" i="15" l="1"/>
  <c r="AA30" i="15"/>
  <c r="AA29" i="15"/>
  <c r="AA28" i="15"/>
  <c r="AA27" i="15"/>
  <c r="Z31" i="15"/>
  <c r="Z30" i="15"/>
  <c r="Z29" i="15"/>
  <c r="Z28" i="15"/>
  <c r="Z27" i="15"/>
  <c r="Z10" i="15"/>
  <c r="Z14" i="15"/>
  <c r="Z11" i="15"/>
  <c r="Z15" i="15"/>
  <c r="Z8" i="15"/>
  <c r="Z12" i="15"/>
  <c r="Z9" i="15"/>
  <c r="Z13" i="15"/>
  <c r="AA26" i="15"/>
  <c r="Z26" i="15"/>
  <c r="AA25" i="15"/>
  <c r="Z25" i="15"/>
  <c r="AA24" i="15"/>
  <c r="AA23" i="15"/>
  <c r="Z23" i="15"/>
  <c r="AA22" i="15"/>
  <c r="Z22" i="15"/>
  <c r="AA21" i="15"/>
  <c r="Z21" i="15"/>
  <c r="AA20" i="15"/>
  <c r="Z20" i="15"/>
  <c r="R174" i="15" l="1"/>
  <c r="Q174" i="15"/>
  <c r="K174" i="15"/>
  <c r="AA18" i="15" s="1"/>
  <c r="J174" i="15"/>
  <c r="Z18" i="15" s="1"/>
  <c r="R173" i="15"/>
  <c r="Q173" i="15"/>
  <c r="L173" i="15"/>
  <c r="M173" i="15" s="1"/>
  <c r="R172" i="15"/>
  <c r="Q172" i="15"/>
  <c r="L172" i="15"/>
  <c r="M172" i="15" s="1"/>
  <c r="R171" i="15"/>
  <c r="Q171" i="15"/>
  <c r="L171" i="15"/>
  <c r="M171" i="15" s="1"/>
  <c r="R170" i="15"/>
  <c r="Q170" i="15"/>
  <c r="L170" i="15"/>
  <c r="M170" i="15" s="1"/>
  <c r="R169" i="15"/>
  <c r="Q169" i="15"/>
  <c r="L169" i="15"/>
  <c r="M169" i="15" s="1"/>
  <c r="R168" i="15"/>
  <c r="Q168" i="15"/>
  <c r="L168" i="15"/>
  <c r="M168" i="15" s="1"/>
  <c r="R167" i="15"/>
  <c r="Q167" i="15"/>
  <c r="L167" i="15"/>
  <c r="M167" i="15" s="1"/>
  <c r="R166" i="15"/>
  <c r="Q166" i="15"/>
  <c r="L166" i="15"/>
  <c r="M166" i="15" s="1"/>
  <c r="R165" i="15"/>
  <c r="Q165" i="15"/>
  <c r="L165" i="15"/>
  <c r="M165" i="15" s="1"/>
  <c r="S164" i="15"/>
  <c r="T164" i="15" s="1"/>
  <c r="L164" i="15"/>
  <c r="M164" i="15" s="1"/>
  <c r="S163" i="15"/>
  <c r="T163" i="15" s="1"/>
  <c r="L163" i="15"/>
  <c r="M163" i="15" s="1"/>
  <c r="S162" i="15"/>
  <c r="L162" i="15"/>
  <c r="M162" i="15" s="1"/>
  <c r="S161" i="15"/>
  <c r="T161" i="15" s="1"/>
  <c r="L161" i="15"/>
  <c r="M161" i="15" s="1"/>
  <c r="S160" i="15"/>
  <c r="T160" i="15" s="1"/>
  <c r="K160" i="15"/>
  <c r="AA17" i="15" s="1"/>
  <c r="J160" i="15"/>
  <c r="Z17" i="15" s="1"/>
  <c r="S159" i="15"/>
  <c r="T159" i="15" s="1"/>
  <c r="L159" i="15"/>
  <c r="M159" i="15" s="1"/>
  <c r="S158" i="15"/>
  <c r="T158" i="15" s="1"/>
  <c r="L158" i="15"/>
  <c r="M158" i="15" s="1"/>
  <c r="S157" i="15"/>
  <c r="T157" i="15" s="1"/>
  <c r="L157" i="15"/>
  <c r="M157" i="15" s="1"/>
  <c r="S156" i="15"/>
  <c r="T156" i="15" s="1"/>
  <c r="L156" i="15"/>
  <c r="M156" i="15" s="1"/>
  <c r="S155" i="15"/>
  <c r="T155" i="15" s="1"/>
  <c r="L155" i="15"/>
  <c r="M155" i="15" s="1"/>
  <c r="S154" i="15"/>
  <c r="T154" i="15" s="1"/>
  <c r="L154" i="15"/>
  <c r="M154" i="15" s="1"/>
  <c r="S153" i="15"/>
  <c r="T153" i="15" s="1"/>
  <c r="L153" i="15"/>
  <c r="M153" i="15" s="1"/>
  <c r="S152" i="15"/>
  <c r="T152" i="15" s="1"/>
  <c r="L152" i="15"/>
  <c r="M152" i="15" s="1"/>
  <c r="S151" i="15"/>
  <c r="T151" i="15" s="1"/>
  <c r="L151" i="15"/>
  <c r="M151" i="15" s="1"/>
  <c r="S150" i="15"/>
  <c r="T150" i="15" s="1"/>
  <c r="L150" i="15"/>
  <c r="M150" i="15" s="1"/>
  <c r="S149" i="15"/>
  <c r="T149" i="15" s="1"/>
  <c r="L149" i="15"/>
  <c r="M149" i="15" s="1"/>
  <c r="S148" i="15"/>
  <c r="L148" i="15"/>
  <c r="M148" i="15" s="1"/>
  <c r="S147" i="15"/>
  <c r="T147" i="15" s="1"/>
  <c r="L147" i="15"/>
  <c r="M147" i="15" s="1"/>
  <c r="S146" i="15"/>
  <c r="T146" i="15" s="1"/>
  <c r="K146" i="15"/>
  <c r="AA16" i="15" s="1"/>
  <c r="J146" i="15"/>
  <c r="Z16" i="15" s="1"/>
  <c r="S145" i="15"/>
  <c r="T145" i="15" s="1"/>
  <c r="L145" i="15"/>
  <c r="M145" i="15" s="1"/>
  <c r="S144" i="15"/>
  <c r="T144" i="15" s="1"/>
  <c r="L144" i="15"/>
  <c r="M144" i="15" s="1"/>
  <c r="S143" i="15"/>
  <c r="T143" i="15" s="1"/>
  <c r="L143" i="15"/>
  <c r="M143" i="15" s="1"/>
  <c r="S142" i="15"/>
  <c r="T142" i="15" s="1"/>
  <c r="L142" i="15"/>
  <c r="M142" i="15" s="1"/>
  <c r="S141" i="15"/>
  <c r="T141" i="15" s="1"/>
  <c r="L141" i="15"/>
  <c r="M141" i="15" s="1"/>
  <c r="S140" i="15"/>
  <c r="T140" i="15" s="1"/>
  <c r="L140" i="15"/>
  <c r="M140" i="15" s="1"/>
  <c r="S139" i="15"/>
  <c r="T139" i="15" s="1"/>
  <c r="L139" i="15"/>
  <c r="M139" i="15" s="1"/>
  <c r="S138" i="15"/>
  <c r="T138" i="15" s="1"/>
  <c r="L138" i="15"/>
  <c r="M138" i="15" s="1"/>
  <c r="S137" i="15"/>
  <c r="T137" i="15" s="1"/>
  <c r="L137" i="15"/>
  <c r="M137" i="15" s="1"/>
  <c r="S136" i="15"/>
  <c r="T136" i="15" s="1"/>
  <c r="L136" i="15"/>
  <c r="M136" i="15" s="1"/>
  <c r="S135" i="15"/>
  <c r="T135" i="15" s="1"/>
  <c r="L135" i="15"/>
  <c r="M135" i="15" s="1"/>
  <c r="S134" i="15"/>
  <c r="L134" i="15"/>
  <c r="M134" i="15" s="1"/>
  <c r="S133" i="15"/>
  <c r="T133" i="15" s="1"/>
  <c r="L133" i="15"/>
  <c r="M133" i="15" s="1"/>
  <c r="S132" i="15"/>
  <c r="T132" i="15" s="1"/>
  <c r="K132" i="15"/>
  <c r="AA15" i="15" s="1"/>
  <c r="J132" i="15"/>
  <c r="S131" i="15"/>
  <c r="T131" i="15" s="1"/>
  <c r="L131" i="15"/>
  <c r="M131" i="15" s="1"/>
  <c r="S130" i="15"/>
  <c r="T130" i="15" s="1"/>
  <c r="L130" i="15"/>
  <c r="M130" i="15" s="1"/>
  <c r="S129" i="15"/>
  <c r="T129" i="15" s="1"/>
  <c r="L129" i="15"/>
  <c r="M129" i="15" s="1"/>
  <c r="S128" i="15"/>
  <c r="T128" i="15" s="1"/>
  <c r="L128" i="15"/>
  <c r="M128" i="15" s="1"/>
  <c r="S127" i="15"/>
  <c r="T127" i="15" s="1"/>
  <c r="L127" i="15"/>
  <c r="M127" i="15" s="1"/>
  <c r="S126" i="15"/>
  <c r="T126" i="15" s="1"/>
  <c r="L126" i="15"/>
  <c r="M126" i="15" s="1"/>
  <c r="S125" i="15"/>
  <c r="T125" i="15" s="1"/>
  <c r="L125" i="15"/>
  <c r="M125" i="15" s="1"/>
  <c r="S124" i="15"/>
  <c r="T124" i="15" s="1"/>
  <c r="L124" i="15"/>
  <c r="M124" i="15" s="1"/>
  <c r="S123" i="15"/>
  <c r="T123" i="15" s="1"/>
  <c r="L123" i="15"/>
  <c r="M123" i="15" s="1"/>
  <c r="S122" i="15"/>
  <c r="T122" i="15" s="1"/>
  <c r="L122" i="15"/>
  <c r="M122" i="15" s="1"/>
  <c r="S121" i="15"/>
  <c r="T121" i="15" s="1"/>
  <c r="L121" i="15"/>
  <c r="M121" i="15" s="1"/>
  <c r="S120" i="15"/>
  <c r="L120" i="15"/>
  <c r="M120" i="15" s="1"/>
  <c r="S119" i="15"/>
  <c r="T119" i="15" s="1"/>
  <c r="L119" i="15"/>
  <c r="M119" i="15" s="1"/>
  <c r="S118" i="15"/>
  <c r="T118" i="15" s="1"/>
  <c r="K118" i="15"/>
  <c r="AA14" i="15" s="1"/>
  <c r="J118" i="15"/>
  <c r="S117" i="15"/>
  <c r="T117" i="15" s="1"/>
  <c r="L117" i="15"/>
  <c r="M117" i="15" s="1"/>
  <c r="S116" i="15"/>
  <c r="T116" i="15" s="1"/>
  <c r="L116" i="15"/>
  <c r="M116" i="15" s="1"/>
  <c r="S115" i="15"/>
  <c r="T115" i="15" s="1"/>
  <c r="L115" i="15"/>
  <c r="M115" i="15" s="1"/>
  <c r="S114" i="15"/>
  <c r="T114" i="15" s="1"/>
  <c r="L114" i="15"/>
  <c r="M114" i="15" s="1"/>
  <c r="S113" i="15"/>
  <c r="T113" i="15" s="1"/>
  <c r="L113" i="15"/>
  <c r="M113" i="15" s="1"/>
  <c r="S112" i="15"/>
  <c r="T112" i="15" s="1"/>
  <c r="L112" i="15"/>
  <c r="M112" i="15" s="1"/>
  <c r="S111" i="15"/>
  <c r="T111" i="15" s="1"/>
  <c r="L111" i="15"/>
  <c r="M111" i="15" s="1"/>
  <c r="S110" i="15"/>
  <c r="T110" i="15" s="1"/>
  <c r="L110" i="15"/>
  <c r="M110" i="15" s="1"/>
  <c r="S109" i="15"/>
  <c r="T109" i="15" s="1"/>
  <c r="L109" i="15"/>
  <c r="M109" i="15" s="1"/>
  <c r="S108" i="15"/>
  <c r="T108" i="15" s="1"/>
  <c r="L108" i="15"/>
  <c r="M108" i="15" s="1"/>
  <c r="S107" i="15"/>
  <c r="T107" i="15" s="1"/>
  <c r="L107" i="15"/>
  <c r="M107" i="15" s="1"/>
  <c r="S106" i="15"/>
  <c r="L106" i="15"/>
  <c r="M106" i="15" s="1"/>
  <c r="S105" i="15"/>
  <c r="T105" i="15" s="1"/>
  <c r="L105" i="15"/>
  <c r="M105" i="15" s="1"/>
  <c r="S104" i="15"/>
  <c r="T104" i="15" s="1"/>
  <c r="K104" i="15"/>
  <c r="AA13" i="15" s="1"/>
  <c r="J104" i="15"/>
  <c r="S103" i="15"/>
  <c r="T103" i="15" s="1"/>
  <c r="L103" i="15"/>
  <c r="M103" i="15" s="1"/>
  <c r="S102" i="15"/>
  <c r="T102" i="15" s="1"/>
  <c r="L102" i="15"/>
  <c r="M102" i="15" s="1"/>
  <c r="S101" i="15"/>
  <c r="T101" i="15" s="1"/>
  <c r="L101" i="15"/>
  <c r="M101" i="15" s="1"/>
  <c r="S100" i="15"/>
  <c r="T100" i="15" s="1"/>
  <c r="L100" i="15"/>
  <c r="M100" i="15" s="1"/>
  <c r="S99" i="15"/>
  <c r="T99" i="15" s="1"/>
  <c r="L99" i="15"/>
  <c r="M99" i="15" s="1"/>
  <c r="S98" i="15"/>
  <c r="T98" i="15" s="1"/>
  <c r="L98" i="15"/>
  <c r="M98" i="15" s="1"/>
  <c r="S97" i="15"/>
  <c r="T97" i="15" s="1"/>
  <c r="L97" i="15"/>
  <c r="M97" i="15" s="1"/>
  <c r="S96" i="15"/>
  <c r="T96" i="15" s="1"/>
  <c r="L96" i="15"/>
  <c r="M96" i="15" s="1"/>
  <c r="S95" i="15"/>
  <c r="T95" i="15" s="1"/>
  <c r="L95" i="15"/>
  <c r="M95" i="15" s="1"/>
  <c r="S94" i="15"/>
  <c r="T94" i="15" s="1"/>
  <c r="L94" i="15"/>
  <c r="M94" i="15" s="1"/>
  <c r="S93" i="15"/>
  <c r="T93" i="15" s="1"/>
  <c r="L93" i="15"/>
  <c r="M93" i="15" s="1"/>
  <c r="S92" i="15"/>
  <c r="L92" i="15"/>
  <c r="M92" i="15" s="1"/>
  <c r="S91" i="15"/>
  <c r="T91" i="15" s="1"/>
  <c r="L91" i="15"/>
  <c r="M91" i="15" s="1"/>
  <c r="S90" i="15"/>
  <c r="T90" i="15" s="1"/>
  <c r="K90" i="15"/>
  <c r="AA12" i="15" s="1"/>
  <c r="J90" i="15"/>
  <c r="S89" i="15"/>
  <c r="T89" i="15" s="1"/>
  <c r="L89" i="15"/>
  <c r="M89" i="15" s="1"/>
  <c r="S88" i="15"/>
  <c r="T88" i="15" s="1"/>
  <c r="L88" i="15"/>
  <c r="M88" i="15" s="1"/>
  <c r="S87" i="15"/>
  <c r="T87" i="15" s="1"/>
  <c r="L87" i="15"/>
  <c r="M87" i="15" s="1"/>
  <c r="S86" i="15"/>
  <c r="T86" i="15" s="1"/>
  <c r="L86" i="15"/>
  <c r="M86" i="15" s="1"/>
  <c r="S85" i="15"/>
  <c r="T85" i="15" s="1"/>
  <c r="L85" i="15"/>
  <c r="M85" i="15" s="1"/>
  <c r="S84" i="15"/>
  <c r="T84" i="15" s="1"/>
  <c r="L84" i="15"/>
  <c r="M84" i="15" s="1"/>
  <c r="S83" i="15"/>
  <c r="T83" i="15" s="1"/>
  <c r="L83" i="15"/>
  <c r="M83" i="15" s="1"/>
  <c r="S82" i="15"/>
  <c r="T82" i="15" s="1"/>
  <c r="L82" i="15"/>
  <c r="M82" i="15" s="1"/>
  <c r="S81" i="15"/>
  <c r="T81" i="15" s="1"/>
  <c r="L81" i="15"/>
  <c r="M81" i="15" s="1"/>
  <c r="S80" i="15"/>
  <c r="T80" i="15" s="1"/>
  <c r="L80" i="15"/>
  <c r="M80" i="15" s="1"/>
  <c r="S79" i="15"/>
  <c r="T79" i="15" s="1"/>
  <c r="L79" i="15"/>
  <c r="M79" i="15" s="1"/>
  <c r="S78" i="15"/>
  <c r="L78" i="15"/>
  <c r="M78" i="15" s="1"/>
  <c r="S77" i="15"/>
  <c r="T77" i="15" s="1"/>
  <c r="L77" i="15"/>
  <c r="M77" i="15" s="1"/>
  <c r="S76" i="15"/>
  <c r="T76" i="15" s="1"/>
  <c r="K76" i="15"/>
  <c r="J76" i="15"/>
  <c r="S75" i="15"/>
  <c r="T75" i="15" s="1"/>
  <c r="L75" i="15"/>
  <c r="M75" i="15" s="1"/>
  <c r="S74" i="15"/>
  <c r="T74" i="15" s="1"/>
  <c r="L74" i="15"/>
  <c r="M74" i="15" s="1"/>
  <c r="S73" i="15"/>
  <c r="T73" i="15" s="1"/>
  <c r="L73" i="15"/>
  <c r="M73" i="15" s="1"/>
  <c r="S72" i="15"/>
  <c r="T72" i="15" s="1"/>
  <c r="L72" i="15"/>
  <c r="M72" i="15" s="1"/>
  <c r="S71" i="15"/>
  <c r="T71" i="15" s="1"/>
  <c r="L71" i="15"/>
  <c r="M71" i="15" s="1"/>
  <c r="S70" i="15"/>
  <c r="T70" i="15" s="1"/>
  <c r="L70" i="15"/>
  <c r="M70" i="15" s="1"/>
  <c r="S69" i="15"/>
  <c r="T69" i="15" s="1"/>
  <c r="L69" i="15"/>
  <c r="M69" i="15" s="1"/>
  <c r="S68" i="15"/>
  <c r="T68" i="15" s="1"/>
  <c r="L68" i="15"/>
  <c r="M68" i="15" s="1"/>
  <c r="S67" i="15"/>
  <c r="T67" i="15" s="1"/>
  <c r="L67" i="15"/>
  <c r="M67" i="15" s="1"/>
  <c r="S66" i="15"/>
  <c r="T66" i="15" s="1"/>
  <c r="L66" i="15"/>
  <c r="M66" i="15" s="1"/>
  <c r="S65" i="15"/>
  <c r="T65" i="15" s="1"/>
  <c r="L65" i="15"/>
  <c r="M65" i="15" s="1"/>
  <c r="S64" i="15"/>
  <c r="L64" i="15"/>
  <c r="M64" i="15" s="1"/>
  <c r="AC11" i="15" s="1"/>
  <c r="S63" i="15"/>
  <c r="T63" i="15" s="1"/>
  <c r="L63" i="15"/>
  <c r="M63" i="15" s="1"/>
  <c r="S62" i="15"/>
  <c r="T62" i="15" s="1"/>
  <c r="K62" i="15"/>
  <c r="J62" i="15"/>
  <c r="S61" i="15"/>
  <c r="T61" i="15" s="1"/>
  <c r="L61" i="15"/>
  <c r="M61" i="15" s="1"/>
  <c r="L60" i="15"/>
  <c r="M60" i="15" s="1"/>
  <c r="S59" i="15"/>
  <c r="T59" i="15" s="1"/>
  <c r="L59" i="15"/>
  <c r="M59" i="15" s="1"/>
  <c r="S58" i="15"/>
  <c r="T58" i="15" s="1"/>
  <c r="L58" i="15"/>
  <c r="M58" i="15" s="1"/>
  <c r="S57" i="15"/>
  <c r="T57" i="15" s="1"/>
  <c r="L57" i="15"/>
  <c r="M57" i="15" s="1"/>
  <c r="L56" i="15"/>
  <c r="M56" i="15" s="1"/>
  <c r="S55" i="15"/>
  <c r="T55" i="15" s="1"/>
  <c r="L55" i="15"/>
  <c r="M55" i="15" s="1"/>
  <c r="S54" i="15"/>
  <c r="T54" i="15" s="1"/>
  <c r="L54" i="15"/>
  <c r="M54" i="15" s="1"/>
  <c r="S53" i="15"/>
  <c r="T53" i="15" s="1"/>
  <c r="L53" i="15"/>
  <c r="M53" i="15" s="1"/>
  <c r="L52" i="15"/>
  <c r="M52" i="15" s="1"/>
  <c r="S51" i="15"/>
  <c r="T51" i="15" s="1"/>
  <c r="L51" i="15"/>
  <c r="M51" i="15" s="1"/>
  <c r="S50" i="15"/>
  <c r="L50" i="15"/>
  <c r="M50" i="15" s="1"/>
  <c r="S49" i="15"/>
  <c r="T49" i="15" s="1"/>
  <c r="L49" i="15"/>
  <c r="M49" i="15" s="1"/>
  <c r="S48" i="15"/>
  <c r="T48" i="15" s="1"/>
  <c r="K48" i="15"/>
  <c r="AA9" i="15" s="1"/>
  <c r="J48" i="15"/>
  <c r="L47" i="15"/>
  <c r="M47" i="15" s="1"/>
  <c r="S46" i="15"/>
  <c r="T46" i="15" s="1"/>
  <c r="L46" i="15"/>
  <c r="M46" i="15" s="1"/>
  <c r="S45" i="15"/>
  <c r="T45" i="15" s="1"/>
  <c r="L45" i="15"/>
  <c r="M45" i="15" s="1"/>
  <c r="L44" i="15"/>
  <c r="M44" i="15" s="1"/>
  <c r="S43" i="15"/>
  <c r="T43" i="15" s="1"/>
  <c r="L43" i="15"/>
  <c r="M43" i="15" s="1"/>
  <c r="S42" i="15"/>
  <c r="T42" i="15" s="1"/>
  <c r="L42" i="15"/>
  <c r="M42" i="15" s="1"/>
  <c r="S41" i="15"/>
  <c r="T41" i="15" s="1"/>
  <c r="L41" i="15"/>
  <c r="M41" i="15" s="1"/>
  <c r="L40" i="15"/>
  <c r="M40" i="15" s="1"/>
  <c r="S39" i="15"/>
  <c r="T39" i="15" s="1"/>
  <c r="L39" i="15"/>
  <c r="M39" i="15" s="1"/>
  <c r="S38" i="15"/>
  <c r="T38" i="15" s="1"/>
  <c r="L38" i="15"/>
  <c r="M38" i="15" s="1"/>
  <c r="S37" i="15"/>
  <c r="T37" i="15" s="1"/>
  <c r="L37" i="15"/>
  <c r="M37" i="15" s="1"/>
  <c r="L36" i="15"/>
  <c r="M36" i="15" s="1"/>
  <c r="S35" i="15"/>
  <c r="T35" i="15" s="1"/>
  <c r="L35" i="15"/>
  <c r="M35" i="15" s="1"/>
  <c r="S34" i="15"/>
  <c r="T34" i="15" s="1"/>
  <c r="K34" i="15"/>
  <c r="AA8" i="15" s="1"/>
  <c r="J34" i="15"/>
  <c r="S33" i="15"/>
  <c r="T33" i="15" s="1"/>
  <c r="L33" i="15"/>
  <c r="M33" i="15" s="1"/>
  <c r="L32" i="15"/>
  <c r="M32" i="15" s="1"/>
  <c r="S31" i="15"/>
  <c r="T31" i="15" s="1"/>
  <c r="L31" i="15"/>
  <c r="M31" i="15" s="1"/>
  <c r="L30" i="15"/>
  <c r="M30" i="15" s="1"/>
  <c r="S29" i="15"/>
  <c r="T29" i="15" s="1"/>
  <c r="L29" i="15"/>
  <c r="M29" i="15" s="1"/>
  <c r="L28" i="15"/>
  <c r="M28" i="15" s="1"/>
  <c r="L27" i="15"/>
  <c r="M27" i="15" s="1"/>
  <c r="L26" i="15"/>
  <c r="M26" i="15" s="1"/>
  <c r="S25" i="15"/>
  <c r="T25" i="15" s="1"/>
  <c r="L25" i="15"/>
  <c r="M25" i="15" s="1"/>
  <c r="L24" i="15"/>
  <c r="M24" i="15" s="1"/>
  <c r="L23" i="15"/>
  <c r="M23" i="15" s="1"/>
  <c r="L22" i="15"/>
  <c r="M22" i="15" s="1"/>
  <c r="S21" i="15"/>
  <c r="T21" i="15" s="1"/>
  <c r="L21" i="15"/>
  <c r="M21" i="15" s="1"/>
  <c r="S20" i="15"/>
  <c r="T20" i="15" s="1"/>
  <c r="K20" i="15"/>
  <c r="AA7" i="15" s="1"/>
  <c r="J20" i="15"/>
  <c r="L19" i="15"/>
  <c r="M19" i="15" s="1"/>
  <c r="L18" i="15"/>
  <c r="M18" i="15" s="1"/>
  <c r="L17" i="15"/>
  <c r="M17" i="15" s="1"/>
  <c r="L16" i="15"/>
  <c r="M16" i="15" s="1"/>
  <c r="L15" i="15"/>
  <c r="M15" i="15" s="1"/>
  <c r="L14" i="15"/>
  <c r="M14" i="15" s="1"/>
  <c r="L13" i="15"/>
  <c r="M13" i="15" s="1"/>
  <c r="L12" i="15"/>
  <c r="M12" i="15" s="1"/>
  <c r="L11" i="15"/>
  <c r="M11" i="15" s="1"/>
  <c r="L10" i="15"/>
  <c r="M10" i="15" s="1"/>
  <c r="L9" i="15"/>
  <c r="M9" i="15" s="1"/>
  <c r="L8" i="15"/>
  <c r="M8" i="15" s="1"/>
  <c r="L7" i="15"/>
  <c r="M7" i="15" s="1"/>
  <c r="T50" i="15" l="1"/>
  <c r="AC23" i="15" s="1"/>
  <c r="AB23" i="15"/>
  <c r="T92" i="15"/>
  <c r="AC26" i="15" s="1"/>
  <c r="AB26" i="15"/>
  <c r="T148" i="15"/>
  <c r="AC30" i="15" s="1"/>
  <c r="AB30" i="15"/>
  <c r="T106" i="15"/>
  <c r="AC27" i="15" s="1"/>
  <c r="AB27" i="15"/>
  <c r="T162" i="15"/>
  <c r="AC31" i="15" s="1"/>
  <c r="AB31" i="15"/>
  <c r="T64" i="15"/>
  <c r="AC24" i="15" s="1"/>
  <c r="AB24" i="15"/>
  <c r="T120" i="15"/>
  <c r="AC28" i="15" s="1"/>
  <c r="AB28" i="15"/>
  <c r="T78" i="15"/>
  <c r="AC25" i="15" s="1"/>
  <c r="AB25" i="15"/>
  <c r="T134" i="15"/>
  <c r="AC29" i="15" s="1"/>
  <c r="AB29" i="15"/>
  <c r="S172" i="15"/>
  <c r="T172" i="15" s="1"/>
  <c r="L90" i="15"/>
  <c r="S7" i="15"/>
  <c r="T7" i="15" s="1"/>
  <c r="S11" i="15"/>
  <c r="T11" i="15" s="1"/>
  <c r="S15" i="15"/>
  <c r="T15" i="15" s="1"/>
  <c r="S17" i="15"/>
  <c r="T17" i="15" s="1"/>
  <c r="S9" i="15"/>
  <c r="T9" i="15" s="1"/>
  <c r="S13" i="15"/>
  <c r="T13" i="15" s="1"/>
  <c r="S23" i="15"/>
  <c r="T23" i="15" s="1"/>
  <c r="S27" i="15"/>
  <c r="T27" i="15" s="1"/>
  <c r="L132" i="15"/>
  <c r="S168" i="15"/>
  <c r="T168" i="15" s="1"/>
  <c r="S10" i="15"/>
  <c r="T10" i="15" s="1"/>
  <c r="S14" i="15"/>
  <c r="T14" i="15" s="1"/>
  <c r="S18" i="15"/>
  <c r="T18" i="15" s="1"/>
  <c r="S22" i="15"/>
  <c r="S26" i="15"/>
  <c r="T26" i="15" s="1"/>
  <c r="S30" i="15"/>
  <c r="T30" i="15" s="1"/>
  <c r="S19" i="15"/>
  <c r="T19" i="15" s="1"/>
  <c r="S47" i="15"/>
  <c r="T47" i="15" s="1"/>
  <c r="S174" i="15"/>
  <c r="T174" i="15" s="1"/>
  <c r="S165" i="15"/>
  <c r="T165" i="15" s="1"/>
  <c r="S169" i="15"/>
  <c r="T169" i="15" s="1"/>
  <c r="L20" i="15"/>
  <c r="S8" i="15"/>
  <c r="S12" i="15"/>
  <c r="T12" i="15" s="1"/>
  <c r="S16" i="15"/>
  <c r="T16" i="15" s="1"/>
  <c r="S24" i="15"/>
  <c r="T24" i="15" s="1"/>
  <c r="S28" i="15"/>
  <c r="T28" i="15" s="1"/>
  <c r="L34" i="15"/>
  <c r="S36" i="15"/>
  <c r="S40" i="15"/>
  <c r="T40" i="15" s="1"/>
  <c r="S44" i="15"/>
  <c r="T44" i="15" s="1"/>
  <c r="S52" i="15"/>
  <c r="T52" i="15" s="1"/>
  <c r="S56" i="15"/>
  <c r="T56" i="15" s="1"/>
  <c r="L62" i="15"/>
  <c r="S32" i="15"/>
  <c r="T32" i="15" s="1"/>
  <c r="S60" i="15"/>
  <c r="T60" i="15" s="1"/>
  <c r="L48" i="15"/>
  <c r="L76" i="15"/>
  <c r="S166" i="15"/>
  <c r="T166" i="15" s="1"/>
  <c r="S170" i="15"/>
  <c r="T170" i="15" s="1"/>
  <c r="S167" i="15"/>
  <c r="T167" i="15" s="1"/>
  <c r="L104" i="15"/>
  <c r="S173" i="15"/>
  <c r="T173" i="15" s="1"/>
  <c r="L174" i="15"/>
  <c r="L160" i="15"/>
  <c r="S171" i="15"/>
  <c r="T171" i="15" s="1"/>
  <c r="L146" i="15"/>
  <c r="L118" i="15"/>
  <c r="T22" i="15" l="1"/>
  <c r="AC21" i="15" s="1"/>
  <c r="AB21" i="15"/>
  <c r="T36" i="15"/>
  <c r="AC22" i="15" s="1"/>
  <c r="AB22" i="15"/>
  <c r="T8" i="15"/>
  <c r="AC20" i="15" s="1"/>
  <c r="AB20" i="15"/>
  <c r="M118" i="15"/>
  <c r="AC14" i="15" s="1"/>
  <c r="AB14" i="15"/>
  <c r="M174" i="15"/>
  <c r="AC18" i="15" s="1"/>
  <c r="AB18" i="15"/>
  <c r="M34" i="15"/>
  <c r="AC8" i="15" s="1"/>
  <c r="AB8" i="15"/>
  <c r="M146" i="15"/>
  <c r="AC16" i="15" s="1"/>
  <c r="AB16" i="15"/>
  <c r="M90" i="15"/>
  <c r="AC12" i="15" s="1"/>
  <c r="AB12" i="15"/>
  <c r="M104" i="15"/>
  <c r="AC13" i="15" s="1"/>
  <c r="AB13" i="15"/>
  <c r="M76" i="15"/>
  <c r="AB11" i="15"/>
  <c r="M62" i="15"/>
  <c r="AC10" i="15" s="1"/>
  <c r="AB10" i="15"/>
  <c r="M20" i="15"/>
  <c r="AC7" i="15" s="1"/>
  <c r="AB7" i="15"/>
  <c r="M160" i="15"/>
  <c r="AC17" i="15" s="1"/>
  <c r="AB17" i="15"/>
  <c r="M48" i="15"/>
  <c r="AC9" i="15" s="1"/>
  <c r="AB9" i="15"/>
  <c r="M132" i="15"/>
  <c r="AC15" i="15" s="1"/>
  <c r="AB15" i="15"/>
</calcChain>
</file>

<file path=xl/sharedStrings.xml><?xml version="1.0" encoding="utf-8"?>
<sst xmlns="http://schemas.openxmlformats.org/spreadsheetml/2006/main" count="573" uniqueCount="63">
  <si>
    <t>EAI</t>
  </si>
  <si>
    <t>Travaux</t>
  </si>
  <si>
    <t>Thermique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</si>
  <si>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</si>
  <si>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</si>
  <si>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</si>
  <si>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</si>
  <si>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</si>
  <si>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</si>
  <si>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</si>
  <si>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</si>
  <si>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</si>
  <si>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</si>
  <si>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</si>
  <si>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</si>
  <si>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</si>
  <si>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S-MECANIQUE</t>
  </si>
  <si>
    <t>S-EAI</t>
  </si>
  <si>
    <t>S-THERMIQUE</t>
  </si>
  <si>
    <t>Mécanique</t>
  </si>
  <si>
    <t>Faites</t>
  </si>
  <si>
    <t>Non faites</t>
  </si>
  <si>
    <t>REQUEST</t>
  </si>
  <si>
    <t>Services généraux</t>
  </si>
  <si>
    <t>AWAITINGREAL</t>
  </si>
  <si>
    <t>INPROGRESS</t>
  </si>
  <si>
    <t>AWAITINGITEM</t>
  </si>
  <si>
    <t>CLOSED</t>
  </si>
  <si>
    <t>FINISHED</t>
  </si>
  <si>
    <t>AWAITINGESTIMATE</t>
  </si>
  <si>
    <t>% Faites</t>
  </si>
  <si>
    <t>Surété sécurité</t>
  </si>
  <si>
    <t>Travaux épuration</t>
  </si>
  <si>
    <t>Travaux thermique</t>
  </si>
  <si>
    <t>Méca Epuration</t>
  </si>
  <si>
    <t>Méca Thermique</t>
  </si>
  <si>
    <t>S-TRAVAUX_EPURATION</t>
  </si>
  <si>
    <t>S-TRAVAUX</t>
  </si>
  <si>
    <t>S-TRAVAUX_NEUFS</t>
  </si>
  <si>
    <t>S-TRAVAUX_THERMIQUE</t>
  </si>
  <si>
    <t>AWAITINGVALID</t>
  </si>
  <si>
    <t>Janvier - Février</t>
  </si>
  <si>
    <t>Janvier - Mars</t>
  </si>
  <si>
    <t>Janvier - Avril</t>
  </si>
  <si>
    <t>Janvier - Mai</t>
  </si>
  <si>
    <t>Janvier - Juin</t>
  </si>
  <si>
    <t>Janvier - Juillet</t>
  </si>
  <si>
    <t>Janvier - Août</t>
  </si>
  <si>
    <t>Janvier - Septembre</t>
  </si>
  <si>
    <t>Janvier - Octobre</t>
  </si>
  <si>
    <t>Janvier - Novembre</t>
  </si>
  <si>
    <t>Janvier - Décembre</t>
  </si>
  <si>
    <t>ARCHIVED</t>
  </si>
  <si>
    <t>Travaux neufs</t>
  </si>
  <si>
    <t>Sociétés extérieurs</t>
  </si>
  <si>
    <t>Méthodes et performances</t>
  </si>
  <si>
    <t>% Non Faites</t>
  </si>
  <si>
    <t>S-MECA_EPURATION</t>
  </si>
  <si>
    <t>S-MECA_THERMIQUE</t>
  </si>
  <si>
    <t>S-SERVICE_GENERAUX</t>
  </si>
  <si>
    <t>S-SOCIETE_EXTERIEUR</t>
  </si>
  <si>
    <t>S-SURETE_SECURITE</t>
  </si>
  <si>
    <t>S-METHODES_PERFO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</si>
</sst>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2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DF7B29"/>
        <bgColor indexed="64"/>
      </patternFill>
    </fill>
    <fill>
      <patternFill patternType="solid">
        <fgColor rgb="FF1D48A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0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2" applyNumberFormat="0" applyFill="0" applyAlignment="0" applyProtection="0"/>
    <xf numFmtId="0" fontId="9" fillId="0" borderId="23" applyNumberFormat="0" applyFill="0" applyAlignment="0" applyProtection="0"/>
    <xf numFmtId="0" fontId="10" fillId="0" borderId="24" applyNumberFormat="0" applyFill="0" applyAlignment="0" applyProtection="0"/>
    <xf numFmtId="0" fontId="10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25" applyNumberFormat="0" applyAlignment="0" applyProtection="0"/>
    <xf numFmtId="0" fontId="15" fillId="10" borderId="26" applyNumberFormat="0" applyAlignment="0" applyProtection="0"/>
    <xf numFmtId="0" fontId="16" fillId="10" borderId="25" applyNumberFormat="0" applyAlignment="0" applyProtection="0"/>
    <xf numFmtId="0" fontId="17" fillId="0" borderId="27" applyNumberFormat="0" applyFill="0" applyAlignment="0" applyProtection="0"/>
    <xf numFmtId="0" fontId="18" fillId="11" borderId="28" applyNumberFormat="0" applyAlignment="0" applyProtection="0"/>
    <xf numFmtId="0" fontId="5" fillId="0" borderId="0" applyNumberFormat="0" applyFill="0" applyBorder="0" applyAlignment="0" applyProtection="0"/>
    <xf numFmtId="0" fontId="4" fillId="12" borderId="29" applyNumberFormat="0" applyFont="0" applyAlignment="0" applyProtection="0"/>
    <xf numFmtId="0" fontId="19" fillId="0" borderId="0" applyNumberFormat="0" applyFill="0" applyBorder="0" applyAlignment="0" applyProtection="0"/>
    <xf numFmtId="0" fontId="6" fillId="0" borderId="30" applyNumberFormat="0" applyFill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20" fillId="36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66">
    <xf numFmtId="0" fontId="0" fillId="0" borderId="0" xfId="0"/>
    <xf numFmtId="164" fontId="1" fillId="0" borderId="0" xfId="0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3" fillId="0" borderId="12" xfId="1" applyNumberFormat="1" applyFont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center" vertical="center" wrapText="1"/>
    </xf>
    <xf numFmtId="0" fontId="3" fillId="0" borderId="12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 wrapText="1"/>
    </xf>
    <xf numFmtId="0" fontId="3" fillId="0" borderId="9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/>
    </xf>
    <xf numFmtId="0" fontId="3" fillId="0" borderId="9" xfId="1" applyNumberFormat="1" applyFont="1" applyBorder="1" applyAlignment="1">
      <alignment horizontal="center" vertical="center"/>
    </xf>
    <xf numFmtId="0" fontId="3" fillId="0" borderId="8" xfId="1" applyNumberFormat="1" applyFont="1" applyBorder="1" applyAlignment="1">
      <alignment horizontal="center" vertical="center"/>
    </xf>
    <xf numFmtId="0" fontId="3" fillId="0" borderId="7" xfId="1" applyNumberFormat="1" applyFont="1" applyBorder="1" applyAlignment="1">
      <alignment horizontal="center" vertical="center"/>
    </xf>
    <xf numFmtId="0" fontId="0" fillId="0" borderId="16" xfId="0" applyBorder="1"/>
    <xf numFmtId="0" fontId="0" fillId="0" borderId="7" xfId="0" applyBorder="1"/>
    <xf numFmtId="164" fontId="1" fillId="0" borderId="14" xfId="0" applyNumberFormat="1" applyFont="1" applyBorder="1" applyAlignment="1">
      <alignment horizontal="center" vertical="center"/>
    </xf>
    <xf numFmtId="0" fontId="3" fillId="0" borderId="15" xfId="1" applyNumberFormat="1" applyFont="1" applyBorder="1" applyAlignment="1">
      <alignment horizontal="center" vertical="center"/>
    </xf>
    <xf numFmtId="0" fontId="3" fillId="0" borderId="17" xfId="1" applyNumberFormat="1" applyFont="1" applyBorder="1" applyAlignment="1">
      <alignment horizontal="center" vertical="center"/>
    </xf>
    <xf numFmtId="0" fontId="3" fillId="0" borderId="18" xfId="1" applyNumberFormat="1" applyFont="1" applyBorder="1" applyAlignment="1">
      <alignment horizontal="center" vertical="center"/>
    </xf>
    <xf numFmtId="0" fontId="3" fillId="0" borderId="12" xfId="1" applyNumberFormat="1" applyFont="1" applyBorder="1" applyAlignment="1">
      <alignment horizontal="center" vertical="center"/>
    </xf>
    <xf numFmtId="0" fontId="3" fillId="0" borderId="8" xfId="1" applyNumberFormat="1" applyFont="1" applyBorder="1" applyAlignment="1">
      <alignment horizontal="center" vertical="center"/>
    </xf>
    <xf numFmtId="0" fontId="3" fillId="0" borderId="9" xfId="1" applyNumberFormat="1" applyFont="1" applyBorder="1" applyAlignment="1">
      <alignment horizontal="center" vertical="center"/>
    </xf>
    <xf numFmtId="1" fontId="0" fillId="0" borderId="13" xfId="0" applyNumberFormat="1" applyBorder="1" applyAlignment="1">
      <alignment horizontal="center"/>
    </xf>
    <xf numFmtId="0" fontId="3" fillId="0" borderId="2" xfId="1" applyNumberFormat="1" applyFont="1" applyBorder="1" applyAlignment="1">
      <alignment horizontal="center" vertical="center"/>
    </xf>
    <xf numFmtId="0" fontId="0" fillId="0" borderId="3" xfId="0" applyBorder="1"/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4" xfId="0" applyBorder="1"/>
    <xf numFmtId="1" fontId="0" fillId="0" borderId="7" xfId="0" applyNumberFormat="1" applyBorder="1" applyAlignment="1">
      <alignment horizontal="center"/>
    </xf>
    <xf numFmtId="0" fontId="3" fillId="2" borderId="7" xfId="1" applyNumberFormat="1" applyFont="1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" fontId="0" fillId="2" borderId="9" xfId="0" applyNumberFormat="1" applyFill="1" applyBorder="1" applyAlignment="1">
      <alignment horizontal="center"/>
    </xf>
    <xf numFmtId="0" fontId="3" fillId="3" borderId="7" xfId="1" applyNumberFormat="1" applyFont="1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165" fontId="3" fillId="4" borderId="13" xfId="1" applyNumberFormat="1" applyFont="1" applyFill="1" applyBorder="1" applyAlignment="1">
      <alignment horizontal="center" vertical="center"/>
    </xf>
    <xf numFmtId="165" fontId="3" fillId="4" borderId="12" xfId="1" applyNumberFormat="1" applyFont="1" applyFill="1" applyBorder="1" applyAlignment="1">
      <alignment horizontal="center" vertical="center"/>
    </xf>
    <xf numFmtId="165" fontId="3" fillId="4" borderId="21" xfId="1" applyNumberFormat="1" applyFont="1" applyFill="1" applyBorder="1" applyAlignment="1">
      <alignment horizontal="center" vertical="center"/>
    </xf>
    <xf numFmtId="0" fontId="3" fillId="5" borderId="7" xfId="1" applyNumberFormat="1" applyFont="1" applyFill="1" applyBorder="1" applyAlignment="1">
      <alignment horizontal="center" vertical="center"/>
    </xf>
    <xf numFmtId="165" fontId="3" fillId="5" borderId="13" xfId="1" applyNumberFormat="1" applyFont="1" applyFill="1" applyBorder="1" applyAlignment="1">
      <alignment horizontal="center" vertical="center"/>
    </xf>
    <xf numFmtId="165" fontId="3" fillId="5" borderId="12" xfId="1" applyNumberFormat="1" applyFont="1" applyFill="1" applyBorder="1" applyAlignment="1">
      <alignment horizontal="center" vertical="center"/>
    </xf>
    <xf numFmtId="165" fontId="3" fillId="5" borderId="21" xfId="1" applyNumberFormat="1" applyFont="1" applyFill="1" applyBorder="1" applyAlignment="1">
      <alignment horizontal="center" vertical="center"/>
    </xf>
    <xf numFmtId="0" fontId="3" fillId="4" borderId="14" xfId="1" applyNumberFormat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0" fontId="3" fillId="0" borderId="19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Hyperlink" xfId="43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FF99"/>
      <color rgb="FF1D48A7"/>
      <color rgb="FFB00000"/>
      <color rgb="FFDF7B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7" tint="0.79998168889431442"/>
  </sheetPr>
  <dimension ref="B1:AC182"/>
  <sheetViews>
    <sheetView tabSelected="1" zoomScale="70" zoomScaleNormal="70" workbookViewId="0">
      <selection activeCell="F6" sqref="F6"/>
    </sheetView>
  </sheetViews>
  <sheetFormatPr baseColWidth="10" defaultRowHeight="15" x14ac:dyDescent="0.25"/>
  <cols>
    <col min="1" max="1" width="7" customWidth="1"/>
    <col min="2" max="2" width="39.85546875" bestFit="1" customWidth="1"/>
    <col min="3" max="3" width="23.140625" bestFit="1" customWidth="1"/>
    <col min="4" max="4" width="15.85546875" customWidth="1"/>
    <col min="5" max="6" width="15.85546875" style="61" customWidth="1"/>
    <col min="7" max="7" width="6.85546875" customWidth="1"/>
    <col min="8" max="8" width="25" customWidth="1"/>
    <col min="9" max="9" width="34" customWidth="1"/>
    <col min="10" max="10" width="24.5703125" customWidth="1"/>
    <col min="11" max="11" width="26" customWidth="1"/>
    <col min="12" max="12" width="25.7109375" customWidth="1"/>
    <col min="13" max="13" width="17.7109375" customWidth="1"/>
    <col min="14" max="14" width="17.7109375" style="61" customWidth="1"/>
    <col min="15" max="15" width="25.140625" customWidth="1"/>
    <col min="16" max="16" width="33.7109375" customWidth="1"/>
    <col min="17" max="17" width="20.42578125" customWidth="1"/>
    <col min="18" max="18" width="22" customWidth="1"/>
    <col min="19" max="19" width="22.85546875" customWidth="1"/>
    <col min="20" max="20" width="15.7109375" bestFit="1" customWidth="1"/>
    <col min="29" max="29" width="12.140625" bestFit="1" customWidth="1"/>
  </cols>
  <sheetData>
    <row r="1" spans="2:29" ht="15.75" thickBot="1" x14ac:dyDescent="0.3"/>
    <row r="2" spans="2:29" ht="19.5" thickBot="1" x14ac:dyDescent="0.3">
      <c r="B2" s="8" t="s">
        <v>59</v>
      </c>
      <c r="C2" s="8" t="s">
        <v>20</v>
      </c>
      <c r="D2" s="20" t="s">
        <v>21</v>
      </c>
      <c r="E2" s="1"/>
      <c r="F2" s="1"/>
      <c r="G2" s="2"/>
      <c r="H2" s="4" t="s">
        <v>27</v>
      </c>
      <c r="I2" s="4" t="s">
        <v>28</v>
      </c>
      <c r="J2" s="4" t="s">
        <v>52</v>
      </c>
      <c r="K2" s="2"/>
      <c r="L2" s="2"/>
      <c r="M2" s="2"/>
      <c r="N2" s="2"/>
      <c r="R2" s="2"/>
      <c r="S2" s="2"/>
      <c r="T2" s="2"/>
      <c r="U2" s="2"/>
      <c r="V2" s="2"/>
      <c r="W2" s="2"/>
      <c r="X2" s="2"/>
      <c r="Y2" s="2"/>
      <c r="Z2" s="2"/>
    </row>
    <row r="3" spans="2:29" ht="19.5" thickBot="1" x14ac:dyDescent="0.3">
      <c r="B3" s="7" t="s">
        <v>3</v>
      </c>
      <c r="C3" s="25">
        <v>37</v>
      </c>
      <c r="D3" s="21">
        <v>3</v>
      </c>
      <c r="E3" s="25">
        <v>5</v>
      </c>
      <c r="F3" s="21">
        <v>15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2:29" ht="19.5" thickBot="1" x14ac:dyDescent="0.3">
      <c r="B4" s="5" t="s">
        <v>4</v>
      </c>
      <c r="C4" s="25">
        <v>128</v>
      </c>
      <c r="D4" s="22">
        <v>57</v>
      </c>
      <c r="E4" s="2"/>
      <c r="F4" s="2"/>
      <c r="G4" s="2"/>
      <c r="H4" s="3" t="s">
        <v>22</v>
      </c>
      <c r="I4" s="3" t="s">
        <v>29</v>
      </c>
      <c r="J4" s="3" t="s">
        <v>40</v>
      </c>
      <c r="K4" s="3" t="s">
        <v>26</v>
      </c>
      <c r="L4" s="3" t="s">
        <v>24</v>
      </c>
      <c r="M4" s="8" t="s">
        <v>25</v>
      </c>
      <c r="N4" s="62"/>
      <c r="O4" s="28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2:29" ht="19.5" thickBot="1" x14ac:dyDescent="0.3">
      <c r="B5" s="5" t="s">
        <v>5</v>
      </c>
      <c r="C5" s="14">
        <v>187</v>
      </c>
      <c r="D5" s="22">
        <v>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2:29" ht="19.5" thickBot="1" x14ac:dyDescent="0.3">
      <c r="B6" s="5" t="s">
        <v>6</v>
      </c>
      <c r="C6" s="14">
        <v>39</v>
      </c>
      <c r="D6" s="22">
        <v>11</v>
      </c>
      <c r="E6" s="2"/>
      <c r="F6" s="2"/>
      <c r="H6" s="18"/>
      <c r="I6" s="19"/>
      <c r="J6" s="41" t="s">
        <v>20</v>
      </c>
      <c r="K6" s="46" t="s">
        <v>21</v>
      </c>
      <c r="L6" s="54" t="s">
        <v>30</v>
      </c>
      <c r="M6" s="2" t="s">
        <v>56</v>
      </c>
      <c r="N6" s="2"/>
      <c r="O6" s="19"/>
      <c r="P6" s="19"/>
      <c r="Q6" s="17" t="s">
        <v>20</v>
      </c>
      <c r="R6" s="17" t="s">
        <v>21</v>
      </c>
      <c r="S6" s="58" t="s">
        <v>30</v>
      </c>
      <c r="T6" s="2" t="s">
        <v>56</v>
      </c>
      <c r="U6" s="2"/>
      <c r="V6" s="2"/>
      <c r="W6" s="2"/>
      <c r="X6" s="2"/>
      <c r="Y6" s="2" t="s">
        <v>0</v>
      </c>
      <c r="Z6" s="2"/>
    </row>
    <row r="7" spans="2:29" ht="22.5" customHeight="1" thickBot="1" x14ac:dyDescent="0.3">
      <c r="B7" s="5" t="s">
        <v>7</v>
      </c>
      <c r="C7" s="14">
        <v>1</v>
      </c>
      <c r="D7" s="22">
        <v>6</v>
      </c>
      <c r="E7" s="2"/>
      <c r="F7" s="2"/>
      <c r="H7" s="63" t="s">
        <v>3</v>
      </c>
      <c r="I7" s="10" t="s">
        <v>23</v>
      </c>
      <c r="J7" s="42">
        <v>37</v>
      </c>
      <c r="K7" s="47">
        <v>3</v>
      </c>
      <c r="L7" s="55">
        <f>(J7/(J7+K7))</f>
        <v>0.92500000000000004</v>
      </c>
      <c r="M7" s="59">
        <f>(100%-L7)</f>
        <v>7.4999999999999956E-2</v>
      </c>
      <c r="N7" s="59"/>
      <c r="O7" s="63" t="s">
        <v>3</v>
      </c>
      <c r="P7" s="10" t="s">
        <v>23</v>
      </c>
      <c r="Q7" s="27">
        <f>U7</f>
        <v>37</v>
      </c>
      <c r="R7" s="27">
        <f>V7</f>
        <v>3</v>
      </c>
      <c r="S7" s="51">
        <f>(Q7/(Q7+R7))</f>
        <v>0.92500000000000004</v>
      </c>
      <c r="T7" s="59">
        <f>(100%-S7)</f>
        <v>7.4999999999999956E-2</v>
      </c>
      <c r="U7" s="32">
        <v>37</v>
      </c>
      <c r="V7" s="33">
        <v>3</v>
      </c>
      <c r="W7" s="2"/>
      <c r="X7" s="2">
        <v>2</v>
      </c>
      <c r="Y7" s="2" t="str">
        <f>INDEX(Noms_Equipes,$X$7,1)</f>
        <v>EAI</v>
      </c>
      <c r="Z7" s="2">
        <f>VLOOKUP($Y$7,$I$6:$M$20,2,FALSE)</f>
        <v>128</v>
      </c>
      <c r="AA7" s="2">
        <f>VLOOKUP($Y$7,$I$6:$M$20,3,FALSE)</f>
        <v>57</v>
      </c>
      <c r="AB7" s="60">
        <f>VLOOKUP($Y$7,$I$6:$M$20,4,FALSE)</f>
        <v>0.69189189189189193</v>
      </c>
      <c r="AC7" s="60">
        <f>VLOOKUP($Y$7,$I$6:$M$20,5,FALSE)</f>
        <v>0.30810810810810807</v>
      </c>
    </row>
    <row r="8" spans="2:29" ht="19.5" thickBot="1" x14ac:dyDescent="0.3">
      <c r="B8" s="5" t="s">
        <v>8</v>
      </c>
      <c r="C8" s="14">
        <v>71</v>
      </c>
      <c r="D8" s="22">
        <v>0</v>
      </c>
      <c r="E8" s="2"/>
      <c r="F8" s="2"/>
      <c r="H8" s="64"/>
      <c r="I8" s="11" t="s">
        <v>0</v>
      </c>
      <c r="J8" s="43">
        <v>128</v>
      </c>
      <c r="K8" s="49">
        <v>57</v>
      </c>
      <c r="L8" s="56">
        <f t="shared" ref="L8:L19" si="0">(J8/(J8+K8))</f>
        <v>0.69189189189189193</v>
      </c>
      <c r="M8" s="59">
        <f t="shared" ref="M8:M19" si="1">(100%-L8)</f>
        <v>0.30810810810810807</v>
      </c>
      <c r="N8" s="59"/>
      <c r="O8" s="64"/>
      <c r="P8" s="11" t="s">
        <v>0</v>
      </c>
      <c r="Q8" s="27">
        <f t="shared" ref="Q8:Q20" si="2">U8</f>
        <v>128</v>
      </c>
      <c r="R8" s="27">
        <f t="shared" ref="R8:R20" si="3">V8</f>
        <v>57</v>
      </c>
      <c r="S8" s="52">
        <f t="shared" ref="S8:S19" si="4">(Q8/(Q8+R8))</f>
        <v>0.69189189189189193</v>
      </c>
      <c r="T8" s="59">
        <f t="shared" ref="T8:T71" si="5">(100%-S8)</f>
        <v>0.30810810810810807</v>
      </c>
      <c r="U8" s="28">
        <v>128</v>
      </c>
      <c r="V8" s="34">
        <v>57</v>
      </c>
      <c r="W8" s="2"/>
      <c r="X8" s="2"/>
      <c r="Y8" s="2"/>
      <c r="Z8" s="2">
        <f>VLOOKUP($Y$7,$I$21:$M$34,2,FALSE)</f>
        <v>184</v>
      </c>
      <c r="AA8" s="2">
        <f>VLOOKUP($Y$7,$I$21:$M$34,3,FALSE)</f>
        <v>74</v>
      </c>
      <c r="AB8" s="60">
        <f>VLOOKUP($Y$7,$I$21:$M$34,4,FALSE)</f>
        <v>0.71317829457364346</v>
      </c>
      <c r="AC8" s="60">
        <f>VLOOKUP($Y$7,$I$21:$M$34,5,FALSE)</f>
        <v>0.28682170542635654</v>
      </c>
    </row>
    <row r="9" spans="2:29" ht="19.5" customHeight="1" thickBot="1" x14ac:dyDescent="0.3">
      <c r="B9" s="5" t="s">
        <v>9</v>
      </c>
      <c r="C9" s="14">
        <v>22</v>
      </c>
      <c r="D9" s="22">
        <v>2</v>
      </c>
      <c r="E9" s="2"/>
      <c r="F9" s="2"/>
      <c r="H9" s="64"/>
      <c r="I9" s="12" t="s">
        <v>34</v>
      </c>
      <c r="J9" s="43">
        <v>187</v>
      </c>
      <c r="K9" s="49">
        <v>9</v>
      </c>
      <c r="L9" s="56">
        <f t="shared" si="0"/>
        <v>0.95408163265306123</v>
      </c>
      <c r="M9" s="59">
        <f t="shared" si="1"/>
        <v>4.5918367346938771E-2</v>
      </c>
      <c r="N9" s="59"/>
      <c r="O9" s="64"/>
      <c r="P9" s="12" t="s">
        <v>34</v>
      </c>
      <c r="Q9" s="27">
        <f t="shared" si="2"/>
        <v>187</v>
      </c>
      <c r="R9" s="27">
        <f t="shared" si="3"/>
        <v>9</v>
      </c>
      <c r="S9" s="52">
        <f t="shared" si="4"/>
        <v>0.95408163265306123</v>
      </c>
      <c r="T9" s="59">
        <f t="shared" si="5"/>
        <v>4.5918367346938771E-2</v>
      </c>
      <c r="U9" s="28">
        <v>187</v>
      </c>
      <c r="V9" s="34">
        <v>9</v>
      </c>
      <c r="W9" s="2"/>
      <c r="X9" s="2"/>
      <c r="Y9" s="2"/>
      <c r="Z9" s="2">
        <f>VLOOKUP($Y$7,$I$35:$M$48,2,FALSE)</f>
        <v>126</v>
      </c>
      <c r="AA9" s="2">
        <f>VLOOKUP($Y$7,$I$35:$M$48,3,FALSE)</f>
        <v>69</v>
      </c>
      <c r="AB9" s="60">
        <f>VLOOKUP($Y$7,$I$35:$M$48,4,FALSE)</f>
        <v>0.64615384615384619</v>
      </c>
      <c r="AC9" s="60">
        <f>VLOOKUP($Y$7,$I$35:$M$48,5,FALSE)</f>
        <v>0.35384615384615381</v>
      </c>
    </row>
    <row r="10" spans="2:29" ht="19.5" customHeight="1" thickBot="1" x14ac:dyDescent="0.3">
      <c r="B10" s="5" t="s">
        <v>10</v>
      </c>
      <c r="C10" s="14">
        <v>1</v>
      </c>
      <c r="D10" s="22">
        <v>2</v>
      </c>
      <c r="E10" s="2"/>
      <c r="F10" s="2"/>
      <c r="H10" s="64"/>
      <c r="I10" s="12" t="s">
        <v>35</v>
      </c>
      <c r="J10" s="44">
        <v>39</v>
      </c>
      <c r="K10" s="49">
        <v>11</v>
      </c>
      <c r="L10" s="56">
        <f t="shared" si="0"/>
        <v>0.78</v>
      </c>
      <c r="M10" s="59">
        <f t="shared" si="1"/>
        <v>0.21999999999999997</v>
      </c>
      <c r="N10" s="59"/>
      <c r="O10" s="64"/>
      <c r="P10" s="12" t="s">
        <v>35</v>
      </c>
      <c r="Q10" s="27">
        <f t="shared" si="2"/>
        <v>39</v>
      </c>
      <c r="R10" s="27">
        <f t="shared" si="3"/>
        <v>11</v>
      </c>
      <c r="S10" s="52">
        <f t="shared" si="4"/>
        <v>0.78</v>
      </c>
      <c r="T10" s="59">
        <f t="shared" si="5"/>
        <v>0.21999999999999997</v>
      </c>
      <c r="U10" s="28">
        <v>39</v>
      </c>
      <c r="V10" s="34">
        <v>11</v>
      </c>
      <c r="W10" s="2"/>
      <c r="X10" s="2"/>
      <c r="Y10" s="2"/>
      <c r="Z10" s="2">
        <f>VLOOKUP($Y$7,$I$49:$M$62,2,FALSE)</f>
        <v>111</v>
      </c>
      <c r="AA10" s="2">
        <f>VLOOKUP($Y$7,$I$49:$M$62,3,FALSE)</f>
        <v>150</v>
      </c>
      <c r="AB10" s="60">
        <f>VLOOKUP($Y$7,$I$49:$M$62,4,FALSE)</f>
        <v>0.42528735632183906</v>
      </c>
      <c r="AC10" s="60">
        <f>VLOOKUP($Y$7,$I$49:$M$62,5,FALSE)</f>
        <v>0.57471264367816088</v>
      </c>
    </row>
    <row r="11" spans="2:29" ht="18.75" customHeight="1" thickBot="1" x14ac:dyDescent="0.3">
      <c r="B11" s="5" t="s">
        <v>11</v>
      </c>
      <c r="C11" s="14">
        <v>3</v>
      </c>
      <c r="D11" s="22">
        <v>3</v>
      </c>
      <c r="E11" s="2"/>
      <c r="F11" s="2"/>
      <c r="H11" s="64"/>
      <c r="I11" s="12" t="s">
        <v>31</v>
      </c>
      <c r="J11" s="44">
        <v>1</v>
      </c>
      <c r="K11" s="49">
        <v>6</v>
      </c>
      <c r="L11" s="56">
        <f t="shared" si="0"/>
        <v>0.14285714285714285</v>
      </c>
      <c r="M11" s="59">
        <f t="shared" si="1"/>
        <v>0.85714285714285721</v>
      </c>
      <c r="N11" s="59"/>
      <c r="O11" s="64"/>
      <c r="P11" s="12" t="s">
        <v>31</v>
      </c>
      <c r="Q11" s="27">
        <f t="shared" si="2"/>
        <v>1</v>
      </c>
      <c r="R11" s="27">
        <f t="shared" si="3"/>
        <v>6</v>
      </c>
      <c r="S11" s="52">
        <f t="shared" si="4"/>
        <v>0.14285714285714285</v>
      </c>
      <c r="T11" s="59">
        <f t="shared" si="5"/>
        <v>0.85714285714285721</v>
      </c>
      <c r="U11" s="28">
        <v>1</v>
      </c>
      <c r="V11" s="34">
        <v>6</v>
      </c>
      <c r="W11" s="2"/>
      <c r="Z11" s="2">
        <f>VLOOKUP($Y$7,$I$63:$M$76,2,FALSE)</f>
        <v>202</v>
      </c>
      <c r="AA11" s="2">
        <f>VLOOKUP($Y$7,$I$63:$M$76,3,FALSE)</f>
        <v>51</v>
      </c>
      <c r="AB11" s="60">
        <f>VLOOKUP($Y$7,$I$63:$M$76,4,FALSE)</f>
        <v>0.79841897233201586</v>
      </c>
      <c r="AC11" s="60">
        <f>VLOOKUP($Y$7,$I$63:$M$76,5,FALSE)</f>
        <v>0.20158102766798414</v>
      </c>
    </row>
    <row r="12" spans="2:29" ht="20.25" customHeight="1" thickBot="1" x14ac:dyDescent="0.3">
      <c r="B12" s="5" t="s">
        <v>12</v>
      </c>
      <c r="C12" s="14">
        <v>1</v>
      </c>
      <c r="D12" s="22">
        <v>1</v>
      </c>
      <c r="E12" s="2"/>
      <c r="F12" s="2"/>
      <c r="H12" s="64"/>
      <c r="I12" s="12" t="s">
        <v>2</v>
      </c>
      <c r="J12" s="44">
        <v>71</v>
      </c>
      <c r="K12" s="49">
        <v>0</v>
      </c>
      <c r="L12" s="56">
        <f t="shared" si="0"/>
        <v>1</v>
      </c>
      <c r="M12" s="59">
        <f t="shared" si="1"/>
        <v>0</v>
      </c>
      <c r="N12" s="59"/>
      <c r="O12" s="64"/>
      <c r="P12" s="12" t="s">
        <v>2</v>
      </c>
      <c r="Q12" s="27">
        <f t="shared" si="2"/>
        <v>71</v>
      </c>
      <c r="R12" s="27">
        <f t="shared" si="3"/>
        <v>0</v>
      </c>
      <c r="S12" s="52">
        <f t="shared" si="4"/>
        <v>1</v>
      </c>
      <c r="T12" s="59">
        <f t="shared" si="5"/>
        <v>0</v>
      </c>
      <c r="U12" s="28">
        <v>71</v>
      </c>
      <c r="V12" s="34">
        <v>0</v>
      </c>
      <c r="W12" s="2"/>
      <c r="Z12" s="2">
        <f>VLOOKUP($Y$7,$I$77:$M$90,2,FALSE)</f>
        <v>86</v>
      </c>
      <c r="AA12" s="2">
        <f>VLOOKUP($Y$7,$I$77:$M$90,3,FALSE)</f>
        <v>91</v>
      </c>
      <c r="AB12" s="60">
        <f>VLOOKUP($Y$7,$I$77:$M$90,4,FALSE)</f>
        <v>0.48587570621468928</v>
      </c>
      <c r="AC12" s="60">
        <f>VLOOKUP($Y$7,$I$77:$M$90,5,FALSE)</f>
        <v>0.51412429378531077</v>
      </c>
    </row>
    <row r="13" spans="2:29" ht="19.5" thickBot="1" x14ac:dyDescent="0.3">
      <c r="B13" s="5" t="s">
        <v>13</v>
      </c>
      <c r="C13" s="14">
        <v>11</v>
      </c>
      <c r="D13" s="22">
        <v>1</v>
      </c>
      <c r="E13" s="2"/>
      <c r="F13" s="2"/>
      <c r="H13" s="64"/>
      <c r="I13" s="12" t="s">
        <v>1</v>
      </c>
      <c r="J13" s="44">
        <v>22</v>
      </c>
      <c r="K13" s="49">
        <v>2</v>
      </c>
      <c r="L13" s="56">
        <f t="shared" si="0"/>
        <v>0.91666666666666663</v>
      </c>
      <c r="M13" s="59">
        <f t="shared" si="1"/>
        <v>8.333333333333337E-2</v>
      </c>
      <c r="N13" s="59"/>
      <c r="O13" s="64"/>
      <c r="P13" s="12" t="s">
        <v>1</v>
      </c>
      <c r="Q13" s="27">
        <f t="shared" si="2"/>
        <v>22</v>
      </c>
      <c r="R13" s="27">
        <f t="shared" si="3"/>
        <v>2</v>
      </c>
      <c r="S13" s="52">
        <f t="shared" si="4"/>
        <v>0.91666666666666663</v>
      </c>
      <c r="T13" s="59">
        <f t="shared" si="5"/>
        <v>8.333333333333337E-2</v>
      </c>
      <c r="U13" s="28">
        <v>22</v>
      </c>
      <c r="V13" s="34">
        <v>2</v>
      </c>
      <c r="W13" s="2"/>
      <c r="X13" s="2"/>
      <c r="Y13" s="2"/>
      <c r="Z13" s="2">
        <f>VLOOKUP($Y$7,$I$91:$M$104,2,FALSE)</f>
        <v>77</v>
      </c>
      <c r="AA13" s="2">
        <f>VLOOKUP($Y$7,$I$91:$M$104,3,FALSE)</f>
        <v>73</v>
      </c>
      <c r="AB13" s="60">
        <f>VLOOKUP($Y$7,$I$91:$M$104,4,FALSE)</f>
        <v>0.51333333333333331</v>
      </c>
      <c r="AC13" s="60">
        <f>VLOOKUP($Y$7,$I$91:$M$104,5,FALSE)</f>
        <v>0.48666666666666669</v>
      </c>
    </row>
    <row r="14" spans="2:29" ht="20.25" customHeight="1" thickBot="1" x14ac:dyDescent="0.3">
      <c r="B14" s="6" t="s">
        <v>14</v>
      </c>
      <c r="C14" s="25"/>
      <c r="D14" s="21"/>
      <c r="E14" s="2"/>
      <c r="F14" s="2"/>
      <c r="H14" s="64"/>
      <c r="I14" s="12" t="s">
        <v>32</v>
      </c>
      <c r="J14" s="43">
        <v>1</v>
      </c>
      <c r="K14" s="49">
        <v>2</v>
      </c>
      <c r="L14" s="56">
        <f t="shared" si="0"/>
        <v>0.33333333333333331</v>
      </c>
      <c r="M14" s="59">
        <f t="shared" si="1"/>
        <v>0.66666666666666674</v>
      </c>
      <c r="N14" s="59"/>
      <c r="O14" s="64"/>
      <c r="P14" s="12" t="s">
        <v>32</v>
      </c>
      <c r="Q14" s="27">
        <f t="shared" si="2"/>
        <v>1</v>
      </c>
      <c r="R14" s="27">
        <f t="shared" si="3"/>
        <v>2</v>
      </c>
      <c r="S14" s="52">
        <f t="shared" si="4"/>
        <v>0.33333333333333331</v>
      </c>
      <c r="T14" s="59">
        <f t="shared" si="5"/>
        <v>0.66666666666666674</v>
      </c>
      <c r="U14" s="28">
        <v>1</v>
      </c>
      <c r="V14" s="34">
        <v>2</v>
      </c>
      <c r="Z14" s="2">
        <f>VLOOKUP($Y$7,$I$105:$M$118,2,FALSE)</f>
        <v>118</v>
      </c>
      <c r="AA14" s="2">
        <f>VLOOKUP($Y$7,$I$105:$M$118,3,FALSE)</f>
        <v>115</v>
      </c>
      <c r="AB14" s="60">
        <f>VLOOKUP($Y$7,$I$105:$M$118,4,FALSE)</f>
        <v>0.50643776824034337</v>
      </c>
      <c r="AC14" s="60">
        <f>VLOOKUP($Y$7,$I$105:$M$118,5,FALSE)</f>
        <v>0.49356223175965663</v>
      </c>
    </row>
    <row r="15" spans="2:29" ht="19.5" customHeight="1" thickBot="1" x14ac:dyDescent="0.3">
      <c r="H15" s="64"/>
      <c r="I15" s="12" t="s">
        <v>33</v>
      </c>
      <c r="J15" s="44">
        <v>3</v>
      </c>
      <c r="K15" s="49">
        <v>3</v>
      </c>
      <c r="L15" s="56">
        <f t="shared" si="0"/>
        <v>0.5</v>
      </c>
      <c r="M15" s="59">
        <f t="shared" si="1"/>
        <v>0.5</v>
      </c>
      <c r="N15" s="59"/>
      <c r="O15" s="64"/>
      <c r="P15" s="12" t="s">
        <v>33</v>
      </c>
      <c r="Q15" s="27">
        <f t="shared" si="2"/>
        <v>3</v>
      </c>
      <c r="R15" s="27">
        <f t="shared" si="3"/>
        <v>3</v>
      </c>
      <c r="S15" s="52">
        <f t="shared" si="4"/>
        <v>0.5</v>
      </c>
      <c r="T15" s="59">
        <f t="shared" si="5"/>
        <v>0.5</v>
      </c>
      <c r="U15" s="28">
        <v>3</v>
      </c>
      <c r="V15" s="34">
        <v>3</v>
      </c>
      <c r="Z15" s="2">
        <f>VLOOKUP($Y$7,$I$119:$M$132,2,FALSE)</f>
        <v>93</v>
      </c>
      <c r="AA15" s="2">
        <f>VLOOKUP($Y$7,$I$119:$M$132,3,FALSE)</f>
        <v>42</v>
      </c>
      <c r="AB15" s="60">
        <f>VLOOKUP($Y$7,$I$119:$M$132,4,FALSE)</f>
        <v>0.68888888888888888</v>
      </c>
      <c r="AC15" s="60">
        <f>VLOOKUP($Y$7,$I$119:$M$132,5,FALSE)</f>
        <v>0.31111111111111112</v>
      </c>
    </row>
    <row r="16" spans="2:29" ht="19.5" thickBot="1" x14ac:dyDescent="0.3">
      <c r="B16" s="8" t="s">
        <v>17</v>
      </c>
      <c r="C16" s="8" t="s">
        <v>20</v>
      </c>
      <c r="D16" s="20" t="s">
        <v>21</v>
      </c>
      <c r="E16" s="1"/>
      <c r="F16" s="1"/>
      <c r="H16" s="64"/>
      <c r="I16" s="30" t="s">
        <v>53</v>
      </c>
      <c r="J16" s="44">
        <v>1</v>
      </c>
      <c r="K16" s="49">
        <v>1</v>
      </c>
      <c r="L16" s="56">
        <f t="shared" si="0"/>
        <v>0.5</v>
      </c>
      <c r="M16" s="59">
        <f>(100%-L16)</f>
        <v>0.5</v>
      </c>
      <c r="N16" s="59"/>
      <c r="O16" s="64"/>
      <c r="P16" s="30" t="s">
        <v>53</v>
      </c>
      <c r="Q16" s="27">
        <f t="shared" si="2"/>
        <v>1</v>
      </c>
      <c r="R16" s="27">
        <f t="shared" si="3"/>
        <v>1</v>
      </c>
      <c r="S16" s="52">
        <f t="shared" si="4"/>
        <v>0.5</v>
      </c>
      <c r="T16" s="59">
        <f t="shared" si="5"/>
        <v>0.5</v>
      </c>
      <c r="U16" s="35">
        <v>1</v>
      </c>
      <c r="V16" s="36">
        <v>1</v>
      </c>
      <c r="Z16" s="2">
        <f>VLOOKUP($Y$7,$I$133:$M$146,2,FALSE)</f>
        <v>101</v>
      </c>
      <c r="AA16" s="2">
        <f>VLOOKUP($Y$7,$I$133:$M$146,3,FALSE)</f>
        <v>85</v>
      </c>
      <c r="AB16" s="60">
        <f>VLOOKUP($Y$7,$I$133:$M$146,4,FALSE)</f>
        <v>0.543010752688172</v>
      </c>
      <c r="AC16" s="60">
        <f>VLOOKUP($Y$7,$I$133:$M$146,5,FALSE)</f>
        <v>0.456989247311828</v>
      </c>
    </row>
    <row r="17" spans="2:29" ht="19.5" thickBot="1" x14ac:dyDescent="0.3">
      <c r="B17" s="7" t="s">
        <v>3</v>
      </c>
      <c r="C17" s="16">
        <v>38</v>
      </c>
      <c r="D17" s="21">
        <v>2</v>
      </c>
      <c r="E17" s="25">
        <v>85</v>
      </c>
      <c r="F17" s="21">
        <v>663</v>
      </c>
      <c r="H17" s="64"/>
      <c r="I17" s="31" t="s">
        <v>54</v>
      </c>
      <c r="J17" s="43">
        <v>11</v>
      </c>
      <c r="K17" s="48">
        <v>1</v>
      </c>
      <c r="L17" s="56">
        <f t="shared" si="0"/>
        <v>0.91666666666666663</v>
      </c>
      <c r="M17" s="59">
        <f t="shared" si="1"/>
        <v>8.333333333333337E-2</v>
      </c>
      <c r="N17" s="59"/>
      <c r="O17" s="64"/>
      <c r="P17" s="31" t="s">
        <v>54</v>
      </c>
      <c r="Q17" s="27">
        <f t="shared" si="2"/>
        <v>11</v>
      </c>
      <c r="R17" s="27">
        <f t="shared" si="3"/>
        <v>1</v>
      </c>
      <c r="S17" s="52">
        <f t="shared" si="4"/>
        <v>0.91666666666666663</v>
      </c>
      <c r="T17" s="59">
        <f t="shared" si="5"/>
        <v>8.333333333333337E-2</v>
      </c>
      <c r="U17" s="35">
        <v>11</v>
      </c>
      <c r="V17" s="36">
        <v>1</v>
      </c>
      <c r="Z17" s="2">
        <f>VLOOKUP($Y$7,$I$147:$M$160,2,FALSE)</f>
        <v>129</v>
      </c>
      <c r="AA17" s="2">
        <f>VLOOKUP($Y$7,$I$147:$M$160,3,FALSE)</f>
        <v>168</v>
      </c>
      <c r="AB17" s="60">
        <f>VLOOKUP($Y$7,$I$147:$M$160,4,FALSE)</f>
        <v>0.43434343434343436</v>
      </c>
      <c r="AC17" s="60">
        <f>VLOOKUP($Y$7,$I$147:$M$160,5,FALSE)</f>
        <v>0.56565656565656564</v>
      </c>
    </row>
    <row r="18" spans="2:29" ht="19.5" thickBot="1" x14ac:dyDescent="0.3">
      <c r="B18" s="5" t="s">
        <v>4</v>
      </c>
      <c r="C18" s="14">
        <v>184</v>
      </c>
      <c r="D18" s="22">
        <v>74</v>
      </c>
      <c r="E18" s="2"/>
      <c r="F18" s="2"/>
      <c r="H18" s="64"/>
      <c r="I18" s="24" t="s">
        <v>55</v>
      </c>
      <c r="J18" s="43">
        <v>4</v>
      </c>
      <c r="K18" s="49">
        <v>10</v>
      </c>
      <c r="L18" s="56">
        <f t="shared" si="0"/>
        <v>0.2857142857142857</v>
      </c>
      <c r="M18" s="59">
        <f t="shared" si="1"/>
        <v>0.7142857142857143</v>
      </c>
      <c r="N18" s="59"/>
      <c r="O18" s="64"/>
      <c r="P18" s="24" t="s">
        <v>55</v>
      </c>
      <c r="Q18" s="27">
        <f t="shared" si="2"/>
        <v>4</v>
      </c>
      <c r="R18" s="27">
        <f t="shared" si="3"/>
        <v>10</v>
      </c>
      <c r="S18" s="52">
        <f t="shared" si="4"/>
        <v>0.2857142857142857</v>
      </c>
      <c r="T18" s="59">
        <f t="shared" si="5"/>
        <v>0.7142857142857143</v>
      </c>
      <c r="U18" s="35">
        <v>4</v>
      </c>
      <c r="V18" s="36">
        <v>10</v>
      </c>
      <c r="Z18" s="2">
        <f>VLOOKUP($Y$7,$I$161:$M$174,2,FALSE)</f>
        <v>0</v>
      </c>
      <c r="AA18" s="2">
        <f>VLOOKUP($Y$7,$I$161:$M$174,3,FALSE)</f>
        <v>0</v>
      </c>
      <c r="AB18" s="60" t="e">
        <f>VLOOKUP($Y$7,$I$161:$M$174,4,FALSE)</f>
        <v>#DIV/0!</v>
      </c>
      <c r="AC18" s="60" t="e">
        <f>VLOOKUP($Y$7,$I$161:$M$174,5,FALSE)</f>
        <v>#DIV/0!</v>
      </c>
    </row>
    <row r="19" spans="2:29" ht="19.5" thickBot="1" x14ac:dyDescent="0.3">
      <c r="B19" s="5" t="s">
        <v>5</v>
      </c>
      <c r="C19" s="14">
        <v>107</v>
      </c>
      <c r="D19" s="22">
        <v>6</v>
      </c>
      <c r="E19" s="2"/>
      <c r="F19" s="2"/>
      <c r="H19" s="64"/>
      <c r="I19" s="25" t="s">
        <v>19</v>
      </c>
      <c r="J19" s="43">
        <v>0</v>
      </c>
      <c r="K19" s="49">
        <v>0</v>
      </c>
      <c r="L19" s="56" t="e">
        <f t="shared" si="0"/>
        <v>#DIV/0!</v>
      </c>
      <c r="M19" s="59" t="e">
        <f t="shared" si="1"/>
        <v>#DIV/0!</v>
      </c>
      <c r="N19" s="59"/>
      <c r="O19" s="64"/>
      <c r="P19" s="25" t="s">
        <v>19</v>
      </c>
      <c r="Q19" s="27">
        <f t="shared" si="2"/>
        <v>0</v>
      </c>
      <c r="R19" s="27">
        <f t="shared" si="3"/>
        <v>0</v>
      </c>
      <c r="S19" s="52" t="e">
        <f t="shared" si="4"/>
        <v>#DIV/0!</v>
      </c>
      <c r="T19" s="59" t="e">
        <f t="shared" si="5"/>
        <v>#DIV/0!</v>
      </c>
      <c r="U19" s="35">
        <v>0</v>
      </c>
      <c r="V19" s="36">
        <v>0</v>
      </c>
    </row>
    <row r="20" spans="2:29" ht="19.5" thickBot="1" x14ac:dyDescent="0.3">
      <c r="B20" s="5" t="s">
        <v>6</v>
      </c>
      <c r="C20" s="14">
        <v>43</v>
      </c>
      <c r="D20" s="22">
        <v>6</v>
      </c>
      <c r="E20" s="2"/>
      <c r="F20" s="2"/>
      <c r="H20" s="65"/>
      <c r="I20" s="13" t="s">
        <v>15</v>
      </c>
      <c r="J20" s="45">
        <f>SUM(J7:J19)</f>
        <v>505</v>
      </c>
      <c r="K20" s="50">
        <f>SUM(K7:K19)</f>
        <v>105</v>
      </c>
      <c r="L20" s="57">
        <f>(J20/(J20+K20))</f>
        <v>0.82786885245901642</v>
      </c>
      <c r="M20" s="59">
        <f>(100%-L20)</f>
        <v>0.17213114754098358</v>
      </c>
      <c r="N20" s="59"/>
      <c r="O20" s="65"/>
      <c r="P20" s="13" t="s">
        <v>15</v>
      </c>
      <c r="Q20" s="27">
        <f t="shared" si="2"/>
        <v>505</v>
      </c>
      <c r="R20" s="27">
        <f t="shared" si="3"/>
        <v>105</v>
      </c>
      <c r="S20" s="53">
        <f>(Q20/(Q20+R20))</f>
        <v>0.82786885245901642</v>
      </c>
      <c r="T20" s="59">
        <f t="shared" si="5"/>
        <v>0.17213114754098358</v>
      </c>
      <c r="U20" s="29">
        <v>505</v>
      </c>
      <c r="V20" s="37">
        <v>105</v>
      </c>
      <c r="Z20" s="2">
        <f>VLOOKUP(Tableau_Comex!$Y$7,Tableau_Comex!$P$6:$T$20,2,FALSE)</f>
        <v>128</v>
      </c>
      <c r="AA20" s="2">
        <f>VLOOKUP(Tableau_Comex!$Y$7,Tableau_Comex!$P$6:$T$20,3,FALSE)</f>
        <v>57</v>
      </c>
      <c r="AB20" s="60">
        <f>VLOOKUP(Tableau_Comex!$Y$7,Tableau_Comex!$P$6:$T$20,4,FALSE)</f>
        <v>0.69189189189189193</v>
      </c>
      <c r="AC20" s="60">
        <f>VLOOKUP(Tableau_Comex!$Y$7,Tableau_Comex!$P$6:$T$20,5,FALSE)</f>
        <v>0.30810810810810807</v>
      </c>
    </row>
    <row r="21" spans="2:29" ht="19.5" thickBot="1" x14ac:dyDescent="0.3">
      <c r="B21" s="5" t="s">
        <v>7</v>
      </c>
      <c r="C21" s="14">
        <v>3</v>
      </c>
      <c r="D21" s="22">
        <v>6</v>
      </c>
      <c r="E21" s="2"/>
      <c r="F21" s="2"/>
      <c r="H21" s="63" t="s">
        <v>4</v>
      </c>
      <c r="I21" s="10" t="s">
        <v>23</v>
      </c>
      <c r="J21" s="42">
        <v>38</v>
      </c>
      <c r="K21" s="47">
        <v>2</v>
      </c>
      <c r="L21" s="55">
        <f>(J21/(J21+K21))</f>
        <v>0.95</v>
      </c>
      <c r="M21" s="59">
        <f t="shared" ref="M21:M84" si="6">(100%-L21)</f>
        <v>5.0000000000000044E-2</v>
      </c>
      <c r="N21" s="59"/>
      <c r="O21" s="63" t="s">
        <v>41</v>
      </c>
      <c r="P21" s="10" t="s">
        <v>23</v>
      </c>
      <c r="Q21" s="27">
        <f>U7+U21</f>
        <v>75</v>
      </c>
      <c r="R21" s="27">
        <f>V7+V21</f>
        <v>5</v>
      </c>
      <c r="S21" s="51">
        <f>(Q21/(Q21+R21))</f>
        <v>0.9375</v>
      </c>
      <c r="T21" s="59">
        <f t="shared" si="5"/>
        <v>6.25E-2</v>
      </c>
      <c r="U21" s="38">
        <v>38</v>
      </c>
      <c r="V21" s="39">
        <v>2</v>
      </c>
      <c r="Z21" s="2">
        <f>VLOOKUP(Tableau_Comex!$Y$7,Tableau_Comex!$P$21:$T$34,2,FALSE)</f>
        <v>312</v>
      </c>
      <c r="AA21" s="2">
        <f>VLOOKUP(Tableau_Comex!$Y$7,Tableau_Comex!$P$21:$T$34,3,FALSE)</f>
        <v>131</v>
      </c>
      <c r="AB21" s="60">
        <f>VLOOKUP(Tableau_Comex!$Y$7,Tableau_Comex!$P$21:$T$34,4,FALSE)</f>
        <v>0.70428893905191869</v>
      </c>
      <c r="AC21" s="60">
        <f>VLOOKUP(Tableau_Comex!$Y$7,Tableau_Comex!$P$21:$T$34,5,FALSE)</f>
        <v>0.29571106094808131</v>
      </c>
    </row>
    <row r="22" spans="2:29" ht="19.5" thickBot="1" x14ac:dyDescent="0.3">
      <c r="B22" s="5" t="s">
        <v>8</v>
      </c>
      <c r="C22" s="14">
        <v>59</v>
      </c>
      <c r="D22" s="22">
        <v>3</v>
      </c>
      <c r="E22" s="2"/>
      <c r="F22" s="2"/>
      <c r="H22" s="64"/>
      <c r="I22" s="11" t="s">
        <v>0</v>
      </c>
      <c r="J22" s="43">
        <v>184</v>
      </c>
      <c r="K22" s="49">
        <v>74</v>
      </c>
      <c r="L22" s="56">
        <f t="shared" ref="L22:L33" si="7">(J22/(J22+K22))</f>
        <v>0.71317829457364346</v>
      </c>
      <c r="M22" s="59">
        <f t="shared" si="6"/>
        <v>0.28682170542635654</v>
      </c>
      <c r="N22" s="59"/>
      <c r="O22" s="64"/>
      <c r="P22" s="11" t="s">
        <v>0</v>
      </c>
      <c r="Q22" s="27">
        <f t="shared" ref="Q22:Q34" si="8">U8+U22</f>
        <v>312</v>
      </c>
      <c r="R22" s="27">
        <f t="shared" ref="R22:R34" si="9">V8+V22</f>
        <v>131</v>
      </c>
      <c r="S22" s="52">
        <f t="shared" ref="S22:S33" si="10">(Q22/(Q22+R22))</f>
        <v>0.70428893905191869</v>
      </c>
      <c r="T22" s="59">
        <f t="shared" si="5"/>
        <v>0.29571106094808131</v>
      </c>
      <c r="U22" s="35">
        <v>184</v>
      </c>
      <c r="V22" s="36">
        <v>74</v>
      </c>
      <c r="Z22" s="2">
        <f>VLOOKUP(Tableau_Comex!$Y$7,Tableau_Comex!$P$35:$T$48,2,FALSE)</f>
        <v>438</v>
      </c>
      <c r="AA22" s="2">
        <f>VLOOKUP(Tableau_Comex!$Y$7,Tableau_Comex!$P$35:$T$48,3,FALSE)</f>
        <v>200</v>
      </c>
      <c r="AB22" s="60">
        <f>VLOOKUP(Tableau_Comex!$Y$7,Tableau_Comex!$P$35:$T$48,4,FALSE)</f>
        <v>0.68652037617554862</v>
      </c>
      <c r="AC22" s="60">
        <f>VLOOKUP(Tableau_Comex!$Y$7,Tableau_Comex!$P$35:$T$48,5,FALSE)</f>
        <v>0.31347962382445138</v>
      </c>
    </row>
    <row r="23" spans="2:29" ht="19.5" thickBot="1" x14ac:dyDescent="0.3">
      <c r="B23" s="5" t="s">
        <v>9</v>
      </c>
      <c r="C23" s="14">
        <v>22</v>
      </c>
      <c r="D23" s="22">
        <v>1</v>
      </c>
      <c r="E23" s="2"/>
      <c r="F23" s="2"/>
      <c r="H23" s="64"/>
      <c r="I23" s="12" t="s">
        <v>34</v>
      </c>
      <c r="J23" s="43">
        <v>107</v>
      </c>
      <c r="K23" s="49">
        <v>6</v>
      </c>
      <c r="L23" s="56">
        <f t="shared" si="7"/>
        <v>0.94690265486725667</v>
      </c>
      <c r="M23" s="59">
        <f t="shared" si="6"/>
        <v>5.3097345132743334E-2</v>
      </c>
      <c r="N23" s="59"/>
      <c r="O23" s="64"/>
      <c r="P23" s="12" t="s">
        <v>34</v>
      </c>
      <c r="Q23" s="27">
        <f t="shared" si="8"/>
        <v>294</v>
      </c>
      <c r="R23" s="27">
        <f t="shared" si="9"/>
        <v>15</v>
      </c>
      <c r="S23" s="52">
        <f t="shared" si="10"/>
        <v>0.95145631067961167</v>
      </c>
      <c r="T23" s="59">
        <f t="shared" si="5"/>
        <v>4.8543689320388328E-2</v>
      </c>
      <c r="U23" s="35">
        <v>107</v>
      </c>
      <c r="V23" s="36">
        <v>6</v>
      </c>
      <c r="Z23" s="2">
        <f>VLOOKUP(Tableau_Comex!$Y$7,Tableau_Comex!$P$49:$T$62,2,FALSE)</f>
        <v>549</v>
      </c>
      <c r="AA23" s="2">
        <f>VLOOKUP(Tableau_Comex!$Y$7,Tableau_Comex!$P$49:$T$62,3,FALSE)</f>
        <v>350</v>
      </c>
      <c r="AB23" s="60">
        <f>VLOOKUP(Tableau_Comex!$Y$7,Tableau_Comex!$P$49:$T$62,4,FALSE)</f>
        <v>0.61067853170189101</v>
      </c>
      <c r="AC23" s="60">
        <f>VLOOKUP(Tableau_Comex!$Y$7,Tableau_Comex!$P$49:$T$62,5,FALSE)</f>
        <v>0.38932146829810899</v>
      </c>
    </row>
    <row r="24" spans="2:29" ht="19.5" thickBot="1" x14ac:dyDescent="0.3">
      <c r="B24" s="5" t="s">
        <v>10</v>
      </c>
      <c r="C24" s="14">
        <v>0</v>
      </c>
      <c r="D24" s="22">
        <v>3</v>
      </c>
      <c r="E24" s="2"/>
      <c r="F24" s="2"/>
      <c r="H24" s="64"/>
      <c r="I24" s="12" t="s">
        <v>35</v>
      </c>
      <c r="J24" s="44">
        <v>43</v>
      </c>
      <c r="K24" s="49">
        <v>6</v>
      </c>
      <c r="L24" s="56">
        <f t="shared" si="7"/>
        <v>0.87755102040816324</v>
      </c>
      <c r="M24" s="59">
        <f t="shared" si="6"/>
        <v>0.12244897959183676</v>
      </c>
      <c r="N24" s="59"/>
      <c r="O24" s="64"/>
      <c r="P24" s="12" t="s">
        <v>35</v>
      </c>
      <c r="Q24" s="27">
        <f t="shared" si="8"/>
        <v>82</v>
      </c>
      <c r="R24" s="27">
        <f t="shared" si="9"/>
        <v>17</v>
      </c>
      <c r="S24" s="52">
        <f t="shared" si="10"/>
        <v>0.82828282828282829</v>
      </c>
      <c r="T24" s="59">
        <f t="shared" si="5"/>
        <v>0.17171717171717171</v>
      </c>
      <c r="U24" s="35">
        <v>43</v>
      </c>
      <c r="V24" s="36">
        <v>6</v>
      </c>
      <c r="Z24" s="2">
        <f>VLOOKUP(Tableau_Comex!$Y$7,Tableau_Comex!$P$63:$T$76,2,FALSE)</f>
        <v>751</v>
      </c>
      <c r="AA24" s="2">
        <f>VLOOKUP(Tableau_Comex!$Y$7,Tableau_Comex!$P$63:$T$76,3,FALSE)</f>
        <v>401</v>
      </c>
      <c r="AB24" s="60">
        <f>VLOOKUP(Tableau_Comex!$Y$7,Tableau_Comex!$P$63:$T$76,4,FALSE)</f>
        <v>0.65190972222222221</v>
      </c>
      <c r="AC24" s="60">
        <f>VLOOKUP(Tableau_Comex!$Y$7,Tableau_Comex!$P$63:$T$76,5,FALSE)</f>
        <v>0.34809027777777779</v>
      </c>
    </row>
    <row r="25" spans="2:29" ht="19.5" thickBot="1" x14ac:dyDescent="0.3">
      <c r="B25" s="5" t="s">
        <v>11</v>
      </c>
      <c r="C25" s="14">
        <v>0</v>
      </c>
      <c r="D25" s="22">
        <v>2</v>
      </c>
      <c r="E25" s="2"/>
      <c r="F25" s="2"/>
      <c r="H25" s="64"/>
      <c r="I25" s="12" t="s">
        <v>31</v>
      </c>
      <c r="J25" s="44">
        <v>3</v>
      </c>
      <c r="K25" s="49">
        <v>6</v>
      </c>
      <c r="L25" s="56">
        <f t="shared" si="7"/>
        <v>0.33333333333333331</v>
      </c>
      <c r="M25" s="59">
        <f t="shared" si="6"/>
        <v>0.66666666666666674</v>
      </c>
      <c r="N25" s="59"/>
      <c r="O25" s="64"/>
      <c r="P25" s="12" t="s">
        <v>31</v>
      </c>
      <c r="Q25" s="27">
        <f t="shared" si="8"/>
        <v>4</v>
      </c>
      <c r="R25" s="27">
        <f t="shared" si="9"/>
        <v>12</v>
      </c>
      <c r="S25" s="52">
        <f t="shared" si="10"/>
        <v>0.25</v>
      </c>
      <c r="T25" s="59">
        <f t="shared" si="5"/>
        <v>0.75</v>
      </c>
      <c r="U25" s="35">
        <v>3</v>
      </c>
      <c r="V25" s="36">
        <v>6</v>
      </c>
      <c r="Z25" s="2">
        <f>VLOOKUP(Tableau_Comex!$Y$7,Tableau_Comex!$P$77:$T$90,2,FALSE)</f>
        <v>837</v>
      </c>
      <c r="AA25" s="2">
        <f>VLOOKUP(Tableau_Comex!$Y$7,Tableau_Comex!$P$77:$T$90,3,FALSE)</f>
        <v>492</v>
      </c>
      <c r="AB25" s="60">
        <f>VLOOKUP(Tableau_Comex!$Y$7,Tableau_Comex!$P$77:$T$90,4,FALSE)</f>
        <v>0.6297968397291196</v>
      </c>
      <c r="AC25" s="60">
        <f>VLOOKUP(Tableau_Comex!$Y$7,Tableau_Comex!$P$77:$T$90,5,FALSE)</f>
        <v>0.3702031602708804</v>
      </c>
    </row>
    <row r="26" spans="2:29" ht="19.5" thickBot="1" x14ac:dyDescent="0.3">
      <c r="B26" s="5" t="s">
        <v>12</v>
      </c>
      <c r="C26" s="14">
        <v>0</v>
      </c>
      <c r="D26" s="22">
        <v>0</v>
      </c>
      <c r="E26" s="2"/>
      <c r="F26" s="2"/>
      <c r="H26" s="64"/>
      <c r="I26" s="12" t="s">
        <v>2</v>
      </c>
      <c r="J26" s="44">
        <v>59</v>
      </c>
      <c r="K26" s="49">
        <v>3</v>
      </c>
      <c r="L26" s="56">
        <f t="shared" si="7"/>
        <v>0.95161290322580649</v>
      </c>
      <c r="M26" s="59">
        <f t="shared" si="6"/>
        <v>4.8387096774193505E-2</v>
      </c>
      <c r="N26" s="59"/>
      <c r="O26" s="64"/>
      <c r="P26" s="12" t="s">
        <v>2</v>
      </c>
      <c r="Q26" s="27">
        <f t="shared" si="8"/>
        <v>130</v>
      </c>
      <c r="R26" s="27">
        <f t="shared" si="9"/>
        <v>3</v>
      </c>
      <c r="S26" s="52">
        <f t="shared" si="10"/>
        <v>0.97744360902255634</v>
      </c>
      <c r="T26" s="59">
        <f t="shared" si="5"/>
        <v>2.2556390977443663E-2</v>
      </c>
      <c r="U26" s="35">
        <v>59</v>
      </c>
      <c r="V26" s="36">
        <v>3</v>
      </c>
      <c r="Z26" s="2">
        <f>VLOOKUP(Tableau_Comex!$Y$7,Tableau_Comex!$P$91:$T$104,2,FALSE)</f>
        <v>914</v>
      </c>
      <c r="AA26" s="2">
        <f>VLOOKUP(Tableau_Comex!$Y$7,Tableau_Comex!$P$91:$T$104,3,FALSE)</f>
        <v>565</v>
      </c>
      <c r="AB26" s="60">
        <f>VLOOKUP(Tableau_Comex!$Y$7,Tableau_Comex!$P$91:$T$104,4,FALSE)</f>
        <v>0.61798512508451653</v>
      </c>
      <c r="AC26" s="60">
        <f>VLOOKUP(Tableau_Comex!$Y$7,Tableau_Comex!$P$91:$T$104,5,FALSE)</f>
        <v>0.38201487491548347</v>
      </c>
    </row>
    <row r="27" spans="2:29" ht="19.5" thickBot="1" x14ac:dyDescent="0.3">
      <c r="B27" s="5" t="s">
        <v>13</v>
      </c>
      <c r="C27" s="14">
        <v>14</v>
      </c>
      <c r="D27" s="22">
        <v>3</v>
      </c>
      <c r="E27" s="2"/>
      <c r="F27" s="2"/>
      <c r="H27" s="64"/>
      <c r="I27" s="12" t="s">
        <v>1</v>
      </c>
      <c r="J27" s="44">
        <v>22</v>
      </c>
      <c r="K27" s="49">
        <v>1</v>
      </c>
      <c r="L27" s="56">
        <f t="shared" si="7"/>
        <v>0.95652173913043481</v>
      </c>
      <c r="M27" s="59">
        <f t="shared" si="6"/>
        <v>4.3478260869565188E-2</v>
      </c>
      <c r="N27" s="59"/>
      <c r="O27" s="64"/>
      <c r="P27" s="12" t="s">
        <v>1</v>
      </c>
      <c r="Q27" s="27">
        <f t="shared" si="8"/>
        <v>44</v>
      </c>
      <c r="R27" s="27">
        <f t="shared" si="9"/>
        <v>3</v>
      </c>
      <c r="S27" s="52">
        <f t="shared" si="10"/>
        <v>0.93617021276595747</v>
      </c>
      <c r="T27" s="59">
        <f t="shared" si="5"/>
        <v>6.3829787234042534E-2</v>
      </c>
      <c r="U27" s="35">
        <v>22</v>
      </c>
      <c r="V27" s="36">
        <v>1</v>
      </c>
      <c r="Z27" s="2">
        <f>VLOOKUP(Tableau_Comex!$Y$7,Tableau_Comex!$P$105:$T$118,2,FALSE)</f>
        <v>1032</v>
      </c>
      <c r="AA27" s="2">
        <f>VLOOKUP(Tableau_Comex!$Y$7,Tableau_Comex!$P$105:$T$118,3,FALSE)</f>
        <v>680</v>
      </c>
      <c r="AB27" s="60">
        <f>VLOOKUP(Tableau_Comex!$Y$7,Tableau_Comex!$P$105:$T$118,4,FALSE)</f>
        <v>0.60280373831775702</v>
      </c>
      <c r="AC27" s="60">
        <f>VLOOKUP(Tableau_Comex!$Y$7,Tableau_Comex!$P$105:$T$118,5,FALSE)</f>
        <v>0.39719626168224298</v>
      </c>
    </row>
    <row r="28" spans="2:29" ht="19.5" thickBot="1" x14ac:dyDescent="0.3">
      <c r="B28" s="6" t="s">
        <v>14</v>
      </c>
      <c r="C28" s="15"/>
      <c r="D28" s="23"/>
      <c r="E28" s="2"/>
      <c r="F28" s="2"/>
      <c r="H28" s="64"/>
      <c r="I28" s="12" t="s">
        <v>32</v>
      </c>
      <c r="J28" s="43">
        <v>0</v>
      </c>
      <c r="K28" s="49">
        <v>3</v>
      </c>
      <c r="L28" s="56">
        <f t="shared" si="7"/>
        <v>0</v>
      </c>
      <c r="M28" s="59">
        <f t="shared" si="6"/>
        <v>1</v>
      </c>
      <c r="N28" s="59"/>
      <c r="O28" s="64"/>
      <c r="P28" s="12" t="s">
        <v>32</v>
      </c>
      <c r="Q28" s="27">
        <f t="shared" si="8"/>
        <v>1</v>
      </c>
      <c r="R28" s="27">
        <f t="shared" si="9"/>
        <v>5</v>
      </c>
      <c r="S28" s="52">
        <f t="shared" si="10"/>
        <v>0.16666666666666666</v>
      </c>
      <c r="T28" s="59">
        <f t="shared" si="5"/>
        <v>0.83333333333333337</v>
      </c>
      <c r="U28" s="35">
        <v>0</v>
      </c>
      <c r="V28" s="36">
        <v>3</v>
      </c>
      <c r="Z28" s="2">
        <f>VLOOKUP(Tableau_Comex!$Y$7,Tableau_Comex!$P$119:$T$132,2,FALSE)</f>
        <v>1125</v>
      </c>
      <c r="AA28" s="2">
        <f>VLOOKUP(Tableau_Comex!$Y$7,Tableau_Comex!$P$119:$T$132,3,FALSE)</f>
        <v>722</v>
      </c>
      <c r="AB28" s="60">
        <f>VLOOKUP(Tableau_Comex!$Y$7,Tableau_Comex!$P$119:$T$132,4,FALSE)</f>
        <v>0.60909583107742282</v>
      </c>
      <c r="AC28" s="60">
        <f>VLOOKUP(Tableau_Comex!$Y$7,Tableau_Comex!$P$119:$T$132,5,FALSE)</f>
        <v>0.39090416892257718</v>
      </c>
    </row>
    <row r="29" spans="2:29" ht="19.5" thickBot="1" x14ac:dyDescent="0.3">
      <c r="H29" s="64"/>
      <c r="I29" s="12" t="s">
        <v>33</v>
      </c>
      <c r="J29" s="44">
        <v>0</v>
      </c>
      <c r="K29" s="49">
        <v>2</v>
      </c>
      <c r="L29" s="56">
        <f t="shared" si="7"/>
        <v>0</v>
      </c>
      <c r="M29" s="59">
        <f t="shared" si="6"/>
        <v>1</v>
      </c>
      <c r="N29" s="59"/>
      <c r="O29" s="64"/>
      <c r="P29" s="12" t="s">
        <v>33</v>
      </c>
      <c r="Q29" s="27">
        <f t="shared" si="8"/>
        <v>3</v>
      </c>
      <c r="R29" s="27">
        <f t="shared" si="9"/>
        <v>5</v>
      </c>
      <c r="S29" s="52">
        <f t="shared" si="10"/>
        <v>0.375</v>
      </c>
      <c r="T29" s="59">
        <f t="shared" si="5"/>
        <v>0.625</v>
      </c>
      <c r="U29" s="35">
        <v>0</v>
      </c>
      <c r="V29" s="36">
        <v>2</v>
      </c>
      <c r="Z29" s="2">
        <f>VLOOKUP(Tableau_Comex!$Y$7,Tableau_Comex!$P$133:$T$146,2,FALSE)</f>
        <v>1226</v>
      </c>
      <c r="AA29" s="2">
        <f>VLOOKUP(Tableau_Comex!$Y$7,Tableau_Comex!$P$133:$T$146,3,FALSE)</f>
        <v>807</v>
      </c>
      <c r="AB29" s="60">
        <f>VLOOKUP(Tableau_Comex!$Y$7,Tableau_Comex!$P$133:$T$146,4,FALSE)</f>
        <v>0.60304968027545502</v>
      </c>
      <c r="AC29" s="60">
        <f>VLOOKUP(Tableau_Comex!$Y$7,Tableau_Comex!$P$133:$T$146,5,FALSE)</f>
        <v>0.39695031972454498</v>
      </c>
    </row>
    <row r="30" spans="2:29" ht="22.5" customHeight="1" thickBot="1" x14ac:dyDescent="0.3">
      <c r="B30" s="8" t="s">
        <v>57</v>
      </c>
      <c r="C30" s="8" t="s">
        <v>20</v>
      </c>
      <c r="D30" s="20" t="s">
        <v>21</v>
      </c>
      <c r="E30" s="1"/>
      <c r="F30" s="1"/>
      <c r="H30" s="64"/>
      <c r="I30" s="30" t="s">
        <v>53</v>
      </c>
      <c r="J30" s="44">
        <v>0</v>
      </c>
      <c r="K30" s="49">
        <v>0</v>
      </c>
      <c r="L30" s="56" t="e">
        <f t="shared" si="7"/>
        <v>#DIV/0!</v>
      </c>
      <c r="M30" s="59" t="e">
        <f t="shared" si="6"/>
        <v>#DIV/0!</v>
      </c>
      <c r="N30" s="59"/>
      <c r="O30" s="64"/>
      <c r="P30" s="30" t="s">
        <v>53</v>
      </c>
      <c r="Q30" s="27">
        <f t="shared" si="8"/>
        <v>1</v>
      </c>
      <c r="R30" s="27">
        <f t="shared" si="9"/>
        <v>1</v>
      </c>
      <c r="S30" s="52">
        <f t="shared" si="10"/>
        <v>0.5</v>
      </c>
      <c r="T30" s="59">
        <f t="shared" si="5"/>
        <v>0.5</v>
      </c>
      <c r="U30" s="35">
        <v>0</v>
      </c>
      <c r="V30" s="36">
        <v>0</v>
      </c>
      <c r="Z30" s="2">
        <f>VLOOKUP(Tableau_Comex!$Y$7,Tableau_Comex!$P$147:$T$160,2,FALSE)</f>
        <v>1355</v>
      </c>
      <c r="AA30" s="2">
        <f>VLOOKUP(Tableau_Comex!$Y$7,Tableau_Comex!$P$147:$T$160,3,FALSE)</f>
        <v>975</v>
      </c>
      <c r="AB30" s="60">
        <f>VLOOKUP(Tableau_Comex!$Y$7,Tableau_Comex!$P$147:$T$160,4,FALSE)</f>
        <v>0.58154506437768239</v>
      </c>
      <c r="AC30" s="60">
        <f>VLOOKUP(Tableau_Comex!$Y$7,Tableau_Comex!$P$147:$T$160,5,FALSE)</f>
        <v>0.41845493562231761</v>
      </c>
    </row>
    <row r="31" spans="2:29" ht="18.75" customHeight="1" thickBot="1" x14ac:dyDescent="0.3">
      <c r="B31" s="7" t="s">
        <v>3</v>
      </c>
      <c r="C31" s="9">
        <v>30</v>
      </c>
      <c r="D31" s="21">
        <v>4</v>
      </c>
      <c r="E31" s="25">
        <v>7</v>
      </c>
      <c r="F31" s="21">
        <v>89</v>
      </c>
      <c r="H31" s="64"/>
      <c r="I31" s="31" t="s">
        <v>54</v>
      </c>
      <c r="J31" s="43">
        <v>14</v>
      </c>
      <c r="K31" s="48">
        <v>3</v>
      </c>
      <c r="L31" s="56">
        <f t="shared" si="7"/>
        <v>0.82352941176470584</v>
      </c>
      <c r="M31" s="59">
        <f t="shared" si="6"/>
        <v>0.17647058823529416</v>
      </c>
      <c r="N31" s="59"/>
      <c r="O31" s="64"/>
      <c r="P31" s="31" t="s">
        <v>54</v>
      </c>
      <c r="Q31" s="27">
        <f t="shared" si="8"/>
        <v>25</v>
      </c>
      <c r="R31" s="27">
        <f t="shared" si="9"/>
        <v>4</v>
      </c>
      <c r="S31" s="52">
        <f t="shared" si="10"/>
        <v>0.86206896551724133</v>
      </c>
      <c r="T31" s="59">
        <f t="shared" si="5"/>
        <v>0.13793103448275867</v>
      </c>
      <c r="U31" s="35">
        <v>14</v>
      </c>
      <c r="V31" s="36">
        <v>3</v>
      </c>
      <c r="Z31" s="2">
        <f>VLOOKUP(Tableau_Comex!$Y$7,Tableau_Comex!$P$161:$T$174,2,FALSE)</f>
        <v>0</v>
      </c>
      <c r="AA31" s="2">
        <f>VLOOKUP(Tableau_Comex!$Y$7,Tableau_Comex!$P$161:$T$174,3,FALSE)</f>
        <v>0</v>
      </c>
      <c r="AB31" s="60" t="e">
        <f>VLOOKUP(Tableau_Comex!$Y$7,Tableau_Comex!$P$161:$T$174,4,FALSE)</f>
        <v>#DIV/0!</v>
      </c>
      <c r="AC31" s="60" t="e">
        <f>VLOOKUP(Tableau_Comex!$Y$7,Tableau_Comex!$P$161:$T$174,5,FALSE)</f>
        <v>#DIV/0!</v>
      </c>
    </row>
    <row r="32" spans="2:29" ht="18.75" customHeight="1" thickBot="1" x14ac:dyDescent="0.3">
      <c r="B32" s="5" t="s">
        <v>4</v>
      </c>
      <c r="C32" s="14">
        <v>126</v>
      </c>
      <c r="D32" s="22">
        <v>69</v>
      </c>
      <c r="E32" s="2"/>
      <c r="F32" s="2"/>
      <c r="H32" s="64"/>
      <c r="I32" s="24" t="s">
        <v>55</v>
      </c>
      <c r="J32" s="43">
        <v>0</v>
      </c>
      <c r="K32" s="49">
        <v>0</v>
      </c>
      <c r="L32" s="56" t="e">
        <f t="shared" si="7"/>
        <v>#DIV/0!</v>
      </c>
      <c r="M32" s="59" t="e">
        <f t="shared" si="6"/>
        <v>#DIV/0!</v>
      </c>
      <c r="N32" s="59"/>
      <c r="O32" s="64"/>
      <c r="P32" s="24" t="s">
        <v>55</v>
      </c>
      <c r="Q32" s="27">
        <f t="shared" si="8"/>
        <v>4</v>
      </c>
      <c r="R32" s="27">
        <f t="shared" si="9"/>
        <v>10</v>
      </c>
      <c r="S32" s="52">
        <f t="shared" si="10"/>
        <v>0.2857142857142857</v>
      </c>
      <c r="T32" s="59">
        <f t="shared" si="5"/>
        <v>0.7142857142857143</v>
      </c>
      <c r="U32" s="35">
        <v>0</v>
      </c>
      <c r="V32" s="36">
        <v>0</v>
      </c>
    </row>
    <row r="33" spans="2:26" ht="18.75" customHeight="1" thickBot="1" x14ac:dyDescent="0.3">
      <c r="B33" s="5" t="s">
        <v>5</v>
      </c>
      <c r="C33" s="14">
        <v>144</v>
      </c>
      <c r="D33" s="22">
        <v>24</v>
      </c>
      <c r="E33" s="2"/>
      <c r="F33" s="2"/>
      <c r="H33" s="64"/>
      <c r="I33" s="25" t="s">
        <v>19</v>
      </c>
      <c r="J33" s="43">
        <v>0</v>
      </c>
      <c r="K33" s="49">
        <v>0</v>
      </c>
      <c r="L33" s="56" t="e">
        <f t="shared" si="7"/>
        <v>#DIV/0!</v>
      </c>
      <c r="M33" s="59" t="e">
        <f t="shared" si="6"/>
        <v>#DIV/0!</v>
      </c>
      <c r="N33" s="59"/>
      <c r="O33" s="64"/>
      <c r="P33" s="25" t="s">
        <v>19</v>
      </c>
      <c r="Q33" s="27">
        <f t="shared" si="8"/>
        <v>0</v>
      </c>
      <c r="R33" s="27">
        <f t="shared" si="9"/>
        <v>0</v>
      </c>
      <c r="S33" s="52" t="e">
        <f t="shared" si="10"/>
        <v>#DIV/0!</v>
      </c>
      <c r="T33" s="59" t="e">
        <f t="shared" si="5"/>
        <v>#DIV/0!</v>
      </c>
      <c r="U33" s="35">
        <v>0</v>
      </c>
      <c r="V33" s="36">
        <v>0</v>
      </c>
    </row>
    <row r="34" spans="2:26" ht="18.75" customHeight="1" thickBot="1" x14ac:dyDescent="0.3">
      <c r="B34" s="5" t="s">
        <v>6</v>
      </c>
      <c r="C34" s="14">
        <v>27</v>
      </c>
      <c r="D34" s="22">
        <v>8</v>
      </c>
      <c r="E34" s="2"/>
      <c r="F34" s="2"/>
      <c r="H34" s="65"/>
      <c r="I34" s="13" t="s">
        <v>15</v>
      </c>
      <c r="J34" s="45">
        <f>SUM(J21:J33)</f>
        <v>470</v>
      </c>
      <c r="K34" s="50">
        <f>SUM(K21:K33)</f>
        <v>106</v>
      </c>
      <c r="L34" s="57">
        <f>(J34/(J34+K34))</f>
        <v>0.81597222222222221</v>
      </c>
      <c r="M34" s="59">
        <f t="shared" si="6"/>
        <v>0.18402777777777779</v>
      </c>
      <c r="N34" s="59"/>
      <c r="O34" s="65"/>
      <c r="P34" s="13" t="s">
        <v>15</v>
      </c>
      <c r="Q34" s="27">
        <f t="shared" si="8"/>
        <v>975</v>
      </c>
      <c r="R34" s="27">
        <f t="shared" si="9"/>
        <v>211</v>
      </c>
      <c r="S34" s="53">
        <f>(Q34/(Q34+R34))</f>
        <v>0.82209106239460372</v>
      </c>
      <c r="T34" s="59">
        <f t="shared" si="5"/>
        <v>0.17790893760539628</v>
      </c>
      <c r="U34" s="29">
        <v>470</v>
      </c>
      <c r="V34" s="37">
        <v>106</v>
      </c>
    </row>
    <row r="35" spans="2:26" ht="18.75" customHeight="1" thickBot="1" x14ac:dyDescent="0.3">
      <c r="B35" s="5" t="s">
        <v>7</v>
      </c>
      <c r="C35" s="14">
        <v>1</v>
      </c>
      <c r="D35" s="22">
        <v>7</v>
      </c>
      <c r="E35" s="2"/>
      <c r="F35" s="2"/>
      <c r="H35" s="63" t="s">
        <v>5</v>
      </c>
      <c r="I35" s="10" t="s">
        <v>23</v>
      </c>
      <c r="J35" s="42">
        <v>30</v>
      </c>
      <c r="K35" s="47">
        <v>4</v>
      </c>
      <c r="L35" s="55">
        <f>(J35/(J35+K35))</f>
        <v>0.88235294117647056</v>
      </c>
      <c r="M35" s="59">
        <f t="shared" si="6"/>
        <v>0.11764705882352944</v>
      </c>
      <c r="N35" s="59"/>
      <c r="O35" s="63" t="s">
        <v>42</v>
      </c>
      <c r="P35" s="10" t="s">
        <v>23</v>
      </c>
      <c r="Q35" s="27">
        <f>U7+U21+U35</f>
        <v>105</v>
      </c>
      <c r="R35" s="27">
        <f>V7+V21+V35</f>
        <v>9</v>
      </c>
      <c r="S35" s="51">
        <f>(Q35/(Q35+R35))</f>
        <v>0.92105263157894735</v>
      </c>
      <c r="T35" s="59">
        <f t="shared" si="5"/>
        <v>7.8947368421052655E-2</v>
      </c>
      <c r="U35" s="38">
        <v>30</v>
      </c>
      <c r="V35" s="39">
        <v>4</v>
      </c>
    </row>
    <row r="36" spans="2:26" ht="18.75" customHeight="1" thickBot="1" x14ac:dyDescent="0.3">
      <c r="B36" s="5" t="s">
        <v>8</v>
      </c>
      <c r="C36" s="14">
        <v>76</v>
      </c>
      <c r="D36" s="22">
        <v>1</v>
      </c>
      <c r="E36" s="2"/>
      <c r="F36" s="2"/>
      <c r="H36" s="64"/>
      <c r="I36" s="11" t="s">
        <v>0</v>
      </c>
      <c r="J36" s="43">
        <v>126</v>
      </c>
      <c r="K36" s="49">
        <v>69</v>
      </c>
      <c r="L36" s="56">
        <f t="shared" ref="L36:L47" si="11">(J36/(J36+K36))</f>
        <v>0.64615384615384619</v>
      </c>
      <c r="M36" s="59">
        <f t="shared" si="6"/>
        <v>0.35384615384615381</v>
      </c>
      <c r="N36" s="59"/>
      <c r="O36" s="64"/>
      <c r="P36" s="11" t="s">
        <v>0</v>
      </c>
      <c r="Q36" s="27">
        <f t="shared" ref="Q36:Q48" si="12">U8+U22+U36</f>
        <v>438</v>
      </c>
      <c r="R36" s="27">
        <f t="shared" ref="R36:R48" si="13">V8+V22+V36</f>
        <v>200</v>
      </c>
      <c r="S36" s="52">
        <f t="shared" ref="S36:S47" si="14">(Q36/(Q36+R36))</f>
        <v>0.68652037617554862</v>
      </c>
      <c r="T36" s="59">
        <f t="shared" si="5"/>
        <v>0.31347962382445138</v>
      </c>
      <c r="U36" s="35">
        <v>126</v>
      </c>
      <c r="V36" s="36">
        <v>69</v>
      </c>
    </row>
    <row r="37" spans="2:26" ht="18.75" customHeight="1" thickBot="1" x14ac:dyDescent="0.3">
      <c r="B37" s="5" t="s">
        <v>9</v>
      </c>
      <c r="C37" s="14">
        <v>3</v>
      </c>
      <c r="D37" s="22">
        <v>0</v>
      </c>
      <c r="E37" s="2"/>
      <c r="F37" s="2"/>
      <c r="H37" s="64"/>
      <c r="I37" s="12" t="s">
        <v>34</v>
      </c>
      <c r="J37" s="43">
        <v>144</v>
      </c>
      <c r="K37" s="49">
        <v>24</v>
      </c>
      <c r="L37" s="56">
        <f t="shared" si="11"/>
        <v>0.8571428571428571</v>
      </c>
      <c r="M37" s="59">
        <f t="shared" si="6"/>
        <v>0.1428571428571429</v>
      </c>
      <c r="N37" s="59"/>
      <c r="O37" s="64"/>
      <c r="P37" s="12" t="s">
        <v>34</v>
      </c>
      <c r="Q37" s="27">
        <f t="shared" si="12"/>
        <v>438</v>
      </c>
      <c r="R37" s="27">
        <f t="shared" si="13"/>
        <v>39</v>
      </c>
      <c r="S37" s="52">
        <f t="shared" si="14"/>
        <v>0.91823899371069184</v>
      </c>
      <c r="T37" s="59">
        <f t="shared" si="5"/>
        <v>8.1761006289308158E-2</v>
      </c>
      <c r="U37" s="35">
        <v>144</v>
      </c>
      <c r="V37" s="36">
        <v>24</v>
      </c>
    </row>
    <row r="38" spans="2:26" ht="18.75" customHeight="1" thickBot="1" x14ac:dyDescent="0.3">
      <c r="B38" s="5" t="s">
        <v>10</v>
      </c>
      <c r="C38" s="14">
        <v>0</v>
      </c>
      <c r="D38" s="22">
        <v>1</v>
      </c>
      <c r="E38" s="2"/>
      <c r="F38" s="2"/>
      <c r="H38" s="64"/>
      <c r="I38" s="12" t="s">
        <v>35</v>
      </c>
      <c r="J38" s="44">
        <v>27</v>
      </c>
      <c r="K38" s="49">
        <v>8</v>
      </c>
      <c r="L38" s="56">
        <f t="shared" si="11"/>
        <v>0.77142857142857146</v>
      </c>
      <c r="M38" s="59">
        <f t="shared" si="6"/>
        <v>0.22857142857142854</v>
      </c>
      <c r="N38" s="59"/>
      <c r="O38" s="64"/>
      <c r="P38" s="12" t="s">
        <v>35</v>
      </c>
      <c r="Q38" s="27">
        <f t="shared" si="12"/>
        <v>109</v>
      </c>
      <c r="R38" s="27">
        <f t="shared" si="13"/>
        <v>25</v>
      </c>
      <c r="S38" s="52">
        <f t="shared" si="14"/>
        <v>0.81343283582089554</v>
      </c>
      <c r="T38" s="59">
        <f t="shared" si="5"/>
        <v>0.18656716417910446</v>
      </c>
      <c r="U38" s="35">
        <v>27</v>
      </c>
      <c r="V38" s="36">
        <v>8</v>
      </c>
    </row>
    <row r="39" spans="2:26" ht="18.75" customHeight="1" thickBot="1" x14ac:dyDescent="0.3">
      <c r="B39" s="5" t="s">
        <v>11</v>
      </c>
      <c r="C39" s="14">
        <v>0</v>
      </c>
      <c r="D39" s="22">
        <v>2</v>
      </c>
      <c r="E39" s="2"/>
      <c r="F39" s="2"/>
      <c r="H39" s="64"/>
      <c r="I39" s="12" t="s">
        <v>31</v>
      </c>
      <c r="J39" s="44">
        <v>1</v>
      </c>
      <c r="K39" s="49">
        <v>7</v>
      </c>
      <c r="L39" s="56">
        <f t="shared" si="11"/>
        <v>0.125</v>
      </c>
      <c r="M39" s="59">
        <f t="shared" si="6"/>
        <v>0.875</v>
      </c>
      <c r="N39" s="59"/>
      <c r="O39" s="64"/>
      <c r="P39" s="12" t="s">
        <v>31</v>
      </c>
      <c r="Q39" s="27">
        <f t="shared" si="12"/>
        <v>5</v>
      </c>
      <c r="R39" s="27">
        <f t="shared" si="13"/>
        <v>19</v>
      </c>
      <c r="S39" s="52">
        <f t="shared" si="14"/>
        <v>0.20833333333333334</v>
      </c>
      <c r="T39" s="59">
        <f t="shared" si="5"/>
        <v>0.79166666666666663</v>
      </c>
      <c r="U39" s="35">
        <v>1</v>
      </c>
      <c r="V39" s="36">
        <v>7</v>
      </c>
    </row>
    <row r="40" spans="2:26" ht="18.75" customHeight="1" thickBot="1" x14ac:dyDescent="0.3">
      <c r="B40" s="5" t="s">
        <v>12</v>
      </c>
      <c r="C40" s="14">
        <v>1</v>
      </c>
      <c r="D40" s="22">
        <v>3</v>
      </c>
      <c r="E40" s="2"/>
      <c r="F40" s="2"/>
      <c r="H40" s="64"/>
      <c r="I40" s="12" t="s">
        <v>2</v>
      </c>
      <c r="J40" s="44">
        <v>76</v>
      </c>
      <c r="K40" s="49">
        <v>1</v>
      </c>
      <c r="L40" s="56">
        <f t="shared" si="11"/>
        <v>0.98701298701298701</v>
      </c>
      <c r="M40" s="59">
        <f t="shared" si="6"/>
        <v>1.2987012987012991E-2</v>
      </c>
      <c r="N40" s="59"/>
      <c r="O40" s="64"/>
      <c r="P40" s="12" t="s">
        <v>2</v>
      </c>
      <c r="Q40" s="27">
        <f t="shared" si="12"/>
        <v>206</v>
      </c>
      <c r="R40" s="27">
        <f t="shared" si="13"/>
        <v>4</v>
      </c>
      <c r="S40" s="52">
        <f t="shared" si="14"/>
        <v>0.98095238095238091</v>
      </c>
      <c r="T40" s="59">
        <f t="shared" si="5"/>
        <v>1.9047619047619091E-2</v>
      </c>
      <c r="U40" s="35">
        <v>76</v>
      </c>
      <c r="V40" s="36">
        <v>1</v>
      </c>
    </row>
    <row r="41" spans="2:26" ht="18.75" customHeight="1" thickBot="1" x14ac:dyDescent="0.3">
      <c r="B41" s="5" t="s">
        <v>13</v>
      </c>
      <c r="C41" s="14">
        <v>2</v>
      </c>
      <c r="D41" s="22">
        <v>1</v>
      </c>
      <c r="E41" s="2"/>
      <c r="F41" s="2"/>
      <c r="H41" s="64"/>
      <c r="I41" s="12" t="s">
        <v>1</v>
      </c>
      <c r="J41" s="44">
        <v>3</v>
      </c>
      <c r="K41" s="49">
        <v>0</v>
      </c>
      <c r="L41" s="56">
        <f t="shared" si="11"/>
        <v>1</v>
      </c>
      <c r="M41" s="59">
        <f t="shared" si="6"/>
        <v>0</v>
      </c>
      <c r="N41" s="59"/>
      <c r="O41" s="64"/>
      <c r="P41" s="12" t="s">
        <v>1</v>
      </c>
      <c r="Q41" s="27">
        <f t="shared" si="12"/>
        <v>47</v>
      </c>
      <c r="R41" s="27">
        <f t="shared" si="13"/>
        <v>3</v>
      </c>
      <c r="S41" s="52">
        <f t="shared" si="14"/>
        <v>0.94</v>
      </c>
      <c r="T41" s="59">
        <f t="shared" si="5"/>
        <v>6.0000000000000053E-2</v>
      </c>
      <c r="U41" s="35">
        <v>3</v>
      </c>
      <c r="V41" s="36">
        <v>0</v>
      </c>
    </row>
    <row r="42" spans="2:26" ht="18.75" customHeight="1" thickBot="1" x14ac:dyDescent="0.3">
      <c r="B42" s="6" t="s">
        <v>14</v>
      </c>
      <c r="C42" s="15"/>
      <c r="D42" s="23"/>
      <c r="E42" s="2"/>
      <c r="F42" s="2"/>
      <c r="H42" s="64"/>
      <c r="I42" s="12" t="s">
        <v>32</v>
      </c>
      <c r="J42" s="43">
        <v>0</v>
      </c>
      <c r="K42" s="49">
        <v>1</v>
      </c>
      <c r="L42" s="56">
        <f t="shared" si="11"/>
        <v>0</v>
      </c>
      <c r="M42" s="59">
        <f t="shared" si="6"/>
        <v>1</v>
      </c>
      <c r="N42" s="59"/>
      <c r="O42" s="64"/>
      <c r="P42" s="12" t="s">
        <v>32</v>
      </c>
      <c r="Q42" s="27">
        <f t="shared" si="12"/>
        <v>1</v>
      </c>
      <c r="R42" s="27">
        <f t="shared" si="13"/>
        <v>6</v>
      </c>
      <c r="S42" s="52">
        <f t="shared" si="14"/>
        <v>0.14285714285714285</v>
      </c>
      <c r="T42" s="59">
        <f t="shared" si="5"/>
        <v>0.85714285714285721</v>
      </c>
      <c r="U42" s="35">
        <v>0</v>
      </c>
      <c r="V42" s="36">
        <v>1</v>
      </c>
    </row>
    <row r="43" spans="2:26" ht="18.75" customHeight="1" thickBot="1" x14ac:dyDescent="0.3">
      <c r="H43" s="64"/>
      <c r="I43" s="12" t="s">
        <v>33</v>
      </c>
      <c r="J43" s="44">
        <v>0</v>
      </c>
      <c r="K43" s="49">
        <v>2</v>
      </c>
      <c r="L43" s="56">
        <f t="shared" si="11"/>
        <v>0</v>
      </c>
      <c r="M43" s="59">
        <f t="shared" si="6"/>
        <v>1</v>
      </c>
      <c r="N43" s="59"/>
      <c r="O43" s="64"/>
      <c r="P43" s="12" t="s">
        <v>33</v>
      </c>
      <c r="Q43" s="27">
        <f t="shared" si="12"/>
        <v>3</v>
      </c>
      <c r="R43" s="27">
        <f t="shared" si="13"/>
        <v>7</v>
      </c>
      <c r="S43" s="52">
        <f t="shared" si="14"/>
        <v>0.3</v>
      </c>
      <c r="T43" s="59">
        <f t="shared" si="5"/>
        <v>0.7</v>
      </c>
      <c r="U43" s="35">
        <v>0</v>
      </c>
      <c r="V43" s="36">
        <v>2</v>
      </c>
    </row>
    <row r="44" spans="2:26" ht="22.5" customHeight="1" thickBot="1" x14ac:dyDescent="0.3">
      <c r="B44" s="8" t="s">
        <v>58</v>
      </c>
      <c r="C44" s="8" t="s">
        <v>20</v>
      </c>
      <c r="D44" s="20" t="s">
        <v>21</v>
      </c>
      <c r="E44" s="1"/>
      <c r="F44" s="1"/>
      <c r="H44" s="64"/>
      <c r="I44" s="30" t="s">
        <v>53</v>
      </c>
      <c r="J44" s="44">
        <v>1</v>
      </c>
      <c r="K44" s="49">
        <v>3</v>
      </c>
      <c r="L44" s="56">
        <f t="shared" si="11"/>
        <v>0.25</v>
      </c>
      <c r="M44" s="59">
        <f t="shared" si="6"/>
        <v>0.75</v>
      </c>
      <c r="N44" s="59"/>
      <c r="O44" s="64"/>
      <c r="P44" s="30" t="s">
        <v>53</v>
      </c>
      <c r="Q44" s="27">
        <f t="shared" si="12"/>
        <v>2</v>
      </c>
      <c r="R44" s="27">
        <f t="shared" si="13"/>
        <v>4</v>
      </c>
      <c r="S44" s="52">
        <f t="shared" si="14"/>
        <v>0.33333333333333331</v>
      </c>
      <c r="T44" s="59">
        <f t="shared" si="5"/>
        <v>0.66666666666666674</v>
      </c>
      <c r="U44" s="35">
        <v>1</v>
      </c>
      <c r="V44" s="36">
        <v>3</v>
      </c>
    </row>
    <row r="45" spans="2:26" ht="18.75" customHeight="1" thickBot="1" x14ac:dyDescent="0.3">
      <c r="B45" s="7" t="s">
        <v>3</v>
      </c>
      <c r="C45" s="9">
        <v>23</v>
      </c>
      <c r="D45" s="21">
        <v>11</v>
      </c>
      <c r="E45" s="25">
        <v>47</v>
      </c>
      <c r="F45" s="21">
        <v>62</v>
      </c>
      <c r="H45" s="64"/>
      <c r="I45" s="31" t="s">
        <v>54</v>
      </c>
      <c r="J45" s="43">
        <v>2</v>
      </c>
      <c r="K45" s="48">
        <v>1</v>
      </c>
      <c r="L45" s="56">
        <f t="shared" si="11"/>
        <v>0.66666666666666663</v>
      </c>
      <c r="M45" s="59">
        <f t="shared" si="6"/>
        <v>0.33333333333333337</v>
      </c>
      <c r="N45" s="59"/>
      <c r="O45" s="64"/>
      <c r="P45" s="31" t="s">
        <v>54</v>
      </c>
      <c r="Q45" s="27">
        <f t="shared" si="12"/>
        <v>27</v>
      </c>
      <c r="R45" s="27">
        <f t="shared" si="13"/>
        <v>5</v>
      </c>
      <c r="S45" s="52">
        <f t="shared" si="14"/>
        <v>0.84375</v>
      </c>
      <c r="T45" s="59">
        <f t="shared" si="5"/>
        <v>0.15625</v>
      </c>
      <c r="U45" s="35">
        <v>2</v>
      </c>
      <c r="V45" s="36">
        <v>1</v>
      </c>
    </row>
    <row r="46" spans="2:26" ht="18.75" customHeight="1" thickBot="1" x14ac:dyDescent="0.3">
      <c r="B46" s="5" t="s">
        <v>4</v>
      </c>
      <c r="C46" s="14">
        <v>202</v>
      </c>
      <c r="D46" s="22">
        <v>51</v>
      </c>
      <c r="E46" s="2"/>
      <c r="F46" s="2"/>
      <c r="H46" s="64"/>
      <c r="I46" s="24" t="s">
        <v>55</v>
      </c>
      <c r="J46" s="43">
        <v>0</v>
      </c>
      <c r="K46" s="49">
        <v>0</v>
      </c>
      <c r="L46" s="56" t="e">
        <f t="shared" si="11"/>
        <v>#DIV/0!</v>
      </c>
      <c r="M46" s="59" t="e">
        <f t="shared" si="6"/>
        <v>#DIV/0!</v>
      </c>
      <c r="N46" s="59"/>
      <c r="O46" s="64"/>
      <c r="P46" s="24" t="s">
        <v>55</v>
      </c>
      <c r="Q46" s="27">
        <f t="shared" si="12"/>
        <v>4</v>
      </c>
      <c r="R46" s="27">
        <f t="shared" si="13"/>
        <v>10</v>
      </c>
      <c r="S46" s="52">
        <f t="shared" si="14"/>
        <v>0.2857142857142857</v>
      </c>
      <c r="T46" s="59">
        <f t="shared" si="5"/>
        <v>0.7142857142857143</v>
      </c>
      <c r="U46" s="35">
        <v>0</v>
      </c>
      <c r="V46" s="36">
        <v>0</v>
      </c>
    </row>
    <row r="47" spans="2:26" ht="18.75" customHeight="1" thickBot="1" x14ac:dyDescent="0.3">
      <c r="B47" s="5" t="s">
        <v>5</v>
      </c>
      <c r="C47" s="14">
        <v>120</v>
      </c>
      <c r="D47" s="22">
        <v>26</v>
      </c>
      <c r="E47" s="2"/>
      <c r="F47" s="2"/>
      <c r="H47" s="64"/>
      <c r="I47" s="25" t="s">
        <v>19</v>
      </c>
      <c r="J47" s="43">
        <v>0</v>
      </c>
      <c r="K47" s="49">
        <v>0</v>
      </c>
      <c r="L47" s="56" t="e">
        <f t="shared" si="11"/>
        <v>#DIV/0!</v>
      </c>
      <c r="M47" s="59" t="e">
        <f t="shared" si="6"/>
        <v>#DIV/0!</v>
      </c>
      <c r="N47" s="59"/>
      <c r="O47" s="64"/>
      <c r="P47" s="25" t="s">
        <v>19</v>
      </c>
      <c r="Q47" s="27">
        <f t="shared" si="12"/>
        <v>0</v>
      </c>
      <c r="R47" s="27">
        <f t="shared" si="13"/>
        <v>0</v>
      </c>
      <c r="S47" s="52" t="e">
        <f t="shared" si="14"/>
        <v>#DIV/0!</v>
      </c>
      <c r="T47" s="59" t="e">
        <f t="shared" si="5"/>
        <v>#DIV/0!</v>
      </c>
      <c r="U47" s="35">
        <v>0</v>
      </c>
      <c r="V47" s="36">
        <v>0</v>
      </c>
    </row>
    <row r="48" spans="2:26" ht="18.75" customHeight="1" thickBot="1" x14ac:dyDescent="0.3">
      <c r="B48" s="5" t="s">
        <v>6</v>
      </c>
      <c r="C48" s="14">
        <v>36</v>
      </c>
      <c r="D48" s="22">
        <v>18</v>
      </c>
      <c r="E48" s="2"/>
      <c r="F48" s="2"/>
      <c r="H48" s="65"/>
      <c r="I48" s="13" t="s">
        <v>15</v>
      </c>
      <c r="J48" s="45">
        <f>SUM(J35:J47)</f>
        <v>410</v>
      </c>
      <c r="K48" s="50">
        <f>SUM(K35:K47)</f>
        <v>120</v>
      </c>
      <c r="L48" s="57">
        <f>(J48/(J48+K48))</f>
        <v>0.77358490566037741</v>
      </c>
      <c r="M48" s="59">
        <f t="shared" si="6"/>
        <v>0.22641509433962259</v>
      </c>
      <c r="N48" s="59"/>
      <c r="O48" s="65"/>
      <c r="P48" s="13" t="s">
        <v>15</v>
      </c>
      <c r="Q48" s="27">
        <f t="shared" si="12"/>
        <v>1385</v>
      </c>
      <c r="R48" s="27">
        <f t="shared" si="13"/>
        <v>331</v>
      </c>
      <c r="S48" s="53">
        <f>(Q48/(Q48+R48))</f>
        <v>0.80710955710955712</v>
      </c>
      <c r="T48" s="59">
        <f t="shared" si="5"/>
        <v>0.19289044289044288</v>
      </c>
      <c r="U48" s="29">
        <v>410</v>
      </c>
      <c r="V48" s="37">
        <v>120</v>
      </c>
      <c r="Z48" s="2"/>
    </row>
    <row r="49" spans="2:22" ht="18.75" customHeight="1" thickBot="1" x14ac:dyDescent="0.3">
      <c r="B49" s="5" t="s">
        <v>7</v>
      </c>
      <c r="C49" s="14">
        <v>3</v>
      </c>
      <c r="D49" s="22">
        <v>6</v>
      </c>
      <c r="E49" s="2"/>
      <c r="F49" s="2"/>
      <c r="H49" s="63" t="s">
        <v>6</v>
      </c>
      <c r="I49" s="10" t="s">
        <v>23</v>
      </c>
      <c r="J49" s="42">
        <v>42</v>
      </c>
      <c r="K49" s="47">
        <v>4</v>
      </c>
      <c r="L49" s="55">
        <f>(J49/(J49+K49))</f>
        <v>0.91304347826086951</v>
      </c>
      <c r="M49" s="59">
        <f t="shared" si="6"/>
        <v>8.6956521739130488E-2</v>
      </c>
      <c r="N49" s="59"/>
      <c r="O49" s="63" t="s">
        <v>43</v>
      </c>
      <c r="P49" s="10" t="s">
        <v>23</v>
      </c>
      <c r="Q49" s="27">
        <f>U49+U35+U21+U7</f>
        <v>147</v>
      </c>
      <c r="R49" s="27">
        <f>V49+V35+V21+V7</f>
        <v>13</v>
      </c>
      <c r="S49" s="51">
        <f>(Q49/(Q49+R49))</f>
        <v>0.91874999999999996</v>
      </c>
      <c r="T49" s="59">
        <f t="shared" si="5"/>
        <v>8.1250000000000044E-2</v>
      </c>
      <c r="U49" s="38">
        <v>42</v>
      </c>
      <c r="V49" s="39">
        <v>4</v>
      </c>
    </row>
    <row r="50" spans="2:22" ht="18.75" customHeight="1" thickBot="1" x14ac:dyDescent="0.3">
      <c r="B50" s="5" t="s">
        <v>8</v>
      </c>
      <c r="C50" s="14">
        <v>64</v>
      </c>
      <c r="D50" s="22">
        <v>1</v>
      </c>
      <c r="E50" s="2"/>
      <c r="F50" s="2"/>
      <c r="H50" s="64"/>
      <c r="I50" s="11" t="s">
        <v>0</v>
      </c>
      <c r="J50" s="43">
        <v>111</v>
      </c>
      <c r="K50" s="49">
        <v>150</v>
      </c>
      <c r="L50" s="56">
        <f t="shared" ref="L50:L61" si="15">(J50/(J50+K50))</f>
        <v>0.42528735632183906</v>
      </c>
      <c r="M50" s="59">
        <f t="shared" si="6"/>
        <v>0.57471264367816088</v>
      </c>
      <c r="N50" s="59"/>
      <c r="O50" s="64"/>
      <c r="P50" s="11" t="s">
        <v>0</v>
      </c>
      <c r="Q50" s="27">
        <f t="shared" ref="Q50:Q62" si="16">U50+U36+U22+U8</f>
        <v>549</v>
      </c>
      <c r="R50" s="27">
        <f t="shared" ref="R50:R62" si="17">V50+V36+V22+V8</f>
        <v>350</v>
      </c>
      <c r="S50" s="52">
        <f t="shared" ref="S50:S61" si="18">(Q50/(Q50+R50))</f>
        <v>0.61067853170189101</v>
      </c>
      <c r="T50" s="59">
        <f t="shared" si="5"/>
        <v>0.38932146829810899</v>
      </c>
      <c r="U50" s="35">
        <v>111</v>
      </c>
      <c r="V50" s="36">
        <v>150</v>
      </c>
    </row>
    <row r="51" spans="2:22" ht="18.75" customHeight="1" thickBot="1" x14ac:dyDescent="0.3">
      <c r="B51" s="5" t="s">
        <v>9</v>
      </c>
      <c r="C51" s="14">
        <v>4</v>
      </c>
      <c r="D51" s="22">
        <v>1</v>
      </c>
      <c r="E51" s="2"/>
      <c r="F51" s="2"/>
      <c r="H51" s="64"/>
      <c r="I51" s="12" t="s">
        <v>34</v>
      </c>
      <c r="J51" s="43">
        <v>106</v>
      </c>
      <c r="K51" s="49">
        <v>15</v>
      </c>
      <c r="L51" s="56">
        <f t="shared" si="15"/>
        <v>0.87603305785123964</v>
      </c>
      <c r="M51" s="59">
        <f t="shared" si="6"/>
        <v>0.12396694214876036</v>
      </c>
      <c r="N51" s="59"/>
      <c r="O51" s="64"/>
      <c r="P51" s="12" t="s">
        <v>34</v>
      </c>
      <c r="Q51" s="27">
        <f t="shared" si="16"/>
        <v>544</v>
      </c>
      <c r="R51" s="27">
        <f t="shared" si="17"/>
        <v>54</v>
      </c>
      <c r="S51" s="52">
        <f t="shared" si="18"/>
        <v>0.90969899665551834</v>
      </c>
      <c r="T51" s="59">
        <f t="shared" si="5"/>
        <v>9.0301003344481656E-2</v>
      </c>
      <c r="U51" s="35">
        <v>106</v>
      </c>
      <c r="V51" s="36">
        <v>15</v>
      </c>
    </row>
    <row r="52" spans="2:22" ht="19.5" thickBot="1" x14ac:dyDescent="0.3">
      <c r="B52" s="5" t="s">
        <v>10</v>
      </c>
      <c r="C52" s="14">
        <v>4</v>
      </c>
      <c r="D52" s="22">
        <v>6</v>
      </c>
      <c r="E52" s="2"/>
      <c r="F52" s="2"/>
      <c r="H52" s="64"/>
      <c r="I52" s="12" t="s">
        <v>35</v>
      </c>
      <c r="J52" s="44">
        <v>40</v>
      </c>
      <c r="K52" s="49">
        <v>9</v>
      </c>
      <c r="L52" s="56">
        <f t="shared" si="15"/>
        <v>0.81632653061224492</v>
      </c>
      <c r="M52" s="59">
        <f t="shared" si="6"/>
        <v>0.18367346938775508</v>
      </c>
      <c r="N52" s="59"/>
      <c r="O52" s="64"/>
      <c r="P52" s="12" t="s">
        <v>35</v>
      </c>
      <c r="Q52" s="27">
        <f t="shared" si="16"/>
        <v>149</v>
      </c>
      <c r="R52" s="27">
        <f t="shared" si="17"/>
        <v>34</v>
      </c>
      <c r="S52" s="52">
        <f t="shared" si="18"/>
        <v>0.81420765027322406</v>
      </c>
      <c r="T52" s="59">
        <f t="shared" si="5"/>
        <v>0.18579234972677594</v>
      </c>
      <c r="U52" s="35">
        <v>40</v>
      </c>
      <c r="V52" s="36">
        <v>9</v>
      </c>
    </row>
    <row r="53" spans="2:22" ht="19.5" thickBot="1" x14ac:dyDescent="0.3">
      <c r="B53" s="5" t="s">
        <v>11</v>
      </c>
      <c r="C53" s="14">
        <v>0</v>
      </c>
      <c r="D53" s="22">
        <v>0</v>
      </c>
      <c r="E53" s="2"/>
      <c r="F53" s="2"/>
      <c r="H53" s="64"/>
      <c r="I53" s="12" t="s">
        <v>31</v>
      </c>
      <c r="J53" s="44">
        <v>3</v>
      </c>
      <c r="K53" s="49">
        <v>10</v>
      </c>
      <c r="L53" s="56">
        <f t="shared" si="15"/>
        <v>0.23076923076923078</v>
      </c>
      <c r="M53" s="59">
        <f t="shared" si="6"/>
        <v>0.76923076923076916</v>
      </c>
      <c r="N53" s="59"/>
      <c r="O53" s="64"/>
      <c r="P53" s="12" t="s">
        <v>31</v>
      </c>
      <c r="Q53" s="27">
        <f t="shared" si="16"/>
        <v>8</v>
      </c>
      <c r="R53" s="27">
        <f t="shared" si="17"/>
        <v>29</v>
      </c>
      <c r="S53" s="52">
        <f t="shared" si="18"/>
        <v>0.21621621621621623</v>
      </c>
      <c r="T53" s="59">
        <f t="shared" si="5"/>
        <v>0.78378378378378377</v>
      </c>
      <c r="U53" s="35">
        <v>3</v>
      </c>
      <c r="V53" s="36">
        <v>10</v>
      </c>
    </row>
    <row r="54" spans="2:22" ht="19.5" thickBot="1" x14ac:dyDescent="0.3">
      <c r="B54" s="5" t="s">
        <v>12</v>
      </c>
      <c r="C54" s="14">
        <v>0</v>
      </c>
      <c r="D54" s="22">
        <v>4</v>
      </c>
      <c r="E54" s="2"/>
      <c r="F54" s="2"/>
      <c r="H54" s="64"/>
      <c r="I54" s="12" t="s">
        <v>2</v>
      </c>
      <c r="J54" s="44">
        <v>74</v>
      </c>
      <c r="K54" s="49">
        <v>0</v>
      </c>
      <c r="L54" s="56">
        <f t="shared" si="15"/>
        <v>1</v>
      </c>
      <c r="M54" s="59">
        <f t="shared" si="6"/>
        <v>0</v>
      </c>
      <c r="N54" s="59"/>
      <c r="O54" s="64"/>
      <c r="P54" s="12" t="s">
        <v>2</v>
      </c>
      <c r="Q54" s="27">
        <f t="shared" si="16"/>
        <v>280</v>
      </c>
      <c r="R54" s="27">
        <f t="shared" si="17"/>
        <v>4</v>
      </c>
      <c r="S54" s="52">
        <f t="shared" si="18"/>
        <v>0.9859154929577465</v>
      </c>
      <c r="T54" s="59">
        <f t="shared" si="5"/>
        <v>1.4084507042253502E-2</v>
      </c>
      <c r="U54" s="35">
        <v>74</v>
      </c>
      <c r="V54" s="36">
        <v>0</v>
      </c>
    </row>
    <row r="55" spans="2:22" ht="19.5" thickBot="1" x14ac:dyDescent="0.3">
      <c r="B55" s="5" t="s">
        <v>13</v>
      </c>
      <c r="C55" s="14">
        <v>7</v>
      </c>
      <c r="D55" s="22">
        <v>1</v>
      </c>
      <c r="E55" s="2"/>
      <c r="F55" s="2"/>
      <c r="H55" s="64"/>
      <c r="I55" s="12" t="s">
        <v>1</v>
      </c>
      <c r="J55" s="44">
        <v>9</v>
      </c>
      <c r="K55" s="49">
        <v>6</v>
      </c>
      <c r="L55" s="56">
        <f t="shared" si="15"/>
        <v>0.6</v>
      </c>
      <c r="M55" s="59">
        <f t="shared" si="6"/>
        <v>0.4</v>
      </c>
      <c r="N55" s="59"/>
      <c r="O55" s="64"/>
      <c r="P55" s="12" t="s">
        <v>1</v>
      </c>
      <c r="Q55" s="27">
        <f t="shared" si="16"/>
        <v>56</v>
      </c>
      <c r="R55" s="27">
        <f t="shared" si="17"/>
        <v>9</v>
      </c>
      <c r="S55" s="52">
        <f t="shared" si="18"/>
        <v>0.86153846153846159</v>
      </c>
      <c r="T55" s="59">
        <f t="shared" si="5"/>
        <v>0.13846153846153841</v>
      </c>
      <c r="U55" s="35">
        <v>9</v>
      </c>
      <c r="V55" s="36">
        <v>6</v>
      </c>
    </row>
    <row r="56" spans="2:22" ht="19.5" thickBot="1" x14ac:dyDescent="0.3">
      <c r="B56" s="6" t="s">
        <v>14</v>
      </c>
      <c r="C56" s="15"/>
      <c r="D56" s="23"/>
      <c r="E56" s="2"/>
      <c r="F56" s="2"/>
      <c r="H56" s="64"/>
      <c r="I56" s="12" t="s">
        <v>32</v>
      </c>
      <c r="J56" s="43">
        <v>0</v>
      </c>
      <c r="K56" s="49">
        <v>7</v>
      </c>
      <c r="L56" s="56">
        <f t="shared" si="15"/>
        <v>0</v>
      </c>
      <c r="M56" s="59">
        <f t="shared" si="6"/>
        <v>1</v>
      </c>
      <c r="N56" s="59"/>
      <c r="O56" s="64"/>
      <c r="P56" s="12" t="s">
        <v>32</v>
      </c>
      <c r="Q56" s="27">
        <f t="shared" si="16"/>
        <v>1</v>
      </c>
      <c r="R56" s="27">
        <f t="shared" si="17"/>
        <v>13</v>
      </c>
      <c r="S56" s="52">
        <f t="shared" si="18"/>
        <v>7.1428571428571425E-2</v>
      </c>
      <c r="T56" s="59">
        <f t="shared" si="5"/>
        <v>0.9285714285714286</v>
      </c>
      <c r="U56" s="35">
        <v>0</v>
      </c>
      <c r="V56" s="36">
        <v>7</v>
      </c>
    </row>
    <row r="57" spans="2:22" ht="19.5" thickBot="1" x14ac:dyDescent="0.3">
      <c r="H57" s="64"/>
      <c r="I57" s="12" t="s">
        <v>33</v>
      </c>
      <c r="J57" s="44">
        <v>0</v>
      </c>
      <c r="K57" s="49">
        <v>1</v>
      </c>
      <c r="L57" s="56">
        <f t="shared" si="15"/>
        <v>0</v>
      </c>
      <c r="M57" s="59">
        <f t="shared" si="6"/>
        <v>1</v>
      </c>
      <c r="N57" s="59"/>
      <c r="O57" s="64"/>
      <c r="P57" s="12" t="s">
        <v>33</v>
      </c>
      <c r="Q57" s="27">
        <f t="shared" si="16"/>
        <v>3</v>
      </c>
      <c r="R57" s="27">
        <f t="shared" si="17"/>
        <v>8</v>
      </c>
      <c r="S57" s="52">
        <f t="shared" si="18"/>
        <v>0.27272727272727271</v>
      </c>
      <c r="T57" s="59">
        <f t="shared" si="5"/>
        <v>0.72727272727272729</v>
      </c>
      <c r="U57" s="35">
        <v>0</v>
      </c>
      <c r="V57" s="36">
        <v>1</v>
      </c>
    </row>
    <row r="58" spans="2:22" ht="19.5" thickBot="1" x14ac:dyDescent="0.3">
      <c r="B58" s="8" t="s">
        <v>61</v>
      </c>
      <c r="C58" s="8" t="s">
        <v>20</v>
      </c>
      <c r="D58" s="20" t="s">
        <v>21</v>
      </c>
      <c r="E58" s="1"/>
      <c r="F58" s="1"/>
      <c r="H58" s="64"/>
      <c r="I58" s="30" t="s">
        <v>53</v>
      </c>
      <c r="J58" s="44">
        <v>0</v>
      </c>
      <c r="K58" s="49">
        <v>3</v>
      </c>
      <c r="L58" s="56">
        <f t="shared" si="15"/>
        <v>0</v>
      </c>
      <c r="M58" s="59">
        <f t="shared" si="6"/>
        <v>1</v>
      </c>
      <c r="N58" s="59"/>
      <c r="O58" s="64"/>
      <c r="P58" s="30" t="s">
        <v>53</v>
      </c>
      <c r="Q58" s="27">
        <f t="shared" si="16"/>
        <v>2</v>
      </c>
      <c r="R58" s="27">
        <f t="shared" si="17"/>
        <v>7</v>
      </c>
      <c r="S58" s="52">
        <f t="shared" si="18"/>
        <v>0.22222222222222221</v>
      </c>
      <c r="T58" s="59">
        <f t="shared" si="5"/>
        <v>0.77777777777777779</v>
      </c>
      <c r="U58" s="35">
        <v>0</v>
      </c>
      <c r="V58" s="36">
        <v>3</v>
      </c>
    </row>
    <row r="59" spans="2:22" ht="19.5" thickBot="1" x14ac:dyDescent="0.3">
      <c r="B59" s="7" t="s">
        <v>3</v>
      </c>
      <c r="C59" s="9">
        <v>30</v>
      </c>
      <c r="D59" s="21">
        <v>4</v>
      </c>
      <c r="E59" s="25" t="e">
        <f>COUNTIFS(#REF!, $H$2,#REF!, $B58)+COUNTIFS(#REF!, $I$2,#REF!, $B58)+COUNTIFS(#REF!, $J$2,#REF!, $B58)</f>
        <v>#REF!</v>
      </c>
      <c r="F59" s="21" t="e">
        <f>COUNTIFS(#REF!, $H$4,#REF!, $B58)+COUNTIFS(#REF!, $I$4,#REF!, $B58)+COUNTIFS(#REF!, $J$4,#REF!, $B58)+COUNTIFS(#REF!, $K$4,#REF!, $B58)+COUNTIFS(#REF!, $L$4,#REF!, $B58)+COUNTIFS(#REF!, $M$4,#REF!, $B58)</f>
        <v>#REF!</v>
      </c>
      <c r="H59" s="64"/>
      <c r="I59" s="31" t="s">
        <v>54</v>
      </c>
      <c r="J59" s="43">
        <v>8</v>
      </c>
      <c r="K59" s="48">
        <v>2</v>
      </c>
      <c r="L59" s="56">
        <f t="shared" si="15"/>
        <v>0.8</v>
      </c>
      <c r="M59" s="59">
        <f t="shared" si="6"/>
        <v>0.19999999999999996</v>
      </c>
      <c r="N59" s="59"/>
      <c r="O59" s="64"/>
      <c r="P59" s="31" t="s">
        <v>54</v>
      </c>
      <c r="Q59" s="27">
        <f t="shared" si="16"/>
        <v>35</v>
      </c>
      <c r="R59" s="27">
        <f t="shared" si="17"/>
        <v>7</v>
      </c>
      <c r="S59" s="52">
        <f t="shared" si="18"/>
        <v>0.83333333333333337</v>
      </c>
      <c r="T59" s="59">
        <f t="shared" si="5"/>
        <v>0.16666666666666663</v>
      </c>
      <c r="U59" s="35">
        <v>8</v>
      </c>
      <c r="V59" s="36">
        <v>2</v>
      </c>
    </row>
    <row r="60" spans="2:22" ht="19.5" thickBot="1" x14ac:dyDescent="0.3">
      <c r="B60" s="5" t="s">
        <v>4</v>
      </c>
      <c r="C60" s="14">
        <v>86</v>
      </c>
      <c r="D60" s="22">
        <v>91</v>
      </c>
      <c r="E60" s="2"/>
      <c r="F60" s="2"/>
      <c r="H60" s="64"/>
      <c r="I60" s="24" t="s">
        <v>55</v>
      </c>
      <c r="J60" s="43">
        <v>1</v>
      </c>
      <c r="K60" s="49">
        <v>3</v>
      </c>
      <c r="L60" s="56">
        <f t="shared" si="15"/>
        <v>0.25</v>
      </c>
      <c r="M60" s="59">
        <f t="shared" si="6"/>
        <v>0.75</v>
      </c>
      <c r="N60" s="59"/>
      <c r="O60" s="64"/>
      <c r="P60" s="24" t="s">
        <v>55</v>
      </c>
      <c r="Q60" s="27">
        <f t="shared" si="16"/>
        <v>5</v>
      </c>
      <c r="R60" s="27">
        <f t="shared" si="17"/>
        <v>13</v>
      </c>
      <c r="S60" s="52">
        <f t="shared" si="18"/>
        <v>0.27777777777777779</v>
      </c>
      <c r="T60" s="59">
        <f t="shared" si="5"/>
        <v>0.72222222222222221</v>
      </c>
      <c r="U60" s="35">
        <v>1</v>
      </c>
      <c r="V60" s="36">
        <v>3</v>
      </c>
    </row>
    <row r="61" spans="2:22" ht="19.5" thickBot="1" x14ac:dyDescent="0.3">
      <c r="B61" s="5" t="s">
        <v>5</v>
      </c>
      <c r="C61" s="14">
        <v>126</v>
      </c>
      <c r="D61" s="22">
        <v>41</v>
      </c>
      <c r="E61" s="2"/>
      <c r="F61" s="2"/>
      <c r="H61" s="64"/>
      <c r="I61" s="25" t="s">
        <v>19</v>
      </c>
      <c r="J61" s="43">
        <v>0</v>
      </c>
      <c r="K61" s="49">
        <v>0</v>
      </c>
      <c r="L61" s="56" t="e">
        <f t="shared" si="15"/>
        <v>#DIV/0!</v>
      </c>
      <c r="M61" s="59" t="e">
        <f t="shared" si="6"/>
        <v>#DIV/0!</v>
      </c>
      <c r="N61" s="59"/>
      <c r="O61" s="64"/>
      <c r="P61" s="25" t="s">
        <v>19</v>
      </c>
      <c r="Q61" s="27">
        <f t="shared" si="16"/>
        <v>0</v>
      </c>
      <c r="R61" s="27">
        <f t="shared" si="17"/>
        <v>0</v>
      </c>
      <c r="S61" s="52" t="e">
        <f t="shared" si="18"/>
        <v>#DIV/0!</v>
      </c>
      <c r="T61" s="59" t="e">
        <f t="shared" si="5"/>
        <v>#DIV/0!</v>
      </c>
      <c r="U61" s="35">
        <v>0</v>
      </c>
      <c r="V61" s="36">
        <v>0</v>
      </c>
    </row>
    <row r="62" spans="2:22" ht="19.5" thickBot="1" x14ac:dyDescent="0.3">
      <c r="B62" s="5" t="s">
        <v>6</v>
      </c>
      <c r="C62" s="14">
        <v>20</v>
      </c>
      <c r="D62" s="22">
        <v>38</v>
      </c>
      <c r="E62" s="2"/>
      <c r="F62" s="2"/>
      <c r="H62" s="65"/>
      <c r="I62" s="13" t="s">
        <v>15</v>
      </c>
      <c r="J62" s="45">
        <f>SUM(J49:J61)</f>
        <v>394</v>
      </c>
      <c r="K62" s="50">
        <f>SUM(K49:K61)</f>
        <v>210</v>
      </c>
      <c r="L62" s="57">
        <f>(J62/(J62+K62))</f>
        <v>0.65231788079470199</v>
      </c>
      <c r="M62" s="59">
        <f t="shared" si="6"/>
        <v>0.34768211920529801</v>
      </c>
      <c r="N62" s="59"/>
      <c r="O62" s="65"/>
      <c r="P62" s="13" t="s">
        <v>15</v>
      </c>
      <c r="Q62" s="27">
        <f t="shared" si="16"/>
        <v>1779</v>
      </c>
      <c r="R62" s="27">
        <f t="shared" si="17"/>
        <v>541</v>
      </c>
      <c r="S62" s="53">
        <f>(Q62/(Q62+R62))</f>
        <v>0.76681034482758625</v>
      </c>
      <c r="T62" s="59">
        <f t="shared" si="5"/>
        <v>0.23318965517241375</v>
      </c>
      <c r="U62" s="29">
        <v>394</v>
      </c>
      <c r="V62" s="37">
        <v>210</v>
      </c>
    </row>
    <row r="63" spans="2:22" ht="19.5" thickBot="1" x14ac:dyDescent="0.3">
      <c r="B63" s="5" t="s">
        <v>7</v>
      </c>
      <c r="C63" s="14">
        <v>2</v>
      </c>
      <c r="D63" s="22">
        <v>8</v>
      </c>
      <c r="E63" s="2"/>
      <c r="F63" s="2"/>
      <c r="H63" s="63" t="s">
        <v>7</v>
      </c>
      <c r="I63" s="10" t="s">
        <v>23</v>
      </c>
      <c r="J63" s="42">
        <v>23</v>
      </c>
      <c r="K63" s="47">
        <v>11</v>
      </c>
      <c r="L63" s="55">
        <f>(J63/(J63+K63))</f>
        <v>0.67647058823529416</v>
      </c>
      <c r="M63" s="59">
        <f t="shared" si="6"/>
        <v>0.32352941176470584</v>
      </c>
      <c r="N63" s="59"/>
      <c r="O63" s="63" t="s">
        <v>44</v>
      </c>
      <c r="P63" s="10" t="s">
        <v>23</v>
      </c>
      <c r="Q63" s="27">
        <f>U63+U35+U21+U7+U49</f>
        <v>170</v>
      </c>
      <c r="R63" s="27">
        <f>V63+V35+V21+V7+V49</f>
        <v>24</v>
      </c>
      <c r="S63" s="51">
        <f>(Q63/(Q63+R63))</f>
        <v>0.87628865979381443</v>
      </c>
      <c r="T63" s="59">
        <f t="shared" si="5"/>
        <v>0.12371134020618557</v>
      </c>
      <c r="U63" s="38">
        <v>23</v>
      </c>
      <c r="V63" s="39">
        <v>11</v>
      </c>
    </row>
    <row r="64" spans="2:22" ht="19.5" thickBot="1" x14ac:dyDescent="0.3">
      <c r="B64" s="5" t="s">
        <v>8</v>
      </c>
      <c r="C64" s="14">
        <v>68</v>
      </c>
      <c r="D64" s="22">
        <v>0</v>
      </c>
      <c r="E64" s="2"/>
      <c r="F64" s="2"/>
      <c r="H64" s="64"/>
      <c r="I64" s="11" t="s">
        <v>0</v>
      </c>
      <c r="J64" s="43">
        <v>202</v>
      </c>
      <c r="K64" s="49">
        <v>51</v>
      </c>
      <c r="L64" s="56">
        <f t="shared" ref="L64:L75" si="19">(J64/(J64+K64))</f>
        <v>0.79841897233201586</v>
      </c>
      <c r="M64" s="59">
        <f t="shared" si="6"/>
        <v>0.20158102766798414</v>
      </c>
      <c r="N64" s="59"/>
      <c r="O64" s="64"/>
      <c r="P64" s="11" t="s">
        <v>0</v>
      </c>
      <c r="Q64" s="27">
        <f t="shared" ref="Q64:Q76" si="20">U64+U36+U22+U8+U50</f>
        <v>751</v>
      </c>
      <c r="R64" s="27">
        <f t="shared" ref="R64:R76" si="21">V64+V36+V22+V8+V50</f>
        <v>401</v>
      </c>
      <c r="S64" s="52">
        <f t="shared" ref="S64:S75" si="22">(Q64/(Q64+R64))</f>
        <v>0.65190972222222221</v>
      </c>
      <c r="T64" s="59">
        <f t="shared" si="5"/>
        <v>0.34809027777777779</v>
      </c>
      <c r="U64" s="35">
        <v>202</v>
      </c>
      <c r="V64" s="36">
        <v>51</v>
      </c>
    </row>
    <row r="65" spans="2:22" ht="19.5" thickBot="1" x14ac:dyDescent="0.3">
      <c r="B65" s="5" t="s">
        <v>9</v>
      </c>
      <c r="C65" s="14">
        <v>5</v>
      </c>
      <c r="D65" s="22">
        <v>2</v>
      </c>
      <c r="E65" s="2"/>
      <c r="F65" s="2"/>
      <c r="H65" s="64"/>
      <c r="I65" s="12" t="s">
        <v>34</v>
      </c>
      <c r="J65" s="43">
        <v>120</v>
      </c>
      <c r="K65" s="49">
        <v>26</v>
      </c>
      <c r="L65" s="56">
        <f t="shared" si="19"/>
        <v>0.82191780821917804</v>
      </c>
      <c r="M65" s="59">
        <f t="shared" si="6"/>
        <v>0.17808219178082196</v>
      </c>
      <c r="N65" s="59"/>
      <c r="O65" s="64"/>
      <c r="P65" s="12" t="s">
        <v>34</v>
      </c>
      <c r="Q65" s="27">
        <f t="shared" si="20"/>
        <v>664</v>
      </c>
      <c r="R65" s="27">
        <f t="shared" si="21"/>
        <v>80</v>
      </c>
      <c r="S65" s="52">
        <f t="shared" si="22"/>
        <v>0.89247311827956988</v>
      </c>
      <c r="T65" s="59">
        <f t="shared" si="5"/>
        <v>0.10752688172043012</v>
      </c>
      <c r="U65" s="35">
        <v>120</v>
      </c>
      <c r="V65" s="36">
        <v>26</v>
      </c>
    </row>
    <row r="66" spans="2:22" ht="19.5" thickBot="1" x14ac:dyDescent="0.3">
      <c r="B66" s="5" t="s">
        <v>10</v>
      </c>
      <c r="C66" s="14">
        <v>0</v>
      </c>
      <c r="D66" s="22">
        <v>3</v>
      </c>
      <c r="E66" s="2"/>
      <c r="F66" s="2"/>
      <c r="H66" s="64"/>
      <c r="I66" s="12" t="s">
        <v>35</v>
      </c>
      <c r="J66" s="44">
        <v>36</v>
      </c>
      <c r="K66" s="49">
        <v>18</v>
      </c>
      <c r="L66" s="56">
        <f t="shared" si="19"/>
        <v>0.66666666666666663</v>
      </c>
      <c r="M66" s="59">
        <f t="shared" si="6"/>
        <v>0.33333333333333337</v>
      </c>
      <c r="N66" s="59"/>
      <c r="O66" s="64"/>
      <c r="P66" s="12" t="s">
        <v>35</v>
      </c>
      <c r="Q66" s="27">
        <f t="shared" si="20"/>
        <v>185</v>
      </c>
      <c r="R66" s="27">
        <f t="shared" si="21"/>
        <v>52</v>
      </c>
      <c r="S66" s="52">
        <f t="shared" si="22"/>
        <v>0.78059071729957807</v>
      </c>
      <c r="T66" s="59">
        <f t="shared" si="5"/>
        <v>0.21940928270042193</v>
      </c>
      <c r="U66" s="35">
        <v>36</v>
      </c>
      <c r="V66" s="36">
        <v>18</v>
      </c>
    </row>
    <row r="67" spans="2:22" ht="19.5" thickBot="1" x14ac:dyDescent="0.3">
      <c r="B67" s="5" t="s">
        <v>11</v>
      </c>
      <c r="C67" s="14">
        <v>3</v>
      </c>
      <c r="D67" s="22">
        <v>3</v>
      </c>
      <c r="E67" s="2"/>
      <c r="F67" s="2"/>
      <c r="H67" s="64"/>
      <c r="I67" s="12" t="s">
        <v>31</v>
      </c>
      <c r="J67" s="44">
        <v>3</v>
      </c>
      <c r="K67" s="49">
        <v>6</v>
      </c>
      <c r="L67" s="56">
        <f t="shared" si="19"/>
        <v>0.33333333333333331</v>
      </c>
      <c r="M67" s="59">
        <f t="shared" si="6"/>
        <v>0.66666666666666674</v>
      </c>
      <c r="N67" s="59"/>
      <c r="O67" s="64"/>
      <c r="P67" s="12" t="s">
        <v>31</v>
      </c>
      <c r="Q67" s="27">
        <f t="shared" si="20"/>
        <v>11</v>
      </c>
      <c r="R67" s="27">
        <f t="shared" si="21"/>
        <v>35</v>
      </c>
      <c r="S67" s="52">
        <f t="shared" si="22"/>
        <v>0.2391304347826087</v>
      </c>
      <c r="T67" s="59">
        <f t="shared" si="5"/>
        <v>0.76086956521739135</v>
      </c>
      <c r="U67" s="35">
        <v>3</v>
      </c>
      <c r="V67" s="36">
        <v>6</v>
      </c>
    </row>
    <row r="68" spans="2:22" ht="19.5" thickBot="1" x14ac:dyDescent="0.3">
      <c r="B68" s="5" t="s">
        <v>12</v>
      </c>
      <c r="C68" s="14">
        <v>0</v>
      </c>
      <c r="D68" s="22">
        <v>1</v>
      </c>
      <c r="E68" s="2"/>
      <c r="F68" s="2"/>
      <c r="H68" s="64"/>
      <c r="I68" s="12" t="s">
        <v>2</v>
      </c>
      <c r="J68" s="44">
        <v>64</v>
      </c>
      <c r="K68" s="49">
        <v>1</v>
      </c>
      <c r="L68" s="56">
        <f t="shared" si="19"/>
        <v>0.98461538461538467</v>
      </c>
      <c r="M68" s="59">
        <f t="shared" si="6"/>
        <v>1.538461538461533E-2</v>
      </c>
      <c r="N68" s="59"/>
      <c r="O68" s="64"/>
      <c r="P68" s="12" t="s">
        <v>2</v>
      </c>
      <c r="Q68" s="27">
        <f t="shared" si="20"/>
        <v>344</v>
      </c>
      <c r="R68" s="27">
        <f t="shared" si="21"/>
        <v>5</v>
      </c>
      <c r="S68" s="52">
        <f t="shared" si="22"/>
        <v>0.98567335243553011</v>
      </c>
      <c r="T68" s="59">
        <f t="shared" si="5"/>
        <v>1.4326647564469885E-2</v>
      </c>
      <c r="U68" s="35">
        <v>64</v>
      </c>
      <c r="V68" s="36">
        <v>1</v>
      </c>
    </row>
    <row r="69" spans="2:22" ht="19.5" thickBot="1" x14ac:dyDescent="0.3">
      <c r="B69" s="5" t="s">
        <v>13</v>
      </c>
      <c r="C69" s="14">
        <v>8</v>
      </c>
      <c r="D69" s="22">
        <v>5</v>
      </c>
      <c r="E69" s="2"/>
      <c r="F69" s="2"/>
      <c r="H69" s="64"/>
      <c r="I69" s="12" t="s">
        <v>1</v>
      </c>
      <c r="J69" s="44">
        <v>4</v>
      </c>
      <c r="K69" s="49">
        <v>1</v>
      </c>
      <c r="L69" s="56">
        <f t="shared" si="19"/>
        <v>0.8</v>
      </c>
      <c r="M69" s="59">
        <f t="shared" si="6"/>
        <v>0.19999999999999996</v>
      </c>
      <c r="N69" s="59"/>
      <c r="O69" s="64"/>
      <c r="P69" s="12" t="s">
        <v>1</v>
      </c>
      <c r="Q69" s="27">
        <f t="shared" si="20"/>
        <v>60</v>
      </c>
      <c r="R69" s="27">
        <f t="shared" si="21"/>
        <v>10</v>
      </c>
      <c r="S69" s="52">
        <f t="shared" si="22"/>
        <v>0.8571428571428571</v>
      </c>
      <c r="T69" s="59">
        <f t="shared" si="5"/>
        <v>0.1428571428571429</v>
      </c>
      <c r="U69" s="35">
        <v>4</v>
      </c>
      <c r="V69" s="36">
        <v>1</v>
      </c>
    </row>
    <row r="70" spans="2:22" ht="19.5" thickBot="1" x14ac:dyDescent="0.3">
      <c r="B70" s="6" t="s">
        <v>14</v>
      </c>
      <c r="C70" s="15"/>
      <c r="D70" s="23"/>
      <c r="E70" s="2"/>
      <c r="F70" s="2"/>
      <c r="H70" s="64"/>
      <c r="I70" s="12" t="s">
        <v>32</v>
      </c>
      <c r="J70" s="43">
        <v>4</v>
      </c>
      <c r="K70" s="49">
        <v>6</v>
      </c>
      <c r="L70" s="56">
        <f t="shared" si="19"/>
        <v>0.4</v>
      </c>
      <c r="M70" s="59">
        <f t="shared" si="6"/>
        <v>0.6</v>
      </c>
      <c r="N70" s="59"/>
      <c r="O70" s="64"/>
      <c r="P70" s="12" t="s">
        <v>32</v>
      </c>
      <c r="Q70" s="27">
        <f t="shared" si="20"/>
        <v>5</v>
      </c>
      <c r="R70" s="27">
        <f t="shared" si="21"/>
        <v>19</v>
      </c>
      <c r="S70" s="52">
        <f t="shared" si="22"/>
        <v>0.20833333333333334</v>
      </c>
      <c r="T70" s="59">
        <f t="shared" si="5"/>
        <v>0.79166666666666663</v>
      </c>
      <c r="U70" s="35">
        <v>4</v>
      </c>
      <c r="V70" s="36">
        <v>6</v>
      </c>
    </row>
    <row r="71" spans="2:22" ht="19.5" thickBot="1" x14ac:dyDescent="0.3">
      <c r="H71" s="64"/>
      <c r="I71" s="12" t="s">
        <v>33</v>
      </c>
      <c r="J71" s="44">
        <v>0</v>
      </c>
      <c r="K71" s="49">
        <v>0</v>
      </c>
      <c r="L71" s="56" t="e">
        <f t="shared" si="19"/>
        <v>#DIV/0!</v>
      </c>
      <c r="M71" s="59" t="e">
        <f t="shared" si="6"/>
        <v>#DIV/0!</v>
      </c>
      <c r="N71" s="59"/>
      <c r="O71" s="64"/>
      <c r="P71" s="12" t="s">
        <v>33</v>
      </c>
      <c r="Q71" s="27">
        <f t="shared" si="20"/>
        <v>3</v>
      </c>
      <c r="R71" s="27">
        <f t="shared" si="21"/>
        <v>8</v>
      </c>
      <c r="S71" s="52">
        <f t="shared" si="22"/>
        <v>0.27272727272727271</v>
      </c>
      <c r="T71" s="59">
        <f t="shared" si="5"/>
        <v>0.72727272727272729</v>
      </c>
      <c r="U71" s="35">
        <v>0</v>
      </c>
      <c r="V71" s="36">
        <v>0</v>
      </c>
    </row>
    <row r="72" spans="2:22" ht="19.5" thickBot="1" x14ac:dyDescent="0.3">
      <c r="B72" s="8" t="s">
        <v>18</v>
      </c>
      <c r="C72" s="8" t="s">
        <v>20</v>
      </c>
      <c r="D72" s="20" t="s">
        <v>21</v>
      </c>
      <c r="E72" s="1"/>
      <c r="F72" s="1"/>
      <c r="H72" s="64"/>
      <c r="I72" s="30" t="s">
        <v>53</v>
      </c>
      <c r="J72" s="44">
        <v>0</v>
      </c>
      <c r="K72" s="49">
        <v>4</v>
      </c>
      <c r="L72" s="56">
        <f t="shared" si="19"/>
        <v>0</v>
      </c>
      <c r="M72" s="59">
        <f t="shared" si="6"/>
        <v>1</v>
      </c>
      <c r="N72" s="59"/>
      <c r="O72" s="64"/>
      <c r="P72" s="30" t="s">
        <v>53</v>
      </c>
      <c r="Q72" s="27">
        <f t="shared" si="20"/>
        <v>2</v>
      </c>
      <c r="R72" s="27">
        <f t="shared" si="21"/>
        <v>11</v>
      </c>
      <c r="S72" s="52">
        <f t="shared" si="22"/>
        <v>0.15384615384615385</v>
      </c>
      <c r="T72" s="59">
        <f t="shared" ref="T72:T135" si="23">(100%-S72)</f>
        <v>0.84615384615384615</v>
      </c>
      <c r="U72" s="35">
        <v>0</v>
      </c>
      <c r="V72" s="36">
        <v>4</v>
      </c>
    </row>
    <row r="73" spans="2:22" ht="19.5" thickBot="1" x14ac:dyDescent="0.3">
      <c r="B73" s="7" t="s">
        <v>3</v>
      </c>
      <c r="C73" s="9" t="e">
        <f>COUNTIFS(#REF!, H$2,#REF!, $B$72)+COUNTIFS(#REF!, I$2,#REF!, $B$72)+COUNTIFS(#REF!, J$2,#REF!, $B$72)</f>
        <v>#REF!</v>
      </c>
      <c r="D73" s="21" t="e">
        <f>COUNTIFS(#REF!, H$4,#REF!, $B$72)+COUNTIFS(#REF!, I$4,#REF!, $B$72)+COUNTIFS(#REF!, J$4,#REF!, $B$72)+COUNTIFS(#REF!, K$4,#REF!, $B$72)+COUNTIFS(#REF!, L$4,#REF!, $B$72)+COUNTIFS(#REF!, M$4,#REF!, $B$72)</f>
        <v>#REF!</v>
      </c>
      <c r="E73" s="25" t="e">
        <f>COUNTIFS(#REF!, $H$2,#REF!, $B72)+COUNTIFS(#REF!, $I$2,#REF!, $B72)+COUNTIFS(#REF!, $J$2,#REF!, $B72)</f>
        <v>#REF!</v>
      </c>
      <c r="F73" s="21" t="e">
        <f>COUNTIFS(#REF!, $H$4,#REF!, $B72)+COUNTIFS(#REF!, $I$4,#REF!, $B72)+COUNTIFS(#REF!, $J$4,#REF!, $B72)+COUNTIFS(#REF!, $K$4,#REF!, $B72)+COUNTIFS(#REF!, $L$4,#REF!, $B72)+COUNTIFS(#REF!, $M$4,#REF!, $B72)</f>
        <v>#REF!</v>
      </c>
      <c r="H73" s="64"/>
      <c r="I73" s="31" t="s">
        <v>54</v>
      </c>
      <c r="J73" s="43">
        <v>7</v>
      </c>
      <c r="K73" s="48">
        <v>1</v>
      </c>
      <c r="L73" s="56">
        <f t="shared" si="19"/>
        <v>0.875</v>
      </c>
      <c r="M73" s="59">
        <f t="shared" si="6"/>
        <v>0.125</v>
      </c>
      <c r="N73" s="59"/>
      <c r="O73" s="64"/>
      <c r="P73" s="31" t="s">
        <v>54</v>
      </c>
      <c r="Q73" s="27">
        <f t="shared" si="20"/>
        <v>42</v>
      </c>
      <c r="R73" s="27">
        <f t="shared" si="21"/>
        <v>8</v>
      </c>
      <c r="S73" s="52">
        <f t="shared" si="22"/>
        <v>0.84</v>
      </c>
      <c r="T73" s="59">
        <f t="shared" si="23"/>
        <v>0.16000000000000003</v>
      </c>
      <c r="U73" s="35">
        <v>7</v>
      </c>
      <c r="V73" s="36">
        <v>1</v>
      </c>
    </row>
    <row r="74" spans="2:22" ht="19.5" thickBot="1" x14ac:dyDescent="0.3">
      <c r="B74" s="5" t="s">
        <v>4</v>
      </c>
      <c r="C74" s="14" t="e">
        <f>COUNTIFS(#REF!, H$2,#REF!, $B$72)+COUNTIFS(#REF!, I$2,#REF!, $B$72)+COUNTIFS(#REF!, J$2,#REF!, $B$72)</f>
        <v>#REF!</v>
      </c>
      <c r="D74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74" s="2"/>
      <c r="F74" s="2"/>
      <c r="H74" s="64"/>
      <c r="I74" s="24" t="s">
        <v>55</v>
      </c>
      <c r="J74" s="43">
        <v>0</v>
      </c>
      <c r="K74" s="49">
        <v>0</v>
      </c>
      <c r="L74" s="56" t="e">
        <f t="shared" si="19"/>
        <v>#DIV/0!</v>
      </c>
      <c r="M74" s="59" t="e">
        <f t="shared" si="6"/>
        <v>#DIV/0!</v>
      </c>
      <c r="N74" s="59"/>
      <c r="O74" s="64"/>
      <c r="P74" s="24" t="s">
        <v>55</v>
      </c>
      <c r="Q74" s="27">
        <f t="shared" si="20"/>
        <v>5</v>
      </c>
      <c r="R74" s="27">
        <f t="shared" si="21"/>
        <v>13</v>
      </c>
      <c r="S74" s="52">
        <f t="shared" si="22"/>
        <v>0.27777777777777779</v>
      </c>
      <c r="T74" s="59">
        <f t="shared" si="23"/>
        <v>0.72222222222222221</v>
      </c>
      <c r="U74" s="35">
        <v>0</v>
      </c>
      <c r="V74" s="36">
        <v>0</v>
      </c>
    </row>
    <row r="75" spans="2:22" ht="19.5" thickBot="1" x14ac:dyDescent="0.3">
      <c r="B75" s="5" t="s">
        <v>5</v>
      </c>
      <c r="C75" s="14" t="e">
        <f>COUNTIFS(#REF!, H$2,#REF!, $B$72)+COUNTIFS(#REF!, I$2,#REF!, $B$72)+COUNTIFS(#REF!, J$2,#REF!, $B$72)</f>
        <v>#REF!</v>
      </c>
      <c r="D75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75" s="2"/>
      <c r="F75" s="2"/>
      <c r="H75" s="64"/>
      <c r="I75" s="25" t="s">
        <v>19</v>
      </c>
      <c r="J75" s="43">
        <v>0</v>
      </c>
      <c r="K75" s="49">
        <v>0</v>
      </c>
      <c r="L75" s="56" t="e">
        <f t="shared" si="19"/>
        <v>#DIV/0!</v>
      </c>
      <c r="M75" s="59" t="e">
        <f t="shared" si="6"/>
        <v>#DIV/0!</v>
      </c>
      <c r="N75" s="59"/>
      <c r="O75" s="64"/>
      <c r="P75" s="25" t="s">
        <v>19</v>
      </c>
      <c r="Q75" s="27">
        <f t="shared" si="20"/>
        <v>0</v>
      </c>
      <c r="R75" s="27">
        <f t="shared" si="21"/>
        <v>0</v>
      </c>
      <c r="S75" s="52" t="e">
        <f t="shared" si="22"/>
        <v>#DIV/0!</v>
      </c>
      <c r="T75" s="59" t="e">
        <f t="shared" si="23"/>
        <v>#DIV/0!</v>
      </c>
      <c r="U75" s="35">
        <v>0</v>
      </c>
      <c r="V75" s="36">
        <v>0</v>
      </c>
    </row>
    <row r="76" spans="2:22" ht="19.5" thickBot="1" x14ac:dyDescent="0.3">
      <c r="B76" s="5" t="s">
        <v>6</v>
      </c>
      <c r="C76" s="14" t="e">
        <f>COUNTIFS(#REF!, H$2,#REF!, $B$72)+COUNTIFS(#REF!, I$2,#REF!, $B$72)+COUNTIFS(#REF!, J$2,#REF!, $B$72)</f>
        <v>#REF!</v>
      </c>
      <c r="D76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76" s="2"/>
      <c r="F76" s="2"/>
      <c r="H76" s="65"/>
      <c r="I76" s="13" t="s">
        <v>15</v>
      </c>
      <c r="J76" s="45">
        <f>SUM(J63:J75)</f>
        <v>463</v>
      </c>
      <c r="K76" s="50">
        <f>SUM(K63:K75)</f>
        <v>125</v>
      </c>
      <c r="L76" s="57">
        <f>(J76/(J76+K76))</f>
        <v>0.7874149659863946</v>
      </c>
      <c r="M76" s="59">
        <f t="shared" si="6"/>
        <v>0.2125850340136054</v>
      </c>
      <c r="N76" s="59"/>
      <c r="O76" s="65"/>
      <c r="P76" s="13" t="s">
        <v>15</v>
      </c>
      <c r="Q76" s="27">
        <f t="shared" si="20"/>
        <v>2242</v>
      </c>
      <c r="R76" s="27">
        <f t="shared" si="21"/>
        <v>666</v>
      </c>
      <c r="S76" s="53">
        <f>(Q76/(Q76+R76))</f>
        <v>0.77097661623108671</v>
      </c>
      <c r="T76" s="59">
        <f t="shared" si="23"/>
        <v>0.22902338376891329</v>
      </c>
      <c r="U76" s="29">
        <v>463</v>
      </c>
      <c r="V76" s="37">
        <v>125</v>
      </c>
    </row>
    <row r="77" spans="2:22" ht="19.5" thickBot="1" x14ac:dyDescent="0.3">
      <c r="B77" s="5" t="s">
        <v>7</v>
      </c>
      <c r="C77" s="14" t="e">
        <f>COUNTIFS(#REF!, H$2,#REF!, $B$72)+COUNTIFS(#REF!, I$2,#REF!, $B$72)+COUNTIFS(#REF!, J$2,#REF!, $B$72)</f>
        <v>#REF!</v>
      </c>
      <c r="D77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77" s="2"/>
      <c r="F77" s="2"/>
      <c r="H77" s="63" t="s">
        <v>8</v>
      </c>
      <c r="I77" s="10" t="s">
        <v>23</v>
      </c>
      <c r="J77" s="42">
        <v>30</v>
      </c>
      <c r="K77" s="47">
        <v>4</v>
      </c>
      <c r="L77" s="55">
        <f>(J77/(J77+K77))</f>
        <v>0.88235294117647056</v>
      </c>
      <c r="M77" s="59">
        <f t="shared" si="6"/>
        <v>0.11764705882352944</v>
      </c>
      <c r="N77" s="59"/>
      <c r="O77" s="63" t="s">
        <v>45</v>
      </c>
      <c r="P77" s="10" t="s">
        <v>23</v>
      </c>
      <c r="Q77" s="27">
        <f>U77+U63+U49+U35+U21+U7</f>
        <v>200</v>
      </c>
      <c r="R77" s="27">
        <f>V77+V63+V49+V35+V21+V7</f>
        <v>28</v>
      </c>
      <c r="S77" s="51">
        <f>(Q77/(Q77+R77))</f>
        <v>0.8771929824561403</v>
      </c>
      <c r="T77" s="59">
        <f t="shared" si="23"/>
        <v>0.1228070175438597</v>
      </c>
      <c r="U77" s="38">
        <v>30</v>
      </c>
      <c r="V77" s="39">
        <v>4</v>
      </c>
    </row>
    <row r="78" spans="2:22" ht="19.5" thickBot="1" x14ac:dyDescent="0.3">
      <c r="B78" s="5" t="s">
        <v>8</v>
      </c>
      <c r="C78" s="14" t="e">
        <f>COUNTIFS(#REF!, H$2,#REF!, $B$72)+COUNTIFS(#REF!, I$2,#REF!, $B$72)+COUNTIFS(#REF!, J$2,#REF!, $B$72)</f>
        <v>#REF!</v>
      </c>
      <c r="D78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78" s="2"/>
      <c r="F78" s="2"/>
      <c r="H78" s="64"/>
      <c r="I78" s="11" t="s">
        <v>0</v>
      </c>
      <c r="J78" s="43">
        <v>86</v>
      </c>
      <c r="K78" s="49">
        <v>91</v>
      </c>
      <c r="L78" s="56">
        <f t="shared" ref="L78:L89" si="24">(J78/(J78+K78))</f>
        <v>0.48587570621468928</v>
      </c>
      <c r="M78" s="59">
        <f t="shared" si="6"/>
        <v>0.51412429378531077</v>
      </c>
      <c r="N78" s="59"/>
      <c r="O78" s="64"/>
      <c r="P78" s="11" t="s">
        <v>0</v>
      </c>
      <c r="Q78" s="27">
        <f t="shared" ref="Q78:Q90" si="25">U78+U64+U50+U36+U22+U8</f>
        <v>837</v>
      </c>
      <c r="R78" s="27">
        <f t="shared" ref="R78:R90" si="26">V78+V64+V50+V36+V22+V8</f>
        <v>492</v>
      </c>
      <c r="S78" s="52">
        <f t="shared" ref="S78:S89" si="27">(Q78/(Q78+R78))</f>
        <v>0.6297968397291196</v>
      </c>
      <c r="T78" s="59">
        <f t="shared" si="23"/>
        <v>0.3702031602708804</v>
      </c>
      <c r="U78" s="35">
        <v>86</v>
      </c>
      <c r="V78" s="36">
        <v>91</v>
      </c>
    </row>
    <row r="79" spans="2:22" ht="19.5" thickBot="1" x14ac:dyDescent="0.3">
      <c r="B79" s="5" t="s">
        <v>9</v>
      </c>
      <c r="C79" s="14" t="e">
        <f>COUNTIFS(#REF!, H$2,#REF!, $B$72)+COUNTIFS(#REF!, I$2,#REF!, $B$72)+COUNTIFS(#REF!, J$2,#REF!, $B$72)</f>
        <v>#REF!</v>
      </c>
      <c r="D79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79" s="2"/>
      <c r="F79" s="2"/>
      <c r="H79" s="64"/>
      <c r="I79" s="12" t="s">
        <v>34</v>
      </c>
      <c r="J79" s="43">
        <v>126</v>
      </c>
      <c r="K79" s="49">
        <v>41</v>
      </c>
      <c r="L79" s="56">
        <f t="shared" si="24"/>
        <v>0.75449101796407181</v>
      </c>
      <c r="M79" s="59">
        <f t="shared" si="6"/>
        <v>0.24550898203592819</v>
      </c>
      <c r="N79" s="59"/>
      <c r="O79" s="64"/>
      <c r="P79" s="12" t="s">
        <v>34</v>
      </c>
      <c r="Q79" s="27">
        <f t="shared" si="25"/>
        <v>790</v>
      </c>
      <c r="R79" s="27">
        <f t="shared" si="26"/>
        <v>121</v>
      </c>
      <c r="S79" s="52">
        <f t="shared" si="27"/>
        <v>0.86717892425905596</v>
      </c>
      <c r="T79" s="59">
        <f t="shared" si="23"/>
        <v>0.13282107574094404</v>
      </c>
      <c r="U79" s="35">
        <v>126</v>
      </c>
      <c r="V79" s="36">
        <v>41</v>
      </c>
    </row>
    <row r="80" spans="2:22" ht="19.5" thickBot="1" x14ac:dyDescent="0.3">
      <c r="B80" s="5" t="s">
        <v>10</v>
      </c>
      <c r="C80" s="14" t="e">
        <f>COUNTIFS(#REF!, H$2,#REF!, $B$72)+COUNTIFS(#REF!, I$2,#REF!, $B$72)+COUNTIFS(#REF!, J$2,#REF!, $B$72)</f>
        <v>#REF!</v>
      </c>
      <c r="D80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80" s="2"/>
      <c r="F80" s="2"/>
      <c r="H80" s="64"/>
      <c r="I80" s="12" t="s">
        <v>35</v>
      </c>
      <c r="J80" s="44">
        <v>20</v>
      </c>
      <c r="K80" s="49">
        <v>38</v>
      </c>
      <c r="L80" s="56">
        <f t="shared" si="24"/>
        <v>0.34482758620689657</v>
      </c>
      <c r="M80" s="59">
        <f t="shared" si="6"/>
        <v>0.65517241379310343</v>
      </c>
      <c r="N80" s="59"/>
      <c r="O80" s="64"/>
      <c r="P80" s="12" t="s">
        <v>35</v>
      </c>
      <c r="Q80" s="27">
        <f t="shared" si="25"/>
        <v>205</v>
      </c>
      <c r="R80" s="27">
        <f t="shared" si="26"/>
        <v>90</v>
      </c>
      <c r="S80" s="52">
        <f t="shared" si="27"/>
        <v>0.69491525423728817</v>
      </c>
      <c r="T80" s="59">
        <f t="shared" si="23"/>
        <v>0.30508474576271183</v>
      </c>
      <c r="U80" s="35">
        <v>20</v>
      </c>
      <c r="V80" s="36">
        <v>38</v>
      </c>
    </row>
    <row r="81" spans="2:22" ht="19.5" thickBot="1" x14ac:dyDescent="0.3">
      <c r="B81" s="5" t="s">
        <v>11</v>
      </c>
      <c r="C81" s="14" t="e">
        <f>COUNTIFS(#REF!, H$2,#REF!, $B$72)+COUNTIFS(#REF!, I$2,#REF!, $B$72)+COUNTIFS(#REF!, J$2,#REF!, $B$72)</f>
        <v>#REF!</v>
      </c>
      <c r="D81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81" s="2"/>
      <c r="F81" s="2"/>
      <c r="H81" s="64"/>
      <c r="I81" s="12" t="s">
        <v>31</v>
      </c>
      <c r="J81" s="44">
        <v>2</v>
      </c>
      <c r="K81" s="49">
        <v>8</v>
      </c>
      <c r="L81" s="56">
        <f t="shared" si="24"/>
        <v>0.2</v>
      </c>
      <c r="M81" s="59">
        <f t="shared" si="6"/>
        <v>0.8</v>
      </c>
      <c r="N81" s="59"/>
      <c r="O81" s="64"/>
      <c r="P81" s="12" t="s">
        <v>31</v>
      </c>
      <c r="Q81" s="27">
        <f t="shared" si="25"/>
        <v>13</v>
      </c>
      <c r="R81" s="27">
        <f t="shared" si="26"/>
        <v>43</v>
      </c>
      <c r="S81" s="52">
        <f t="shared" si="27"/>
        <v>0.23214285714285715</v>
      </c>
      <c r="T81" s="59">
        <f t="shared" si="23"/>
        <v>0.76785714285714279</v>
      </c>
      <c r="U81" s="35">
        <v>2</v>
      </c>
      <c r="V81" s="36">
        <v>8</v>
      </c>
    </row>
    <row r="82" spans="2:22" ht="19.5" thickBot="1" x14ac:dyDescent="0.3">
      <c r="B82" s="5" t="s">
        <v>12</v>
      </c>
      <c r="C82" s="14" t="e">
        <f>COUNTIFS(#REF!, H$2,#REF!, $B$72)+COUNTIFS(#REF!, I$2,#REF!, $B$72)+COUNTIFS(#REF!, J$2,#REF!, $B$72)</f>
        <v>#REF!</v>
      </c>
      <c r="D82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82" s="2"/>
      <c r="F82" s="2"/>
      <c r="H82" s="64"/>
      <c r="I82" s="12" t="s">
        <v>2</v>
      </c>
      <c r="J82" s="44">
        <v>68</v>
      </c>
      <c r="K82" s="49">
        <v>0</v>
      </c>
      <c r="L82" s="56">
        <f t="shared" si="24"/>
        <v>1</v>
      </c>
      <c r="M82" s="59">
        <f t="shared" si="6"/>
        <v>0</v>
      </c>
      <c r="N82" s="59"/>
      <c r="O82" s="64"/>
      <c r="P82" s="12" t="s">
        <v>2</v>
      </c>
      <c r="Q82" s="27">
        <f t="shared" si="25"/>
        <v>412</v>
      </c>
      <c r="R82" s="27">
        <f t="shared" si="26"/>
        <v>5</v>
      </c>
      <c r="S82" s="52">
        <f t="shared" si="27"/>
        <v>0.98800959232613905</v>
      </c>
      <c r="T82" s="59">
        <f t="shared" si="23"/>
        <v>1.1990407673860948E-2</v>
      </c>
      <c r="U82" s="35">
        <v>68</v>
      </c>
      <c r="V82" s="36">
        <v>0</v>
      </c>
    </row>
    <row r="83" spans="2:22" ht="19.5" thickBot="1" x14ac:dyDescent="0.3">
      <c r="B83" s="5" t="s">
        <v>13</v>
      </c>
      <c r="C83" s="14" t="e">
        <f>COUNTIFS(#REF!, H$2,#REF!, $B$72)+COUNTIFS(#REF!, I$2,#REF!, $B$72)+COUNTIFS(#REF!, J$2,#REF!, $B$72)</f>
        <v>#REF!</v>
      </c>
      <c r="D83" s="22" t="e">
        <f>COUNTIFS(#REF!, H$4,#REF!, $B$72)+COUNTIFS(#REF!, I$4,#REF!, $B$72)+COUNTIFS(#REF!, J$4,#REF!, $B$72)+COUNTIFS(#REF!, K$4,#REF!, $B$72)+COUNTIFS(#REF!, L$4,#REF!, $B$72)+COUNTIFS(#REF!, M$4,#REF!, $B$72)</f>
        <v>#REF!</v>
      </c>
      <c r="E83" s="2"/>
      <c r="F83" s="2"/>
      <c r="H83" s="64"/>
      <c r="I83" s="12" t="s">
        <v>1</v>
      </c>
      <c r="J83" s="44">
        <v>5</v>
      </c>
      <c r="K83" s="49">
        <v>2</v>
      </c>
      <c r="L83" s="56">
        <f t="shared" si="24"/>
        <v>0.7142857142857143</v>
      </c>
      <c r="M83" s="59">
        <f t="shared" si="6"/>
        <v>0.2857142857142857</v>
      </c>
      <c r="N83" s="59"/>
      <c r="O83" s="64"/>
      <c r="P83" s="12" t="s">
        <v>1</v>
      </c>
      <c r="Q83" s="27">
        <f t="shared" si="25"/>
        <v>65</v>
      </c>
      <c r="R83" s="27">
        <f t="shared" si="26"/>
        <v>12</v>
      </c>
      <c r="S83" s="52">
        <f t="shared" si="27"/>
        <v>0.8441558441558441</v>
      </c>
      <c r="T83" s="59">
        <f t="shared" si="23"/>
        <v>0.1558441558441559</v>
      </c>
      <c r="U83" s="35">
        <v>5</v>
      </c>
      <c r="V83" s="36">
        <v>2</v>
      </c>
    </row>
    <row r="84" spans="2:22" ht="19.5" thickBot="1" x14ac:dyDescent="0.3">
      <c r="B84" s="6" t="s">
        <v>14</v>
      </c>
      <c r="C84" s="15"/>
      <c r="D84" s="23"/>
      <c r="E84" s="2"/>
      <c r="F84" s="2"/>
      <c r="H84" s="64"/>
      <c r="I84" s="12" t="s">
        <v>32</v>
      </c>
      <c r="J84" s="43">
        <v>0</v>
      </c>
      <c r="K84" s="49">
        <v>3</v>
      </c>
      <c r="L84" s="56">
        <f t="shared" si="24"/>
        <v>0</v>
      </c>
      <c r="M84" s="59">
        <f t="shared" si="6"/>
        <v>1</v>
      </c>
      <c r="N84" s="59"/>
      <c r="O84" s="64"/>
      <c r="P84" s="12" t="s">
        <v>32</v>
      </c>
      <c r="Q84" s="27">
        <f t="shared" si="25"/>
        <v>5</v>
      </c>
      <c r="R84" s="27">
        <f t="shared" si="26"/>
        <v>22</v>
      </c>
      <c r="S84" s="52">
        <f t="shared" si="27"/>
        <v>0.18518518518518517</v>
      </c>
      <c r="T84" s="59">
        <f t="shared" si="23"/>
        <v>0.81481481481481488</v>
      </c>
      <c r="U84" s="35">
        <v>0</v>
      </c>
      <c r="V84" s="36">
        <v>3</v>
      </c>
    </row>
    <row r="85" spans="2:22" ht="19.5" thickBot="1" x14ac:dyDescent="0.3">
      <c r="H85" s="64"/>
      <c r="I85" s="12" t="s">
        <v>33</v>
      </c>
      <c r="J85" s="44">
        <v>3</v>
      </c>
      <c r="K85" s="49">
        <v>3</v>
      </c>
      <c r="L85" s="56">
        <f t="shared" si="24"/>
        <v>0.5</v>
      </c>
      <c r="M85" s="59">
        <f t="shared" ref="M85:M148" si="28">(100%-L85)</f>
        <v>0.5</v>
      </c>
      <c r="N85" s="59"/>
      <c r="O85" s="64"/>
      <c r="P85" s="12" t="s">
        <v>33</v>
      </c>
      <c r="Q85" s="27">
        <f t="shared" si="25"/>
        <v>6</v>
      </c>
      <c r="R85" s="27">
        <f t="shared" si="26"/>
        <v>11</v>
      </c>
      <c r="S85" s="52">
        <f t="shared" si="27"/>
        <v>0.35294117647058826</v>
      </c>
      <c r="T85" s="59">
        <f t="shared" si="23"/>
        <v>0.64705882352941169</v>
      </c>
      <c r="U85" s="35">
        <v>3</v>
      </c>
      <c r="V85" s="36">
        <v>3</v>
      </c>
    </row>
    <row r="86" spans="2:22" ht="19.5" thickBot="1" x14ac:dyDescent="0.3">
      <c r="B86" s="8" t="s">
        <v>37</v>
      </c>
      <c r="C86" s="8" t="s">
        <v>20</v>
      </c>
      <c r="D86" s="20" t="s">
        <v>21</v>
      </c>
      <c r="E86" s="1"/>
      <c r="F86" s="1"/>
      <c r="H86" s="64"/>
      <c r="I86" s="30" t="s">
        <v>53</v>
      </c>
      <c r="J86" s="44">
        <v>0</v>
      </c>
      <c r="K86" s="49">
        <v>1</v>
      </c>
      <c r="L86" s="56">
        <f t="shared" si="24"/>
        <v>0</v>
      </c>
      <c r="M86" s="59">
        <f t="shared" si="28"/>
        <v>1</v>
      </c>
      <c r="N86" s="59"/>
      <c r="O86" s="64"/>
      <c r="P86" s="30" t="s">
        <v>53</v>
      </c>
      <c r="Q86" s="27">
        <f t="shared" si="25"/>
        <v>2</v>
      </c>
      <c r="R86" s="27">
        <f t="shared" si="26"/>
        <v>12</v>
      </c>
      <c r="S86" s="52">
        <f t="shared" si="27"/>
        <v>0.14285714285714285</v>
      </c>
      <c r="T86" s="59">
        <f t="shared" si="23"/>
        <v>0.85714285714285721</v>
      </c>
      <c r="U86" s="35">
        <v>0</v>
      </c>
      <c r="V86" s="36">
        <v>1</v>
      </c>
    </row>
    <row r="87" spans="2:22" ht="19.5" thickBot="1" x14ac:dyDescent="0.3">
      <c r="B87" s="7" t="s">
        <v>3</v>
      </c>
      <c r="C87" s="9" t="e">
        <f>COUNTIFS(#REF!, H$2,#REF!, $B$86)+COUNTIFS(#REF!, I$2,#REF!, $B$86)+COUNTIFS(#REF!, J$2,#REF!, $B$86)</f>
        <v>#REF!</v>
      </c>
      <c r="D87" s="21" t="e">
        <f>COUNTIFS(#REF!, H$4,#REF!, $B$86)+COUNTIFS(#REF!, I$4,#REF!, $B$86)+COUNTIFS(#REF!, J$4,#REF!, $B$86)+COUNTIFS(#REF!, K$4,#REF!, $B$86)+COUNTIFS(#REF!, L$4,#REF!, $B$86)+COUNTIFS(#REF!, M$4,#REF!, $B$86)</f>
        <v>#REF!</v>
      </c>
      <c r="E87" s="25" t="e">
        <f>COUNTIFS(#REF!, $H$2,#REF!, $B86)+COUNTIFS(#REF!, $I$2,#REF!, $B86)+COUNTIFS(#REF!, $J$2,#REF!, $B86)</f>
        <v>#REF!</v>
      </c>
      <c r="F87" s="21" t="e">
        <f>COUNTIFS(#REF!, $H$4,#REF!, $B86)+COUNTIFS(#REF!, $I$4,#REF!, $B86)+COUNTIFS(#REF!, $J$4,#REF!, $B86)+COUNTIFS(#REF!, $K$4,#REF!, $B86)+COUNTIFS(#REF!, $L$4,#REF!, $B86)+COUNTIFS(#REF!, $M$4,#REF!, $B86)</f>
        <v>#REF!</v>
      </c>
      <c r="H87" s="64"/>
      <c r="I87" s="31" t="s">
        <v>54</v>
      </c>
      <c r="J87" s="43">
        <v>8</v>
      </c>
      <c r="K87" s="48">
        <v>5</v>
      </c>
      <c r="L87" s="56">
        <f t="shared" si="24"/>
        <v>0.61538461538461542</v>
      </c>
      <c r="M87" s="59">
        <f t="shared" si="28"/>
        <v>0.38461538461538458</v>
      </c>
      <c r="N87" s="59"/>
      <c r="O87" s="64"/>
      <c r="P87" s="31" t="s">
        <v>54</v>
      </c>
      <c r="Q87" s="27">
        <f t="shared" si="25"/>
        <v>50</v>
      </c>
      <c r="R87" s="27">
        <f t="shared" si="26"/>
        <v>13</v>
      </c>
      <c r="S87" s="52">
        <f t="shared" si="27"/>
        <v>0.79365079365079361</v>
      </c>
      <c r="T87" s="59">
        <f t="shared" si="23"/>
        <v>0.20634920634920639</v>
      </c>
      <c r="U87" s="35">
        <v>8</v>
      </c>
      <c r="V87" s="36">
        <v>5</v>
      </c>
    </row>
    <row r="88" spans="2:22" ht="19.5" thickBot="1" x14ac:dyDescent="0.3">
      <c r="B88" s="5" t="s">
        <v>4</v>
      </c>
      <c r="C88" s="14" t="e">
        <f>COUNTIFS(#REF!, H$2,#REF!, $B$86)+COUNTIFS(#REF!, I$2,#REF!, $B$86)+COUNTIFS(#REF!, J$2,#REF!, $B$86)</f>
        <v>#REF!</v>
      </c>
      <c r="D88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88" s="2"/>
      <c r="F88" s="2"/>
      <c r="H88" s="64"/>
      <c r="I88" s="24" t="s">
        <v>55</v>
      </c>
      <c r="J88" s="43">
        <v>0</v>
      </c>
      <c r="K88" s="49">
        <v>0</v>
      </c>
      <c r="L88" s="56" t="e">
        <f t="shared" si="24"/>
        <v>#DIV/0!</v>
      </c>
      <c r="M88" s="59" t="e">
        <f t="shared" si="28"/>
        <v>#DIV/0!</v>
      </c>
      <c r="N88" s="59"/>
      <c r="O88" s="64"/>
      <c r="P88" s="24" t="s">
        <v>55</v>
      </c>
      <c r="Q88" s="27">
        <f t="shared" si="25"/>
        <v>5</v>
      </c>
      <c r="R88" s="27">
        <f t="shared" si="26"/>
        <v>13</v>
      </c>
      <c r="S88" s="52">
        <f t="shared" si="27"/>
        <v>0.27777777777777779</v>
      </c>
      <c r="T88" s="59">
        <f t="shared" si="23"/>
        <v>0.72222222222222221</v>
      </c>
      <c r="U88" s="35">
        <v>0</v>
      </c>
      <c r="V88" s="36">
        <v>0</v>
      </c>
    </row>
    <row r="89" spans="2:22" ht="19.5" thickBot="1" x14ac:dyDescent="0.3">
      <c r="B89" s="5" t="s">
        <v>5</v>
      </c>
      <c r="C89" s="14" t="e">
        <f>COUNTIFS(#REF!, H$2,#REF!, $B$86)+COUNTIFS(#REF!, I$2,#REF!, $B$86)+COUNTIFS(#REF!, J$2,#REF!, $B$86)</f>
        <v>#REF!</v>
      </c>
      <c r="D89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89" s="2"/>
      <c r="F89" s="2"/>
      <c r="H89" s="64"/>
      <c r="I89" s="25" t="s">
        <v>19</v>
      </c>
      <c r="J89" s="43">
        <v>0</v>
      </c>
      <c r="K89" s="49">
        <v>0</v>
      </c>
      <c r="L89" s="56" t="e">
        <f t="shared" si="24"/>
        <v>#DIV/0!</v>
      </c>
      <c r="M89" s="59" t="e">
        <f t="shared" si="28"/>
        <v>#DIV/0!</v>
      </c>
      <c r="N89" s="59"/>
      <c r="O89" s="64"/>
      <c r="P89" s="25" t="s">
        <v>19</v>
      </c>
      <c r="Q89" s="27">
        <f t="shared" si="25"/>
        <v>0</v>
      </c>
      <c r="R89" s="27">
        <f t="shared" si="26"/>
        <v>0</v>
      </c>
      <c r="S89" s="52" t="e">
        <f t="shared" si="27"/>
        <v>#DIV/0!</v>
      </c>
      <c r="T89" s="59" t="e">
        <f t="shared" si="23"/>
        <v>#DIV/0!</v>
      </c>
      <c r="U89" s="35">
        <v>0</v>
      </c>
      <c r="V89" s="36">
        <v>0</v>
      </c>
    </row>
    <row r="90" spans="2:22" ht="19.5" thickBot="1" x14ac:dyDescent="0.3">
      <c r="B90" s="5" t="s">
        <v>6</v>
      </c>
      <c r="C90" s="14" t="e">
        <f>COUNTIFS(#REF!, H$2,#REF!, $B$86)+COUNTIFS(#REF!, I$2,#REF!, $B$86)+COUNTIFS(#REF!, J$2,#REF!, $B$86)</f>
        <v>#REF!</v>
      </c>
      <c r="D90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0" s="2"/>
      <c r="F90" s="2"/>
      <c r="H90" s="65"/>
      <c r="I90" s="13" t="s">
        <v>15</v>
      </c>
      <c r="J90" s="45">
        <f>SUM(J77:J89)</f>
        <v>348</v>
      </c>
      <c r="K90" s="50">
        <f>SUM(K77:K89)</f>
        <v>196</v>
      </c>
      <c r="L90" s="57">
        <f>(J90/(J90+K90))</f>
        <v>0.63970588235294112</v>
      </c>
      <c r="M90" s="59">
        <f t="shared" si="28"/>
        <v>0.36029411764705888</v>
      </c>
      <c r="N90" s="59"/>
      <c r="O90" s="65"/>
      <c r="P90" s="13" t="s">
        <v>15</v>
      </c>
      <c r="Q90" s="27">
        <f t="shared" si="25"/>
        <v>2590</v>
      </c>
      <c r="R90" s="27">
        <f t="shared" si="26"/>
        <v>862</v>
      </c>
      <c r="S90" s="53">
        <f>(Q90/(Q90+R90))</f>
        <v>0.75028968713789113</v>
      </c>
      <c r="T90" s="59">
        <f t="shared" si="23"/>
        <v>0.24971031286210887</v>
      </c>
      <c r="U90" s="29">
        <v>348</v>
      </c>
      <c r="V90" s="37">
        <v>196</v>
      </c>
    </row>
    <row r="91" spans="2:22" ht="19.5" thickBot="1" x14ac:dyDescent="0.3">
      <c r="B91" s="5" t="s">
        <v>7</v>
      </c>
      <c r="C91" s="14" t="e">
        <f>COUNTIFS(#REF!, H$2,#REF!, $B$86)+COUNTIFS(#REF!, I$2,#REF!, $B$86)+COUNTIFS(#REF!, J$2,#REF!, $B$86)</f>
        <v>#REF!</v>
      </c>
      <c r="D91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1" s="2"/>
      <c r="F91" s="2"/>
      <c r="H91" s="63" t="s">
        <v>9</v>
      </c>
      <c r="I91" s="10" t="s">
        <v>23</v>
      </c>
      <c r="J91" s="42">
        <v>74</v>
      </c>
      <c r="K91" s="47">
        <v>7</v>
      </c>
      <c r="L91" s="55">
        <f>(J91/(J91+K91))</f>
        <v>0.9135802469135802</v>
      </c>
      <c r="M91" s="59">
        <f t="shared" si="28"/>
        <v>8.6419753086419804E-2</v>
      </c>
      <c r="N91" s="59"/>
      <c r="O91" s="63" t="s">
        <v>46</v>
      </c>
      <c r="P91" s="10" t="s">
        <v>23</v>
      </c>
      <c r="Q91" s="27">
        <f>U91+U77+U63+U49+U35+U21+U7</f>
        <v>274</v>
      </c>
      <c r="R91" s="27">
        <f>V91+V77+V63+V49+V35+V21+V7</f>
        <v>35</v>
      </c>
      <c r="S91" s="51">
        <f>(Q91/(Q91+R91))</f>
        <v>0.88673139158576053</v>
      </c>
      <c r="T91" s="59">
        <f t="shared" si="23"/>
        <v>0.11326860841423947</v>
      </c>
      <c r="U91" s="38">
        <v>74</v>
      </c>
      <c r="V91" s="39">
        <v>7</v>
      </c>
    </row>
    <row r="92" spans="2:22" ht="19.5" thickBot="1" x14ac:dyDescent="0.3">
      <c r="B92" s="5" t="s">
        <v>8</v>
      </c>
      <c r="C92" s="14" t="e">
        <f>COUNTIFS(#REF!, H$2,#REF!, $B$86)+COUNTIFS(#REF!, I$2,#REF!, $B$86)+COUNTIFS(#REF!, J$2,#REF!, $B$86)</f>
        <v>#REF!</v>
      </c>
      <c r="D92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2" s="2"/>
      <c r="F92" s="2"/>
      <c r="H92" s="64"/>
      <c r="I92" s="11" t="s">
        <v>0</v>
      </c>
      <c r="J92" s="43">
        <v>77</v>
      </c>
      <c r="K92" s="49">
        <v>73</v>
      </c>
      <c r="L92" s="56">
        <f t="shared" ref="L92:L103" si="29">(J92/(J92+K92))</f>
        <v>0.51333333333333331</v>
      </c>
      <c r="M92" s="59">
        <f t="shared" si="28"/>
        <v>0.48666666666666669</v>
      </c>
      <c r="N92" s="59"/>
      <c r="O92" s="64"/>
      <c r="P92" s="11" t="s">
        <v>0</v>
      </c>
      <c r="Q92" s="27">
        <f t="shared" ref="Q92:Q104" si="30">U92+U78+U64+U50+U36+U22+U8</f>
        <v>914</v>
      </c>
      <c r="R92" s="27">
        <f t="shared" ref="R92:R104" si="31">V92+V78+V64+V50+V36+V22+V8</f>
        <v>565</v>
      </c>
      <c r="S92" s="52">
        <f t="shared" ref="S92:S103" si="32">(Q92/(Q92+R92))</f>
        <v>0.61798512508451653</v>
      </c>
      <c r="T92" s="59">
        <f t="shared" si="23"/>
        <v>0.38201487491548347</v>
      </c>
      <c r="U92" s="35">
        <v>77</v>
      </c>
      <c r="V92" s="36">
        <v>73</v>
      </c>
    </row>
    <row r="93" spans="2:22" ht="19.5" thickBot="1" x14ac:dyDescent="0.3">
      <c r="B93" s="5" t="s">
        <v>9</v>
      </c>
      <c r="C93" s="14" t="e">
        <f>COUNTIFS(#REF!, H$2,#REF!, $B$86)+COUNTIFS(#REF!, I$2,#REF!, $B$86)+COUNTIFS(#REF!, J$2,#REF!, $B$86)</f>
        <v>#REF!</v>
      </c>
      <c r="D93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3" s="2"/>
      <c r="F93" s="2"/>
      <c r="H93" s="64"/>
      <c r="I93" s="12" t="s">
        <v>34</v>
      </c>
      <c r="J93" s="43">
        <v>126</v>
      </c>
      <c r="K93" s="49">
        <v>29</v>
      </c>
      <c r="L93" s="56">
        <f t="shared" si="29"/>
        <v>0.81290322580645158</v>
      </c>
      <c r="M93" s="59">
        <f t="shared" si="28"/>
        <v>0.18709677419354842</v>
      </c>
      <c r="N93" s="59"/>
      <c r="O93" s="64"/>
      <c r="P93" s="12" t="s">
        <v>34</v>
      </c>
      <c r="Q93" s="27">
        <f t="shared" si="30"/>
        <v>916</v>
      </c>
      <c r="R93" s="27">
        <f t="shared" si="31"/>
        <v>150</v>
      </c>
      <c r="S93" s="52">
        <f t="shared" si="32"/>
        <v>0.85928705440900566</v>
      </c>
      <c r="T93" s="59">
        <f t="shared" si="23"/>
        <v>0.14071294559099434</v>
      </c>
      <c r="U93" s="35">
        <v>126</v>
      </c>
      <c r="V93" s="36">
        <v>29</v>
      </c>
    </row>
    <row r="94" spans="2:22" ht="19.5" thickBot="1" x14ac:dyDescent="0.3">
      <c r="B94" s="5" t="s">
        <v>10</v>
      </c>
      <c r="C94" s="14" t="e">
        <f>COUNTIFS(#REF!, H$2,#REF!, $B$86)+COUNTIFS(#REF!, I$2,#REF!, $B$86)+COUNTIFS(#REF!, J$2,#REF!, $B$86)</f>
        <v>#REF!</v>
      </c>
      <c r="D94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4" s="2"/>
      <c r="F94" s="2"/>
      <c r="H94" s="64"/>
      <c r="I94" s="12" t="s">
        <v>35</v>
      </c>
      <c r="J94" s="44">
        <v>13</v>
      </c>
      <c r="K94" s="49">
        <v>25</v>
      </c>
      <c r="L94" s="56">
        <f t="shared" si="29"/>
        <v>0.34210526315789475</v>
      </c>
      <c r="M94" s="59">
        <f t="shared" si="28"/>
        <v>0.65789473684210531</v>
      </c>
      <c r="N94" s="59"/>
      <c r="O94" s="64"/>
      <c r="P94" s="12" t="s">
        <v>35</v>
      </c>
      <c r="Q94" s="27">
        <f t="shared" si="30"/>
        <v>218</v>
      </c>
      <c r="R94" s="27">
        <f t="shared" si="31"/>
        <v>115</v>
      </c>
      <c r="S94" s="52">
        <f t="shared" si="32"/>
        <v>0.65465465465465467</v>
      </c>
      <c r="T94" s="59">
        <f t="shared" si="23"/>
        <v>0.34534534534534533</v>
      </c>
      <c r="U94" s="35">
        <v>13</v>
      </c>
      <c r="V94" s="36">
        <v>25</v>
      </c>
    </row>
    <row r="95" spans="2:22" ht="19.5" thickBot="1" x14ac:dyDescent="0.3">
      <c r="B95" s="5" t="s">
        <v>11</v>
      </c>
      <c r="C95" s="14" t="e">
        <f>COUNTIFS(#REF!, H$2,#REF!, $B$86)+COUNTIFS(#REF!, I$2,#REF!, $B$86)+COUNTIFS(#REF!, J$2,#REF!, $B$86)</f>
        <v>#REF!</v>
      </c>
      <c r="D95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5" s="2"/>
      <c r="F95" s="2"/>
      <c r="H95" s="64"/>
      <c r="I95" s="12" t="s">
        <v>31</v>
      </c>
      <c r="J95" s="44">
        <v>4</v>
      </c>
      <c r="K95" s="49">
        <v>7</v>
      </c>
      <c r="L95" s="56">
        <f t="shared" si="29"/>
        <v>0.36363636363636365</v>
      </c>
      <c r="M95" s="59">
        <f t="shared" si="28"/>
        <v>0.63636363636363635</v>
      </c>
      <c r="N95" s="59"/>
      <c r="O95" s="64"/>
      <c r="P95" s="12" t="s">
        <v>31</v>
      </c>
      <c r="Q95" s="27">
        <f t="shared" si="30"/>
        <v>17</v>
      </c>
      <c r="R95" s="27">
        <f t="shared" si="31"/>
        <v>50</v>
      </c>
      <c r="S95" s="52">
        <f t="shared" si="32"/>
        <v>0.2537313432835821</v>
      </c>
      <c r="T95" s="59">
        <f t="shared" si="23"/>
        <v>0.74626865671641784</v>
      </c>
      <c r="U95" s="35">
        <v>4</v>
      </c>
      <c r="V95" s="36">
        <v>7</v>
      </c>
    </row>
    <row r="96" spans="2:22" ht="19.5" thickBot="1" x14ac:dyDescent="0.3">
      <c r="B96" s="5" t="s">
        <v>12</v>
      </c>
      <c r="C96" s="14" t="e">
        <f>COUNTIFS(#REF!, H$2,#REF!, $B$86)+COUNTIFS(#REF!, I$2,#REF!, $B$86)+COUNTIFS(#REF!, J$2,#REF!, $B$86)</f>
        <v>#REF!</v>
      </c>
      <c r="D96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6" s="2"/>
      <c r="F96" s="2"/>
      <c r="H96" s="64"/>
      <c r="I96" s="12" t="s">
        <v>2</v>
      </c>
      <c r="J96" s="44">
        <v>78</v>
      </c>
      <c r="K96" s="49">
        <v>5</v>
      </c>
      <c r="L96" s="56">
        <f t="shared" si="29"/>
        <v>0.93975903614457834</v>
      </c>
      <c r="M96" s="59">
        <f t="shared" si="28"/>
        <v>6.0240963855421659E-2</v>
      </c>
      <c r="N96" s="59"/>
      <c r="O96" s="64"/>
      <c r="P96" s="12" t="s">
        <v>2</v>
      </c>
      <c r="Q96" s="27">
        <f t="shared" si="30"/>
        <v>490</v>
      </c>
      <c r="R96" s="27">
        <f t="shared" si="31"/>
        <v>10</v>
      </c>
      <c r="S96" s="52">
        <f t="shared" si="32"/>
        <v>0.98</v>
      </c>
      <c r="T96" s="59">
        <f t="shared" si="23"/>
        <v>2.0000000000000018E-2</v>
      </c>
      <c r="U96" s="35">
        <v>78</v>
      </c>
      <c r="V96" s="36">
        <v>5</v>
      </c>
    </row>
    <row r="97" spans="2:22" ht="19.5" thickBot="1" x14ac:dyDescent="0.3">
      <c r="B97" s="5" t="s">
        <v>13</v>
      </c>
      <c r="C97" s="14" t="e">
        <f>COUNTIFS(#REF!, H$2,#REF!, $B$86)+COUNTIFS(#REF!, I$2,#REF!, $B$86)+COUNTIFS(#REF!, J$2,#REF!, $B$86)</f>
        <v>#REF!</v>
      </c>
      <c r="D97" s="22" t="e">
        <f>COUNTIFS(#REF!, H$4,#REF!, $B$86)+COUNTIFS(#REF!, I$4,#REF!, $B$86)+COUNTIFS(#REF!, J$4,#REF!, $B$86)+COUNTIFS(#REF!, K$4,#REF!, $B$86)+COUNTIFS(#REF!, L$4,#REF!, $B$86)+COUNTIFS(#REF!, M$4,#REF!, $B$86)</f>
        <v>#REF!</v>
      </c>
      <c r="E97" s="2"/>
      <c r="F97" s="2"/>
      <c r="H97" s="64"/>
      <c r="I97" s="12" t="s">
        <v>1</v>
      </c>
      <c r="J97" s="44">
        <v>1</v>
      </c>
      <c r="K97" s="49">
        <v>0</v>
      </c>
      <c r="L97" s="56">
        <f t="shared" si="29"/>
        <v>1</v>
      </c>
      <c r="M97" s="59">
        <f t="shared" si="28"/>
        <v>0</v>
      </c>
      <c r="N97" s="59"/>
      <c r="O97" s="64"/>
      <c r="P97" s="12" t="s">
        <v>1</v>
      </c>
      <c r="Q97" s="27">
        <f t="shared" si="30"/>
        <v>66</v>
      </c>
      <c r="R97" s="27">
        <f t="shared" si="31"/>
        <v>12</v>
      </c>
      <c r="S97" s="52">
        <f t="shared" si="32"/>
        <v>0.84615384615384615</v>
      </c>
      <c r="T97" s="59">
        <f t="shared" si="23"/>
        <v>0.15384615384615385</v>
      </c>
      <c r="U97" s="35">
        <v>1</v>
      </c>
      <c r="V97" s="36">
        <v>0</v>
      </c>
    </row>
    <row r="98" spans="2:22" ht="19.5" thickBot="1" x14ac:dyDescent="0.3">
      <c r="B98" s="6" t="s">
        <v>14</v>
      </c>
      <c r="C98" s="15"/>
      <c r="D98" s="23"/>
      <c r="E98" s="2"/>
      <c r="F98" s="2"/>
      <c r="H98" s="64"/>
      <c r="I98" s="12" t="s">
        <v>32</v>
      </c>
      <c r="J98" s="43">
        <v>0</v>
      </c>
      <c r="K98" s="49">
        <v>2</v>
      </c>
      <c r="L98" s="56">
        <f t="shared" si="29"/>
        <v>0</v>
      </c>
      <c r="M98" s="59">
        <f t="shared" si="28"/>
        <v>1</v>
      </c>
      <c r="N98" s="59"/>
      <c r="O98" s="64"/>
      <c r="P98" s="12" t="s">
        <v>32</v>
      </c>
      <c r="Q98" s="27">
        <f t="shared" si="30"/>
        <v>5</v>
      </c>
      <c r="R98" s="27">
        <f t="shared" si="31"/>
        <v>24</v>
      </c>
      <c r="S98" s="52">
        <f t="shared" si="32"/>
        <v>0.17241379310344829</v>
      </c>
      <c r="T98" s="59">
        <f t="shared" si="23"/>
        <v>0.82758620689655171</v>
      </c>
      <c r="U98" s="35">
        <v>0</v>
      </c>
      <c r="V98" s="36">
        <v>2</v>
      </c>
    </row>
    <row r="99" spans="2:22" ht="19.5" thickBot="1" x14ac:dyDescent="0.3">
      <c r="H99" s="64"/>
      <c r="I99" s="12" t="s">
        <v>33</v>
      </c>
      <c r="J99" s="44">
        <v>4</v>
      </c>
      <c r="K99" s="49">
        <v>20</v>
      </c>
      <c r="L99" s="56">
        <f t="shared" si="29"/>
        <v>0.16666666666666666</v>
      </c>
      <c r="M99" s="59">
        <f t="shared" si="28"/>
        <v>0.83333333333333337</v>
      </c>
      <c r="N99" s="59"/>
      <c r="O99" s="64"/>
      <c r="P99" s="12" t="s">
        <v>33</v>
      </c>
      <c r="Q99" s="27">
        <f t="shared" si="30"/>
        <v>10</v>
      </c>
      <c r="R99" s="27">
        <f t="shared" si="31"/>
        <v>31</v>
      </c>
      <c r="S99" s="52">
        <f t="shared" si="32"/>
        <v>0.24390243902439024</v>
      </c>
      <c r="T99" s="59">
        <f t="shared" si="23"/>
        <v>0.75609756097560976</v>
      </c>
      <c r="U99" s="35">
        <v>4</v>
      </c>
      <c r="V99" s="36">
        <v>20</v>
      </c>
    </row>
    <row r="100" spans="2:22" ht="19.5" thickBot="1" x14ac:dyDescent="0.3">
      <c r="B100" s="8" t="s">
        <v>36</v>
      </c>
      <c r="C100" s="8" t="s">
        <v>20</v>
      </c>
      <c r="D100" s="20" t="s">
        <v>21</v>
      </c>
      <c r="E100" s="1"/>
      <c r="F100" s="1"/>
      <c r="H100" s="64"/>
      <c r="I100" s="30" t="s">
        <v>53</v>
      </c>
      <c r="J100" s="44">
        <v>0</v>
      </c>
      <c r="K100" s="49">
        <v>1</v>
      </c>
      <c r="L100" s="56">
        <f t="shared" si="29"/>
        <v>0</v>
      </c>
      <c r="M100" s="59">
        <f t="shared" si="28"/>
        <v>1</v>
      </c>
      <c r="N100" s="59"/>
      <c r="O100" s="64"/>
      <c r="P100" s="30" t="s">
        <v>53</v>
      </c>
      <c r="Q100" s="27">
        <f t="shared" si="30"/>
        <v>2</v>
      </c>
      <c r="R100" s="27">
        <f t="shared" si="31"/>
        <v>13</v>
      </c>
      <c r="S100" s="52">
        <f t="shared" si="32"/>
        <v>0.13333333333333333</v>
      </c>
      <c r="T100" s="59">
        <f t="shared" si="23"/>
        <v>0.8666666666666667</v>
      </c>
      <c r="U100" s="35">
        <v>0</v>
      </c>
      <c r="V100" s="36">
        <v>1</v>
      </c>
    </row>
    <row r="101" spans="2:22" ht="19.5" thickBot="1" x14ac:dyDescent="0.3">
      <c r="B101" s="7" t="s">
        <v>3</v>
      </c>
      <c r="C101" s="9" t="e">
        <f>COUNTIFS(#REF!, H$2,#REF!, $B$100)+COUNTIFS(#REF!, I$2,#REF!, $B$100)+COUNTIFS(#REF!, J$2,#REF!, $B$100)</f>
        <v>#REF!</v>
      </c>
      <c r="D101" s="21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1" s="25" t="e">
        <f>COUNTIFS(#REF!, $H$2,#REF!, $B100)+COUNTIFS(#REF!, $I$2,#REF!, $B100)+COUNTIFS(#REF!, $J$2,#REF!, $B100)</f>
        <v>#REF!</v>
      </c>
      <c r="F101" s="21" t="e">
        <f>COUNTIFS(#REF!, $H$4,#REF!, $B100)+COUNTIFS(#REF!, $I$4,#REF!, $B100)+COUNTIFS(#REF!, $J$4,#REF!, $B100)+COUNTIFS(#REF!, $K$4,#REF!, $B100)+COUNTIFS(#REF!, $L$4,#REF!, $B100)+COUNTIFS(#REF!, $M$4,#REF!, $B100)</f>
        <v>#REF!</v>
      </c>
      <c r="H101" s="64"/>
      <c r="I101" s="31" t="s">
        <v>54</v>
      </c>
      <c r="J101" s="43">
        <v>3</v>
      </c>
      <c r="K101" s="48">
        <v>5</v>
      </c>
      <c r="L101" s="56">
        <f t="shared" si="29"/>
        <v>0.375</v>
      </c>
      <c r="M101" s="59">
        <f t="shared" si="28"/>
        <v>0.625</v>
      </c>
      <c r="N101" s="59"/>
      <c r="O101" s="64"/>
      <c r="P101" s="31" t="s">
        <v>54</v>
      </c>
      <c r="Q101" s="27">
        <f t="shared" si="30"/>
        <v>53</v>
      </c>
      <c r="R101" s="27">
        <f t="shared" si="31"/>
        <v>18</v>
      </c>
      <c r="S101" s="52">
        <f t="shared" si="32"/>
        <v>0.74647887323943662</v>
      </c>
      <c r="T101" s="59">
        <f t="shared" si="23"/>
        <v>0.25352112676056338</v>
      </c>
      <c r="U101" s="35">
        <v>3</v>
      </c>
      <c r="V101" s="36">
        <v>5</v>
      </c>
    </row>
    <row r="102" spans="2:22" ht="19.5" thickBot="1" x14ac:dyDescent="0.3">
      <c r="B102" s="5" t="s">
        <v>4</v>
      </c>
      <c r="C102" s="14" t="e">
        <f>COUNTIFS(#REF!, H$2,#REF!, $B$100)+COUNTIFS(#REF!, I$2,#REF!, $B$100)+COUNTIFS(#REF!, J$2,#REF!, $B$100)</f>
        <v>#REF!</v>
      </c>
      <c r="D102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2" s="2"/>
      <c r="F102" s="2"/>
      <c r="H102" s="64"/>
      <c r="I102" s="24" t="s">
        <v>55</v>
      </c>
      <c r="J102" s="43">
        <v>0</v>
      </c>
      <c r="K102" s="49">
        <v>8</v>
      </c>
      <c r="L102" s="56">
        <f t="shared" si="29"/>
        <v>0</v>
      </c>
      <c r="M102" s="59">
        <f t="shared" si="28"/>
        <v>1</v>
      </c>
      <c r="N102" s="59"/>
      <c r="O102" s="64"/>
      <c r="P102" s="24" t="s">
        <v>55</v>
      </c>
      <c r="Q102" s="27">
        <f t="shared" si="30"/>
        <v>5</v>
      </c>
      <c r="R102" s="27">
        <f t="shared" si="31"/>
        <v>21</v>
      </c>
      <c r="S102" s="52">
        <f t="shared" si="32"/>
        <v>0.19230769230769232</v>
      </c>
      <c r="T102" s="59">
        <f t="shared" si="23"/>
        <v>0.80769230769230771</v>
      </c>
      <c r="U102" s="35">
        <v>0</v>
      </c>
      <c r="V102" s="36">
        <v>8</v>
      </c>
    </row>
    <row r="103" spans="2:22" ht="19.5" thickBot="1" x14ac:dyDescent="0.3">
      <c r="B103" s="5" t="s">
        <v>5</v>
      </c>
      <c r="C103" s="14" t="e">
        <f>COUNTIFS(#REF!, H$2,#REF!, $B$100)+COUNTIFS(#REF!, I$2,#REF!, $B$100)+COUNTIFS(#REF!, J$2,#REF!, $B$100)</f>
        <v>#REF!</v>
      </c>
      <c r="D103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3" s="2"/>
      <c r="F103" s="2"/>
      <c r="H103" s="64"/>
      <c r="I103" s="25" t="s">
        <v>19</v>
      </c>
      <c r="J103" s="43">
        <v>0</v>
      </c>
      <c r="K103" s="49">
        <v>0</v>
      </c>
      <c r="L103" s="56" t="e">
        <f t="shared" si="29"/>
        <v>#DIV/0!</v>
      </c>
      <c r="M103" s="59" t="e">
        <f t="shared" si="28"/>
        <v>#DIV/0!</v>
      </c>
      <c r="N103" s="59"/>
      <c r="O103" s="64"/>
      <c r="P103" s="25" t="s">
        <v>19</v>
      </c>
      <c r="Q103" s="27">
        <f t="shared" si="30"/>
        <v>0</v>
      </c>
      <c r="R103" s="27">
        <f t="shared" si="31"/>
        <v>0</v>
      </c>
      <c r="S103" s="52" t="e">
        <f t="shared" si="32"/>
        <v>#DIV/0!</v>
      </c>
      <c r="T103" s="59" t="e">
        <f t="shared" si="23"/>
        <v>#DIV/0!</v>
      </c>
      <c r="U103" s="35">
        <v>0</v>
      </c>
      <c r="V103" s="36">
        <v>0</v>
      </c>
    </row>
    <row r="104" spans="2:22" ht="19.5" thickBot="1" x14ac:dyDescent="0.3">
      <c r="B104" s="5" t="s">
        <v>6</v>
      </c>
      <c r="C104" s="14" t="e">
        <f>COUNTIFS(#REF!, H$2,#REF!, $B$100)+COUNTIFS(#REF!, I$2,#REF!, $B$100)+COUNTIFS(#REF!, J$2,#REF!, $B$100)</f>
        <v>#REF!</v>
      </c>
      <c r="D104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4" s="2"/>
      <c r="F104" s="2"/>
      <c r="H104" s="65"/>
      <c r="I104" s="13" t="s">
        <v>15</v>
      </c>
      <c r="J104" s="45">
        <f>SUM(J91:J103)</f>
        <v>380</v>
      </c>
      <c r="K104" s="50">
        <f>SUM(K91:K103)</f>
        <v>182</v>
      </c>
      <c r="L104" s="57">
        <f>(J104/(J104+K104))</f>
        <v>0.67615658362989328</v>
      </c>
      <c r="M104" s="59">
        <f t="shared" si="28"/>
        <v>0.32384341637010672</v>
      </c>
      <c r="N104" s="59"/>
      <c r="O104" s="65"/>
      <c r="P104" s="13" t="s">
        <v>15</v>
      </c>
      <c r="Q104" s="27">
        <f t="shared" si="30"/>
        <v>2970</v>
      </c>
      <c r="R104" s="27">
        <f t="shared" si="31"/>
        <v>1044</v>
      </c>
      <c r="S104" s="53">
        <f>(Q104/(Q104+R104))</f>
        <v>0.73991031390134532</v>
      </c>
      <c r="T104" s="59">
        <f t="shared" si="23"/>
        <v>0.26008968609865468</v>
      </c>
      <c r="U104" s="29">
        <v>380</v>
      </c>
      <c r="V104" s="37">
        <v>182</v>
      </c>
    </row>
    <row r="105" spans="2:22" ht="19.5" thickBot="1" x14ac:dyDescent="0.3">
      <c r="B105" s="5" t="s">
        <v>7</v>
      </c>
      <c r="C105" s="14" t="e">
        <f>COUNTIFS(#REF!, H$2,#REF!, $B$100)+COUNTIFS(#REF!, I$2,#REF!, $B$100)+COUNTIFS(#REF!, J$2,#REF!, $B$100)</f>
        <v>#REF!</v>
      </c>
      <c r="D105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5" s="2"/>
      <c r="F105" s="2"/>
      <c r="H105" s="63" t="s">
        <v>10</v>
      </c>
      <c r="I105" s="10" t="s">
        <v>23</v>
      </c>
      <c r="J105" s="42">
        <v>17</v>
      </c>
      <c r="K105" s="47">
        <v>4</v>
      </c>
      <c r="L105" s="55">
        <f>(J105/(J105+K105))</f>
        <v>0.80952380952380953</v>
      </c>
      <c r="M105" s="59">
        <f t="shared" si="28"/>
        <v>0.19047619047619047</v>
      </c>
      <c r="N105" s="59"/>
      <c r="O105" s="63" t="s">
        <v>47</v>
      </c>
      <c r="P105" s="10" t="s">
        <v>23</v>
      </c>
      <c r="Q105" s="27">
        <f>U77+U63+U49+U35+U21+U7+U91+U105</f>
        <v>291</v>
      </c>
      <c r="R105" s="27">
        <f>V77+V63+V49+V35+V21+V7+V91+V105</f>
        <v>39</v>
      </c>
      <c r="S105" s="51">
        <f>(Q105/(Q105+R105))</f>
        <v>0.88181818181818183</v>
      </c>
      <c r="T105" s="59">
        <f t="shared" si="23"/>
        <v>0.11818181818181817</v>
      </c>
      <c r="U105" s="38">
        <v>17</v>
      </c>
      <c r="V105" s="39">
        <v>4</v>
      </c>
    </row>
    <row r="106" spans="2:22" ht="19.5" thickBot="1" x14ac:dyDescent="0.3">
      <c r="B106" s="5" t="s">
        <v>8</v>
      </c>
      <c r="C106" s="14" t="e">
        <f>COUNTIFS(#REF!, H$2,#REF!, $B$100)+COUNTIFS(#REF!, I$2,#REF!, $B$100)+COUNTIFS(#REF!, J$2,#REF!, $B$100)</f>
        <v>#REF!</v>
      </c>
      <c r="D106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6" s="2"/>
      <c r="F106" s="2"/>
      <c r="H106" s="64"/>
      <c r="I106" s="11" t="s">
        <v>0</v>
      </c>
      <c r="J106" s="43">
        <v>118</v>
      </c>
      <c r="K106" s="49">
        <v>115</v>
      </c>
      <c r="L106" s="56">
        <f t="shared" ref="L106:L117" si="33">(J106/(J106+K106))</f>
        <v>0.50643776824034337</v>
      </c>
      <c r="M106" s="59">
        <f t="shared" si="28"/>
        <v>0.49356223175965663</v>
      </c>
      <c r="N106" s="59"/>
      <c r="O106" s="64"/>
      <c r="P106" s="11" t="s">
        <v>0</v>
      </c>
      <c r="Q106" s="27">
        <f t="shared" ref="Q106:Q118" si="34">U78+U64+U50+U36+U22+U8+U92+U106</f>
        <v>1032</v>
      </c>
      <c r="R106" s="27">
        <f t="shared" ref="R106:R118" si="35">V78+V64+V50+V36+V22+V8+V92+V106</f>
        <v>680</v>
      </c>
      <c r="S106" s="52">
        <f t="shared" ref="S106:S117" si="36">(Q106/(Q106+R106))</f>
        <v>0.60280373831775702</v>
      </c>
      <c r="T106" s="59">
        <f t="shared" si="23"/>
        <v>0.39719626168224298</v>
      </c>
      <c r="U106" s="35">
        <v>118</v>
      </c>
      <c r="V106" s="36">
        <v>115</v>
      </c>
    </row>
    <row r="107" spans="2:22" ht="19.5" thickBot="1" x14ac:dyDescent="0.3">
      <c r="B107" s="5" t="s">
        <v>9</v>
      </c>
      <c r="C107" s="14" t="e">
        <f>COUNTIFS(#REF!, H$2,#REF!, $B$100)+COUNTIFS(#REF!, I$2,#REF!, $B$100)+COUNTIFS(#REF!, J$2,#REF!, $B$100)</f>
        <v>#REF!</v>
      </c>
      <c r="D107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7" s="2"/>
      <c r="F107" s="2"/>
      <c r="H107" s="64"/>
      <c r="I107" s="12" t="s">
        <v>34</v>
      </c>
      <c r="J107" s="43">
        <v>7</v>
      </c>
      <c r="K107" s="49">
        <v>13</v>
      </c>
      <c r="L107" s="56">
        <f t="shared" si="33"/>
        <v>0.35</v>
      </c>
      <c r="M107" s="59">
        <f t="shared" si="28"/>
        <v>0.65</v>
      </c>
      <c r="N107" s="59"/>
      <c r="O107" s="64"/>
      <c r="P107" s="12" t="s">
        <v>34</v>
      </c>
      <c r="Q107" s="27">
        <f t="shared" si="34"/>
        <v>923</v>
      </c>
      <c r="R107" s="27">
        <f t="shared" si="35"/>
        <v>163</v>
      </c>
      <c r="S107" s="52">
        <f t="shared" si="36"/>
        <v>0.84990791896869244</v>
      </c>
      <c r="T107" s="59">
        <f t="shared" si="23"/>
        <v>0.15009208103130756</v>
      </c>
      <c r="U107" s="35">
        <v>7</v>
      </c>
      <c r="V107" s="36">
        <v>13</v>
      </c>
    </row>
    <row r="108" spans="2:22" ht="19.5" thickBot="1" x14ac:dyDescent="0.3">
      <c r="B108" s="5" t="s">
        <v>10</v>
      </c>
      <c r="C108" s="14" t="e">
        <f>COUNTIFS(#REF!, H$2,#REF!, $B$100)+COUNTIFS(#REF!, I$2,#REF!, $B$100)+COUNTIFS(#REF!, J$2,#REF!, $B$100)</f>
        <v>#REF!</v>
      </c>
      <c r="D108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8" s="2"/>
      <c r="F108" s="2"/>
      <c r="H108" s="64"/>
      <c r="I108" s="12" t="s">
        <v>35</v>
      </c>
      <c r="J108" s="44">
        <v>36</v>
      </c>
      <c r="K108" s="49">
        <v>27</v>
      </c>
      <c r="L108" s="56">
        <f t="shared" si="33"/>
        <v>0.5714285714285714</v>
      </c>
      <c r="M108" s="59">
        <f t="shared" si="28"/>
        <v>0.4285714285714286</v>
      </c>
      <c r="N108" s="59"/>
      <c r="O108" s="64"/>
      <c r="P108" s="12" t="s">
        <v>35</v>
      </c>
      <c r="Q108" s="27">
        <f t="shared" si="34"/>
        <v>254</v>
      </c>
      <c r="R108" s="27">
        <f t="shared" si="35"/>
        <v>142</v>
      </c>
      <c r="S108" s="52">
        <f t="shared" si="36"/>
        <v>0.64141414141414144</v>
      </c>
      <c r="T108" s="59">
        <f t="shared" si="23"/>
        <v>0.35858585858585856</v>
      </c>
      <c r="U108" s="35">
        <v>36</v>
      </c>
      <c r="V108" s="36">
        <v>27</v>
      </c>
    </row>
    <row r="109" spans="2:22" ht="19.5" thickBot="1" x14ac:dyDescent="0.3">
      <c r="B109" s="5" t="s">
        <v>11</v>
      </c>
      <c r="C109" s="14" t="e">
        <f>COUNTIFS(#REF!, H$2,#REF!, $B$100)+COUNTIFS(#REF!, I$2,#REF!, $B$100)+COUNTIFS(#REF!, J$2,#REF!, $B$100)</f>
        <v>#REF!</v>
      </c>
      <c r="D109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09" s="2"/>
      <c r="F109" s="2"/>
      <c r="H109" s="64"/>
      <c r="I109" s="12" t="s">
        <v>31</v>
      </c>
      <c r="J109" s="44">
        <v>1</v>
      </c>
      <c r="K109" s="49">
        <v>5</v>
      </c>
      <c r="L109" s="56">
        <f t="shared" si="33"/>
        <v>0.16666666666666666</v>
      </c>
      <c r="M109" s="59">
        <f t="shared" si="28"/>
        <v>0.83333333333333337</v>
      </c>
      <c r="N109" s="59"/>
      <c r="O109" s="64"/>
      <c r="P109" s="12" t="s">
        <v>31</v>
      </c>
      <c r="Q109" s="27">
        <f t="shared" si="34"/>
        <v>18</v>
      </c>
      <c r="R109" s="27">
        <f t="shared" si="35"/>
        <v>55</v>
      </c>
      <c r="S109" s="52">
        <f t="shared" si="36"/>
        <v>0.24657534246575341</v>
      </c>
      <c r="T109" s="59">
        <f t="shared" si="23"/>
        <v>0.75342465753424659</v>
      </c>
      <c r="U109" s="35">
        <v>1</v>
      </c>
      <c r="V109" s="36">
        <v>5</v>
      </c>
    </row>
    <row r="110" spans="2:22" ht="19.5" thickBot="1" x14ac:dyDescent="0.3">
      <c r="B110" s="5" t="s">
        <v>12</v>
      </c>
      <c r="C110" s="14" t="e">
        <f>COUNTIFS(#REF!, H$2,#REF!, $B$100)+COUNTIFS(#REF!, I$2,#REF!, $B$100)+COUNTIFS(#REF!, J$2,#REF!, $B$100)</f>
        <v>#REF!</v>
      </c>
      <c r="D110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10" s="2"/>
      <c r="F110" s="2"/>
      <c r="H110" s="64"/>
      <c r="I110" s="12" t="s">
        <v>2</v>
      </c>
      <c r="J110" s="44">
        <v>57</v>
      </c>
      <c r="K110" s="49">
        <v>3</v>
      </c>
      <c r="L110" s="56">
        <f t="shared" si="33"/>
        <v>0.95</v>
      </c>
      <c r="M110" s="59">
        <f t="shared" si="28"/>
        <v>5.0000000000000044E-2</v>
      </c>
      <c r="N110" s="59"/>
      <c r="O110" s="64"/>
      <c r="P110" s="12" t="s">
        <v>2</v>
      </c>
      <c r="Q110" s="27">
        <f t="shared" si="34"/>
        <v>547</v>
      </c>
      <c r="R110" s="27">
        <f t="shared" si="35"/>
        <v>13</v>
      </c>
      <c r="S110" s="52">
        <f t="shared" si="36"/>
        <v>0.97678571428571426</v>
      </c>
      <c r="T110" s="59">
        <f t="shared" si="23"/>
        <v>2.3214285714285743E-2</v>
      </c>
      <c r="U110" s="35">
        <v>57</v>
      </c>
      <c r="V110" s="36">
        <v>3</v>
      </c>
    </row>
    <row r="111" spans="2:22" ht="19.5" thickBot="1" x14ac:dyDescent="0.3">
      <c r="B111" s="5" t="s">
        <v>13</v>
      </c>
      <c r="C111" s="14" t="e">
        <f>COUNTIFS(#REF!, H$2,#REF!, $B$100)+COUNTIFS(#REF!, I$2,#REF!, $B$100)+COUNTIFS(#REF!, J$2,#REF!, $B$100)</f>
        <v>#REF!</v>
      </c>
      <c r="D111" s="22" t="e">
        <f>COUNTIFS(#REF!, H$4,#REF!, $B$100)+COUNTIFS(#REF!, I$4,#REF!, $B$100)+COUNTIFS(#REF!, J$4,#REF!, $B$100)+COUNTIFS(#REF!, K$4,#REF!, $B$100)+COUNTIFS(#REF!, L$4,#REF!, $B$100)+COUNTIFS(#REF!, M$4,#REF!, $B$100)</f>
        <v>#REF!</v>
      </c>
      <c r="E111" s="2"/>
      <c r="F111" s="2"/>
      <c r="H111" s="64"/>
      <c r="I111" s="12" t="s">
        <v>1</v>
      </c>
      <c r="J111" s="44">
        <v>14</v>
      </c>
      <c r="K111" s="49">
        <v>6</v>
      </c>
      <c r="L111" s="56">
        <f t="shared" si="33"/>
        <v>0.7</v>
      </c>
      <c r="M111" s="59">
        <f t="shared" si="28"/>
        <v>0.30000000000000004</v>
      </c>
      <c r="N111" s="59"/>
      <c r="O111" s="64"/>
      <c r="P111" s="12" t="s">
        <v>1</v>
      </c>
      <c r="Q111" s="27">
        <f t="shared" si="34"/>
        <v>80</v>
      </c>
      <c r="R111" s="27">
        <f t="shared" si="35"/>
        <v>18</v>
      </c>
      <c r="S111" s="52">
        <f t="shared" si="36"/>
        <v>0.81632653061224492</v>
      </c>
      <c r="T111" s="59">
        <f t="shared" si="23"/>
        <v>0.18367346938775508</v>
      </c>
      <c r="U111" s="35">
        <v>14</v>
      </c>
      <c r="V111" s="36">
        <v>6</v>
      </c>
    </row>
    <row r="112" spans="2:22" ht="19.5" thickBot="1" x14ac:dyDescent="0.3">
      <c r="B112" s="6" t="s">
        <v>14</v>
      </c>
      <c r="C112" s="15"/>
      <c r="D112" s="23"/>
      <c r="E112" s="2"/>
      <c r="F112" s="2"/>
      <c r="H112" s="64"/>
      <c r="I112" s="12" t="s">
        <v>32</v>
      </c>
      <c r="J112" s="43">
        <v>0</v>
      </c>
      <c r="K112" s="49">
        <v>1</v>
      </c>
      <c r="L112" s="56">
        <f t="shared" si="33"/>
        <v>0</v>
      </c>
      <c r="M112" s="59">
        <f t="shared" si="28"/>
        <v>1</v>
      </c>
      <c r="N112" s="59"/>
      <c r="O112" s="64"/>
      <c r="P112" s="12" t="s">
        <v>32</v>
      </c>
      <c r="Q112" s="27">
        <f t="shared" si="34"/>
        <v>5</v>
      </c>
      <c r="R112" s="27">
        <f t="shared" si="35"/>
        <v>25</v>
      </c>
      <c r="S112" s="52">
        <f t="shared" si="36"/>
        <v>0.16666666666666666</v>
      </c>
      <c r="T112" s="59">
        <f t="shared" si="23"/>
        <v>0.83333333333333337</v>
      </c>
      <c r="U112" s="35">
        <v>0</v>
      </c>
      <c r="V112" s="36">
        <v>1</v>
      </c>
    </row>
    <row r="113" spans="2:22" ht="19.5" thickBot="1" x14ac:dyDescent="0.3">
      <c r="H113" s="64"/>
      <c r="I113" s="12" t="s">
        <v>33</v>
      </c>
      <c r="J113" s="44">
        <v>0</v>
      </c>
      <c r="K113" s="49">
        <v>23</v>
      </c>
      <c r="L113" s="56">
        <f t="shared" si="33"/>
        <v>0</v>
      </c>
      <c r="M113" s="59">
        <f t="shared" si="28"/>
        <v>1</v>
      </c>
      <c r="N113" s="59"/>
      <c r="O113" s="64"/>
      <c r="P113" s="12" t="s">
        <v>33</v>
      </c>
      <c r="Q113" s="27">
        <f t="shared" si="34"/>
        <v>10</v>
      </c>
      <c r="R113" s="27">
        <f t="shared" si="35"/>
        <v>54</v>
      </c>
      <c r="S113" s="52">
        <f t="shared" si="36"/>
        <v>0.15625</v>
      </c>
      <c r="T113" s="59">
        <f t="shared" si="23"/>
        <v>0.84375</v>
      </c>
      <c r="U113" s="35">
        <v>0</v>
      </c>
      <c r="V113" s="36">
        <v>23</v>
      </c>
    </row>
    <row r="114" spans="2:22" ht="19.5" thickBot="1" x14ac:dyDescent="0.3">
      <c r="B114" s="8" t="s">
        <v>39</v>
      </c>
      <c r="C114" s="8" t="s">
        <v>20</v>
      </c>
      <c r="D114" s="20" t="s">
        <v>21</v>
      </c>
      <c r="E114" s="1"/>
      <c r="F114" s="1"/>
      <c r="H114" s="64"/>
      <c r="I114" s="30" t="s">
        <v>53</v>
      </c>
      <c r="J114" s="44">
        <v>0</v>
      </c>
      <c r="K114" s="49">
        <v>1</v>
      </c>
      <c r="L114" s="56">
        <f t="shared" si="33"/>
        <v>0</v>
      </c>
      <c r="M114" s="59">
        <f t="shared" si="28"/>
        <v>1</v>
      </c>
      <c r="N114" s="59"/>
      <c r="O114" s="64"/>
      <c r="P114" s="30" t="s">
        <v>53</v>
      </c>
      <c r="Q114" s="27">
        <f t="shared" si="34"/>
        <v>2</v>
      </c>
      <c r="R114" s="27">
        <f t="shared" si="35"/>
        <v>14</v>
      </c>
      <c r="S114" s="52">
        <f t="shared" si="36"/>
        <v>0.125</v>
      </c>
      <c r="T114" s="59">
        <f t="shared" si="23"/>
        <v>0.875</v>
      </c>
      <c r="U114" s="35">
        <v>0</v>
      </c>
      <c r="V114" s="36">
        <v>1</v>
      </c>
    </row>
    <row r="115" spans="2:22" ht="19.5" thickBot="1" x14ac:dyDescent="0.3">
      <c r="B115" s="7" t="s">
        <v>3</v>
      </c>
      <c r="C115" s="9" t="e">
        <f>COUNTIFS(#REF!, H$2,#REF!, $B$114)+COUNTIFS(#REF!, I$2,#REF!, $B$114)+COUNTIFS(#REF!, J$2,#REF!, $B$114)</f>
        <v>#REF!</v>
      </c>
      <c r="D115" s="21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15" s="25" t="e">
        <f>COUNTIFS(#REF!, $H$2,#REF!, $B114)+COUNTIFS(#REF!, $I$2,#REF!, $B114)+COUNTIFS(#REF!, $J$2,#REF!, $B114)</f>
        <v>#REF!</v>
      </c>
      <c r="F115" s="21" t="e">
        <f>COUNTIFS(#REF!, $H$4,#REF!, $B114)+COUNTIFS(#REF!, $I$4,#REF!, $B114)+COUNTIFS(#REF!, $J$4,#REF!, $B114)+COUNTIFS(#REF!, $K$4,#REF!, $B114)+COUNTIFS(#REF!, $L$4,#REF!, $B114)+COUNTIFS(#REF!, $M$4,#REF!, $B114)</f>
        <v>#REF!</v>
      </c>
      <c r="H115" s="64"/>
      <c r="I115" s="31" t="s">
        <v>54</v>
      </c>
      <c r="J115" s="43">
        <v>1</v>
      </c>
      <c r="K115" s="48">
        <v>1</v>
      </c>
      <c r="L115" s="56">
        <f t="shared" si="33"/>
        <v>0.5</v>
      </c>
      <c r="M115" s="59">
        <f t="shared" si="28"/>
        <v>0.5</v>
      </c>
      <c r="N115" s="59"/>
      <c r="O115" s="64"/>
      <c r="P115" s="31" t="s">
        <v>54</v>
      </c>
      <c r="Q115" s="27">
        <f t="shared" si="34"/>
        <v>54</v>
      </c>
      <c r="R115" s="27">
        <f t="shared" si="35"/>
        <v>19</v>
      </c>
      <c r="S115" s="52">
        <f t="shared" si="36"/>
        <v>0.73972602739726023</v>
      </c>
      <c r="T115" s="59">
        <f t="shared" si="23"/>
        <v>0.26027397260273977</v>
      </c>
      <c r="U115" s="35">
        <v>1</v>
      </c>
      <c r="V115" s="36">
        <v>1</v>
      </c>
    </row>
    <row r="116" spans="2:22" ht="19.5" thickBot="1" x14ac:dyDescent="0.3">
      <c r="B116" s="5" t="s">
        <v>4</v>
      </c>
      <c r="C116" s="14" t="e">
        <f>COUNTIFS(#REF!, H$2,#REF!, $B$114)+COUNTIFS(#REF!, I$2,#REF!, $B$114)+COUNTIFS(#REF!, J$2,#REF!, $B$114)</f>
        <v>#REF!</v>
      </c>
      <c r="D116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16" s="2"/>
      <c r="F116" s="2"/>
      <c r="H116" s="64"/>
      <c r="I116" s="24" t="s">
        <v>55</v>
      </c>
      <c r="J116" s="43">
        <v>0</v>
      </c>
      <c r="K116" s="49">
        <v>1</v>
      </c>
      <c r="L116" s="56">
        <f t="shared" si="33"/>
        <v>0</v>
      </c>
      <c r="M116" s="59">
        <f t="shared" si="28"/>
        <v>1</v>
      </c>
      <c r="N116" s="59"/>
      <c r="O116" s="64"/>
      <c r="P116" s="24" t="s">
        <v>55</v>
      </c>
      <c r="Q116" s="27">
        <f t="shared" si="34"/>
        <v>5</v>
      </c>
      <c r="R116" s="27">
        <f t="shared" si="35"/>
        <v>22</v>
      </c>
      <c r="S116" s="52">
        <f t="shared" si="36"/>
        <v>0.18518518518518517</v>
      </c>
      <c r="T116" s="59">
        <f t="shared" si="23"/>
        <v>0.81481481481481488</v>
      </c>
      <c r="U116" s="35">
        <v>0</v>
      </c>
      <c r="V116" s="36">
        <v>1</v>
      </c>
    </row>
    <row r="117" spans="2:22" ht="19.5" thickBot="1" x14ac:dyDescent="0.3">
      <c r="B117" s="5" t="s">
        <v>5</v>
      </c>
      <c r="C117" s="14" t="e">
        <f>COUNTIFS(#REF!, H$2,#REF!, $B$114)+COUNTIFS(#REF!, I$2,#REF!, $B$114)+COUNTIFS(#REF!, J$2,#REF!, $B$114)</f>
        <v>#REF!</v>
      </c>
      <c r="D117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17" s="2"/>
      <c r="F117" s="2"/>
      <c r="H117" s="64"/>
      <c r="I117" s="25" t="s">
        <v>19</v>
      </c>
      <c r="J117" s="43">
        <v>0</v>
      </c>
      <c r="K117" s="49">
        <v>0</v>
      </c>
      <c r="L117" s="56" t="e">
        <f t="shared" si="33"/>
        <v>#DIV/0!</v>
      </c>
      <c r="M117" s="59" t="e">
        <f t="shared" si="28"/>
        <v>#DIV/0!</v>
      </c>
      <c r="N117" s="59"/>
      <c r="O117" s="64"/>
      <c r="P117" s="25" t="s">
        <v>19</v>
      </c>
      <c r="Q117" s="27">
        <f t="shared" si="34"/>
        <v>0</v>
      </c>
      <c r="R117" s="27">
        <f t="shared" si="35"/>
        <v>0</v>
      </c>
      <c r="S117" s="52" t="e">
        <f t="shared" si="36"/>
        <v>#DIV/0!</v>
      </c>
      <c r="T117" s="59" t="e">
        <f t="shared" si="23"/>
        <v>#DIV/0!</v>
      </c>
      <c r="U117" s="35">
        <v>0</v>
      </c>
      <c r="V117" s="36">
        <v>0</v>
      </c>
    </row>
    <row r="118" spans="2:22" ht="19.5" thickBot="1" x14ac:dyDescent="0.3">
      <c r="B118" s="5" t="s">
        <v>6</v>
      </c>
      <c r="C118" s="14" t="e">
        <f>COUNTIFS(#REF!, H$2,#REF!, $B$114)+COUNTIFS(#REF!, I$2,#REF!, $B$114)+COUNTIFS(#REF!, J$2,#REF!, $B$114)</f>
        <v>#REF!</v>
      </c>
      <c r="D118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18" s="2"/>
      <c r="F118" s="2"/>
      <c r="H118" s="65"/>
      <c r="I118" s="13" t="s">
        <v>15</v>
      </c>
      <c r="J118" s="45">
        <f>SUM(J105:J117)</f>
        <v>251</v>
      </c>
      <c r="K118" s="50">
        <f>SUM(K105:K117)</f>
        <v>200</v>
      </c>
      <c r="L118" s="57">
        <f>(J118/(J118+K118))</f>
        <v>0.55654101995565408</v>
      </c>
      <c r="M118" s="59">
        <f t="shared" si="28"/>
        <v>0.44345898004434592</v>
      </c>
      <c r="N118" s="59"/>
      <c r="O118" s="65"/>
      <c r="P118" s="13" t="s">
        <v>15</v>
      </c>
      <c r="Q118" s="27">
        <f t="shared" si="34"/>
        <v>3221</v>
      </c>
      <c r="R118" s="27">
        <f t="shared" si="35"/>
        <v>1244</v>
      </c>
      <c r="S118" s="53">
        <f>(Q118/(Q118+R118))</f>
        <v>0.72138857782754762</v>
      </c>
      <c r="T118" s="59">
        <f t="shared" si="23"/>
        <v>0.27861142217245238</v>
      </c>
      <c r="U118" s="29">
        <v>251</v>
      </c>
      <c r="V118" s="37">
        <v>200</v>
      </c>
    </row>
    <row r="119" spans="2:22" ht="19.5" thickBot="1" x14ac:dyDescent="0.3">
      <c r="B119" s="5" t="s">
        <v>7</v>
      </c>
      <c r="C119" s="14" t="e">
        <f>COUNTIFS(#REF!, H$2,#REF!, $B$114)+COUNTIFS(#REF!, I$2,#REF!, $B$114)+COUNTIFS(#REF!, J$2,#REF!, $B$114)</f>
        <v>#REF!</v>
      </c>
      <c r="D119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19" s="2"/>
      <c r="F119" s="2"/>
      <c r="H119" s="63" t="s">
        <v>11</v>
      </c>
      <c r="I119" s="10" t="s">
        <v>23</v>
      </c>
      <c r="J119" s="42">
        <v>18</v>
      </c>
      <c r="K119" s="47">
        <v>13</v>
      </c>
      <c r="L119" s="55">
        <f>(J119/(J119+K119))</f>
        <v>0.58064516129032262</v>
      </c>
      <c r="M119" s="59">
        <f t="shared" si="28"/>
        <v>0.41935483870967738</v>
      </c>
      <c r="N119" s="59"/>
      <c r="O119" s="63" t="s">
        <v>48</v>
      </c>
      <c r="P119" s="10" t="s">
        <v>23</v>
      </c>
      <c r="Q119" s="27">
        <f>U77+U63+U49+U35+U21+U7+U91+U105+U119</f>
        <v>309</v>
      </c>
      <c r="R119" s="27">
        <f>V77+V63+V49+V35+V21+V7+V91+V105+V119</f>
        <v>52</v>
      </c>
      <c r="S119" s="51">
        <f>(Q119/(Q119+R119))</f>
        <v>0.85595567867036015</v>
      </c>
      <c r="T119" s="59">
        <f t="shared" si="23"/>
        <v>0.14404432132963985</v>
      </c>
      <c r="U119" s="38">
        <v>18</v>
      </c>
      <c r="V119" s="39">
        <v>13</v>
      </c>
    </row>
    <row r="120" spans="2:22" ht="19.5" thickBot="1" x14ac:dyDescent="0.3">
      <c r="B120" s="5" t="s">
        <v>8</v>
      </c>
      <c r="C120" s="14" t="e">
        <f>COUNTIFS(#REF!, H$2,#REF!, $B$114)+COUNTIFS(#REF!, I$2,#REF!, $B$114)+COUNTIFS(#REF!, J$2,#REF!, $B$114)</f>
        <v>#REF!</v>
      </c>
      <c r="D120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20" s="2"/>
      <c r="F120" s="2"/>
      <c r="H120" s="64"/>
      <c r="I120" s="11" t="s">
        <v>0</v>
      </c>
      <c r="J120" s="43">
        <v>93</v>
      </c>
      <c r="K120" s="49">
        <v>42</v>
      </c>
      <c r="L120" s="56">
        <f t="shared" ref="L120:L131" si="37">(J120/(J120+K120))</f>
        <v>0.68888888888888888</v>
      </c>
      <c r="M120" s="59">
        <f t="shared" si="28"/>
        <v>0.31111111111111112</v>
      </c>
      <c r="N120" s="59"/>
      <c r="O120" s="64"/>
      <c r="P120" s="11" t="s">
        <v>0</v>
      </c>
      <c r="Q120" s="27">
        <f t="shared" ref="Q120:Q132" si="38">U78+U64+U50+U36+U22+U8+U92+U106+U120</f>
        <v>1125</v>
      </c>
      <c r="R120" s="27">
        <f t="shared" ref="R120:R132" si="39">V78+V64+V50+V36+V22+V8+V92+V106+V120</f>
        <v>722</v>
      </c>
      <c r="S120" s="52">
        <f t="shared" ref="S120:S131" si="40">(Q120/(Q120+R120))</f>
        <v>0.60909583107742282</v>
      </c>
      <c r="T120" s="59">
        <f t="shared" si="23"/>
        <v>0.39090416892257718</v>
      </c>
      <c r="U120" s="35">
        <v>93</v>
      </c>
      <c r="V120" s="36">
        <v>42</v>
      </c>
    </row>
    <row r="121" spans="2:22" ht="19.5" thickBot="1" x14ac:dyDescent="0.3">
      <c r="B121" s="5" t="s">
        <v>9</v>
      </c>
      <c r="C121" s="14" t="e">
        <f>COUNTIFS(#REF!, H$2,#REF!, $B$114)+COUNTIFS(#REF!, I$2,#REF!, $B$114)+COUNTIFS(#REF!, J$2,#REF!, $B$114)</f>
        <v>#REF!</v>
      </c>
      <c r="D121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21" s="2"/>
      <c r="F121" s="2"/>
      <c r="H121" s="64"/>
      <c r="I121" s="12" t="s">
        <v>34</v>
      </c>
      <c r="J121" s="43">
        <v>298</v>
      </c>
      <c r="K121" s="49">
        <v>79</v>
      </c>
      <c r="L121" s="56">
        <f t="shared" si="37"/>
        <v>0.79045092838196285</v>
      </c>
      <c r="M121" s="59">
        <f t="shared" si="28"/>
        <v>0.20954907161803715</v>
      </c>
      <c r="N121" s="59"/>
      <c r="O121" s="64"/>
      <c r="P121" s="12" t="s">
        <v>34</v>
      </c>
      <c r="Q121" s="27">
        <f t="shared" si="38"/>
        <v>1221</v>
      </c>
      <c r="R121" s="27">
        <f t="shared" si="39"/>
        <v>242</v>
      </c>
      <c r="S121" s="52">
        <f t="shared" si="40"/>
        <v>0.83458646616541354</v>
      </c>
      <c r="T121" s="59">
        <f t="shared" si="23"/>
        <v>0.16541353383458646</v>
      </c>
      <c r="U121" s="35">
        <v>298</v>
      </c>
      <c r="V121" s="36">
        <v>79</v>
      </c>
    </row>
    <row r="122" spans="2:22" ht="19.5" thickBot="1" x14ac:dyDescent="0.3">
      <c r="B122" s="5" t="s">
        <v>10</v>
      </c>
      <c r="C122" s="14" t="e">
        <f>COUNTIFS(#REF!, H$2,#REF!, $B$114)+COUNTIFS(#REF!, I$2,#REF!, $B$114)+COUNTIFS(#REF!, J$2,#REF!, $B$114)</f>
        <v>#REF!</v>
      </c>
      <c r="D122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22" s="2"/>
      <c r="F122" s="2"/>
      <c r="H122" s="64"/>
      <c r="I122" s="12" t="s">
        <v>35</v>
      </c>
      <c r="J122" s="44">
        <v>15</v>
      </c>
      <c r="K122" s="49">
        <v>22</v>
      </c>
      <c r="L122" s="56">
        <f t="shared" si="37"/>
        <v>0.40540540540540543</v>
      </c>
      <c r="M122" s="59">
        <f t="shared" si="28"/>
        <v>0.59459459459459452</v>
      </c>
      <c r="N122" s="59"/>
      <c r="O122" s="64"/>
      <c r="P122" s="12" t="s">
        <v>35</v>
      </c>
      <c r="Q122" s="27">
        <f t="shared" si="38"/>
        <v>269</v>
      </c>
      <c r="R122" s="27">
        <f t="shared" si="39"/>
        <v>164</v>
      </c>
      <c r="S122" s="52">
        <f t="shared" si="40"/>
        <v>0.6212471131639723</v>
      </c>
      <c r="T122" s="59">
        <f t="shared" si="23"/>
        <v>0.3787528868360277</v>
      </c>
      <c r="U122" s="35">
        <v>15</v>
      </c>
      <c r="V122" s="36">
        <v>22</v>
      </c>
    </row>
    <row r="123" spans="2:22" ht="19.5" thickBot="1" x14ac:dyDescent="0.3">
      <c r="B123" s="5" t="s">
        <v>11</v>
      </c>
      <c r="C123" s="14" t="e">
        <f>COUNTIFS(#REF!, H$2,#REF!, $B$114)+COUNTIFS(#REF!, I$2,#REF!, $B$114)+COUNTIFS(#REF!, J$2,#REF!, $B$114)</f>
        <v>#REF!</v>
      </c>
      <c r="D123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23" s="2"/>
      <c r="F123" s="2"/>
      <c r="H123" s="64"/>
      <c r="I123" s="12" t="s">
        <v>31</v>
      </c>
      <c r="J123" s="44">
        <v>1</v>
      </c>
      <c r="K123" s="49">
        <v>11</v>
      </c>
      <c r="L123" s="56">
        <f t="shared" si="37"/>
        <v>8.3333333333333329E-2</v>
      </c>
      <c r="M123" s="59">
        <f t="shared" si="28"/>
        <v>0.91666666666666663</v>
      </c>
      <c r="N123" s="59"/>
      <c r="O123" s="64"/>
      <c r="P123" s="12" t="s">
        <v>31</v>
      </c>
      <c r="Q123" s="27">
        <f t="shared" si="38"/>
        <v>19</v>
      </c>
      <c r="R123" s="27">
        <f t="shared" si="39"/>
        <v>66</v>
      </c>
      <c r="S123" s="52">
        <f t="shared" si="40"/>
        <v>0.22352941176470589</v>
      </c>
      <c r="T123" s="59">
        <f t="shared" si="23"/>
        <v>0.77647058823529413</v>
      </c>
      <c r="U123" s="35">
        <v>1</v>
      </c>
      <c r="V123" s="36">
        <v>11</v>
      </c>
    </row>
    <row r="124" spans="2:22" ht="19.5" thickBot="1" x14ac:dyDescent="0.3">
      <c r="B124" s="5" t="s">
        <v>12</v>
      </c>
      <c r="C124" s="14" t="e">
        <f>COUNTIFS(#REF!, H$2,#REF!, $B$114)+COUNTIFS(#REF!, I$2,#REF!, $B$114)+COUNTIFS(#REF!, J$2,#REF!, $B$114)</f>
        <v>#REF!</v>
      </c>
      <c r="D124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24" s="2"/>
      <c r="F124" s="2"/>
      <c r="H124" s="64"/>
      <c r="I124" s="12" t="s">
        <v>2</v>
      </c>
      <c r="J124" s="44">
        <v>34</v>
      </c>
      <c r="K124" s="49">
        <v>43</v>
      </c>
      <c r="L124" s="56">
        <f t="shared" si="37"/>
        <v>0.44155844155844154</v>
      </c>
      <c r="M124" s="59">
        <f t="shared" si="28"/>
        <v>0.55844155844155852</v>
      </c>
      <c r="N124" s="59"/>
      <c r="O124" s="64"/>
      <c r="P124" s="12" t="s">
        <v>2</v>
      </c>
      <c r="Q124" s="27">
        <f t="shared" si="38"/>
        <v>581</v>
      </c>
      <c r="R124" s="27">
        <f t="shared" si="39"/>
        <v>56</v>
      </c>
      <c r="S124" s="52">
        <f t="shared" si="40"/>
        <v>0.91208791208791207</v>
      </c>
      <c r="T124" s="59">
        <f t="shared" si="23"/>
        <v>8.7912087912087933E-2</v>
      </c>
      <c r="U124" s="35">
        <v>34</v>
      </c>
      <c r="V124" s="36">
        <v>43</v>
      </c>
    </row>
    <row r="125" spans="2:22" ht="19.5" thickBot="1" x14ac:dyDescent="0.3">
      <c r="B125" s="5" t="s">
        <v>13</v>
      </c>
      <c r="C125" s="14" t="e">
        <f>COUNTIFS(#REF!, H$2,#REF!, $B$114)+COUNTIFS(#REF!, I$2,#REF!, $B$114)+COUNTIFS(#REF!, J$2,#REF!, $B$114)</f>
        <v>#REF!</v>
      </c>
      <c r="D125" s="22" t="e">
        <f>COUNTIFS(#REF!, H$4,#REF!, $B$114)+COUNTIFS(#REF!, I$4,#REF!, $B$114)+COUNTIFS(#REF!, J$4,#REF!, $B$114)+COUNTIFS(#REF!, K$4,#REF!, $B$114)+COUNTIFS(#REF!, L$4,#REF!, $B$114)+COUNTIFS(#REF!, M$4,#REF!, $B$114)</f>
        <v>#REF!</v>
      </c>
      <c r="E125" s="2"/>
      <c r="F125" s="2"/>
      <c r="H125" s="64"/>
      <c r="I125" s="12" t="s">
        <v>1</v>
      </c>
      <c r="J125" s="44">
        <v>8</v>
      </c>
      <c r="K125" s="49">
        <v>24</v>
      </c>
      <c r="L125" s="56">
        <f t="shared" si="37"/>
        <v>0.25</v>
      </c>
      <c r="M125" s="59">
        <f t="shared" si="28"/>
        <v>0.75</v>
      </c>
      <c r="N125" s="59"/>
      <c r="O125" s="64"/>
      <c r="P125" s="12" t="s">
        <v>1</v>
      </c>
      <c r="Q125" s="27">
        <f t="shared" si="38"/>
        <v>88</v>
      </c>
      <c r="R125" s="27">
        <f t="shared" si="39"/>
        <v>42</v>
      </c>
      <c r="S125" s="52">
        <f t="shared" si="40"/>
        <v>0.67692307692307696</v>
      </c>
      <c r="T125" s="59">
        <f t="shared" si="23"/>
        <v>0.32307692307692304</v>
      </c>
      <c r="U125" s="35">
        <v>8</v>
      </c>
      <c r="V125" s="36">
        <v>24</v>
      </c>
    </row>
    <row r="126" spans="2:22" ht="19.5" thickBot="1" x14ac:dyDescent="0.3">
      <c r="B126" s="6" t="s">
        <v>14</v>
      </c>
      <c r="C126" s="15"/>
      <c r="D126" s="23"/>
      <c r="E126" s="2"/>
      <c r="F126" s="2"/>
      <c r="H126" s="64"/>
      <c r="I126" s="12" t="s">
        <v>32</v>
      </c>
      <c r="J126" s="43">
        <v>0</v>
      </c>
      <c r="K126" s="49">
        <v>0</v>
      </c>
      <c r="L126" s="56" t="e">
        <f t="shared" si="37"/>
        <v>#DIV/0!</v>
      </c>
      <c r="M126" s="59" t="e">
        <f t="shared" si="28"/>
        <v>#DIV/0!</v>
      </c>
      <c r="N126" s="59"/>
      <c r="O126" s="64"/>
      <c r="P126" s="12" t="s">
        <v>32</v>
      </c>
      <c r="Q126" s="27">
        <f t="shared" si="38"/>
        <v>5</v>
      </c>
      <c r="R126" s="27">
        <f t="shared" si="39"/>
        <v>25</v>
      </c>
      <c r="S126" s="52">
        <f t="shared" si="40"/>
        <v>0.16666666666666666</v>
      </c>
      <c r="T126" s="59">
        <f t="shared" si="23"/>
        <v>0.83333333333333337</v>
      </c>
      <c r="U126" s="35">
        <v>0</v>
      </c>
      <c r="V126" s="36">
        <v>0</v>
      </c>
    </row>
    <row r="127" spans="2:22" ht="19.5" thickBot="1" x14ac:dyDescent="0.3">
      <c r="H127" s="64"/>
      <c r="I127" s="12" t="s">
        <v>33</v>
      </c>
      <c r="J127" s="44">
        <v>4</v>
      </c>
      <c r="K127" s="49">
        <v>6</v>
      </c>
      <c r="L127" s="56">
        <f t="shared" si="37"/>
        <v>0.4</v>
      </c>
      <c r="M127" s="59">
        <f t="shared" si="28"/>
        <v>0.6</v>
      </c>
      <c r="N127" s="59"/>
      <c r="O127" s="64"/>
      <c r="P127" s="12" t="s">
        <v>33</v>
      </c>
      <c r="Q127" s="27">
        <f t="shared" si="38"/>
        <v>14</v>
      </c>
      <c r="R127" s="27">
        <f t="shared" si="39"/>
        <v>60</v>
      </c>
      <c r="S127" s="52">
        <f t="shared" si="40"/>
        <v>0.1891891891891892</v>
      </c>
      <c r="T127" s="59">
        <f t="shared" si="23"/>
        <v>0.81081081081081074</v>
      </c>
      <c r="U127" s="35">
        <v>4</v>
      </c>
      <c r="V127" s="36">
        <v>6</v>
      </c>
    </row>
    <row r="128" spans="2:22" ht="19.5" thickBot="1" x14ac:dyDescent="0.3">
      <c r="B128" s="8" t="s">
        <v>38</v>
      </c>
      <c r="C128" s="8" t="s">
        <v>20</v>
      </c>
      <c r="D128" s="20" t="s">
        <v>21</v>
      </c>
      <c r="E128" s="1"/>
      <c r="F128" s="1"/>
      <c r="H128" s="64"/>
      <c r="I128" s="30" t="s">
        <v>53</v>
      </c>
      <c r="J128" s="44">
        <v>0</v>
      </c>
      <c r="K128" s="49">
        <v>0</v>
      </c>
      <c r="L128" s="56" t="e">
        <f t="shared" si="37"/>
        <v>#DIV/0!</v>
      </c>
      <c r="M128" s="59" t="e">
        <f t="shared" si="28"/>
        <v>#DIV/0!</v>
      </c>
      <c r="N128" s="59"/>
      <c r="O128" s="64"/>
      <c r="P128" s="30" t="s">
        <v>53</v>
      </c>
      <c r="Q128" s="27">
        <f t="shared" si="38"/>
        <v>2</v>
      </c>
      <c r="R128" s="27">
        <f t="shared" si="39"/>
        <v>14</v>
      </c>
      <c r="S128" s="52">
        <f t="shared" si="40"/>
        <v>0.125</v>
      </c>
      <c r="T128" s="59">
        <f t="shared" si="23"/>
        <v>0.875</v>
      </c>
      <c r="U128" s="35">
        <v>0</v>
      </c>
      <c r="V128" s="36">
        <v>0</v>
      </c>
    </row>
    <row r="129" spans="2:22" ht="19.5" thickBot="1" x14ac:dyDescent="0.3">
      <c r="B129" s="7" t="s">
        <v>3</v>
      </c>
      <c r="C129" s="24" t="e">
        <f>COUNTIFS(#REF!, H$2,#REF!, $B$128)+COUNTIFS(#REF!, I$2,#REF!, $B$128)+COUNTIFS(#REF!, J$2,#REF!, $B$128)</f>
        <v>#REF!</v>
      </c>
      <c r="D129" s="21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29" s="25" t="e">
        <f>COUNTIFS(#REF!, $H$2,#REF!, $B128)+COUNTIFS(#REF!, $I$2,#REF!, $B128)+COUNTIFS(#REF!, $J$2,#REF!, $B128)</f>
        <v>#REF!</v>
      </c>
      <c r="F129" s="21" t="e">
        <f>COUNTIFS(#REF!, $H$4,#REF!, $B128)+COUNTIFS(#REF!, $I$4,#REF!, $B128)+COUNTIFS(#REF!, $J$4,#REF!, $B128)+COUNTIFS(#REF!, $K$4,#REF!, $B128)+COUNTIFS(#REF!, $L$4,#REF!, $B128)+COUNTIFS(#REF!, $M$4,#REF!, $B128)</f>
        <v>#REF!</v>
      </c>
      <c r="H129" s="64"/>
      <c r="I129" s="31" t="s">
        <v>54</v>
      </c>
      <c r="J129" s="43">
        <v>2</v>
      </c>
      <c r="K129" s="48">
        <v>1</v>
      </c>
      <c r="L129" s="56">
        <f t="shared" si="37"/>
        <v>0.66666666666666663</v>
      </c>
      <c r="M129" s="59">
        <f t="shared" si="28"/>
        <v>0.33333333333333337</v>
      </c>
      <c r="N129" s="59"/>
      <c r="O129" s="64"/>
      <c r="P129" s="31" t="s">
        <v>54</v>
      </c>
      <c r="Q129" s="27">
        <f t="shared" si="38"/>
        <v>56</v>
      </c>
      <c r="R129" s="27">
        <f t="shared" si="39"/>
        <v>20</v>
      </c>
      <c r="S129" s="52">
        <f t="shared" si="40"/>
        <v>0.73684210526315785</v>
      </c>
      <c r="T129" s="59">
        <f t="shared" si="23"/>
        <v>0.26315789473684215</v>
      </c>
      <c r="U129" s="35">
        <v>2</v>
      </c>
      <c r="V129" s="36">
        <v>1</v>
      </c>
    </row>
    <row r="130" spans="2:22" ht="19.5" thickBot="1" x14ac:dyDescent="0.3">
      <c r="B130" s="5" t="s">
        <v>4</v>
      </c>
      <c r="C130" s="25" t="e">
        <f>COUNTIFS(#REF!, H$2,#REF!, $B$128)+COUNTIFS(#REF!, I$2,#REF!, $B$128)+COUNTIFS(#REF!, J$2,#REF!, $B$128)</f>
        <v>#REF!</v>
      </c>
      <c r="D130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0" s="2"/>
      <c r="F130" s="2"/>
      <c r="H130" s="64"/>
      <c r="I130" s="24" t="s">
        <v>55</v>
      </c>
      <c r="J130" s="43">
        <v>0</v>
      </c>
      <c r="K130" s="49">
        <v>0</v>
      </c>
      <c r="L130" s="56" t="e">
        <f t="shared" si="37"/>
        <v>#DIV/0!</v>
      </c>
      <c r="M130" s="59" t="e">
        <f t="shared" si="28"/>
        <v>#DIV/0!</v>
      </c>
      <c r="N130" s="59"/>
      <c r="O130" s="64"/>
      <c r="P130" s="24" t="s">
        <v>55</v>
      </c>
      <c r="Q130" s="27">
        <f t="shared" si="38"/>
        <v>5</v>
      </c>
      <c r="R130" s="27">
        <f t="shared" si="39"/>
        <v>22</v>
      </c>
      <c r="S130" s="52">
        <f t="shared" si="40"/>
        <v>0.18518518518518517</v>
      </c>
      <c r="T130" s="59">
        <f t="shared" si="23"/>
        <v>0.81481481481481488</v>
      </c>
      <c r="U130" s="35">
        <v>0</v>
      </c>
      <c r="V130" s="36">
        <v>0</v>
      </c>
    </row>
    <row r="131" spans="2:22" ht="19.5" thickBot="1" x14ac:dyDescent="0.3">
      <c r="B131" s="5" t="s">
        <v>5</v>
      </c>
      <c r="C131" s="25" t="e">
        <f>COUNTIFS(#REF!, H$2,#REF!, $B$128)+COUNTIFS(#REF!, I$2,#REF!, $B$128)+COUNTIFS(#REF!, J$2,#REF!, $B$128)</f>
        <v>#REF!</v>
      </c>
      <c r="D131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1" s="2"/>
      <c r="F131" s="2"/>
      <c r="H131" s="64"/>
      <c r="I131" s="25" t="s">
        <v>19</v>
      </c>
      <c r="J131" s="43">
        <v>252</v>
      </c>
      <c r="K131" s="49">
        <v>55</v>
      </c>
      <c r="L131" s="56">
        <f t="shared" si="37"/>
        <v>0.82084690553745931</v>
      </c>
      <c r="M131" s="59">
        <f t="shared" si="28"/>
        <v>0.17915309446254069</v>
      </c>
      <c r="N131" s="59"/>
      <c r="O131" s="64"/>
      <c r="P131" s="25" t="s">
        <v>19</v>
      </c>
      <c r="Q131" s="27">
        <f t="shared" si="38"/>
        <v>252</v>
      </c>
      <c r="R131" s="27">
        <f t="shared" si="39"/>
        <v>55</v>
      </c>
      <c r="S131" s="52">
        <f t="shared" si="40"/>
        <v>0.82084690553745931</v>
      </c>
      <c r="T131" s="59">
        <f t="shared" si="23"/>
        <v>0.17915309446254069</v>
      </c>
      <c r="U131" s="35">
        <v>252</v>
      </c>
      <c r="V131" s="36">
        <v>55</v>
      </c>
    </row>
    <row r="132" spans="2:22" ht="19.5" thickBot="1" x14ac:dyDescent="0.3">
      <c r="B132" s="5" t="s">
        <v>6</v>
      </c>
      <c r="C132" s="25" t="e">
        <f>COUNTIFS(#REF!, H$2,#REF!, $B$128)+COUNTIFS(#REF!, I$2,#REF!, $B$128)+COUNTIFS(#REF!, J$2,#REF!, $B$128)</f>
        <v>#REF!</v>
      </c>
      <c r="D132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2" s="2"/>
      <c r="F132" s="2"/>
      <c r="H132" s="65"/>
      <c r="I132" s="13" t="s">
        <v>15</v>
      </c>
      <c r="J132" s="45">
        <f>SUM(J119:J131)</f>
        <v>725</v>
      </c>
      <c r="K132" s="50">
        <f>SUM(K119:K131)</f>
        <v>296</v>
      </c>
      <c r="L132" s="57">
        <f>(J132/(J132+K132))</f>
        <v>0.71008814887365324</v>
      </c>
      <c r="M132" s="59">
        <f t="shared" si="28"/>
        <v>0.28991185112634676</v>
      </c>
      <c r="N132" s="59"/>
      <c r="O132" s="65"/>
      <c r="P132" s="13" t="s">
        <v>15</v>
      </c>
      <c r="Q132" s="27">
        <f t="shared" si="38"/>
        <v>3946</v>
      </c>
      <c r="R132" s="27">
        <f t="shared" si="39"/>
        <v>1540</v>
      </c>
      <c r="S132" s="53">
        <f>(Q132/(Q132+R132))</f>
        <v>0.71928545388261023</v>
      </c>
      <c r="T132" s="59">
        <f t="shared" si="23"/>
        <v>0.28071454611738977</v>
      </c>
      <c r="U132" s="29">
        <v>725</v>
      </c>
      <c r="V132" s="37">
        <v>296</v>
      </c>
    </row>
    <row r="133" spans="2:22" ht="19.5" thickBot="1" x14ac:dyDescent="0.3">
      <c r="B133" s="5" t="s">
        <v>7</v>
      </c>
      <c r="C133" s="25" t="e">
        <f>COUNTIFS(#REF!, H$2,#REF!, $B$128)+COUNTIFS(#REF!, I$2,#REF!, $B$128)+COUNTIFS(#REF!, J$2,#REF!, $B$128)</f>
        <v>#REF!</v>
      </c>
      <c r="D133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3" s="2"/>
      <c r="F133" s="2"/>
      <c r="H133" s="63" t="s">
        <v>12</v>
      </c>
      <c r="I133" s="10" t="s">
        <v>23</v>
      </c>
      <c r="J133" s="42">
        <v>24</v>
      </c>
      <c r="K133" s="47">
        <v>18</v>
      </c>
      <c r="L133" s="55">
        <f>(J133/(J133+K133))</f>
        <v>0.5714285714285714</v>
      </c>
      <c r="M133" s="59">
        <f t="shared" si="28"/>
        <v>0.4285714285714286</v>
      </c>
      <c r="N133" s="59"/>
      <c r="O133" s="63" t="s">
        <v>49</v>
      </c>
      <c r="P133" s="10" t="s">
        <v>23</v>
      </c>
      <c r="Q133" s="27">
        <f>U77+U63+U49+U35+U21+U7+U91+U105+U119+U133</f>
        <v>333</v>
      </c>
      <c r="R133" s="27">
        <f>V77+V63+V49+V35+V21+V7+V91+V105+V119+V133</f>
        <v>70</v>
      </c>
      <c r="S133" s="51">
        <f>(Q133/(Q133+R133))</f>
        <v>0.82630272952853601</v>
      </c>
      <c r="T133" s="59">
        <f t="shared" si="23"/>
        <v>0.17369727047146399</v>
      </c>
      <c r="U133" s="38">
        <v>24</v>
      </c>
      <c r="V133" s="39">
        <v>18</v>
      </c>
    </row>
    <row r="134" spans="2:22" ht="19.5" thickBot="1" x14ac:dyDescent="0.3">
      <c r="B134" s="5" t="s">
        <v>8</v>
      </c>
      <c r="C134" s="25" t="e">
        <f>COUNTIFS(#REF!, H$2,#REF!, $B$128)+COUNTIFS(#REF!, I$2,#REF!, $B$128)+COUNTIFS(#REF!, J$2,#REF!, $B$128)</f>
        <v>#REF!</v>
      </c>
      <c r="D134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4" s="2"/>
      <c r="F134" s="2"/>
      <c r="H134" s="64"/>
      <c r="I134" s="11" t="s">
        <v>0</v>
      </c>
      <c r="J134" s="43">
        <v>101</v>
      </c>
      <c r="K134" s="49">
        <v>85</v>
      </c>
      <c r="L134" s="56">
        <f t="shared" ref="L134:L145" si="41">(J134/(J134+K134))</f>
        <v>0.543010752688172</v>
      </c>
      <c r="M134" s="59">
        <f t="shared" si="28"/>
        <v>0.456989247311828</v>
      </c>
      <c r="N134" s="59"/>
      <c r="O134" s="64"/>
      <c r="P134" s="11" t="s">
        <v>0</v>
      </c>
      <c r="Q134" s="27">
        <f t="shared" ref="Q134:Q146" si="42">U78+U64+U50+U36+U22+U8+U92+U106+U120+U134</f>
        <v>1226</v>
      </c>
      <c r="R134" s="27">
        <f t="shared" ref="R134:R146" si="43">V78+V64+V50+V36+V22+V8+V92+V106+V120+V134</f>
        <v>807</v>
      </c>
      <c r="S134" s="52">
        <f t="shared" ref="S134:S145" si="44">(Q134/(Q134+R134))</f>
        <v>0.60304968027545502</v>
      </c>
      <c r="T134" s="59">
        <f t="shared" si="23"/>
        <v>0.39695031972454498</v>
      </c>
      <c r="U134" s="35">
        <v>101</v>
      </c>
      <c r="V134" s="36">
        <v>85</v>
      </c>
    </row>
    <row r="135" spans="2:22" ht="19.5" thickBot="1" x14ac:dyDescent="0.3">
      <c r="B135" s="5" t="s">
        <v>9</v>
      </c>
      <c r="C135" s="25" t="e">
        <f>COUNTIFS(#REF!, H$2,#REF!, $B$128)+COUNTIFS(#REF!, I$2,#REF!, $B$128)+COUNTIFS(#REF!, J$2,#REF!, $B$128)</f>
        <v>#REF!</v>
      </c>
      <c r="D135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5" s="2"/>
      <c r="F135" s="2"/>
      <c r="H135" s="64"/>
      <c r="I135" s="12" t="s">
        <v>34</v>
      </c>
      <c r="J135" s="43">
        <v>186</v>
      </c>
      <c r="K135" s="49">
        <v>114</v>
      </c>
      <c r="L135" s="56">
        <f t="shared" si="41"/>
        <v>0.62</v>
      </c>
      <c r="M135" s="59">
        <f t="shared" si="28"/>
        <v>0.38</v>
      </c>
      <c r="N135" s="59"/>
      <c r="O135" s="64"/>
      <c r="P135" s="12" t="s">
        <v>34</v>
      </c>
      <c r="Q135" s="27">
        <f t="shared" si="42"/>
        <v>1407</v>
      </c>
      <c r="R135" s="27">
        <f t="shared" si="43"/>
        <v>356</v>
      </c>
      <c r="S135" s="52">
        <f t="shared" si="44"/>
        <v>0.79807146908678384</v>
      </c>
      <c r="T135" s="59">
        <f t="shared" si="23"/>
        <v>0.20192853091321616</v>
      </c>
      <c r="U135" s="35">
        <v>186</v>
      </c>
      <c r="V135" s="36">
        <v>114</v>
      </c>
    </row>
    <row r="136" spans="2:22" ht="19.5" thickBot="1" x14ac:dyDescent="0.3">
      <c r="B136" s="5" t="s">
        <v>10</v>
      </c>
      <c r="C136" s="25" t="e">
        <f>COUNTIFS(#REF!, H$2,#REF!, $B$128)+COUNTIFS(#REF!, I$2,#REF!, $B$128)+COUNTIFS(#REF!, J$2,#REF!, $B$128)</f>
        <v>#REF!</v>
      </c>
      <c r="D136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6" s="2"/>
      <c r="F136" s="2"/>
      <c r="H136" s="64"/>
      <c r="I136" s="12" t="s">
        <v>35</v>
      </c>
      <c r="J136" s="44">
        <v>31</v>
      </c>
      <c r="K136" s="49">
        <v>20</v>
      </c>
      <c r="L136" s="56">
        <f t="shared" si="41"/>
        <v>0.60784313725490191</v>
      </c>
      <c r="M136" s="59">
        <f t="shared" si="28"/>
        <v>0.39215686274509809</v>
      </c>
      <c r="N136" s="59"/>
      <c r="O136" s="64"/>
      <c r="P136" s="12" t="s">
        <v>35</v>
      </c>
      <c r="Q136" s="27">
        <f t="shared" si="42"/>
        <v>300</v>
      </c>
      <c r="R136" s="27">
        <f t="shared" si="43"/>
        <v>184</v>
      </c>
      <c r="S136" s="52">
        <f t="shared" si="44"/>
        <v>0.6198347107438017</v>
      </c>
      <c r="T136" s="59">
        <f t="shared" ref="T136:T174" si="45">(100%-S136)</f>
        <v>0.3801652892561983</v>
      </c>
      <c r="U136" s="35">
        <v>31</v>
      </c>
      <c r="V136" s="36">
        <v>20</v>
      </c>
    </row>
    <row r="137" spans="2:22" ht="19.5" thickBot="1" x14ac:dyDescent="0.3">
      <c r="B137" s="5" t="s">
        <v>11</v>
      </c>
      <c r="C137" s="25" t="e">
        <f>COUNTIFS(#REF!, H$2,#REF!, $B$128)+COUNTIFS(#REF!, I$2,#REF!, $B$128)+COUNTIFS(#REF!, J$2,#REF!, $B$128)</f>
        <v>#REF!</v>
      </c>
      <c r="D137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7" s="2"/>
      <c r="F137" s="2"/>
      <c r="H137" s="64"/>
      <c r="I137" s="12" t="s">
        <v>31</v>
      </c>
      <c r="J137" s="44">
        <v>7</v>
      </c>
      <c r="K137" s="49">
        <v>18</v>
      </c>
      <c r="L137" s="56">
        <f t="shared" si="41"/>
        <v>0.28000000000000003</v>
      </c>
      <c r="M137" s="59">
        <f t="shared" si="28"/>
        <v>0.72</v>
      </c>
      <c r="N137" s="59"/>
      <c r="O137" s="64"/>
      <c r="P137" s="12" t="s">
        <v>31</v>
      </c>
      <c r="Q137" s="27">
        <f t="shared" si="42"/>
        <v>26</v>
      </c>
      <c r="R137" s="27">
        <f t="shared" si="43"/>
        <v>84</v>
      </c>
      <c r="S137" s="52">
        <f t="shared" si="44"/>
        <v>0.23636363636363636</v>
      </c>
      <c r="T137" s="59">
        <f t="shared" si="45"/>
        <v>0.76363636363636367</v>
      </c>
      <c r="U137" s="35">
        <v>7</v>
      </c>
      <c r="V137" s="36">
        <v>18</v>
      </c>
    </row>
    <row r="138" spans="2:22" ht="19.5" thickBot="1" x14ac:dyDescent="0.3">
      <c r="B138" s="5" t="s">
        <v>12</v>
      </c>
      <c r="C138" s="25" t="e">
        <f>COUNTIFS(#REF!, H$2,#REF!, $B$128)+COUNTIFS(#REF!, I$2,#REF!, $B$128)+COUNTIFS(#REF!, J$2,#REF!, $B$128)</f>
        <v>#REF!</v>
      </c>
      <c r="D138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8" s="2"/>
      <c r="F138" s="2"/>
      <c r="H138" s="64"/>
      <c r="I138" s="12" t="s">
        <v>2</v>
      </c>
      <c r="J138" s="44">
        <v>45</v>
      </c>
      <c r="K138" s="49">
        <v>4</v>
      </c>
      <c r="L138" s="56">
        <f t="shared" si="41"/>
        <v>0.91836734693877553</v>
      </c>
      <c r="M138" s="59">
        <f t="shared" si="28"/>
        <v>8.1632653061224469E-2</v>
      </c>
      <c r="N138" s="59"/>
      <c r="O138" s="64"/>
      <c r="P138" s="12" t="s">
        <v>2</v>
      </c>
      <c r="Q138" s="27">
        <f t="shared" si="42"/>
        <v>626</v>
      </c>
      <c r="R138" s="27">
        <f t="shared" si="43"/>
        <v>60</v>
      </c>
      <c r="S138" s="52">
        <f t="shared" si="44"/>
        <v>0.91253644314868809</v>
      </c>
      <c r="T138" s="59">
        <f t="shared" si="45"/>
        <v>8.7463556851311908E-2</v>
      </c>
      <c r="U138" s="35">
        <v>45</v>
      </c>
      <c r="V138" s="36">
        <v>4</v>
      </c>
    </row>
    <row r="139" spans="2:22" ht="19.5" thickBot="1" x14ac:dyDescent="0.3">
      <c r="B139" s="5" t="s">
        <v>13</v>
      </c>
      <c r="C139" s="25" t="e">
        <f>COUNTIFS(#REF!, H$2,#REF!, $B$128)+COUNTIFS(#REF!, I$2,#REF!, $B$128)+COUNTIFS(#REF!, J$2,#REF!, $B$128)</f>
        <v>#REF!</v>
      </c>
      <c r="D139" s="22" t="e">
        <f>COUNTIFS(#REF!, H$4,#REF!, $B$128)+COUNTIFS(#REF!, I$4,#REF!, $B$128)+COUNTIFS(#REF!, J$4,#REF!, $B$128)+COUNTIFS(#REF!, K$4,#REF!, $B$128)+COUNTIFS(#REF!, L$4,#REF!, $B$128)+COUNTIFS(#REF!, M$4,#REF!, $B$128)</f>
        <v>#REF!</v>
      </c>
      <c r="E139" s="2"/>
      <c r="F139" s="2"/>
      <c r="H139" s="64"/>
      <c r="I139" s="12" t="s">
        <v>1</v>
      </c>
      <c r="J139" s="44">
        <v>11</v>
      </c>
      <c r="K139" s="49">
        <v>18</v>
      </c>
      <c r="L139" s="56">
        <f t="shared" si="41"/>
        <v>0.37931034482758619</v>
      </c>
      <c r="M139" s="59">
        <f t="shared" si="28"/>
        <v>0.62068965517241381</v>
      </c>
      <c r="N139" s="59"/>
      <c r="O139" s="64"/>
      <c r="P139" s="12" t="s">
        <v>1</v>
      </c>
      <c r="Q139" s="27">
        <f t="shared" si="42"/>
        <v>99</v>
      </c>
      <c r="R139" s="27">
        <f t="shared" si="43"/>
        <v>60</v>
      </c>
      <c r="S139" s="52">
        <f t="shared" si="44"/>
        <v>0.62264150943396224</v>
      </c>
      <c r="T139" s="59">
        <f t="shared" si="45"/>
        <v>0.37735849056603776</v>
      </c>
      <c r="U139" s="35">
        <v>11</v>
      </c>
      <c r="V139" s="36">
        <v>18</v>
      </c>
    </row>
    <row r="140" spans="2:22" ht="19.5" thickBot="1" x14ac:dyDescent="0.3">
      <c r="B140" s="6" t="s">
        <v>14</v>
      </c>
      <c r="C140" s="26"/>
      <c r="D140" s="23"/>
      <c r="E140" s="2"/>
      <c r="F140" s="2"/>
      <c r="H140" s="64"/>
      <c r="I140" s="12" t="s">
        <v>32</v>
      </c>
      <c r="J140" s="43">
        <v>0</v>
      </c>
      <c r="K140" s="49">
        <v>0</v>
      </c>
      <c r="L140" s="56" t="e">
        <f t="shared" si="41"/>
        <v>#DIV/0!</v>
      </c>
      <c r="M140" s="59" t="e">
        <f t="shared" si="28"/>
        <v>#DIV/0!</v>
      </c>
      <c r="N140" s="59"/>
      <c r="O140" s="64"/>
      <c r="P140" s="12" t="s">
        <v>32</v>
      </c>
      <c r="Q140" s="27">
        <f t="shared" si="42"/>
        <v>5</v>
      </c>
      <c r="R140" s="27">
        <f t="shared" si="43"/>
        <v>25</v>
      </c>
      <c r="S140" s="52">
        <f t="shared" si="44"/>
        <v>0.16666666666666666</v>
      </c>
      <c r="T140" s="59">
        <f t="shared" si="45"/>
        <v>0.83333333333333337</v>
      </c>
      <c r="U140" s="35">
        <v>0</v>
      </c>
      <c r="V140" s="36">
        <v>0</v>
      </c>
    </row>
    <row r="141" spans="2:22" ht="19.5" thickBot="1" x14ac:dyDescent="0.3">
      <c r="H141" s="64"/>
      <c r="I141" s="12" t="s">
        <v>33</v>
      </c>
      <c r="J141" s="44">
        <v>2</v>
      </c>
      <c r="K141" s="49">
        <v>9</v>
      </c>
      <c r="L141" s="56">
        <f t="shared" si="41"/>
        <v>0.18181818181818182</v>
      </c>
      <c r="M141" s="59">
        <f t="shared" si="28"/>
        <v>0.81818181818181812</v>
      </c>
      <c r="N141" s="59"/>
      <c r="O141" s="64"/>
      <c r="P141" s="12" t="s">
        <v>33</v>
      </c>
      <c r="Q141" s="27">
        <f t="shared" si="42"/>
        <v>16</v>
      </c>
      <c r="R141" s="27">
        <f t="shared" si="43"/>
        <v>69</v>
      </c>
      <c r="S141" s="52">
        <f t="shared" si="44"/>
        <v>0.18823529411764706</v>
      </c>
      <c r="T141" s="59">
        <f t="shared" si="45"/>
        <v>0.81176470588235294</v>
      </c>
      <c r="U141" s="35">
        <v>2</v>
      </c>
      <c r="V141" s="36">
        <v>9</v>
      </c>
    </row>
    <row r="142" spans="2:22" ht="19.5" thickBot="1" x14ac:dyDescent="0.3">
      <c r="B142" s="8" t="s">
        <v>60</v>
      </c>
      <c r="C142" s="8" t="s">
        <v>20</v>
      </c>
      <c r="D142" s="20" t="s">
        <v>21</v>
      </c>
      <c r="E142" s="1"/>
      <c r="F142" s="1"/>
      <c r="H142" s="64"/>
      <c r="I142" s="30" t="s">
        <v>53</v>
      </c>
      <c r="J142" s="44">
        <v>0</v>
      </c>
      <c r="K142" s="49">
        <v>1</v>
      </c>
      <c r="L142" s="56">
        <f t="shared" si="41"/>
        <v>0</v>
      </c>
      <c r="M142" s="59">
        <f t="shared" si="28"/>
        <v>1</v>
      </c>
      <c r="N142" s="59"/>
      <c r="O142" s="64"/>
      <c r="P142" s="30" t="s">
        <v>53</v>
      </c>
      <c r="Q142" s="27">
        <f t="shared" si="42"/>
        <v>2</v>
      </c>
      <c r="R142" s="27">
        <f t="shared" si="43"/>
        <v>15</v>
      </c>
      <c r="S142" s="52">
        <f t="shared" si="44"/>
        <v>0.11764705882352941</v>
      </c>
      <c r="T142" s="59">
        <f t="shared" si="45"/>
        <v>0.88235294117647056</v>
      </c>
      <c r="U142" s="35">
        <v>0</v>
      </c>
      <c r="V142" s="36">
        <v>1</v>
      </c>
    </row>
    <row r="143" spans="2:22" ht="19.5" thickBot="1" x14ac:dyDescent="0.3">
      <c r="B143" s="7" t="s">
        <v>3</v>
      </c>
      <c r="C143" s="24" t="e">
        <f>COUNTIFS(#REF!, H$2,#REF!, $B$142)+COUNTIFS(#REF!, I$2,#REF!, $B$142)+COUNTIFS(#REF!, J$2,#REF!, $B$142)</f>
        <v>#REF!</v>
      </c>
      <c r="D143" s="21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3" s="25" t="e">
        <f>COUNTIFS(#REF!, $H$2,#REF!, $B142)+COUNTIFS(#REF!, $I$2,#REF!, $B142)+COUNTIFS(#REF!, $J$2,#REF!, $B142)</f>
        <v>#REF!</v>
      </c>
      <c r="F143" s="21" t="e">
        <f>COUNTIFS(#REF!, $H$4,#REF!, $B142)+COUNTIFS(#REF!, $I$4,#REF!, $B142)+COUNTIFS(#REF!, $J$4,#REF!, $B142)+COUNTIFS(#REF!, $K$4,#REF!, $B142)+COUNTIFS(#REF!, $L$4,#REF!, $B142)+COUNTIFS(#REF!, $M$4,#REF!, $B142)</f>
        <v>#REF!</v>
      </c>
      <c r="H143" s="64"/>
      <c r="I143" s="31" t="s">
        <v>54</v>
      </c>
      <c r="J143" s="43">
        <v>14</v>
      </c>
      <c r="K143" s="48">
        <v>10</v>
      </c>
      <c r="L143" s="56">
        <f t="shared" si="41"/>
        <v>0.58333333333333337</v>
      </c>
      <c r="M143" s="59">
        <f t="shared" si="28"/>
        <v>0.41666666666666663</v>
      </c>
      <c r="N143" s="59"/>
      <c r="O143" s="64"/>
      <c r="P143" s="31" t="s">
        <v>54</v>
      </c>
      <c r="Q143" s="27">
        <f t="shared" si="42"/>
        <v>70</v>
      </c>
      <c r="R143" s="27">
        <f t="shared" si="43"/>
        <v>30</v>
      </c>
      <c r="S143" s="52">
        <f t="shared" si="44"/>
        <v>0.7</v>
      </c>
      <c r="T143" s="59">
        <f t="shared" si="45"/>
        <v>0.30000000000000004</v>
      </c>
      <c r="U143" s="35">
        <v>14</v>
      </c>
      <c r="V143" s="36">
        <v>10</v>
      </c>
    </row>
    <row r="144" spans="2:22" ht="19.5" thickBot="1" x14ac:dyDescent="0.3">
      <c r="B144" s="5" t="s">
        <v>4</v>
      </c>
      <c r="C144" s="25" t="e">
        <f>COUNTIFS(#REF!, H$2,#REF!, $B$142)+COUNTIFS(#REF!, I$2,#REF!, $B$142)+COUNTIFS(#REF!, J$2,#REF!, $B$142)</f>
        <v>#REF!</v>
      </c>
      <c r="D144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4" s="2"/>
      <c r="F144" s="2"/>
      <c r="H144" s="64"/>
      <c r="I144" s="24" t="s">
        <v>55</v>
      </c>
      <c r="J144" s="43">
        <v>0</v>
      </c>
      <c r="K144" s="49">
        <v>5</v>
      </c>
      <c r="L144" s="56">
        <f t="shared" si="41"/>
        <v>0</v>
      </c>
      <c r="M144" s="59">
        <f t="shared" si="28"/>
        <v>1</v>
      </c>
      <c r="N144" s="59"/>
      <c r="O144" s="64"/>
      <c r="P144" s="24" t="s">
        <v>55</v>
      </c>
      <c r="Q144" s="27">
        <f t="shared" si="42"/>
        <v>5</v>
      </c>
      <c r="R144" s="27">
        <f t="shared" si="43"/>
        <v>27</v>
      </c>
      <c r="S144" s="52">
        <f t="shared" si="44"/>
        <v>0.15625</v>
      </c>
      <c r="T144" s="59">
        <f t="shared" si="45"/>
        <v>0.84375</v>
      </c>
      <c r="U144" s="35">
        <v>0</v>
      </c>
      <c r="V144" s="36">
        <v>5</v>
      </c>
    </row>
    <row r="145" spans="2:22" ht="19.5" thickBot="1" x14ac:dyDescent="0.3">
      <c r="B145" s="5" t="s">
        <v>5</v>
      </c>
      <c r="C145" s="25" t="e">
        <f>COUNTIFS(#REF!, H$2,#REF!, $B$142)+COUNTIFS(#REF!, I$2,#REF!, $B$142)+COUNTIFS(#REF!, J$2,#REF!, $B$142)</f>
        <v>#REF!</v>
      </c>
      <c r="D145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5" s="2"/>
      <c r="F145" s="2"/>
      <c r="H145" s="64"/>
      <c r="I145" s="25" t="s">
        <v>19</v>
      </c>
      <c r="J145" s="43">
        <v>147</v>
      </c>
      <c r="K145" s="49">
        <v>93</v>
      </c>
      <c r="L145" s="56">
        <f t="shared" si="41"/>
        <v>0.61250000000000004</v>
      </c>
      <c r="M145" s="59">
        <f t="shared" si="28"/>
        <v>0.38749999999999996</v>
      </c>
      <c r="N145" s="59"/>
      <c r="O145" s="64"/>
      <c r="P145" s="25" t="s">
        <v>19</v>
      </c>
      <c r="Q145" s="27">
        <f t="shared" si="42"/>
        <v>399</v>
      </c>
      <c r="R145" s="27">
        <f t="shared" si="43"/>
        <v>148</v>
      </c>
      <c r="S145" s="52">
        <f t="shared" si="44"/>
        <v>0.7294332723948812</v>
      </c>
      <c r="T145" s="59">
        <f t="shared" si="45"/>
        <v>0.2705667276051188</v>
      </c>
      <c r="U145" s="35">
        <v>147</v>
      </c>
      <c r="V145" s="36">
        <v>93</v>
      </c>
    </row>
    <row r="146" spans="2:22" ht="19.5" thickBot="1" x14ac:dyDescent="0.3">
      <c r="B146" s="5" t="s">
        <v>6</v>
      </c>
      <c r="C146" s="25" t="e">
        <f>COUNTIFS(#REF!, H$2,#REF!, $B$142)+COUNTIFS(#REF!, I$2,#REF!, $B$142)+COUNTIFS(#REF!, J$2,#REF!, $B$142)</f>
        <v>#REF!</v>
      </c>
      <c r="D146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6" s="2"/>
      <c r="F146" s="2"/>
      <c r="H146" s="65"/>
      <c r="I146" s="13" t="s">
        <v>15</v>
      </c>
      <c r="J146" s="45">
        <f>SUM(J133:J145)</f>
        <v>568</v>
      </c>
      <c r="K146" s="50">
        <f>SUM(K133:K145)</f>
        <v>395</v>
      </c>
      <c r="L146" s="57">
        <f>(J146/(J146+K146))</f>
        <v>0.58982346832814125</v>
      </c>
      <c r="M146" s="59">
        <f t="shared" si="28"/>
        <v>0.41017653167185875</v>
      </c>
      <c r="N146" s="59"/>
      <c r="O146" s="65"/>
      <c r="P146" s="13" t="s">
        <v>15</v>
      </c>
      <c r="Q146" s="27">
        <f t="shared" si="42"/>
        <v>4514</v>
      </c>
      <c r="R146" s="27">
        <f t="shared" si="43"/>
        <v>1935</v>
      </c>
      <c r="S146" s="53">
        <f>(Q146/(Q146+R146))</f>
        <v>0.69995348115986977</v>
      </c>
      <c r="T146" s="59">
        <f t="shared" si="45"/>
        <v>0.30004651884013023</v>
      </c>
      <c r="U146" s="29">
        <v>568</v>
      </c>
      <c r="V146" s="37">
        <v>395</v>
      </c>
    </row>
    <row r="147" spans="2:22" ht="19.5" thickBot="1" x14ac:dyDescent="0.3">
      <c r="B147" s="5" t="s">
        <v>7</v>
      </c>
      <c r="C147" s="25" t="e">
        <f>COUNTIFS(#REF!, H$2,#REF!, $B$142)+COUNTIFS(#REF!, I$2,#REF!, $B$142)+COUNTIFS(#REF!, J$2,#REF!, $B$142)</f>
        <v>#REF!</v>
      </c>
      <c r="D147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7" s="2"/>
      <c r="F147" s="2"/>
      <c r="H147" s="63" t="s">
        <v>13</v>
      </c>
      <c r="I147" s="10" t="s">
        <v>23</v>
      </c>
      <c r="J147" s="42">
        <v>29</v>
      </c>
      <c r="K147" s="47">
        <v>29</v>
      </c>
      <c r="L147" s="55">
        <f>(J147/(J147+K147))</f>
        <v>0.5</v>
      </c>
      <c r="M147" s="59">
        <f t="shared" si="28"/>
        <v>0.5</v>
      </c>
      <c r="N147" s="59"/>
      <c r="O147" s="63" t="s">
        <v>50</v>
      </c>
      <c r="P147" s="10" t="s">
        <v>23</v>
      </c>
      <c r="Q147" s="27">
        <f>U77+U63+U49+U35+U21+U7+U91+U105+U119+U133+U147</f>
        <v>362</v>
      </c>
      <c r="R147" s="27">
        <f>V77+V63+V49+V35+V21+V7+V91+V105+V119+V133+V147</f>
        <v>99</v>
      </c>
      <c r="S147" s="51">
        <f>(Q147/(Q147+R147))</f>
        <v>0.7852494577006508</v>
      </c>
      <c r="T147" s="59">
        <f t="shared" si="45"/>
        <v>0.2147505422993492</v>
      </c>
      <c r="U147" s="38">
        <v>29</v>
      </c>
      <c r="V147" s="39">
        <v>29</v>
      </c>
    </row>
    <row r="148" spans="2:22" ht="19.5" thickBot="1" x14ac:dyDescent="0.3">
      <c r="B148" s="5" t="s">
        <v>8</v>
      </c>
      <c r="C148" s="25" t="e">
        <f>COUNTIFS(#REF!, H$2,#REF!, $B$142)+COUNTIFS(#REF!, I$2,#REF!, $B$142)+COUNTIFS(#REF!, J$2,#REF!, $B$142)</f>
        <v>#REF!</v>
      </c>
      <c r="D148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8" s="2"/>
      <c r="F148" s="2"/>
      <c r="H148" s="64"/>
      <c r="I148" s="11" t="s">
        <v>0</v>
      </c>
      <c r="J148" s="43">
        <v>129</v>
      </c>
      <c r="K148" s="49">
        <v>168</v>
      </c>
      <c r="L148" s="56">
        <f t="shared" ref="L148:L159" si="46">(J148/(J148+K148))</f>
        <v>0.43434343434343436</v>
      </c>
      <c r="M148" s="59">
        <f t="shared" si="28"/>
        <v>0.56565656565656564</v>
      </c>
      <c r="N148" s="59"/>
      <c r="O148" s="64"/>
      <c r="P148" s="11" t="s">
        <v>0</v>
      </c>
      <c r="Q148" s="27">
        <f t="shared" ref="Q148:Q160" si="47">U78+U64+U50+U36+U22+U8+U92+U106+U120+U134+U148</f>
        <v>1355</v>
      </c>
      <c r="R148" s="27">
        <f t="shared" ref="R148:R160" si="48">V78+V64+V50+V36+V22+V8+V92+V106+V120+V134+V148</f>
        <v>975</v>
      </c>
      <c r="S148" s="52">
        <f t="shared" ref="S148:S159" si="49">(Q148/(Q148+R148))</f>
        <v>0.58154506437768239</v>
      </c>
      <c r="T148" s="59">
        <f t="shared" si="45"/>
        <v>0.41845493562231761</v>
      </c>
      <c r="U148" s="35">
        <v>129</v>
      </c>
      <c r="V148" s="36">
        <v>168</v>
      </c>
    </row>
    <row r="149" spans="2:22" ht="19.5" thickBot="1" x14ac:dyDescent="0.3">
      <c r="B149" s="5" t="s">
        <v>9</v>
      </c>
      <c r="C149" s="25" t="e">
        <f>COUNTIFS(#REF!, H$2,#REF!, $B$142)+COUNTIFS(#REF!, I$2,#REF!, $B$142)+COUNTIFS(#REF!, J$2,#REF!, $B$142)</f>
        <v>#REF!</v>
      </c>
      <c r="D149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49" s="2"/>
      <c r="F149" s="2"/>
      <c r="H149" s="64"/>
      <c r="I149" s="12" t="s">
        <v>34</v>
      </c>
      <c r="J149" s="43">
        <v>191</v>
      </c>
      <c r="K149" s="49">
        <v>90</v>
      </c>
      <c r="L149" s="56">
        <f t="shared" si="46"/>
        <v>0.67971530249110323</v>
      </c>
      <c r="M149" s="59">
        <f t="shared" ref="M149:M174" si="50">(100%-L149)</f>
        <v>0.32028469750889677</v>
      </c>
      <c r="N149" s="59"/>
      <c r="O149" s="64"/>
      <c r="P149" s="12" t="s">
        <v>34</v>
      </c>
      <c r="Q149" s="27">
        <f t="shared" si="47"/>
        <v>1598</v>
      </c>
      <c r="R149" s="27">
        <f t="shared" si="48"/>
        <v>446</v>
      </c>
      <c r="S149" s="52">
        <f t="shared" si="49"/>
        <v>0.78180039138943247</v>
      </c>
      <c r="T149" s="59">
        <f t="shared" si="45"/>
        <v>0.21819960861056753</v>
      </c>
      <c r="U149" s="35">
        <v>191</v>
      </c>
      <c r="V149" s="36">
        <v>90</v>
      </c>
    </row>
    <row r="150" spans="2:22" ht="19.5" thickBot="1" x14ac:dyDescent="0.3">
      <c r="B150" s="5" t="s">
        <v>10</v>
      </c>
      <c r="C150" s="25" t="e">
        <f>COUNTIFS(#REF!, H$2,#REF!, $B$142)+COUNTIFS(#REF!, I$2,#REF!, $B$142)+COUNTIFS(#REF!, J$2,#REF!, $B$142)</f>
        <v>#REF!</v>
      </c>
      <c r="D150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50" s="2"/>
      <c r="F150" s="2"/>
      <c r="H150" s="64"/>
      <c r="I150" s="12" t="s">
        <v>35</v>
      </c>
      <c r="J150" s="44">
        <v>15</v>
      </c>
      <c r="K150" s="49">
        <v>10</v>
      </c>
      <c r="L150" s="56">
        <f t="shared" si="46"/>
        <v>0.6</v>
      </c>
      <c r="M150" s="59">
        <f t="shared" si="50"/>
        <v>0.4</v>
      </c>
      <c r="N150" s="59"/>
      <c r="O150" s="64"/>
      <c r="P150" s="12" t="s">
        <v>35</v>
      </c>
      <c r="Q150" s="27">
        <f t="shared" si="47"/>
        <v>315</v>
      </c>
      <c r="R150" s="27">
        <f t="shared" si="48"/>
        <v>194</v>
      </c>
      <c r="S150" s="52">
        <f t="shared" si="49"/>
        <v>0.61886051080550097</v>
      </c>
      <c r="T150" s="59">
        <f t="shared" si="45"/>
        <v>0.38113948919449903</v>
      </c>
      <c r="U150" s="35">
        <v>15</v>
      </c>
      <c r="V150" s="36">
        <v>10</v>
      </c>
    </row>
    <row r="151" spans="2:22" ht="19.5" thickBot="1" x14ac:dyDescent="0.3">
      <c r="B151" s="5" t="s">
        <v>11</v>
      </c>
      <c r="C151" s="25" t="e">
        <f>COUNTIFS(#REF!, H$2,#REF!, $B$142)+COUNTIFS(#REF!, I$2,#REF!, $B$142)+COUNTIFS(#REF!, J$2,#REF!, $B$142)</f>
        <v>#REF!</v>
      </c>
      <c r="D151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51" s="2"/>
      <c r="F151" s="2"/>
      <c r="H151" s="64"/>
      <c r="I151" s="12" t="s">
        <v>31</v>
      </c>
      <c r="J151" s="44">
        <v>6</v>
      </c>
      <c r="K151" s="49">
        <v>7</v>
      </c>
      <c r="L151" s="56">
        <f t="shared" si="46"/>
        <v>0.46153846153846156</v>
      </c>
      <c r="M151" s="59">
        <f t="shared" si="50"/>
        <v>0.53846153846153844</v>
      </c>
      <c r="N151" s="59"/>
      <c r="O151" s="64"/>
      <c r="P151" s="12" t="s">
        <v>31</v>
      </c>
      <c r="Q151" s="27">
        <f t="shared" si="47"/>
        <v>32</v>
      </c>
      <c r="R151" s="27">
        <f t="shared" si="48"/>
        <v>91</v>
      </c>
      <c r="S151" s="52">
        <f t="shared" si="49"/>
        <v>0.26016260162601629</v>
      </c>
      <c r="T151" s="59">
        <f t="shared" si="45"/>
        <v>0.73983739837398366</v>
      </c>
      <c r="U151" s="35">
        <v>6</v>
      </c>
      <c r="V151" s="36">
        <v>7</v>
      </c>
    </row>
    <row r="152" spans="2:22" ht="19.5" thickBot="1" x14ac:dyDescent="0.3">
      <c r="B152" s="5" t="s">
        <v>12</v>
      </c>
      <c r="C152" s="25" t="e">
        <f>COUNTIFS(#REF!, H$2,#REF!, $B$142)+COUNTIFS(#REF!, I$2,#REF!, $B$142)+COUNTIFS(#REF!, J$2,#REF!, $B$142)</f>
        <v>#REF!</v>
      </c>
      <c r="D152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52" s="2"/>
      <c r="F152" s="2"/>
      <c r="H152" s="64"/>
      <c r="I152" s="12" t="s">
        <v>2</v>
      </c>
      <c r="J152" s="44">
        <v>66</v>
      </c>
      <c r="K152" s="49">
        <v>11</v>
      </c>
      <c r="L152" s="56">
        <f t="shared" si="46"/>
        <v>0.8571428571428571</v>
      </c>
      <c r="M152" s="59">
        <f t="shared" si="50"/>
        <v>0.1428571428571429</v>
      </c>
      <c r="N152" s="59"/>
      <c r="O152" s="64"/>
      <c r="P152" s="12" t="s">
        <v>2</v>
      </c>
      <c r="Q152" s="27">
        <f t="shared" si="47"/>
        <v>692</v>
      </c>
      <c r="R152" s="27">
        <f t="shared" si="48"/>
        <v>71</v>
      </c>
      <c r="S152" s="52">
        <f t="shared" si="49"/>
        <v>0.90694626474442985</v>
      </c>
      <c r="T152" s="59">
        <f t="shared" si="45"/>
        <v>9.3053735255570147E-2</v>
      </c>
      <c r="U152" s="35">
        <v>66</v>
      </c>
      <c r="V152" s="36">
        <v>11</v>
      </c>
    </row>
    <row r="153" spans="2:22" ht="19.5" thickBot="1" x14ac:dyDescent="0.3">
      <c r="B153" s="5" t="s">
        <v>13</v>
      </c>
      <c r="C153" s="25" t="e">
        <f>COUNTIFS(#REF!, H$2,#REF!, $B$142)+COUNTIFS(#REF!, I$2,#REF!, $B$142)+COUNTIFS(#REF!, J$2,#REF!, $B$142)</f>
        <v>#REF!</v>
      </c>
      <c r="D153" s="22" t="e">
        <f>COUNTIFS(#REF!, H$4,#REF!, $B$142)+COUNTIFS(#REF!, I$4,#REF!, $B$142)+COUNTIFS(#REF!, J$4,#REF!, $B$142)+COUNTIFS(#REF!, K$4,#REF!, $B$142)+COUNTIFS(#REF!, L$4,#REF!, $B$142)+COUNTIFS(#REF!, M$4,#REF!, $B$142)</f>
        <v>#REF!</v>
      </c>
      <c r="E153" s="2"/>
      <c r="F153" s="2"/>
      <c r="H153" s="64"/>
      <c r="I153" s="12" t="s">
        <v>1</v>
      </c>
      <c r="J153" s="44">
        <v>11</v>
      </c>
      <c r="K153" s="49">
        <v>36</v>
      </c>
      <c r="L153" s="56">
        <f t="shared" si="46"/>
        <v>0.23404255319148937</v>
      </c>
      <c r="M153" s="59">
        <f t="shared" si="50"/>
        <v>0.76595744680851063</v>
      </c>
      <c r="N153" s="59"/>
      <c r="O153" s="64"/>
      <c r="P153" s="12" t="s">
        <v>1</v>
      </c>
      <c r="Q153" s="27">
        <f t="shared" si="47"/>
        <v>110</v>
      </c>
      <c r="R153" s="27">
        <f t="shared" si="48"/>
        <v>96</v>
      </c>
      <c r="S153" s="52">
        <f t="shared" si="49"/>
        <v>0.53398058252427183</v>
      </c>
      <c r="T153" s="59">
        <f t="shared" si="45"/>
        <v>0.46601941747572817</v>
      </c>
      <c r="U153" s="35">
        <v>11</v>
      </c>
      <c r="V153" s="36">
        <v>36</v>
      </c>
    </row>
    <row r="154" spans="2:22" ht="19.5" thickBot="1" x14ac:dyDescent="0.3">
      <c r="B154" s="6" t="s">
        <v>14</v>
      </c>
      <c r="C154" s="26"/>
      <c r="D154" s="23"/>
      <c r="E154" s="2"/>
      <c r="F154" s="2"/>
      <c r="H154" s="64"/>
      <c r="I154" s="12" t="s">
        <v>32</v>
      </c>
      <c r="J154" s="43">
        <v>1</v>
      </c>
      <c r="K154" s="49">
        <v>0</v>
      </c>
      <c r="L154" s="56">
        <f t="shared" si="46"/>
        <v>1</v>
      </c>
      <c r="M154" s="59">
        <f t="shared" si="50"/>
        <v>0</v>
      </c>
      <c r="N154" s="59"/>
      <c r="O154" s="64"/>
      <c r="P154" s="12" t="s">
        <v>32</v>
      </c>
      <c r="Q154" s="27">
        <f t="shared" si="47"/>
        <v>6</v>
      </c>
      <c r="R154" s="27">
        <f t="shared" si="48"/>
        <v>25</v>
      </c>
      <c r="S154" s="52">
        <f t="shared" si="49"/>
        <v>0.19354838709677419</v>
      </c>
      <c r="T154" s="59">
        <f t="shared" si="45"/>
        <v>0.80645161290322576</v>
      </c>
      <c r="U154" s="35">
        <v>1</v>
      </c>
      <c r="V154" s="36">
        <v>0</v>
      </c>
    </row>
    <row r="155" spans="2:22" ht="19.5" thickBot="1" x14ac:dyDescent="0.3">
      <c r="H155" s="64"/>
      <c r="I155" s="12" t="s">
        <v>33</v>
      </c>
      <c r="J155" s="44">
        <v>0</v>
      </c>
      <c r="K155" s="49">
        <v>1</v>
      </c>
      <c r="L155" s="56">
        <f t="shared" si="46"/>
        <v>0</v>
      </c>
      <c r="M155" s="59">
        <f t="shared" si="50"/>
        <v>1</v>
      </c>
      <c r="N155" s="59"/>
      <c r="O155" s="64"/>
      <c r="P155" s="12" t="s">
        <v>33</v>
      </c>
      <c r="Q155" s="27">
        <f t="shared" si="47"/>
        <v>16</v>
      </c>
      <c r="R155" s="27">
        <f t="shared" si="48"/>
        <v>70</v>
      </c>
      <c r="S155" s="52">
        <f t="shared" si="49"/>
        <v>0.18604651162790697</v>
      </c>
      <c r="T155" s="59">
        <f t="shared" si="45"/>
        <v>0.81395348837209303</v>
      </c>
      <c r="U155" s="35">
        <v>0</v>
      </c>
      <c r="V155" s="36">
        <v>1</v>
      </c>
    </row>
    <row r="156" spans="2:22" ht="19.5" thickBot="1" x14ac:dyDescent="0.3">
      <c r="B156" s="8" t="s">
        <v>62</v>
      </c>
      <c r="C156" s="8" t="s">
        <v>20</v>
      </c>
      <c r="D156" s="20" t="s">
        <v>21</v>
      </c>
      <c r="E156" s="1"/>
      <c r="F156" s="1"/>
      <c r="H156" s="64"/>
      <c r="I156" s="30" t="s">
        <v>53</v>
      </c>
      <c r="J156" s="44">
        <v>0</v>
      </c>
      <c r="K156" s="49">
        <v>1</v>
      </c>
      <c r="L156" s="56">
        <f t="shared" si="46"/>
        <v>0</v>
      </c>
      <c r="M156" s="59">
        <f t="shared" si="50"/>
        <v>1</v>
      </c>
      <c r="N156" s="59"/>
      <c r="O156" s="64"/>
      <c r="P156" s="30" t="s">
        <v>53</v>
      </c>
      <c r="Q156" s="27">
        <f t="shared" si="47"/>
        <v>2</v>
      </c>
      <c r="R156" s="27">
        <f t="shared" si="48"/>
        <v>16</v>
      </c>
      <c r="S156" s="52">
        <f t="shared" si="49"/>
        <v>0.1111111111111111</v>
      </c>
      <c r="T156" s="59">
        <f t="shared" si="45"/>
        <v>0.88888888888888884</v>
      </c>
      <c r="U156" s="35">
        <v>0</v>
      </c>
      <c r="V156" s="36">
        <v>1</v>
      </c>
    </row>
    <row r="157" spans="2:22" ht="19.5" thickBot="1" x14ac:dyDescent="0.3">
      <c r="B157" s="7" t="s">
        <v>3</v>
      </c>
      <c r="C157" s="24" t="e">
        <f>COUNTIFS(#REF!, H$2,#REF!, $B$156)+COUNTIFS(#REF!, I$2,#REF!, $B$156)+COUNTIFS(#REF!, J$2,#REF!, $B$156)</f>
        <v>#REF!</v>
      </c>
      <c r="D157" s="21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57" s="25" t="e">
        <f>COUNTIFS(#REF!, $H$2,#REF!, $B156)+COUNTIFS(#REF!, $I$2,#REF!, $B156)+COUNTIFS(#REF!, $J$2,#REF!, $B156)</f>
        <v>#REF!</v>
      </c>
      <c r="F157" s="21" t="e">
        <f>COUNTIFS(#REF!, $H$4,#REF!, $B156)+COUNTIFS(#REF!, $I$4,#REF!, $B156)+COUNTIFS(#REF!, $J$4,#REF!, $B156)+COUNTIFS(#REF!, $K$4,#REF!, $B156)+COUNTIFS(#REF!, $L$4,#REF!, $B156)+COUNTIFS(#REF!, $M$4,#REF!, $B156)</f>
        <v>#REF!</v>
      </c>
      <c r="H157" s="64"/>
      <c r="I157" s="31" t="s">
        <v>54</v>
      </c>
      <c r="J157" s="43">
        <v>28</v>
      </c>
      <c r="K157" s="48">
        <v>18</v>
      </c>
      <c r="L157" s="56">
        <f t="shared" si="46"/>
        <v>0.60869565217391308</v>
      </c>
      <c r="M157" s="59">
        <f t="shared" si="50"/>
        <v>0.39130434782608692</v>
      </c>
      <c r="N157" s="59"/>
      <c r="O157" s="64"/>
      <c r="P157" s="31" t="s">
        <v>54</v>
      </c>
      <c r="Q157" s="27">
        <f t="shared" si="47"/>
        <v>98</v>
      </c>
      <c r="R157" s="27">
        <f t="shared" si="48"/>
        <v>48</v>
      </c>
      <c r="S157" s="52">
        <f t="shared" si="49"/>
        <v>0.67123287671232879</v>
      </c>
      <c r="T157" s="59">
        <f t="shared" si="45"/>
        <v>0.32876712328767121</v>
      </c>
      <c r="U157" s="35">
        <v>28</v>
      </c>
      <c r="V157" s="36">
        <v>18</v>
      </c>
    </row>
    <row r="158" spans="2:22" ht="19.5" thickBot="1" x14ac:dyDescent="0.3">
      <c r="B158" s="5" t="s">
        <v>4</v>
      </c>
      <c r="C158" s="25" t="e">
        <f>COUNTIFS(#REF!, H$2,#REF!, $B$156)+COUNTIFS(#REF!, I$2,#REF!, $B$156)+COUNTIFS(#REF!, J$2,#REF!, $B$156)</f>
        <v>#REF!</v>
      </c>
      <c r="D158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58" s="2"/>
      <c r="F158" s="2"/>
      <c r="H158" s="64"/>
      <c r="I158" s="24" t="s">
        <v>55</v>
      </c>
      <c r="J158" s="43">
        <v>0</v>
      </c>
      <c r="K158" s="49">
        <v>1</v>
      </c>
      <c r="L158" s="56">
        <f t="shared" si="46"/>
        <v>0</v>
      </c>
      <c r="M158" s="59">
        <f t="shared" si="50"/>
        <v>1</v>
      </c>
      <c r="N158" s="59"/>
      <c r="O158" s="64"/>
      <c r="P158" s="24" t="s">
        <v>55</v>
      </c>
      <c r="Q158" s="27">
        <f t="shared" si="47"/>
        <v>5</v>
      </c>
      <c r="R158" s="27">
        <f t="shared" si="48"/>
        <v>28</v>
      </c>
      <c r="S158" s="52">
        <f t="shared" si="49"/>
        <v>0.15151515151515152</v>
      </c>
      <c r="T158" s="59">
        <f t="shared" si="45"/>
        <v>0.84848484848484851</v>
      </c>
      <c r="U158" s="35">
        <v>0</v>
      </c>
      <c r="V158" s="36">
        <v>1</v>
      </c>
    </row>
    <row r="159" spans="2:22" ht="19.5" thickBot="1" x14ac:dyDescent="0.3">
      <c r="B159" s="5" t="s">
        <v>5</v>
      </c>
      <c r="C159" s="25" t="e">
        <f>COUNTIFS(#REF!, H$2,#REF!, $B$156)+COUNTIFS(#REF!, I$2,#REF!, $B$156)+COUNTIFS(#REF!, J$2,#REF!, $B$156)</f>
        <v>#REF!</v>
      </c>
      <c r="D159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59" s="2"/>
      <c r="F159" s="2"/>
      <c r="H159" s="64"/>
      <c r="I159" s="25" t="s">
        <v>19</v>
      </c>
      <c r="J159" s="43">
        <v>202</v>
      </c>
      <c r="K159" s="49">
        <v>78</v>
      </c>
      <c r="L159" s="56">
        <f t="shared" si="46"/>
        <v>0.72142857142857142</v>
      </c>
      <c r="M159" s="59">
        <f t="shared" si="50"/>
        <v>0.27857142857142858</v>
      </c>
      <c r="N159" s="59"/>
      <c r="O159" s="64"/>
      <c r="P159" s="25" t="s">
        <v>19</v>
      </c>
      <c r="Q159" s="27">
        <f t="shared" si="47"/>
        <v>601</v>
      </c>
      <c r="R159" s="27">
        <f t="shared" si="48"/>
        <v>226</v>
      </c>
      <c r="S159" s="52">
        <f t="shared" si="49"/>
        <v>0.72672309552599756</v>
      </c>
      <c r="T159" s="59">
        <f t="shared" si="45"/>
        <v>0.27327690447400244</v>
      </c>
      <c r="U159" s="35">
        <v>202</v>
      </c>
      <c r="V159" s="36">
        <v>78</v>
      </c>
    </row>
    <row r="160" spans="2:22" ht="19.5" thickBot="1" x14ac:dyDescent="0.3">
      <c r="B160" s="5" t="s">
        <v>6</v>
      </c>
      <c r="C160" s="25" t="e">
        <f>COUNTIFS(#REF!, H$2,#REF!, $B$156)+COUNTIFS(#REF!, I$2,#REF!, $B$156)+COUNTIFS(#REF!, J$2,#REF!, $B$156)</f>
        <v>#REF!</v>
      </c>
      <c r="D160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0" s="2"/>
      <c r="F160" s="2"/>
      <c r="H160" s="65"/>
      <c r="I160" s="13" t="s">
        <v>15</v>
      </c>
      <c r="J160" s="45">
        <f>SUM(J147:J159)</f>
        <v>678</v>
      </c>
      <c r="K160" s="50">
        <f>SUM(K147:K159)</f>
        <v>450</v>
      </c>
      <c r="L160" s="57">
        <f>(J160/(J160+K160))</f>
        <v>0.60106382978723405</v>
      </c>
      <c r="M160" s="59">
        <f t="shared" si="50"/>
        <v>0.39893617021276595</v>
      </c>
      <c r="N160" s="59"/>
      <c r="O160" s="65"/>
      <c r="P160" s="13" t="s">
        <v>15</v>
      </c>
      <c r="Q160" s="27">
        <f t="shared" si="47"/>
        <v>5192</v>
      </c>
      <c r="R160" s="27">
        <f t="shared" si="48"/>
        <v>2385</v>
      </c>
      <c r="S160" s="53">
        <f>(Q160/(Q160+R160))</f>
        <v>0.68523162201398968</v>
      </c>
      <c r="T160" s="59">
        <f t="shared" si="45"/>
        <v>0.31476837798601032</v>
      </c>
      <c r="U160" s="29">
        <v>678</v>
      </c>
      <c r="V160" s="37">
        <v>450</v>
      </c>
    </row>
    <row r="161" spans="2:22" ht="19.5" thickBot="1" x14ac:dyDescent="0.3">
      <c r="B161" s="5" t="s">
        <v>7</v>
      </c>
      <c r="C161" s="25" t="e">
        <f>COUNTIFS(#REF!, H$2,#REF!, $B$156)+COUNTIFS(#REF!, I$2,#REF!, $B$156)+COUNTIFS(#REF!, J$2,#REF!, $B$156)</f>
        <v>#REF!</v>
      </c>
      <c r="D161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1" s="2"/>
      <c r="F161" s="2"/>
      <c r="H161" s="63" t="s">
        <v>14</v>
      </c>
      <c r="I161" s="10" t="s">
        <v>23</v>
      </c>
      <c r="J161" s="42"/>
      <c r="K161" s="47"/>
      <c r="L161" s="55" t="e">
        <f>(J161/(J161+K161))</f>
        <v>#DIV/0!</v>
      </c>
      <c r="M161" s="59" t="e">
        <f t="shared" si="50"/>
        <v>#DIV/0!</v>
      </c>
      <c r="N161" s="59"/>
      <c r="O161" s="63" t="s">
        <v>51</v>
      </c>
      <c r="P161" s="10" t="s">
        <v>23</v>
      </c>
      <c r="Q161" s="27"/>
      <c r="R161" s="27"/>
      <c r="S161" s="51" t="e">
        <f>(Q161/(Q161+R161))</f>
        <v>#DIV/0!</v>
      </c>
      <c r="T161" s="59" t="e">
        <f t="shared" si="45"/>
        <v>#DIV/0!</v>
      </c>
      <c r="U161" s="38"/>
      <c r="V161" s="39"/>
    </row>
    <row r="162" spans="2:22" ht="19.5" thickBot="1" x14ac:dyDescent="0.3">
      <c r="B162" s="5" t="s">
        <v>8</v>
      </c>
      <c r="C162" s="25" t="e">
        <f>COUNTIFS(#REF!, H$2,#REF!, $B$156)+COUNTIFS(#REF!, I$2,#REF!, $B$156)+COUNTIFS(#REF!, J$2,#REF!, $B$156)</f>
        <v>#REF!</v>
      </c>
      <c r="D162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2" s="2"/>
      <c r="F162" s="2"/>
      <c r="H162" s="64"/>
      <c r="I162" s="11" t="s">
        <v>0</v>
      </c>
      <c r="J162" s="43"/>
      <c r="K162" s="49"/>
      <c r="L162" s="56" t="e">
        <f t="shared" ref="L162:L173" si="51">(J162/(J162+K162))</f>
        <v>#DIV/0!</v>
      </c>
      <c r="M162" s="59" t="e">
        <f t="shared" si="50"/>
        <v>#DIV/0!</v>
      </c>
      <c r="N162" s="59"/>
      <c r="O162" s="64"/>
      <c r="P162" s="11" t="s">
        <v>0</v>
      </c>
      <c r="Q162" s="27"/>
      <c r="R162" s="27"/>
      <c r="S162" s="52" t="e">
        <f t="shared" ref="S162:S173" si="52">(Q162/(Q162+R162))</f>
        <v>#DIV/0!</v>
      </c>
      <c r="T162" s="59" t="e">
        <f t="shared" si="45"/>
        <v>#DIV/0!</v>
      </c>
      <c r="U162" s="35"/>
      <c r="V162" s="36"/>
    </row>
    <row r="163" spans="2:22" ht="19.5" thickBot="1" x14ac:dyDescent="0.3">
      <c r="B163" s="5" t="s">
        <v>9</v>
      </c>
      <c r="C163" s="25" t="e">
        <f>COUNTIFS(#REF!, H$2,#REF!, $B$156)+COUNTIFS(#REF!, I$2,#REF!, $B$156)+COUNTIFS(#REF!, J$2,#REF!, $B$156)</f>
        <v>#REF!</v>
      </c>
      <c r="D163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3" s="2"/>
      <c r="F163" s="2"/>
      <c r="H163" s="64"/>
      <c r="I163" s="12" t="s">
        <v>34</v>
      </c>
      <c r="J163" s="43"/>
      <c r="K163" s="49"/>
      <c r="L163" s="56" t="e">
        <f t="shared" si="51"/>
        <v>#DIV/0!</v>
      </c>
      <c r="M163" s="59" t="e">
        <f t="shared" si="50"/>
        <v>#DIV/0!</v>
      </c>
      <c r="N163" s="59"/>
      <c r="O163" s="64"/>
      <c r="P163" s="12" t="s">
        <v>34</v>
      </c>
      <c r="Q163" s="27"/>
      <c r="R163" s="27"/>
      <c r="S163" s="52" t="e">
        <f t="shared" si="52"/>
        <v>#DIV/0!</v>
      </c>
      <c r="T163" s="59" t="e">
        <f t="shared" si="45"/>
        <v>#DIV/0!</v>
      </c>
      <c r="U163" s="35"/>
      <c r="V163" s="36"/>
    </row>
    <row r="164" spans="2:22" ht="19.5" thickBot="1" x14ac:dyDescent="0.3">
      <c r="B164" s="5" t="s">
        <v>10</v>
      </c>
      <c r="C164" s="25" t="e">
        <f>COUNTIFS(#REF!, H$2,#REF!, $B$156)+COUNTIFS(#REF!, I$2,#REF!, $B$156)+COUNTIFS(#REF!, J$2,#REF!, $B$156)</f>
        <v>#REF!</v>
      </c>
      <c r="D164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4" s="2"/>
      <c r="F164" s="2"/>
      <c r="H164" s="64"/>
      <c r="I164" s="12" t="s">
        <v>35</v>
      </c>
      <c r="J164" s="44"/>
      <c r="K164" s="49"/>
      <c r="L164" s="56" t="e">
        <f t="shared" si="51"/>
        <v>#DIV/0!</v>
      </c>
      <c r="M164" s="59" t="e">
        <f t="shared" si="50"/>
        <v>#DIV/0!</v>
      </c>
      <c r="N164" s="59"/>
      <c r="O164" s="64"/>
      <c r="P164" s="12" t="s">
        <v>35</v>
      </c>
      <c r="Q164" s="27"/>
      <c r="R164" s="27"/>
      <c r="S164" s="52" t="e">
        <f t="shared" si="52"/>
        <v>#DIV/0!</v>
      </c>
      <c r="T164" s="59" t="e">
        <f t="shared" si="45"/>
        <v>#DIV/0!</v>
      </c>
      <c r="U164" s="35"/>
      <c r="V164" s="36"/>
    </row>
    <row r="165" spans="2:22" ht="19.5" thickBot="1" x14ac:dyDescent="0.3">
      <c r="B165" s="5" t="s">
        <v>11</v>
      </c>
      <c r="C165" s="25" t="e">
        <f>COUNTIFS(#REF!, H$2,#REF!, $B$156)+COUNTIFS(#REF!, I$2,#REF!, $B$156)+COUNTIFS(#REF!, J$2,#REF!, $B$156)</f>
        <v>#REF!</v>
      </c>
      <c r="D165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5" s="2"/>
      <c r="F165" s="2"/>
      <c r="H165" s="64"/>
      <c r="I165" s="12" t="s">
        <v>31</v>
      </c>
      <c r="J165" s="44"/>
      <c r="K165" s="49"/>
      <c r="L165" s="56" t="e">
        <f t="shared" si="51"/>
        <v>#DIV/0!</v>
      </c>
      <c r="M165" s="59" t="e">
        <f t="shared" si="50"/>
        <v>#DIV/0!</v>
      </c>
      <c r="N165" s="59"/>
      <c r="O165" s="64"/>
      <c r="P165" s="12" t="s">
        <v>31</v>
      </c>
      <c r="Q165" s="27">
        <f t="shared" ref="Q165:Q173" si="53">U151+U165</f>
        <v>6</v>
      </c>
      <c r="R165" s="27">
        <f t="shared" ref="R165:R174" si="54">V151+V165</f>
        <v>7</v>
      </c>
      <c r="S165" s="52">
        <f t="shared" si="52"/>
        <v>0.46153846153846156</v>
      </c>
      <c r="T165" s="59">
        <f t="shared" si="45"/>
        <v>0.53846153846153844</v>
      </c>
      <c r="U165" s="35"/>
      <c r="V165" s="36"/>
    </row>
    <row r="166" spans="2:22" ht="19.5" thickBot="1" x14ac:dyDescent="0.3">
      <c r="B166" s="5" t="s">
        <v>12</v>
      </c>
      <c r="C166" s="25" t="e">
        <f>COUNTIFS(#REF!, H$2,#REF!, $B$156)+COUNTIFS(#REF!, I$2,#REF!, $B$156)+COUNTIFS(#REF!, J$2,#REF!, $B$156)</f>
        <v>#REF!</v>
      </c>
      <c r="D166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6" s="2"/>
      <c r="F166" s="2"/>
      <c r="H166" s="64"/>
      <c r="I166" s="12" t="s">
        <v>2</v>
      </c>
      <c r="J166" s="44"/>
      <c r="K166" s="49"/>
      <c r="L166" s="56" t="e">
        <f t="shared" si="51"/>
        <v>#DIV/0!</v>
      </c>
      <c r="M166" s="59" t="e">
        <f t="shared" si="50"/>
        <v>#DIV/0!</v>
      </c>
      <c r="N166" s="59"/>
      <c r="O166" s="64"/>
      <c r="P166" s="12" t="s">
        <v>2</v>
      </c>
      <c r="Q166" s="27">
        <f t="shared" si="53"/>
        <v>66</v>
      </c>
      <c r="R166" s="27">
        <f t="shared" si="54"/>
        <v>11</v>
      </c>
      <c r="S166" s="52">
        <f t="shared" si="52"/>
        <v>0.8571428571428571</v>
      </c>
      <c r="T166" s="59">
        <f t="shared" si="45"/>
        <v>0.1428571428571429</v>
      </c>
      <c r="U166" s="35"/>
      <c r="V166" s="36"/>
    </row>
    <row r="167" spans="2:22" ht="19.5" thickBot="1" x14ac:dyDescent="0.3">
      <c r="B167" s="5" t="s">
        <v>13</v>
      </c>
      <c r="C167" s="25" t="e">
        <f>COUNTIFS(#REF!, H$2,#REF!, $B$156)+COUNTIFS(#REF!, I$2,#REF!, $B$156)+COUNTIFS(#REF!, J$2,#REF!, $B$156)</f>
        <v>#REF!</v>
      </c>
      <c r="D167" s="22" t="e">
        <f>COUNTIFS(#REF!, H$4,#REF!, $B$156)+COUNTIFS(#REF!, I$4,#REF!, $B$156)+COUNTIFS(#REF!, J$4,#REF!, $B$156)+COUNTIFS(#REF!, K$4,#REF!, $B$156)+COUNTIFS(#REF!, L$4,#REF!, $B$156)+COUNTIFS(#REF!, M$4,#REF!, $B$156)</f>
        <v>#REF!</v>
      </c>
      <c r="E167" s="2"/>
      <c r="F167" s="2"/>
      <c r="H167" s="64"/>
      <c r="I167" s="12" t="s">
        <v>1</v>
      </c>
      <c r="J167" s="44"/>
      <c r="K167" s="49"/>
      <c r="L167" s="56" t="e">
        <f t="shared" si="51"/>
        <v>#DIV/0!</v>
      </c>
      <c r="M167" s="59" t="e">
        <f t="shared" si="50"/>
        <v>#DIV/0!</v>
      </c>
      <c r="N167" s="59"/>
      <c r="O167" s="64"/>
      <c r="P167" s="12" t="s">
        <v>1</v>
      </c>
      <c r="Q167" s="27">
        <f t="shared" si="53"/>
        <v>11</v>
      </c>
      <c r="R167" s="27">
        <f t="shared" si="54"/>
        <v>36</v>
      </c>
      <c r="S167" s="52">
        <f t="shared" si="52"/>
        <v>0.23404255319148937</v>
      </c>
      <c r="T167" s="59">
        <f t="shared" si="45"/>
        <v>0.76595744680851063</v>
      </c>
      <c r="U167" s="35"/>
      <c r="V167" s="36"/>
    </row>
    <row r="168" spans="2:22" ht="19.5" thickBot="1" x14ac:dyDescent="0.3">
      <c r="B168" s="6" t="s">
        <v>14</v>
      </c>
      <c r="C168" s="26"/>
      <c r="D168" s="23"/>
      <c r="E168" s="2"/>
      <c r="F168" s="2"/>
      <c r="H168" s="64"/>
      <c r="I168" s="12" t="s">
        <v>32</v>
      </c>
      <c r="J168" s="43"/>
      <c r="K168" s="49"/>
      <c r="L168" s="56" t="e">
        <f t="shared" si="51"/>
        <v>#DIV/0!</v>
      </c>
      <c r="M168" s="59" t="e">
        <f t="shared" si="50"/>
        <v>#DIV/0!</v>
      </c>
      <c r="N168" s="59"/>
      <c r="O168" s="64"/>
      <c r="P168" s="12" t="s">
        <v>32</v>
      </c>
      <c r="Q168" s="27">
        <f t="shared" si="53"/>
        <v>1</v>
      </c>
      <c r="R168" s="27">
        <f t="shared" si="54"/>
        <v>0</v>
      </c>
      <c r="S168" s="52">
        <f t="shared" si="52"/>
        <v>1</v>
      </c>
      <c r="T168" s="59">
        <f t="shared" si="45"/>
        <v>0</v>
      </c>
      <c r="U168" s="35"/>
      <c r="V168" s="36"/>
    </row>
    <row r="169" spans="2:22" ht="19.5" thickBot="1" x14ac:dyDescent="0.3">
      <c r="H169" s="64"/>
      <c r="I169" s="12" t="s">
        <v>33</v>
      </c>
      <c r="J169" s="44"/>
      <c r="K169" s="49"/>
      <c r="L169" s="56" t="e">
        <f t="shared" si="51"/>
        <v>#DIV/0!</v>
      </c>
      <c r="M169" s="59" t="e">
        <f t="shared" si="50"/>
        <v>#DIV/0!</v>
      </c>
      <c r="N169" s="59"/>
      <c r="O169" s="64"/>
      <c r="P169" s="12" t="s">
        <v>33</v>
      </c>
      <c r="Q169" s="27">
        <f t="shared" si="53"/>
        <v>0</v>
      </c>
      <c r="R169" s="27">
        <f t="shared" si="54"/>
        <v>1</v>
      </c>
      <c r="S169" s="52">
        <f t="shared" si="52"/>
        <v>0</v>
      </c>
      <c r="T169" s="59">
        <f t="shared" si="45"/>
        <v>1</v>
      </c>
      <c r="U169" s="35"/>
      <c r="V169" s="36"/>
    </row>
    <row r="170" spans="2:22" ht="19.5" thickBot="1" x14ac:dyDescent="0.3">
      <c r="B170" s="8" t="s">
        <v>16</v>
      </c>
      <c r="C170" s="8" t="s">
        <v>20</v>
      </c>
      <c r="D170" s="20" t="s">
        <v>21</v>
      </c>
      <c r="E170" s="1"/>
      <c r="F170" s="1"/>
      <c r="H170" s="64"/>
      <c r="I170" s="30" t="s">
        <v>53</v>
      </c>
      <c r="J170" s="44"/>
      <c r="K170" s="49"/>
      <c r="L170" s="56" t="e">
        <f t="shared" si="51"/>
        <v>#DIV/0!</v>
      </c>
      <c r="M170" s="59" t="e">
        <f t="shared" si="50"/>
        <v>#DIV/0!</v>
      </c>
      <c r="N170" s="59"/>
      <c r="O170" s="64"/>
      <c r="P170" s="30" t="s">
        <v>53</v>
      </c>
      <c r="Q170" s="27">
        <f t="shared" si="53"/>
        <v>0</v>
      </c>
      <c r="R170" s="27">
        <f t="shared" si="54"/>
        <v>1</v>
      </c>
      <c r="S170" s="52">
        <f t="shared" si="52"/>
        <v>0</v>
      </c>
      <c r="T170" s="59">
        <f t="shared" si="45"/>
        <v>1</v>
      </c>
      <c r="U170" s="35"/>
      <c r="V170" s="36"/>
    </row>
    <row r="171" spans="2:22" ht="19.5" thickBot="1" x14ac:dyDescent="0.3">
      <c r="B171" s="7" t="s">
        <v>3</v>
      </c>
      <c r="C171" s="24" t="e">
        <f>COUNTIFS(#REF!, H$2,#REF!, $B$170)+COUNTIFS(#REF!, I$2,#REF!, $B$170)+COUNTIFS(#REF!, J$2,#REF!, $B$170)</f>
        <v>#REF!</v>
      </c>
      <c r="D171" s="21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1" s="25" t="e">
        <f>COUNTIFS(#REF!, $H$2,#REF!, $B170)+COUNTIFS(#REF!, $I$2,#REF!, $B170)+COUNTIFS(#REF!, $J$2,#REF!, $B170)</f>
        <v>#REF!</v>
      </c>
      <c r="F171" s="21" t="e">
        <f>COUNTIFS(#REF!, $H$4,#REF!, $B170)+COUNTIFS(#REF!, $I$4,#REF!, $B170)+COUNTIFS(#REF!, $J$4,#REF!, $B170)+COUNTIFS(#REF!, $K$4,#REF!, $B170)+COUNTIFS(#REF!, $L$4,#REF!, $B170)+COUNTIFS(#REF!, $M$4,#REF!, $B170)</f>
        <v>#REF!</v>
      </c>
      <c r="H171" s="64"/>
      <c r="I171" s="31" t="s">
        <v>54</v>
      </c>
      <c r="J171" s="43"/>
      <c r="K171" s="48"/>
      <c r="L171" s="56" t="e">
        <f t="shared" si="51"/>
        <v>#DIV/0!</v>
      </c>
      <c r="M171" s="59" t="e">
        <f t="shared" si="50"/>
        <v>#DIV/0!</v>
      </c>
      <c r="N171" s="59"/>
      <c r="O171" s="64"/>
      <c r="P171" s="31" t="s">
        <v>54</v>
      </c>
      <c r="Q171" s="27">
        <f t="shared" si="53"/>
        <v>28</v>
      </c>
      <c r="R171" s="27">
        <f t="shared" si="54"/>
        <v>18</v>
      </c>
      <c r="S171" s="52">
        <f t="shared" si="52"/>
        <v>0.60869565217391308</v>
      </c>
      <c r="T171" s="59">
        <f t="shared" si="45"/>
        <v>0.39130434782608692</v>
      </c>
      <c r="U171" s="35"/>
      <c r="V171" s="36"/>
    </row>
    <row r="172" spans="2:22" ht="19.5" thickBot="1" x14ac:dyDescent="0.3">
      <c r="B172" s="5" t="s">
        <v>4</v>
      </c>
      <c r="C172" s="25" t="e">
        <f>COUNTIFS(#REF!, H$2,#REF!, $B$170)+COUNTIFS(#REF!, I$2,#REF!, $B$170)+COUNTIFS(#REF!, J$2,#REF!, $B$170)</f>
        <v>#REF!</v>
      </c>
      <c r="D172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2" s="2"/>
      <c r="F172" s="2"/>
      <c r="H172" s="64"/>
      <c r="I172" s="24" t="s">
        <v>55</v>
      </c>
      <c r="J172" s="43"/>
      <c r="K172" s="49"/>
      <c r="L172" s="56" t="e">
        <f t="shared" si="51"/>
        <v>#DIV/0!</v>
      </c>
      <c r="M172" s="59" t="e">
        <f t="shared" si="50"/>
        <v>#DIV/0!</v>
      </c>
      <c r="N172" s="59"/>
      <c r="O172" s="64"/>
      <c r="P172" s="24" t="s">
        <v>55</v>
      </c>
      <c r="Q172" s="27">
        <f t="shared" si="53"/>
        <v>0</v>
      </c>
      <c r="R172" s="27">
        <f t="shared" si="54"/>
        <v>1</v>
      </c>
      <c r="S172" s="52">
        <f t="shared" si="52"/>
        <v>0</v>
      </c>
      <c r="T172" s="59">
        <f t="shared" si="45"/>
        <v>1</v>
      </c>
      <c r="U172" s="35"/>
      <c r="V172" s="36"/>
    </row>
    <row r="173" spans="2:22" ht="19.5" thickBot="1" x14ac:dyDescent="0.3">
      <c r="B173" s="5" t="s">
        <v>5</v>
      </c>
      <c r="C173" s="25" t="e">
        <f>COUNTIFS(#REF!, H$2,#REF!, $B$170)+COUNTIFS(#REF!, I$2,#REF!, $B$170)+COUNTIFS(#REF!, J$2,#REF!, $B$170)</f>
        <v>#REF!</v>
      </c>
      <c r="D173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3" s="2"/>
      <c r="F173" s="2"/>
      <c r="H173" s="64"/>
      <c r="I173" s="25" t="s">
        <v>19</v>
      </c>
      <c r="J173" s="43"/>
      <c r="K173" s="49"/>
      <c r="L173" s="56" t="e">
        <f t="shared" si="51"/>
        <v>#DIV/0!</v>
      </c>
      <c r="M173" s="59" t="e">
        <f t="shared" si="50"/>
        <v>#DIV/0!</v>
      </c>
      <c r="N173" s="59"/>
      <c r="O173" s="64"/>
      <c r="P173" s="25" t="s">
        <v>19</v>
      </c>
      <c r="Q173" s="27">
        <f t="shared" si="53"/>
        <v>202</v>
      </c>
      <c r="R173" s="27">
        <f t="shared" si="54"/>
        <v>78</v>
      </c>
      <c r="S173" s="52">
        <f t="shared" si="52"/>
        <v>0.72142857142857142</v>
      </c>
      <c r="T173" s="59">
        <f t="shared" si="45"/>
        <v>0.27857142857142858</v>
      </c>
      <c r="U173" s="35"/>
      <c r="V173" s="36"/>
    </row>
    <row r="174" spans="2:22" ht="19.5" thickBot="1" x14ac:dyDescent="0.3">
      <c r="B174" s="5" t="s">
        <v>6</v>
      </c>
      <c r="C174" s="25" t="e">
        <f>COUNTIFS(#REF!, H$2,#REF!, $B$170)+COUNTIFS(#REF!, I$2,#REF!, $B$170)+COUNTIFS(#REF!, J$2,#REF!, $B$170)</f>
        <v>#REF!</v>
      </c>
      <c r="D174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4" s="2"/>
      <c r="F174" s="2"/>
      <c r="H174" s="65"/>
      <c r="I174" s="13" t="s">
        <v>15</v>
      </c>
      <c r="J174" s="45">
        <f>SUM(J161:J173)</f>
        <v>0</v>
      </c>
      <c r="K174" s="50">
        <f>SUM(K161:K173)</f>
        <v>0</v>
      </c>
      <c r="L174" s="57" t="e">
        <f>(J174/(J174+K174))</f>
        <v>#DIV/0!</v>
      </c>
      <c r="M174" s="59" t="e">
        <f t="shared" si="50"/>
        <v>#DIV/0!</v>
      </c>
      <c r="N174" s="59"/>
      <c r="O174" s="65"/>
      <c r="P174" s="13" t="s">
        <v>15</v>
      </c>
      <c r="Q174" s="40">
        <f>U160+U174</f>
        <v>678</v>
      </c>
      <c r="R174" s="40">
        <f t="shared" si="54"/>
        <v>450</v>
      </c>
      <c r="S174" s="53">
        <f>(Q174/(Q174+R174))</f>
        <v>0.60106382978723405</v>
      </c>
      <c r="T174" s="59">
        <f t="shared" si="45"/>
        <v>0.39893617021276595</v>
      </c>
      <c r="U174" s="29"/>
      <c r="V174" s="37"/>
    </row>
    <row r="175" spans="2:22" ht="18.75" x14ac:dyDescent="0.25">
      <c r="B175" s="5" t="s">
        <v>7</v>
      </c>
      <c r="C175" s="25" t="e">
        <f>COUNTIFS(#REF!, H$2,#REF!, $B$170)+COUNTIFS(#REF!, I$2,#REF!, $B$170)+COUNTIFS(#REF!, J$2,#REF!, $B$170)</f>
        <v>#REF!</v>
      </c>
      <c r="D175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5" s="2"/>
      <c r="F175" s="2"/>
    </row>
    <row r="176" spans="2:22" ht="18.75" x14ac:dyDescent="0.25">
      <c r="B176" s="5" t="s">
        <v>8</v>
      </c>
      <c r="C176" s="25" t="e">
        <f>COUNTIFS(#REF!, H$2,#REF!, $B$170)+COUNTIFS(#REF!, I$2,#REF!, $B$170)+COUNTIFS(#REF!, J$2,#REF!, $B$170)</f>
        <v>#REF!</v>
      </c>
      <c r="D176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6" s="2"/>
      <c r="F176" s="2"/>
    </row>
    <row r="177" spans="2:6" ht="18.75" x14ac:dyDescent="0.25">
      <c r="B177" s="5" t="s">
        <v>9</v>
      </c>
      <c r="C177" s="25" t="e">
        <f>COUNTIFS(#REF!, H$2,#REF!, $B$170)+COUNTIFS(#REF!, I$2,#REF!, $B$170)+COUNTIFS(#REF!, J$2,#REF!, $B$170)</f>
        <v>#REF!</v>
      </c>
      <c r="D177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7" s="2"/>
      <c r="F177" s="2"/>
    </row>
    <row r="178" spans="2:6" ht="18.75" x14ac:dyDescent="0.25">
      <c r="B178" s="5" t="s">
        <v>10</v>
      </c>
      <c r="C178" s="25" t="e">
        <f>COUNTIFS(#REF!, H$2,#REF!, $B$170)+COUNTIFS(#REF!, I$2,#REF!, $B$170)+COUNTIFS(#REF!, J$2,#REF!, $B$170)</f>
        <v>#REF!</v>
      </c>
      <c r="D178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8" s="2"/>
      <c r="F178" s="2"/>
    </row>
    <row r="179" spans="2:6" ht="18.75" x14ac:dyDescent="0.25">
      <c r="B179" s="5" t="s">
        <v>11</v>
      </c>
      <c r="C179" s="25" t="e">
        <f>COUNTIFS(#REF!, H$2,#REF!, $B$170)+COUNTIFS(#REF!, I$2,#REF!, $B$170)+COUNTIFS(#REF!, J$2,#REF!, $B$170)</f>
        <v>#REF!</v>
      </c>
      <c r="D179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79" s="2"/>
      <c r="F179" s="2"/>
    </row>
    <row r="180" spans="2:6" ht="18.75" x14ac:dyDescent="0.25">
      <c r="B180" s="5" t="s">
        <v>12</v>
      </c>
      <c r="C180" s="25" t="e">
        <f>COUNTIFS(#REF!, H$2,#REF!, $B$170)+COUNTIFS(#REF!, I$2,#REF!, $B$170)+COUNTIFS(#REF!, J$2,#REF!, $B$170)</f>
        <v>#REF!</v>
      </c>
      <c r="D180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80" s="2"/>
      <c r="F180" s="2"/>
    </row>
    <row r="181" spans="2:6" ht="18.75" x14ac:dyDescent="0.25">
      <c r="B181" s="5" t="s">
        <v>13</v>
      </c>
      <c r="C181" s="25" t="e">
        <f>COUNTIFS(#REF!, H$2,#REF!, $B$170)+COUNTIFS(#REF!, I$2,#REF!, $B$170)+COUNTIFS(#REF!, J$2,#REF!, $B$170)</f>
        <v>#REF!</v>
      </c>
      <c r="D181" s="22" t="e">
        <f>COUNTIFS(#REF!, H$4,#REF!, $B$170)+COUNTIFS(#REF!, I$4,#REF!, $B$170)+COUNTIFS(#REF!, J$4,#REF!, $B$170)+COUNTIFS(#REF!, K$4,#REF!, $B$170)+COUNTIFS(#REF!, L$4,#REF!, $B$170)+COUNTIFS(#REF!, M$4,#REF!, $B$170)</f>
        <v>#REF!</v>
      </c>
      <c r="E181" s="2"/>
      <c r="F181" s="2"/>
    </row>
    <row r="182" spans="2:6" ht="19.5" thickBot="1" x14ac:dyDescent="0.3">
      <c r="B182" s="6" t="s">
        <v>14</v>
      </c>
      <c r="C182" s="26"/>
      <c r="D182" s="23"/>
      <c r="E182" s="2"/>
      <c r="F182" s="2"/>
    </row>
  </sheetData>
  <mergeCells count="24">
    <mergeCell ref="H7:H20"/>
    <mergeCell ref="H21:H34"/>
    <mergeCell ref="H35:H48"/>
    <mergeCell ref="H49:H62"/>
    <mergeCell ref="H63:H76"/>
    <mergeCell ref="O7:O20"/>
    <mergeCell ref="O21:O34"/>
    <mergeCell ref="O35:O48"/>
    <mergeCell ref="O49:O62"/>
    <mergeCell ref="O63:O76"/>
    <mergeCell ref="O161:O174"/>
    <mergeCell ref="H91:H104"/>
    <mergeCell ref="O77:O90"/>
    <mergeCell ref="H119:H132"/>
    <mergeCell ref="H133:H146"/>
    <mergeCell ref="H147:H160"/>
    <mergeCell ref="H161:H174"/>
    <mergeCell ref="O91:O104"/>
    <mergeCell ref="O105:O118"/>
    <mergeCell ref="O119:O132"/>
    <mergeCell ref="O133:O146"/>
    <mergeCell ref="O147:O160"/>
    <mergeCell ref="H105:H118"/>
    <mergeCell ref="H77:H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Tableau_Comex</vt:lpstr>
      <vt:lpstr>CommexGlissant</vt:lpstr>
      <vt:lpstr>Noms_Equipes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IANNACE Nicolas</dc:creator>
  <cp:lastModifiedBy>IANNACE NICOLAS</cp:lastModifiedBy>
  <dcterms:created xsi:type="dcterms:W3CDTF">2019-05-28T12:58:37Z</dcterms:created>
  <dcterms:modified xsi:type="dcterms:W3CDTF">2020-02-04T07:29:22Z</dcterms:modified>
</cp:coreProperties>
</file>