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5C9617FA-69E7-4579-984C-74873F40F73A}" xr6:coauthVersionLast="41" xr6:coauthVersionMax="41" xr10:uidLastSave="{00000000-0000-0000-0000-000000000000}"/>
  <bookViews>
    <workbookView xWindow="-120" yWindow="-120" windowWidth="29040" windowHeight="15840" xr2:uid="{2C12081F-55C9-41E3-B335-FE3A75D5AEA7}"/>
  </bookViews>
  <sheets>
    <sheet name="Liste de contacts client" sheetId="4" r:id="rId1"/>
    <sheet name="Réservation" sheetId="2" r:id="rId2"/>
    <sheet name="Visuel Planning" sheetId="6" r:id="rId3"/>
    <sheet name="facturation" sheetId="1" r:id="rId4"/>
    <sheet name="Paramètres" sheetId="7" r:id="rId5"/>
  </sheets>
  <definedNames>
    <definedName name="L_Animal">T_Clients[Nom de l''animal]</definedName>
    <definedName name="L_AnimSupp">T_AnimSupp[Animaux suppl.]</definedName>
    <definedName name="L_Choix">T_Choix[Choix]</definedName>
    <definedName name="L_Code_Animal">T_Réservation[Code]</definedName>
    <definedName name="L_Consultation">T_Consultation[Consultation]</definedName>
    <definedName name="L_Contact">T_Clients[Contact]</definedName>
    <definedName name="L_Nb_visite">T_Nb_visite[Nb de visite]</definedName>
    <definedName name="L_Prestation">T_Prestation[Prestation]</definedName>
    <definedName name="L_Prix">Paramètres!$B$2:$B$5</definedName>
    <definedName name="L_Reglement">T_Reglement[Règlement]</definedName>
    <definedName name="L_Remise">T_Remise[Remise]</definedName>
    <definedName name="L_Type">T_Type[Type]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2" l="1"/>
  <c r="O5" i="2"/>
  <c r="O4" i="2"/>
  <c r="O3" i="2"/>
  <c r="O2" i="2"/>
  <c r="I2" i="2"/>
  <c r="I3" i="2"/>
  <c r="I4" i="2"/>
  <c r="I5" i="2"/>
  <c r="I6" i="2"/>
  <c r="A5" i="2"/>
  <c r="A6" i="2"/>
  <c r="G6" i="2"/>
  <c r="A3" i="2"/>
  <c r="A4" i="2"/>
  <c r="A2" i="2"/>
  <c r="D3" i="6" s="1"/>
  <c r="G5" i="2"/>
  <c r="G4" i="2"/>
  <c r="G3" i="2"/>
  <c r="G2" i="2"/>
  <c r="P2" i="2" s="1"/>
  <c r="C24" i="6" l="1"/>
  <c r="A19" i="1"/>
  <c r="B22" i="1"/>
  <c r="B21" i="1"/>
  <c r="B20" i="1"/>
  <c r="C19" i="1"/>
  <c r="A21" i="1"/>
  <c r="F22" i="1"/>
  <c r="F21" i="1"/>
  <c r="F19" i="1"/>
  <c r="A20" i="1"/>
  <c r="C21" i="1"/>
  <c r="A22" i="1"/>
  <c r="E22" i="1"/>
  <c r="E21" i="1"/>
  <c r="E20" i="1"/>
  <c r="E19" i="1"/>
  <c r="C22" i="1"/>
  <c r="C20" i="1"/>
  <c r="B19" i="1"/>
  <c r="C5" i="6"/>
  <c r="C17" i="6"/>
  <c r="B5" i="6"/>
  <c r="B13" i="6"/>
  <c r="D7" i="6"/>
  <c r="D19" i="6"/>
  <c r="C13" i="6"/>
  <c r="C21" i="6"/>
  <c r="B6" i="6"/>
  <c r="B10" i="6"/>
  <c r="B14" i="6"/>
  <c r="B18" i="6"/>
  <c r="B22" i="6"/>
  <c r="D4" i="6"/>
  <c r="D8" i="6"/>
  <c r="D12" i="6"/>
  <c r="D16" i="6"/>
  <c r="D20" i="6"/>
  <c r="D24" i="6"/>
  <c r="C6" i="6"/>
  <c r="C10" i="6"/>
  <c r="C14" i="6"/>
  <c r="C18" i="6"/>
  <c r="C22" i="6"/>
  <c r="B9" i="6"/>
  <c r="B17" i="6"/>
  <c r="B21" i="6"/>
  <c r="D15" i="6"/>
  <c r="C9" i="6"/>
  <c r="B3" i="6"/>
  <c r="B7" i="6"/>
  <c r="B11" i="6"/>
  <c r="B15" i="6"/>
  <c r="B19" i="6"/>
  <c r="B23" i="6"/>
  <c r="D5" i="6"/>
  <c r="D9" i="6"/>
  <c r="D13" i="6"/>
  <c r="D17" i="6"/>
  <c r="D21" i="6"/>
  <c r="C3" i="6"/>
  <c r="C7" i="6"/>
  <c r="C11" i="6"/>
  <c r="C15" i="6"/>
  <c r="C19" i="6"/>
  <c r="C23" i="6"/>
  <c r="D11" i="6"/>
  <c r="D23" i="6"/>
  <c r="B4" i="6"/>
  <c r="B8" i="6"/>
  <c r="B12" i="6"/>
  <c r="B16" i="6"/>
  <c r="B20" i="6"/>
  <c r="B24" i="6"/>
  <c r="D6" i="6"/>
  <c r="D10" i="6"/>
  <c r="D14" i="6"/>
  <c r="D18" i="6"/>
  <c r="D22" i="6"/>
  <c r="C4" i="6"/>
  <c r="C8" i="6"/>
  <c r="C12" i="6"/>
  <c r="C16" i="6"/>
  <c r="C20" i="6"/>
  <c r="P6" i="2"/>
  <c r="F20" i="1" s="1"/>
  <c r="P4" i="2"/>
  <c r="P3" i="2"/>
  <c r="P5" i="2"/>
  <c r="AJ24" i="6"/>
  <c r="AK24" i="6" s="1"/>
  <c r="AJ23" i="6"/>
  <c r="AK23" i="6" s="1"/>
  <c r="AJ22" i="6"/>
  <c r="AK22" i="6" s="1"/>
  <c r="AJ21" i="6"/>
  <c r="AK21" i="6" s="1"/>
  <c r="AJ20" i="6"/>
  <c r="AK20" i="6" s="1"/>
  <c r="AJ19" i="6"/>
  <c r="AK19" i="6" s="1"/>
  <c r="AJ18" i="6"/>
  <c r="AK18" i="6" s="1"/>
  <c r="AJ17" i="6"/>
  <c r="AK17" i="6" s="1"/>
  <c r="AJ16" i="6"/>
  <c r="AK16" i="6" s="1"/>
  <c r="AJ15" i="6"/>
  <c r="AK15" i="6" s="1"/>
  <c r="AJ14" i="6"/>
  <c r="AK14" i="6" s="1"/>
  <c r="AJ13" i="6"/>
  <c r="AK13" i="6" s="1"/>
  <c r="AJ12" i="6"/>
  <c r="AK12" i="6" s="1"/>
  <c r="AJ11" i="6"/>
  <c r="AK11" i="6" s="1"/>
  <c r="AJ10" i="6"/>
  <c r="AK10" i="6" s="1"/>
  <c r="AJ9" i="6"/>
  <c r="AK9" i="6" s="1"/>
  <c r="AJ8" i="6"/>
  <c r="AK8" i="6" s="1"/>
  <c r="E14" i="1"/>
  <c r="F23" i="1" l="1"/>
  <c r="A3" i="4" l="1"/>
  <c r="D3" i="2" s="1"/>
  <c r="A4" i="4"/>
  <c r="D4" i="2" s="1"/>
  <c r="A5" i="4"/>
  <c r="D5" i="2" s="1"/>
  <c r="A2" i="4"/>
  <c r="D6" i="2" s="1"/>
  <c r="D2" i="2" l="1"/>
  <c r="E12" i="1"/>
  <c r="E13" i="1"/>
  <c r="B13" i="1"/>
  <c r="B11" i="1"/>
  <c r="B12" i="1"/>
  <c r="E2" i="6" l="1"/>
  <c r="F2" i="6" s="1"/>
  <c r="G2" i="6" s="1"/>
  <c r="H2" i="6" s="1"/>
  <c r="I2" i="6" s="1"/>
  <c r="J2" i="6" s="1"/>
  <c r="K2" i="6" s="1"/>
  <c r="L2" i="6" s="1"/>
  <c r="M2" i="6" s="1"/>
  <c r="N2" i="6" s="1"/>
  <c r="O2" i="6" s="1"/>
  <c r="P2" i="6" s="1"/>
  <c r="Q2" i="6" s="1"/>
  <c r="R2" i="6" s="1"/>
  <c r="S2" i="6" s="1"/>
  <c r="T2" i="6" s="1"/>
  <c r="U2" i="6" s="1"/>
  <c r="V2" i="6" s="1"/>
  <c r="W2" i="6" s="1"/>
  <c r="X2" i="6" s="1"/>
  <c r="Y2" i="6" s="1"/>
  <c r="Z2" i="6" s="1"/>
  <c r="AA2" i="6" s="1"/>
  <c r="AB2" i="6" s="1"/>
  <c r="AC2" i="6" s="1"/>
  <c r="AD2" i="6" s="1"/>
  <c r="AE2" i="6" s="1"/>
  <c r="AF2" i="6" s="1"/>
  <c r="AG2" i="6" s="1"/>
  <c r="AH2" i="6" s="1"/>
  <c r="AI2" i="6" s="1"/>
  <c r="AI6" i="6" s="1"/>
  <c r="E1" i="6" l="1"/>
  <c r="F1" i="6" s="1"/>
  <c r="G1" i="6" s="1"/>
  <c r="H1" i="6" s="1"/>
  <c r="I1" i="6" s="1"/>
  <c r="J1" i="6" s="1"/>
  <c r="K1" i="6" s="1"/>
  <c r="L1" i="6" s="1"/>
  <c r="M1" i="6" s="1"/>
  <c r="N1" i="6" s="1"/>
  <c r="O1" i="6" s="1"/>
  <c r="P1" i="6" s="1"/>
  <c r="Q1" i="6" s="1"/>
  <c r="R1" i="6" s="1"/>
  <c r="S1" i="6" s="1"/>
  <c r="T1" i="6" s="1"/>
  <c r="U1" i="6" s="1"/>
  <c r="V1" i="6" s="1"/>
  <c r="W1" i="6" s="1"/>
  <c r="X1" i="6" s="1"/>
  <c r="Y1" i="6" s="1"/>
  <c r="Z1" i="6" s="1"/>
  <c r="AA1" i="6" s="1"/>
  <c r="AB1" i="6" s="1"/>
  <c r="AC1" i="6" s="1"/>
  <c r="AD1" i="6" s="1"/>
  <c r="AE1" i="6" s="1"/>
  <c r="AF1" i="6" s="1"/>
  <c r="AG1" i="6" s="1"/>
  <c r="AH1" i="6" s="1"/>
  <c r="AI1" i="6" s="1"/>
  <c r="R23" i="6"/>
  <c r="P21" i="6"/>
  <c r="U19" i="6"/>
  <c r="AG17" i="6"/>
  <c r="AE15" i="6"/>
  <c r="O13" i="6"/>
  <c r="AH11" i="6"/>
  <c r="AA9" i="6"/>
  <c r="AG7" i="6"/>
  <c r="Y5" i="6"/>
  <c r="K7" i="6"/>
  <c r="AF7" i="6"/>
  <c r="AE5" i="6"/>
  <c r="I5" i="6"/>
  <c r="AD5" i="6"/>
  <c r="P7" i="6"/>
  <c r="G9" i="6"/>
  <c r="N5" i="6"/>
  <c r="AI5" i="6"/>
  <c r="U7" i="6"/>
  <c r="W9" i="6"/>
  <c r="T22" i="6"/>
  <c r="Z20" i="6"/>
  <c r="AB16" i="6"/>
  <c r="L14" i="6"/>
  <c r="AF10" i="6"/>
  <c r="Z8" i="6"/>
  <c r="AH6" i="6"/>
  <c r="S5" i="6"/>
  <c r="E7" i="6"/>
  <c r="AA7" i="6"/>
  <c r="AG24" i="6"/>
  <c r="AC24" i="6"/>
  <c r="Y24" i="6"/>
  <c r="U24" i="6"/>
  <c r="Q24" i="6"/>
  <c r="M24" i="6"/>
  <c r="I24" i="6"/>
  <c r="E24" i="6"/>
  <c r="AI24" i="6"/>
  <c r="AD24" i="6"/>
  <c r="X24" i="6"/>
  <c r="S24" i="6"/>
  <c r="N24" i="6"/>
  <c r="H24" i="6"/>
  <c r="AH24" i="6"/>
  <c r="AB24" i="6"/>
  <c r="W24" i="6"/>
  <c r="R24" i="6"/>
  <c r="L24" i="6"/>
  <c r="G24" i="6"/>
  <c r="Z24" i="6"/>
  <c r="O24" i="6"/>
  <c r="AF24" i="6"/>
  <c r="V24" i="6"/>
  <c r="K24" i="6"/>
  <c r="AE24" i="6"/>
  <c r="T24" i="6"/>
  <c r="J24" i="6"/>
  <c r="AI18" i="6"/>
  <c r="AE18" i="6"/>
  <c r="AA18" i="6"/>
  <c r="W18" i="6"/>
  <c r="S18" i="6"/>
  <c r="O18" i="6"/>
  <c r="K18" i="6"/>
  <c r="G18" i="6"/>
  <c r="AG18" i="6"/>
  <c r="AB18" i="6"/>
  <c r="V18" i="6"/>
  <c r="Q18" i="6"/>
  <c r="L18" i="6"/>
  <c r="F18" i="6"/>
  <c r="AC18" i="6"/>
  <c r="U18" i="6"/>
  <c r="N18" i="6"/>
  <c r="H18" i="6"/>
  <c r="AH18" i="6"/>
  <c r="Z18" i="6"/>
  <c r="T18" i="6"/>
  <c r="M18" i="6"/>
  <c r="E18" i="6"/>
  <c r="AF18" i="6"/>
  <c r="Y18" i="6"/>
  <c r="R18" i="6"/>
  <c r="J18" i="6"/>
  <c r="AG12" i="6"/>
  <c r="AC12" i="6"/>
  <c r="Y12" i="6"/>
  <c r="U12" i="6"/>
  <c r="Q12" i="6"/>
  <c r="M12" i="6"/>
  <c r="I12" i="6"/>
  <c r="E12" i="6"/>
  <c r="AH12" i="6"/>
  <c r="AB12" i="6"/>
  <c r="W12" i="6"/>
  <c r="R12" i="6"/>
  <c r="L12" i="6"/>
  <c r="G12" i="6"/>
  <c r="AF12" i="6"/>
  <c r="AA12" i="6"/>
  <c r="V12" i="6"/>
  <c r="P12" i="6"/>
  <c r="K12" i="6"/>
  <c r="F12" i="6"/>
  <c r="AE12" i="6"/>
  <c r="Z12" i="6"/>
  <c r="T12" i="6"/>
  <c r="O12" i="6"/>
  <c r="J12" i="6"/>
  <c r="AI4" i="6"/>
  <c r="AE4" i="6"/>
  <c r="AA4" i="6"/>
  <c r="W4" i="6"/>
  <c r="S4" i="6"/>
  <c r="J4" i="6"/>
  <c r="N4" i="6"/>
  <c r="R4" i="6"/>
  <c r="X4" i="6"/>
  <c r="AC4" i="6"/>
  <c r="AH4" i="6"/>
  <c r="J6" i="6"/>
  <c r="O6" i="6"/>
  <c r="T6" i="6"/>
  <c r="Z6" i="6"/>
  <c r="AE6" i="6"/>
  <c r="F8" i="6"/>
  <c r="L8" i="6"/>
  <c r="V8" i="6"/>
  <c r="H10" i="6"/>
  <c r="X10" i="6"/>
  <c r="I11" i="6"/>
  <c r="AC11" i="6"/>
  <c r="S12" i="6"/>
  <c r="I13" i="6"/>
  <c r="AE13" i="6"/>
  <c r="Z14" i="6"/>
  <c r="W15" i="6"/>
  <c r="V16" i="6"/>
  <c r="S17" i="6"/>
  <c r="P18" i="6"/>
  <c r="N19" i="6"/>
  <c r="K20" i="6"/>
  <c r="H21" i="6"/>
  <c r="F22" i="6"/>
  <c r="AH22" i="6"/>
  <c r="F24" i="6"/>
  <c r="G4" i="6"/>
  <c r="K4" i="6"/>
  <c r="O4" i="6"/>
  <c r="T4" i="6"/>
  <c r="Y4" i="6"/>
  <c r="AD4" i="6"/>
  <c r="E5" i="6"/>
  <c r="J5" i="6"/>
  <c r="O5" i="6"/>
  <c r="U5" i="6"/>
  <c r="Z5" i="6"/>
  <c r="F6" i="6"/>
  <c r="K6" i="6"/>
  <c r="P6" i="6"/>
  <c r="V6" i="6"/>
  <c r="AA6" i="6"/>
  <c r="AF6" i="6"/>
  <c r="G7" i="6"/>
  <c r="L7" i="6"/>
  <c r="Q7" i="6"/>
  <c r="W7" i="6"/>
  <c r="AB7" i="6"/>
  <c r="H8" i="6"/>
  <c r="M8" i="6"/>
  <c r="K9" i="6"/>
  <c r="L10" i="6"/>
  <c r="AB10" i="6"/>
  <c r="M11" i="6"/>
  <c r="X12" i="6"/>
  <c r="E14" i="6"/>
  <c r="AG14" i="6"/>
  <c r="Y17" i="6"/>
  <c r="X18" i="6"/>
  <c r="R20" i="6"/>
  <c r="M22" i="6"/>
  <c r="J23" i="6"/>
  <c r="P24" i="6"/>
  <c r="AG16" i="6"/>
  <c r="AC16" i="6"/>
  <c r="Y16" i="6"/>
  <c r="U16" i="6"/>
  <c r="Q16" i="6"/>
  <c r="M16" i="6"/>
  <c r="I16" i="6"/>
  <c r="E16" i="6"/>
  <c r="AE16" i="6"/>
  <c r="Z16" i="6"/>
  <c r="T16" i="6"/>
  <c r="O16" i="6"/>
  <c r="J16" i="6"/>
  <c r="AH16" i="6"/>
  <c r="AA16" i="6"/>
  <c r="S16" i="6"/>
  <c r="L16" i="6"/>
  <c r="F16" i="6"/>
  <c r="AF16" i="6"/>
  <c r="X16" i="6"/>
  <c r="R16" i="6"/>
  <c r="K16" i="6"/>
  <c r="AD16" i="6"/>
  <c r="W16" i="6"/>
  <c r="P16" i="6"/>
  <c r="H16" i="6"/>
  <c r="AG8" i="6"/>
  <c r="AC8" i="6"/>
  <c r="Y8" i="6"/>
  <c r="U8" i="6"/>
  <c r="Q8" i="6"/>
  <c r="AF8" i="6"/>
  <c r="AB8" i="6"/>
  <c r="X8" i="6"/>
  <c r="T8" i="6"/>
  <c r="P8" i="6"/>
  <c r="AI8" i="6"/>
  <c r="AE8" i="6"/>
  <c r="AA8" i="6"/>
  <c r="W8" i="6"/>
  <c r="S8" i="6"/>
  <c r="O8" i="6"/>
  <c r="K8" i="6"/>
  <c r="G8" i="6"/>
  <c r="AH21" i="6"/>
  <c r="AD21" i="6"/>
  <c r="Z21" i="6"/>
  <c r="V21" i="6"/>
  <c r="R21" i="6"/>
  <c r="N21" i="6"/>
  <c r="J21" i="6"/>
  <c r="F21" i="6"/>
  <c r="AE21" i="6"/>
  <c r="Y21" i="6"/>
  <c r="T21" i="6"/>
  <c r="O21" i="6"/>
  <c r="I21" i="6"/>
  <c r="AI21" i="6"/>
  <c r="AB21" i="6"/>
  <c r="U21" i="6"/>
  <c r="M21" i="6"/>
  <c r="G21" i="6"/>
  <c r="AG21" i="6"/>
  <c r="AA21" i="6"/>
  <c r="S21" i="6"/>
  <c r="L21" i="6"/>
  <c r="E21" i="6"/>
  <c r="AF21" i="6"/>
  <c r="X21" i="6"/>
  <c r="Q21" i="6"/>
  <c r="K21" i="6"/>
  <c r="AF19" i="6"/>
  <c r="AB19" i="6"/>
  <c r="X19" i="6"/>
  <c r="T19" i="6"/>
  <c r="P19" i="6"/>
  <c r="L19" i="6"/>
  <c r="H19" i="6"/>
  <c r="AH19" i="6"/>
  <c r="AC19" i="6"/>
  <c r="W19" i="6"/>
  <c r="R19" i="6"/>
  <c r="M19" i="6"/>
  <c r="G19" i="6"/>
  <c r="AG19" i="6"/>
  <c r="Z19" i="6"/>
  <c r="S19" i="6"/>
  <c r="K19" i="6"/>
  <c r="E19" i="6"/>
  <c r="AE19" i="6"/>
  <c r="Y19" i="6"/>
  <c r="Q19" i="6"/>
  <c r="J19" i="6"/>
  <c r="AD19" i="6"/>
  <c r="V19" i="6"/>
  <c r="O19" i="6"/>
  <c r="I19" i="6"/>
  <c r="AF15" i="6"/>
  <c r="AB15" i="6"/>
  <c r="X15" i="6"/>
  <c r="T15" i="6"/>
  <c r="P15" i="6"/>
  <c r="L15" i="6"/>
  <c r="H15" i="6"/>
  <c r="AI15" i="6"/>
  <c r="AD15" i="6"/>
  <c r="Y15" i="6"/>
  <c r="S15" i="6"/>
  <c r="N15" i="6"/>
  <c r="I15" i="6"/>
  <c r="AC15" i="6"/>
  <c r="V15" i="6"/>
  <c r="O15" i="6"/>
  <c r="G15" i="6"/>
  <c r="AH15" i="6"/>
  <c r="AA15" i="6"/>
  <c r="U15" i="6"/>
  <c r="M15" i="6"/>
  <c r="F15" i="6"/>
  <c r="AG15" i="6"/>
  <c r="Z15" i="6"/>
  <c r="R15" i="6"/>
  <c r="K15" i="6"/>
  <c r="E15" i="6"/>
  <c r="AH13" i="6"/>
  <c r="AD13" i="6"/>
  <c r="Z13" i="6"/>
  <c r="V13" i="6"/>
  <c r="R13" i="6"/>
  <c r="N13" i="6"/>
  <c r="J13" i="6"/>
  <c r="F13" i="6"/>
  <c r="AI13" i="6"/>
  <c r="AC13" i="6"/>
  <c r="X13" i="6"/>
  <c r="S13" i="6"/>
  <c r="M13" i="6"/>
  <c r="H13" i="6"/>
  <c r="AG13" i="6"/>
  <c r="AB13" i="6"/>
  <c r="W13" i="6"/>
  <c r="Q13" i="6"/>
  <c r="L13" i="6"/>
  <c r="G13" i="6"/>
  <c r="AF13" i="6"/>
  <c r="AA13" i="6"/>
  <c r="U13" i="6"/>
  <c r="P13" i="6"/>
  <c r="K13" i="6"/>
  <c r="E13" i="6"/>
  <c r="AF11" i="6"/>
  <c r="AB11" i="6"/>
  <c r="X11" i="6"/>
  <c r="T11" i="6"/>
  <c r="P11" i="6"/>
  <c r="AG11" i="6"/>
  <c r="AA11" i="6"/>
  <c r="V11" i="6"/>
  <c r="Q11" i="6"/>
  <c r="L11" i="6"/>
  <c r="H11" i="6"/>
  <c r="AE11" i="6"/>
  <c r="Z11" i="6"/>
  <c r="U11" i="6"/>
  <c r="O11" i="6"/>
  <c r="K11" i="6"/>
  <c r="G11" i="6"/>
  <c r="AI11" i="6"/>
  <c r="AD11" i="6"/>
  <c r="Y11" i="6"/>
  <c r="S11" i="6"/>
  <c r="N11" i="6"/>
  <c r="J11" i="6"/>
  <c r="F11" i="6"/>
  <c r="AH9" i="6"/>
  <c r="AD9" i="6"/>
  <c r="Z9" i="6"/>
  <c r="V9" i="6"/>
  <c r="R9" i="6"/>
  <c r="N9" i="6"/>
  <c r="J9" i="6"/>
  <c r="F9" i="6"/>
  <c r="AG9" i="6"/>
  <c r="AC9" i="6"/>
  <c r="Y9" i="6"/>
  <c r="U9" i="6"/>
  <c r="Q9" i="6"/>
  <c r="M9" i="6"/>
  <c r="I9" i="6"/>
  <c r="E9" i="6"/>
  <c r="AF9" i="6"/>
  <c r="AB9" i="6"/>
  <c r="X9" i="6"/>
  <c r="T9" i="6"/>
  <c r="P9" i="6"/>
  <c r="L9" i="6"/>
  <c r="H9" i="6"/>
  <c r="AH7" i="6"/>
  <c r="AD7" i="6"/>
  <c r="Z7" i="6"/>
  <c r="V7" i="6"/>
  <c r="R7" i="6"/>
  <c r="N7" i="6"/>
  <c r="J7" i="6"/>
  <c r="F7" i="6"/>
  <c r="AF5" i="6"/>
  <c r="AB5" i="6"/>
  <c r="X5" i="6"/>
  <c r="T5" i="6"/>
  <c r="P5" i="6"/>
  <c r="L5" i="6"/>
  <c r="H5" i="6"/>
  <c r="H4" i="6"/>
  <c r="L4" i="6"/>
  <c r="P4" i="6"/>
  <c r="U4" i="6"/>
  <c r="Z4" i="6"/>
  <c r="AF4" i="6"/>
  <c r="F5" i="6"/>
  <c r="K5" i="6"/>
  <c r="Q5" i="6"/>
  <c r="V5" i="6"/>
  <c r="AA5" i="6"/>
  <c r="AG5" i="6"/>
  <c r="G6" i="6"/>
  <c r="L6" i="6"/>
  <c r="R6" i="6"/>
  <c r="W6" i="6"/>
  <c r="AB6" i="6"/>
  <c r="H7" i="6"/>
  <c r="M7" i="6"/>
  <c r="S7" i="6"/>
  <c r="X7" i="6"/>
  <c r="AC7" i="6"/>
  <c r="AI7" i="6"/>
  <c r="I8" i="6"/>
  <c r="N8" i="6"/>
  <c r="AD8" i="6"/>
  <c r="O9" i="6"/>
  <c r="AE9" i="6"/>
  <c r="P10" i="6"/>
  <c r="R11" i="6"/>
  <c r="H12" i="6"/>
  <c r="AD12" i="6"/>
  <c r="T13" i="6"/>
  <c r="J15" i="6"/>
  <c r="G16" i="6"/>
  <c r="AI16" i="6"/>
  <c r="AD18" i="6"/>
  <c r="AA19" i="6"/>
  <c r="W21" i="6"/>
  <c r="AA24" i="6"/>
  <c r="AI22" i="6"/>
  <c r="AE22" i="6"/>
  <c r="AA22" i="6"/>
  <c r="W22" i="6"/>
  <c r="S22" i="6"/>
  <c r="O22" i="6"/>
  <c r="K22" i="6"/>
  <c r="G22" i="6"/>
  <c r="AF22" i="6"/>
  <c r="Z22" i="6"/>
  <c r="U22" i="6"/>
  <c r="P22" i="6"/>
  <c r="J22" i="6"/>
  <c r="E22" i="6"/>
  <c r="AG22" i="6"/>
  <c r="Y22" i="6"/>
  <c r="R22" i="6"/>
  <c r="L22" i="6"/>
  <c r="AD22" i="6"/>
  <c r="X22" i="6"/>
  <c r="Q22" i="6"/>
  <c r="I22" i="6"/>
  <c r="AC22" i="6"/>
  <c r="V22" i="6"/>
  <c r="N22" i="6"/>
  <c r="H22" i="6"/>
  <c r="AG20" i="6"/>
  <c r="AC20" i="6"/>
  <c r="Y20" i="6"/>
  <c r="U20" i="6"/>
  <c r="Q20" i="6"/>
  <c r="M20" i="6"/>
  <c r="I20" i="6"/>
  <c r="E20" i="6"/>
  <c r="AI20" i="6"/>
  <c r="AD20" i="6"/>
  <c r="X20" i="6"/>
  <c r="S20" i="6"/>
  <c r="N20" i="6"/>
  <c r="H20" i="6"/>
  <c r="AE20" i="6"/>
  <c r="W20" i="6"/>
  <c r="P20" i="6"/>
  <c r="J20" i="6"/>
  <c r="AB20" i="6"/>
  <c r="V20" i="6"/>
  <c r="O20" i="6"/>
  <c r="G20" i="6"/>
  <c r="AH20" i="6"/>
  <c r="AA20" i="6"/>
  <c r="T20" i="6"/>
  <c r="L20" i="6"/>
  <c r="F20" i="6"/>
  <c r="AI14" i="6"/>
  <c r="AE14" i="6"/>
  <c r="AA14" i="6"/>
  <c r="W14" i="6"/>
  <c r="S14" i="6"/>
  <c r="O14" i="6"/>
  <c r="K14" i="6"/>
  <c r="G14" i="6"/>
  <c r="AH14" i="6"/>
  <c r="AC14" i="6"/>
  <c r="X14" i="6"/>
  <c r="R14" i="6"/>
  <c r="M14" i="6"/>
  <c r="H14" i="6"/>
  <c r="AF14" i="6"/>
  <c r="Y14" i="6"/>
  <c r="Q14" i="6"/>
  <c r="J14" i="6"/>
  <c r="AD14" i="6"/>
  <c r="V14" i="6"/>
  <c r="P14" i="6"/>
  <c r="I14" i="6"/>
  <c r="AB14" i="6"/>
  <c r="U14" i="6"/>
  <c r="N14" i="6"/>
  <c r="F14" i="6"/>
  <c r="AI10" i="6"/>
  <c r="AE10" i="6"/>
  <c r="AA10" i="6"/>
  <c r="W10" i="6"/>
  <c r="S10" i="6"/>
  <c r="O10" i="6"/>
  <c r="K10" i="6"/>
  <c r="G10" i="6"/>
  <c r="AH10" i="6"/>
  <c r="AD10" i="6"/>
  <c r="Z10" i="6"/>
  <c r="V10" i="6"/>
  <c r="R10" i="6"/>
  <c r="N10" i="6"/>
  <c r="J10" i="6"/>
  <c r="F10" i="6"/>
  <c r="AG10" i="6"/>
  <c r="AC10" i="6"/>
  <c r="Y10" i="6"/>
  <c r="U10" i="6"/>
  <c r="Q10" i="6"/>
  <c r="M10" i="6"/>
  <c r="I10" i="6"/>
  <c r="E10" i="6"/>
  <c r="AG6" i="6"/>
  <c r="AC6" i="6"/>
  <c r="Y6" i="6"/>
  <c r="U6" i="6"/>
  <c r="Q6" i="6"/>
  <c r="M6" i="6"/>
  <c r="I6" i="6"/>
  <c r="E6" i="6"/>
  <c r="F4" i="6"/>
  <c r="AF23" i="6"/>
  <c r="AB23" i="6"/>
  <c r="X23" i="6"/>
  <c r="T23" i="6"/>
  <c r="P23" i="6"/>
  <c r="L23" i="6"/>
  <c r="H23" i="6"/>
  <c r="AH23" i="6"/>
  <c r="AC23" i="6"/>
  <c r="W23" i="6"/>
  <c r="AG23" i="6"/>
  <c r="AA23" i="6"/>
  <c r="V23" i="6"/>
  <c r="Q23" i="6"/>
  <c r="K23" i="6"/>
  <c r="F23" i="6"/>
  <c r="AI23" i="6"/>
  <c r="Y23" i="6"/>
  <c r="O23" i="6"/>
  <c r="I23" i="6"/>
  <c r="AE23" i="6"/>
  <c r="U23" i="6"/>
  <c r="N23" i="6"/>
  <c r="G23" i="6"/>
  <c r="AD23" i="6"/>
  <c r="S23" i="6"/>
  <c r="M23" i="6"/>
  <c r="E23" i="6"/>
  <c r="AH17" i="6"/>
  <c r="AD17" i="6"/>
  <c r="Z17" i="6"/>
  <c r="V17" i="6"/>
  <c r="R17" i="6"/>
  <c r="N17" i="6"/>
  <c r="J17" i="6"/>
  <c r="F17" i="6"/>
  <c r="AF17" i="6"/>
  <c r="AA17" i="6"/>
  <c r="U17" i="6"/>
  <c r="P17" i="6"/>
  <c r="K17" i="6"/>
  <c r="E17" i="6"/>
  <c r="AE17" i="6"/>
  <c r="X17" i="6"/>
  <c r="Q17" i="6"/>
  <c r="I17" i="6"/>
  <c r="AC17" i="6"/>
  <c r="W17" i="6"/>
  <c r="O17" i="6"/>
  <c r="H17" i="6"/>
  <c r="AI17" i="6"/>
  <c r="AB17" i="6"/>
  <c r="T17" i="6"/>
  <c r="M17" i="6"/>
  <c r="G17" i="6"/>
  <c r="H3" i="6"/>
  <c r="E4" i="6"/>
  <c r="I4" i="6"/>
  <c r="M4" i="6"/>
  <c r="Q4" i="6"/>
  <c r="V4" i="6"/>
  <c r="AB4" i="6"/>
  <c r="AG4" i="6"/>
  <c r="G5" i="6"/>
  <c r="M5" i="6"/>
  <c r="R5" i="6"/>
  <c r="W5" i="6"/>
  <c r="AC5" i="6"/>
  <c r="AH5" i="6"/>
  <c r="H6" i="6"/>
  <c r="N6" i="6"/>
  <c r="S6" i="6"/>
  <c r="X6" i="6"/>
  <c r="AD6" i="6"/>
  <c r="I7" i="6"/>
  <c r="O7" i="6"/>
  <c r="T7" i="6"/>
  <c r="Y7" i="6"/>
  <c r="AE7" i="6"/>
  <c r="E8" i="6"/>
  <c r="J8" i="6"/>
  <c r="R8" i="6"/>
  <c r="AH8" i="6"/>
  <c r="S9" i="6"/>
  <c r="AI9" i="6"/>
  <c r="T10" i="6"/>
  <c r="E11" i="6"/>
  <c r="W11" i="6"/>
  <c r="N12" i="6"/>
  <c r="AI12" i="6"/>
  <c r="Y13" i="6"/>
  <c r="T14" i="6"/>
  <c r="Q15" i="6"/>
  <c r="N16" i="6"/>
  <c r="L17" i="6"/>
  <c r="I18" i="6"/>
  <c r="F19" i="6"/>
  <c r="AI19" i="6"/>
  <c r="AF20" i="6"/>
  <c r="AC21" i="6"/>
  <c r="AB22" i="6"/>
  <c r="Z23" i="6"/>
  <c r="AI3" i="6"/>
  <c r="AE3" i="6"/>
  <c r="AA3" i="6"/>
  <c r="W3" i="6"/>
  <c r="S3" i="6"/>
  <c r="O3" i="6"/>
  <c r="K3" i="6"/>
  <c r="G3" i="6"/>
  <c r="AH3" i="6"/>
  <c r="AD3" i="6"/>
  <c r="Z3" i="6"/>
  <c r="V3" i="6"/>
  <c r="R3" i="6"/>
  <c r="N3" i="6"/>
  <c r="J3" i="6"/>
  <c r="F3" i="6"/>
  <c r="AG3" i="6"/>
  <c r="AC3" i="6"/>
  <c r="Y3" i="6"/>
  <c r="U3" i="6"/>
  <c r="Q3" i="6"/>
  <c r="M3" i="6"/>
  <c r="I3" i="6"/>
  <c r="E3" i="6"/>
  <c r="AF3" i="6"/>
  <c r="AB3" i="6"/>
  <c r="X3" i="6"/>
  <c r="T3" i="6"/>
  <c r="P3" i="6"/>
  <c r="L3" i="6"/>
  <c r="AJ7" i="6" l="1"/>
  <c r="AK7" i="6" s="1"/>
  <c r="AJ3" i="6"/>
  <c r="AK3" i="6" s="1"/>
  <c r="AJ5" i="6"/>
  <c r="AK5" i="6" s="1"/>
  <c r="AJ4" i="6"/>
  <c r="AK4" i="6" s="1"/>
  <c r="AJ6" i="6"/>
  <c r="AK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nikkox</author>
  </authors>
  <commentList>
    <comment ref="Q1" authorId="0" shapeId="0" xr:uid="{FCFAC08B-4CB0-44FB-963B-611832CE5528}">
      <text>
        <r>
          <rPr>
            <b/>
            <sz val="9"/>
            <color indexed="81"/>
            <rFont val="Tahoma"/>
            <family val="2"/>
          </rPr>
          <t>nikkox:</t>
        </r>
        <r>
          <rPr>
            <sz val="9"/>
            <color indexed="81"/>
            <rFont val="Tahoma"/>
            <family val="2"/>
          </rPr>
          <t xml:space="preserve">
Bouton pour établir une facture a partir des informations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nikkox</author>
  </authors>
  <commentList>
    <comment ref="A1" authorId="0" shapeId="0" xr:uid="{3C847A7A-302C-41A4-8524-F43FB6F80450}">
      <text>
        <r>
          <rPr>
            <b/>
            <sz val="9"/>
            <color indexed="81"/>
            <rFont val="Tahoma"/>
            <family val="2"/>
          </rPr>
          <t>nikkox:</t>
        </r>
        <r>
          <rPr>
            <sz val="9"/>
            <color indexed="81"/>
            <rFont val="Tahoma"/>
            <family val="2"/>
          </rPr>
          <t xml:space="preserve">
ici il y aura mon identité professionnelle </t>
        </r>
      </text>
    </comment>
  </commentList>
</comments>
</file>

<file path=xl/sharedStrings.xml><?xml version="1.0" encoding="utf-8"?>
<sst xmlns="http://schemas.openxmlformats.org/spreadsheetml/2006/main" count="173" uniqueCount="123">
  <si>
    <t>société</t>
  </si>
  <si>
    <t>Facture</t>
  </si>
  <si>
    <t>N° Facture :</t>
  </si>
  <si>
    <t>Garde</t>
  </si>
  <si>
    <t>Visite</t>
  </si>
  <si>
    <t>adresse</t>
  </si>
  <si>
    <t>CP, Ville</t>
  </si>
  <si>
    <t>Réf  :</t>
  </si>
  <si>
    <t>Type</t>
  </si>
  <si>
    <t>Promenade</t>
  </si>
  <si>
    <t>Du</t>
  </si>
  <si>
    <t>Téléphone</t>
  </si>
  <si>
    <t>Email</t>
  </si>
  <si>
    <t>N° Siren</t>
  </si>
  <si>
    <t>Paiement</t>
  </si>
  <si>
    <t xml:space="preserve">Especes </t>
  </si>
  <si>
    <t>Chèque</t>
  </si>
  <si>
    <t>Montant net</t>
  </si>
  <si>
    <t>TVA non applicable, art 293 B du CGI</t>
  </si>
  <si>
    <t xml:space="preserve">Séjour </t>
  </si>
  <si>
    <t>Forfait</t>
  </si>
  <si>
    <t>Remise</t>
  </si>
  <si>
    <t>Forfait journalier</t>
  </si>
  <si>
    <t>La facture se règle en deux parties 50% le jour du début de la prestation et l'autre partie de 50% à la fin de la prestation</t>
  </si>
  <si>
    <t>note :</t>
  </si>
  <si>
    <t>SIREN</t>
  </si>
  <si>
    <t>xxx-xxx-xxx-xxxxx</t>
  </si>
  <si>
    <t>Chien</t>
  </si>
  <si>
    <t>Chat</t>
  </si>
  <si>
    <t>NAC</t>
  </si>
  <si>
    <t>Oiseau</t>
  </si>
  <si>
    <t>G</t>
  </si>
  <si>
    <t>Durée du séjour</t>
  </si>
  <si>
    <t>Nom de l'animal</t>
  </si>
  <si>
    <t>Autre</t>
  </si>
  <si>
    <t>Prestation</t>
  </si>
  <si>
    <t>Nombre de visite</t>
  </si>
  <si>
    <t>Animaux suppl.</t>
  </si>
  <si>
    <t>Factures</t>
  </si>
  <si>
    <t>Garde ou Visite</t>
  </si>
  <si>
    <t>Contact</t>
  </si>
  <si>
    <t>Ville</t>
  </si>
  <si>
    <t>Alimentation</t>
  </si>
  <si>
    <t>Portion</t>
  </si>
  <si>
    <t>Quantité</t>
  </si>
  <si>
    <t>Ok Eau</t>
  </si>
  <si>
    <t>E-mail</t>
  </si>
  <si>
    <t>Notes</t>
  </si>
  <si>
    <t>CROQUETTES</t>
  </si>
  <si>
    <t>GOBELET</t>
  </si>
  <si>
    <t>2 MAT / 2 SOIR</t>
  </si>
  <si>
    <t>OUI</t>
  </si>
  <si>
    <t>DÉJÀ PREPARE</t>
  </si>
  <si>
    <t>1 MAT / 1 SOIR</t>
  </si>
  <si>
    <t>TOULOUSE</t>
  </si>
  <si>
    <t>AURELIE CLEMENT</t>
  </si>
  <si>
    <t>MEDORE</t>
  </si>
  <si>
    <t>MINOU</t>
  </si>
  <si>
    <t>Adresse</t>
  </si>
  <si>
    <t>100 avenue de la republique</t>
  </si>
  <si>
    <t xml:space="preserve">06 00 00 00 00 </t>
  </si>
  <si>
    <t>PERPIGNAN</t>
  </si>
  <si>
    <t>07 01 01 01 01</t>
  </si>
  <si>
    <t>96 rue de strasbourg</t>
  </si>
  <si>
    <t>MELISSA DUPONT</t>
  </si>
  <si>
    <t>MEDORE@GMAIL.COM</t>
  </si>
  <si>
    <t>MINOU@HOTMAIL.FR</t>
  </si>
  <si>
    <t>Ref animal</t>
  </si>
  <si>
    <t>Prix</t>
  </si>
  <si>
    <t>Nb de visite</t>
  </si>
  <si>
    <t>Début séjour</t>
  </si>
  <si>
    <t>Fin séjour</t>
  </si>
  <si>
    <t>NAC - garde</t>
  </si>
  <si>
    <t>NAC - visite</t>
  </si>
  <si>
    <t>IGGY</t>
  </si>
  <si>
    <t>Angouleme</t>
  </si>
  <si>
    <t>iggy@free,fr</t>
  </si>
  <si>
    <t>Règlement</t>
  </si>
  <si>
    <t>Heure début</t>
  </si>
  <si>
    <t>Heure fin</t>
  </si>
  <si>
    <t>Temps</t>
  </si>
  <si>
    <t>Sarah Connors</t>
  </si>
  <si>
    <t>Alex Tairieur</t>
  </si>
  <si>
    <t>25 avenue Clément</t>
  </si>
  <si>
    <t>Toulouse</t>
  </si>
  <si>
    <t>titi@yahoo,fr</t>
  </si>
  <si>
    <t>graines</t>
  </si>
  <si>
    <t>TITI</t>
  </si>
  <si>
    <t>1 allée des roses</t>
  </si>
  <si>
    <t>Au</t>
  </si>
  <si>
    <t>Total
mois</t>
  </si>
  <si>
    <t>Nombre
de jour</t>
  </si>
  <si>
    <t>Gobelet</t>
  </si>
  <si>
    <t>Choix</t>
  </si>
  <si>
    <t>Oui</t>
  </si>
  <si>
    <t>Non</t>
  </si>
  <si>
    <t>Consultation</t>
  </si>
  <si>
    <t>Catégorie animal</t>
  </si>
  <si>
    <t>Réf Client</t>
  </si>
  <si>
    <t>Code postal</t>
  </si>
  <si>
    <t>Ok Enfant</t>
  </si>
  <si>
    <t>ok Voiture</t>
  </si>
  <si>
    <t>V</t>
  </si>
  <si>
    <t>Coût journalier</t>
  </si>
  <si>
    <t>Animal :</t>
  </si>
  <si>
    <r>
      <rPr>
        <b/>
        <sz val="12"/>
        <color rgb="FF969696"/>
        <rFont val="Calibri"/>
        <family val="2"/>
        <scheme val="minor"/>
      </rPr>
      <t>Date :</t>
    </r>
  </si>
  <si>
    <r>
      <rPr>
        <b/>
        <sz val="12"/>
        <color rgb="FF969696"/>
        <rFont val="Calibri"/>
        <family val="2"/>
        <scheme val="minor"/>
      </rPr>
      <t>Facturer à :</t>
    </r>
  </si>
  <si>
    <r>
      <t xml:space="preserve">Rappel : </t>
    </r>
    <r>
      <rPr>
        <sz val="12"/>
        <color rgb="FF969696"/>
        <rFont val="Calibri"/>
        <family val="2"/>
        <scheme val="minor"/>
      </rPr>
      <t>Merci d’inclure le numéro de facture sur votre chèque.</t>
    </r>
  </si>
  <si>
    <t>Chien - garde</t>
  </si>
  <si>
    <t>Chien - promenade</t>
  </si>
  <si>
    <t>Chat - garde</t>
  </si>
  <si>
    <t>Chat - visite</t>
  </si>
  <si>
    <t>Oiseau - garde</t>
  </si>
  <si>
    <t>Oiseau - visite</t>
  </si>
  <si>
    <t>Code</t>
  </si>
  <si>
    <t>MEDORE_1</t>
  </si>
  <si>
    <t>MINOU_1</t>
  </si>
  <si>
    <t>IGGY_1</t>
  </si>
  <si>
    <t>TITI_1</t>
  </si>
  <si>
    <t>MEDORE_2</t>
  </si>
  <si>
    <t>Chien - Visite</t>
  </si>
  <si>
    <t xml:space="preserve">Montant net à payer  </t>
  </si>
  <si>
    <t>Code animal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</si>
</sst>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[$-40C]d\ mmmm\ yyyy;@"/>
    <numFmt numFmtId="165" formatCode="[$-409]mmmm\ d\,\ yyyy;@"/>
    <numFmt numFmtId="166" formatCode="ddd"/>
    <numFmt numFmtId="167" formatCode="#,##0.00\ &quot;€&quot;"/>
    <numFmt numFmtId="168" formatCode="0#&quot; &quot;##&quot; &quot;##&quot; &quot;##&quot; &quot;##"/>
    <numFmt numFmtId="169" formatCode="00000"/>
    <numFmt numFmtId="170" formatCode="mmmm\ yyyy"/>
    <numFmt numFmtId="171" formatCode="d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55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b/>
      <sz val="18"/>
      <color theme="4" tint="-0.24994659260841701"/>
      <name val="Calibri"/>
      <family val="2"/>
      <scheme val="minor"/>
    </font>
    <font>
      <b/>
      <sz val="16"/>
      <color theme="0"/>
      <name val="Calibri Light"/>
      <family val="2"/>
      <scheme val="major"/>
    </font>
    <font>
      <sz val="1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0" tint="-0.249977111117893"/>
      <name val="Calibri"/>
      <family val="2"/>
      <scheme val="minor"/>
    </font>
    <font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rgb="FF969696"/>
      <name val="Calibri"/>
      <family val="2"/>
      <scheme val="minor"/>
    </font>
    <font>
      <b/>
      <sz val="12"/>
      <color indexed="55"/>
      <name val="Calibri"/>
      <family val="2"/>
      <scheme val="minor"/>
    </font>
    <font>
      <sz val="12"/>
      <color rgb="FF969696"/>
      <name val="Calibri"/>
      <family val="2"/>
      <scheme val="minor"/>
    </font>
    <font>
      <sz val="12"/>
      <color indexed="55"/>
      <name val="Calibri"/>
      <family val="2"/>
      <scheme val="minor"/>
    </font>
    <font>
      <b/>
      <sz val="12"/>
      <color theme="2" tint="-0.499984740745262"/>
      <name val="Calibri"/>
      <family val="2"/>
      <scheme val="minor"/>
    </font>
    <font>
      <i/>
      <sz val="12"/>
      <color theme="2" tint="-0.499984740745262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4A5359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theme="4" tint="0.79992065187536243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49998474074526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thin">
        <color theme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theme="1"/>
      </right>
      <top/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 style="hair">
        <color theme="1"/>
      </bottom>
      <diagonal/>
    </border>
    <border>
      <left style="thin">
        <color theme="1"/>
      </left>
      <right/>
      <top/>
      <bottom style="hair">
        <color theme="1"/>
      </bottom>
      <diagonal/>
    </border>
    <border>
      <left/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/>
      <top style="hair">
        <color theme="1"/>
      </top>
      <bottom style="hair">
        <color theme="1"/>
      </bottom>
      <diagonal/>
    </border>
    <border>
      <left/>
      <right style="thin">
        <color theme="1"/>
      </right>
      <top style="hair">
        <color theme="1"/>
      </top>
      <bottom/>
      <diagonal/>
    </border>
    <border>
      <left style="thin">
        <color theme="1"/>
      </left>
      <right style="thin">
        <color theme="1"/>
      </right>
      <top style="hair">
        <color theme="1"/>
      </top>
      <bottom/>
      <diagonal/>
    </border>
    <border>
      <left style="thin">
        <color theme="1"/>
      </left>
      <right/>
      <top style="hair">
        <color theme="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hair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/>
      <bottom style="hair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hair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auto="1"/>
      </right>
      <top style="hair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/>
      <top style="thin">
        <color auto="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theme="0" tint="-0.24994659260841701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/>
      <diagonal/>
    </border>
    <border>
      <left style="thin">
        <color theme="0" tint="-0.24994659260841701"/>
      </left>
      <right style="thin">
        <color auto="1"/>
      </right>
      <top style="thin">
        <color auto="1"/>
      </top>
      <bottom/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1" fillId="12" borderId="0" applyNumberFormat="0" applyBorder="0" applyProtection="0">
      <alignment horizontal="left" vertical="center"/>
    </xf>
    <xf numFmtId="0" fontId="9" fillId="0" borderId="0">
      <alignment horizontal="left" wrapText="1"/>
    </xf>
    <xf numFmtId="169" fontId="9" fillId="0" borderId="0" applyFont="0" applyFill="0" applyBorder="0" applyAlignment="0">
      <alignment horizontal="left" wrapText="1"/>
    </xf>
    <xf numFmtId="0" fontId="12" fillId="0" borderId="0" applyFill="0" applyBorder="0" applyAlignment="0" applyProtection="0"/>
    <xf numFmtId="0" fontId="1" fillId="0" borderId="0">
      <alignment horizontal="left" vertical="center"/>
    </xf>
    <xf numFmtId="0" fontId="13" fillId="0" borderId="0">
      <alignment horizontal="center"/>
    </xf>
    <xf numFmtId="0" fontId="10" fillId="5" borderId="0" applyNumberFormat="0" applyBorder="0" applyProtection="0">
      <alignment horizontal="center" vertical="center"/>
    </xf>
    <xf numFmtId="0" fontId="1" fillId="5" borderId="0" applyNumberFormat="0" applyBorder="0" applyAlignment="0" applyProtection="0"/>
    <xf numFmtId="1" fontId="1" fillId="0" borderId="0" applyFill="0" applyBorder="0" applyProtection="0">
      <alignment horizontal="center" vertical="center"/>
    </xf>
  </cellStyleXfs>
  <cellXfs count="190">
    <xf numFmtId="0" fontId="0" fillId="0" borderId="0" xfId="0"/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4" fontId="17" fillId="0" borderId="0" xfId="7" applyNumberFormat="1" applyFont="1" applyAlignment="1">
      <alignment horizontal="center" vertical="center"/>
    </xf>
    <xf numFmtId="0" fontId="17" fillId="0" borderId="0" xfId="7" applyFont="1">
      <alignment horizontal="left" vertical="center"/>
    </xf>
    <xf numFmtId="0" fontId="17" fillId="0" borderId="8" xfId="7" applyFont="1" applyBorder="1">
      <alignment horizontal="left" vertical="center"/>
    </xf>
    <xf numFmtId="0" fontId="17" fillId="0" borderId="0" xfId="7" quotePrefix="1" applyFont="1">
      <alignment horizontal="left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10" fontId="15" fillId="0" borderId="0" xfId="0" applyNumberFormat="1" applyFont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7" fillId="0" borderId="0" xfId="0" applyFont="1" applyFill="1" applyAlignment="1">
      <alignment vertical="center"/>
    </xf>
    <xf numFmtId="0" fontId="17" fillId="0" borderId="9" xfId="0" applyFont="1" applyBorder="1" applyAlignment="1">
      <alignment vertical="center"/>
    </xf>
    <xf numFmtId="0" fontId="17" fillId="0" borderId="11" xfId="0" applyFont="1" applyBorder="1" applyAlignment="1">
      <alignment horizontal="center" vertical="center"/>
    </xf>
    <xf numFmtId="10" fontId="17" fillId="0" borderId="0" xfId="0" applyNumberFormat="1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2" applyFont="1" applyAlignment="1">
      <alignment vertical="center"/>
    </xf>
    <xf numFmtId="0" fontId="17" fillId="0" borderId="0" xfId="7" applyNumberFormat="1" applyFont="1">
      <alignment horizontal="left" vertical="center"/>
    </xf>
    <xf numFmtId="0" fontId="17" fillId="0" borderId="0" xfId="7" applyNumberFormat="1" applyFont="1" applyAlignment="1">
      <alignment horizontal="center" vertical="center"/>
    </xf>
    <xf numFmtId="0" fontId="20" fillId="0" borderId="0" xfId="2" applyFont="1" applyAlignment="1">
      <alignment horizontal="center" vertical="center" wrapText="1"/>
    </xf>
    <xf numFmtId="169" fontId="17" fillId="0" borderId="0" xfId="5" applyFont="1" applyAlignment="1">
      <alignment horizontal="center" vertical="center" wrapText="1"/>
    </xf>
    <xf numFmtId="0" fontId="20" fillId="0" borderId="0" xfId="2" applyFont="1" applyFill="1" applyAlignment="1">
      <alignment horizontal="center" vertical="center" wrapText="1"/>
    </xf>
    <xf numFmtId="1" fontId="17" fillId="0" borderId="0" xfId="0" applyNumberFormat="1" applyFont="1" applyAlignment="1">
      <alignment vertical="center"/>
    </xf>
    <xf numFmtId="0" fontId="17" fillId="0" borderId="0" xfId="0" applyFont="1"/>
    <xf numFmtId="0" fontId="23" fillId="0" borderId="0" xfId="7" applyFont="1">
      <alignment horizontal="left" vertical="center"/>
    </xf>
    <xf numFmtId="0" fontId="17" fillId="6" borderId="29" xfId="7" applyFont="1" applyFill="1" applyBorder="1">
      <alignment horizontal="left" vertical="center"/>
    </xf>
    <xf numFmtId="0" fontId="17" fillId="11" borderId="29" xfId="7" applyFont="1" applyFill="1" applyBorder="1">
      <alignment horizontal="left" vertical="center"/>
    </xf>
    <xf numFmtId="0" fontId="17" fillId="10" borderId="29" xfId="7" applyFont="1" applyFill="1" applyBorder="1" applyAlignment="1">
      <alignment horizontal="center" vertical="center"/>
    </xf>
    <xf numFmtId="0" fontId="17" fillId="11" borderId="29" xfId="7" applyFont="1" applyFill="1" applyBorder="1" applyAlignment="1">
      <alignment horizontal="center" vertical="center"/>
    </xf>
    <xf numFmtId="0" fontId="17" fillId="9" borderId="29" xfId="7" applyFont="1" applyFill="1" applyBorder="1" applyAlignment="1">
      <alignment horizontal="center" vertical="center"/>
    </xf>
    <xf numFmtId="0" fontId="17" fillId="11" borderId="30" xfId="7" applyFont="1" applyFill="1" applyBorder="1">
      <alignment horizontal="left" vertical="center"/>
    </xf>
    <xf numFmtId="0" fontId="17" fillId="6" borderId="31" xfId="7" applyFont="1" applyFill="1" applyBorder="1">
      <alignment horizontal="left" vertical="center"/>
    </xf>
    <xf numFmtId="0" fontId="17" fillId="6" borderId="31" xfId="7" applyFont="1" applyFill="1" applyBorder="1" applyAlignment="1">
      <alignment horizontal="center" vertical="center"/>
    </xf>
    <xf numFmtId="0" fontId="17" fillId="6" borderId="33" xfId="7" applyFont="1" applyFill="1" applyBorder="1" applyAlignment="1">
      <alignment horizontal="center" vertical="center"/>
    </xf>
    <xf numFmtId="0" fontId="17" fillId="11" borderId="34" xfId="7" applyFont="1" applyFill="1" applyBorder="1" applyAlignment="1">
      <alignment horizontal="center" vertical="center"/>
    </xf>
    <xf numFmtId="0" fontId="17" fillId="6" borderId="34" xfId="7" applyFont="1" applyFill="1" applyBorder="1" applyAlignment="1">
      <alignment horizontal="center" vertical="center"/>
    </xf>
    <xf numFmtId="0" fontId="17" fillId="11" borderId="32" xfId="7" applyFont="1" applyFill="1" applyBorder="1" applyAlignment="1">
      <alignment horizontal="center" vertical="center"/>
    </xf>
    <xf numFmtId="166" fontId="21" fillId="8" borderId="35" xfId="7" applyNumberFormat="1" applyFont="1" applyFill="1" applyBorder="1" applyAlignment="1">
      <alignment horizontal="center" vertical="center"/>
    </xf>
    <xf numFmtId="166" fontId="21" fillId="8" borderId="36" xfId="7" applyNumberFormat="1" applyFont="1" applyFill="1" applyBorder="1" applyAlignment="1">
      <alignment horizontal="center" vertical="center"/>
    </xf>
    <xf numFmtId="0" fontId="17" fillId="6" borderId="38" xfId="7" applyFont="1" applyFill="1" applyBorder="1" applyAlignment="1">
      <alignment horizontal="center" vertical="center"/>
    </xf>
    <xf numFmtId="0" fontId="17" fillId="10" borderId="40" xfId="7" applyFont="1" applyFill="1" applyBorder="1" applyAlignment="1">
      <alignment horizontal="center" vertical="center"/>
    </xf>
    <xf numFmtId="0" fontId="17" fillId="9" borderId="40" xfId="7" applyFont="1" applyFill="1" applyBorder="1" applyAlignment="1">
      <alignment horizontal="center" vertical="center"/>
    </xf>
    <xf numFmtId="0" fontId="17" fillId="10" borderId="42" xfId="7" applyFont="1" applyFill="1" applyBorder="1" applyAlignment="1">
      <alignment horizontal="center" vertical="center"/>
    </xf>
    <xf numFmtId="0" fontId="17" fillId="10" borderId="43" xfId="7" applyFont="1" applyFill="1" applyBorder="1" applyAlignment="1">
      <alignment horizontal="center" vertical="center"/>
    </xf>
    <xf numFmtId="166" fontId="21" fillId="8" borderId="45" xfId="7" applyNumberFormat="1" applyFont="1" applyFill="1" applyBorder="1" applyAlignment="1">
      <alignment horizontal="center" vertical="center"/>
    </xf>
    <xf numFmtId="0" fontId="17" fillId="10" borderId="34" xfId="7" applyFont="1" applyFill="1" applyBorder="1" applyAlignment="1">
      <alignment horizontal="center" vertical="center"/>
    </xf>
    <xf numFmtId="0" fontId="17" fillId="9" borderId="34" xfId="7" applyFont="1" applyFill="1" applyBorder="1" applyAlignment="1">
      <alignment horizontal="center" vertical="center"/>
    </xf>
    <xf numFmtId="0" fontId="17" fillId="10" borderId="46" xfId="7" applyFont="1" applyFill="1" applyBorder="1" applyAlignment="1">
      <alignment horizontal="center" vertical="center"/>
    </xf>
    <xf numFmtId="1" fontId="17" fillId="9" borderId="38" xfId="11" applyFont="1" applyFill="1" applyBorder="1">
      <alignment horizontal="center" vertical="center"/>
    </xf>
    <xf numFmtId="1" fontId="17" fillId="9" borderId="40" xfId="11" applyFont="1" applyFill="1" applyBorder="1">
      <alignment horizontal="center" vertical="center"/>
    </xf>
    <xf numFmtId="1" fontId="17" fillId="9" borderId="42" xfId="11" applyFont="1" applyFill="1" applyBorder="1">
      <alignment horizontal="center" vertical="center"/>
    </xf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49" fontId="4" fillId="2" borderId="2" xfId="0" applyNumberFormat="1" applyFont="1" applyFill="1" applyBorder="1" applyAlignment="1">
      <alignment vertical="center"/>
    </xf>
    <xf numFmtId="49" fontId="4" fillId="2" borderId="3" xfId="0" applyNumberFormat="1" applyFont="1" applyFill="1" applyBorder="1" applyAlignment="1">
      <alignment vertical="center"/>
    </xf>
    <xf numFmtId="49" fontId="4" fillId="2" borderId="4" xfId="0" applyNumberFormat="1" applyFont="1" applyFill="1" applyBorder="1" applyAlignment="1">
      <alignment vertical="center"/>
    </xf>
    <xf numFmtId="49" fontId="4" fillId="2" borderId="5" xfId="0" applyNumberFormat="1" applyFont="1" applyFill="1" applyBorder="1" applyAlignment="1">
      <alignment vertical="center"/>
    </xf>
    <xf numFmtId="0" fontId="2" fillId="2" borderId="0" xfId="2" applyFont="1" applyFill="1" applyAlignment="1">
      <alignment vertical="center"/>
    </xf>
    <xf numFmtId="49" fontId="4" fillId="2" borderId="6" xfId="0" applyNumberFormat="1" applyFont="1" applyFill="1" applyBorder="1" applyAlignment="1">
      <alignment vertical="center"/>
    </xf>
    <xf numFmtId="49" fontId="4" fillId="2" borderId="7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vertical="center"/>
    </xf>
    <xf numFmtId="0" fontId="17" fillId="0" borderId="0" xfId="0" applyFont="1" applyFill="1" applyBorder="1" applyAlignment="1">
      <alignment vertical="center"/>
    </xf>
    <xf numFmtId="0" fontId="24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left" vertical="center"/>
    </xf>
    <xf numFmtId="0" fontId="25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vertical="center" shrinkToFit="1"/>
    </xf>
    <xf numFmtId="164" fontId="17" fillId="2" borderId="0" xfId="0" applyNumberFormat="1" applyFont="1" applyFill="1" applyAlignment="1">
      <alignment horizontal="left" vertical="center"/>
    </xf>
    <xf numFmtId="165" fontId="17" fillId="2" borderId="0" xfId="0" applyNumberFormat="1" applyFont="1" applyFill="1" applyAlignment="1">
      <alignment horizontal="left" vertical="center"/>
    </xf>
    <xf numFmtId="0" fontId="15" fillId="0" borderId="17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167" fontId="17" fillId="0" borderId="0" xfId="0" applyNumberFormat="1" applyFont="1" applyFill="1" applyBorder="1" applyAlignment="1">
      <alignment vertical="center"/>
    </xf>
    <xf numFmtId="0" fontId="24" fillId="2" borderId="0" xfId="0" applyFont="1" applyFill="1" applyAlignment="1">
      <alignment horizontal="left" vertical="center"/>
    </xf>
    <xf numFmtId="0" fontId="27" fillId="2" borderId="0" xfId="0" applyFont="1" applyFill="1" applyAlignment="1">
      <alignment horizontal="left" vertical="center"/>
    </xf>
    <xf numFmtId="0" fontId="27" fillId="2" borderId="0" xfId="0" applyFont="1" applyFill="1" applyAlignment="1">
      <alignment vertical="center"/>
    </xf>
    <xf numFmtId="0" fontId="25" fillId="2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0" fontId="29" fillId="0" borderId="0" xfId="0" applyFont="1" applyAlignment="1">
      <alignment vertical="center"/>
    </xf>
    <xf numFmtId="0" fontId="30" fillId="2" borderId="0" xfId="0" applyFont="1" applyFill="1" applyAlignment="1">
      <alignment vertical="center"/>
    </xf>
    <xf numFmtId="0" fontId="0" fillId="0" borderId="25" xfId="0" applyFont="1" applyBorder="1" applyAlignment="1">
      <alignment horizontal="left" vertical="center"/>
    </xf>
    <xf numFmtId="0" fontId="22" fillId="8" borderId="49" xfId="9" applyFont="1" applyFill="1" applyBorder="1">
      <alignment horizontal="center" vertical="center"/>
    </xf>
    <xf numFmtId="0" fontId="19" fillId="0" borderId="0" xfId="4" applyFont="1" applyAlignment="1">
      <alignment horizontal="center" vertical="center" wrapText="1"/>
    </xf>
    <xf numFmtId="1" fontId="19" fillId="0" borderId="0" xfId="4" applyNumberFormat="1" applyFont="1" applyAlignment="1">
      <alignment horizontal="center" vertical="center" wrapText="1"/>
    </xf>
    <xf numFmtId="168" fontId="19" fillId="0" borderId="0" xfId="4" applyNumberFormat="1" applyFont="1" applyAlignment="1">
      <alignment horizontal="center" vertical="center" wrapText="1"/>
    </xf>
    <xf numFmtId="0" fontId="19" fillId="0" borderId="0" xfId="4" applyFont="1" applyAlignment="1">
      <alignment horizontal="left" vertical="center" wrapText="1"/>
    </xf>
    <xf numFmtId="14" fontId="19" fillId="0" borderId="0" xfId="4" applyNumberFormat="1" applyFont="1" applyAlignment="1">
      <alignment horizontal="center" vertical="center" wrapText="1"/>
    </xf>
    <xf numFmtId="1" fontId="19" fillId="0" borderId="0" xfId="4" applyNumberFormat="1" applyFont="1" applyAlignment="1">
      <alignment horizontal="left" vertical="center" wrapText="1"/>
    </xf>
    <xf numFmtId="169" fontId="19" fillId="0" borderId="0" xfId="4" applyNumberFormat="1" applyFont="1" applyAlignment="1">
      <alignment horizontal="center" vertical="center" wrapText="1"/>
    </xf>
    <xf numFmtId="1" fontId="19" fillId="0" borderId="0" xfId="4" applyNumberFormat="1" applyFont="1" applyFill="1" applyAlignment="1">
      <alignment horizontal="left" vertical="center" wrapText="1"/>
    </xf>
    <xf numFmtId="169" fontId="19" fillId="0" borderId="0" xfId="4" applyNumberFormat="1" applyFont="1" applyFill="1" applyAlignment="1">
      <alignment horizontal="center" vertical="center" wrapText="1"/>
    </xf>
    <xf numFmtId="168" fontId="19" fillId="0" borderId="0" xfId="4" applyNumberFormat="1" applyFont="1" applyAlignment="1">
      <alignment horizontal="left" vertical="center" wrapText="1"/>
    </xf>
    <xf numFmtId="0" fontId="19" fillId="0" borderId="0" xfId="4" applyFont="1" applyFill="1" applyAlignment="1">
      <alignment horizontal="center" vertical="center" wrapText="1"/>
    </xf>
    <xf numFmtId="169" fontId="19" fillId="0" borderId="0" xfId="5" applyFont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19" fillId="0" borderId="0" xfId="4" applyFont="1" applyFill="1" applyAlignment="1">
      <alignment horizontal="left" vertical="center" wrapText="1"/>
    </xf>
    <xf numFmtId="0" fontId="19" fillId="0" borderId="0" xfId="4" applyFont="1" applyAlignment="1">
      <alignment vertical="center" wrapText="1"/>
    </xf>
    <xf numFmtId="0" fontId="31" fillId="0" borderId="19" xfId="0" applyFont="1" applyBorder="1" applyAlignment="1">
      <alignment horizontal="center" vertical="center" wrapText="1"/>
    </xf>
    <xf numFmtId="0" fontId="31" fillId="0" borderId="20" xfId="0" applyFont="1" applyBorder="1" applyAlignment="1">
      <alignment horizontal="center" vertical="center" wrapText="1"/>
    </xf>
    <xf numFmtId="167" fontId="31" fillId="0" borderId="20" xfId="0" applyNumberFormat="1" applyFont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31" fillId="0" borderId="0" xfId="0" applyFont="1" applyAlignment="1">
      <alignment horizontal="center" wrapText="1"/>
    </xf>
    <xf numFmtId="0" fontId="0" fillId="0" borderId="0" xfId="0" applyFont="1" applyFill="1" applyAlignment="1">
      <alignment wrapText="1"/>
    </xf>
    <xf numFmtId="0" fontId="31" fillId="0" borderId="0" xfId="0" applyFont="1" applyFill="1" applyAlignment="1">
      <alignment horizontal="center" wrapText="1"/>
    </xf>
    <xf numFmtId="0" fontId="0" fillId="0" borderId="22" xfId="0" applyFont="1" applyBorder="1" applyAlignment="1">
      <alignment horizontal="left" vertical="center"/>
    </xf>
    <xf numFmtId="0" fontId="0" fillId="0" borderId="23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14" fontId="0" fillId="0" borderId="23" xfId="0" applyNumberFormat="1" applyFont="1" applyBorder="1" applyAlignment="1">
      <alignment horizontal="center" vertical="center"/>
    </xf>
    <xf numFmtId="167" fontId="12" fillId="0" borderId="23" xfId="0" applyNumberFormat="1" applyFont="1" applyBorder="1" applyAlignment="1">
      <alignment horizontal="center" vertical="center"/>
    </xf>
    <xf numFmtId="20" fontId="12" fillId="0" borderId="23" xfId="0" applyNumberFormat="1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7" fontId="0" fillId="0" borderId="0" xfId="0" applyNumberFormat="1" applyFont="1" applyFill="1" applyAlignment="1">
      <alignment wrapText="1"/>
    </xf>
    <xf numFmtId="0" fontId="0" fillId="0" borderId="0" xfId="0" applyFont="1" applyFill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6" fontId="32" fillId="0" borderId="23" xfId="0" applyNumberFormat="1" applyFont="1" applyFill="1" applyBorder="1" applyAlignment="1">
      <alignment horizontal="center" vertical="center"/>
    </xf>
    <xf numFmtId="6" fontId="0" fillId="0" borderId="23" xfId="0" applyNumberFormat="1" applyFont="1" applyFill="1" applyBorder="1" applyAlignment="1">
      <alignment horizontal="center" vertical="center"/>
    </xf>
    <xf numFmtId="14" fontId="0" fillId="0" borderId="23" xfId="0" applyNumberFormat="1" applyFont="1" applyFill="1" applyBorder="1" applyAlignment="1">
      <alignment horizontal="center" vertical="center"/>
    </xf>
    <xf numFmtId="0" fontId="32" fillId="0" borderId="23" xfId="0" applyFont="1" applyFill="1" applyBorder="1" applyAlignment="1">
      <alignment horizontal="center" vertical="center"/>
    </xf>
    <xf numFmtId="167" fontId="12" fillId="0" borderId="23" xfId="0" applyNumberFormat="1" applyFont="1" applyFill="1" applyBorder="1" applyAlignment="1">
      <alignment horizontal="center" vertical="center"/>
    </xf>
    <xf numFmtId="6" fontId="0" fillId="0" borderId="23" xfId="0" applyNumberFormat="1" applyFont="1" applyFill="1" applyBorder="1" applyAlignment="1">
      <alignment horizontal="left" vertical="center"/>
    </xf>
    <xf numFmtId="167" fontId="0" fillId="0" borderId="0" xfId="0" applyNumberFormat="1" applyFont="1" applyFill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6" fontId="32" fillId="0" borderId="26" xfId="0" applyNumberFormat="1" applyFont="1" applyFill="1" applyBorder="1" applyAlignment="1">
      <alignment horizontal="center" vertical="center"/>
    </xf>
    <xf numFmtId="6" fontId="0" fillId="0" borderId="26" xfId="0" applyNumberFormat="1" applyFont="1" applyFill="1" applyBorder="1" applyAlignment="1">
      <alignment horizontal="center" vertical="center"/>
    </xf>
    <xf numFmtId="14" fontId="0" fillId="0" borderId="26" xfId="0" applyNumberFormat="1" applyFont="1" applyFill="1" applyBorder="1" applyAlignment="1">
      <alignment horizontal="center" vertical="center"/>
    </xf>
    <xf numFmtId="0" fontId="32" fillId="0" borderId="26" xfId="0" applyFont="1" applyFill="1" applyBorder="1" applyAlignment="1">
      <alignment horizontal="center" vertical="center"/>
    </xf>
    <xf numFmtId="167" fontId="12" fillId="0" borderId="26" xfId="0" applyNumberFormat="1" applyFont="1" applyFill="1" applyBorder="1" applyAlignment="1">
      <alignment horizontal="center" vertical="center"/>
    </xf>
    <xf numFmtId="6" fontId="0" fillId="0" borderId="26" xfId="0" applyNumberFormat="1" applyFont="1" applyFill="1" applyBorder="1" applyAlignment="1">
      <alignment horizontal="left" vertical="center"/>
    </xf>
    <xf numFmtId="0" fontId="0" fillId="0" borderId="26" xfId="0" applyFont="1" applyBorder="1"/>
    <xf numFmtId="0" fontId="12" fillId="0" borderId="26" xfId="0" applyFont="1" applyBorder="1" applyAlignment="1">
      <alignment horizontal="center" vertical="center"/>
    </xf>
    <xf numFmtId="167" fontId="12" fillId="0" borderId="26" xfId="0" applyNumberFormat="1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6" fontId="0" fillId="0" borderId="0" xfId="0" applyNumberFormat="1" applyFont="1" applyFill="1" applyAlignment="1">
      <alignment horizontal="left" vertical="center"/>
    </xf>
    <xf numFmtId="0" fontId="33" fillId="0" borderId="0" xfId="0" applyFont="1" applyFill="1" applyAlignment="1">
      <alignment horizontal="left" vertical="center"/>
    </xf>
    <xf numFmtId="0" fontId="0" fillId="0" borderId="0" xfId="0" applyFont="1"/>
    <xf numFmtId="167" fontId="0" fillId="0" borderId="0" xfId="0" applyNumberFormat="1" applyFont="1"/>
    <xf numFmtId="0" fontId="0" fillId="0" borderId="0" xfId="0" applyFont="1" applyFill="1"/>
    <xf numFmtId="0" fontId="2" fillId="0" borderId="0" xfId="2" applyFont="1" applyAlignment="1"/>
    <xf numFmtId="14" fontId="1" fillId="6" borderId="31" xfId="7" applyNumberFormat="1" applyFont="1" applyFill="1" applyBorder="1" applyAlignment="1">
      <alignment horizontal="center" vertical="center"/>
    </xf>
    <xf numFmtId="44" fontId="1" fillId="6" borderId="39" xfId="1" applyFont="1" applyFill="1" applyBorder="1" applyAlignment="1">
      <alignment horizontal="center" vertical="center"/>
    </xf>
    <xf numFmtId="14" fontId="1" fillId="11" borderId="29" xfId="7" applyNumberFormat="1" applyFont="1" applyFill="1" applyBorder="1" applyAlignment="1">
      <alignment horizontal="center" vertical="center"/>
    </xf>
    <xf numFmtId="44" fontId="1" fillId="6" borderId="41" xfId="1" applyFont="1" applyFill="1" applyBorder="1" applyAlignment="1">
      <alignment horizontal="center" vertical="center"/>
    </xf>
    <xf numFmtId="14" fontId="1" fillId="6" borderId="29" xfId="7" applyNumberFormat="1" applyFont="1" applyFill="1" applyBorder="1" applyAlignment="1">
      <alignment horizontal="center" vertical="center"/>
    </xf>
    <xf numFmtId="14" fontId="1" fillId="11" borderId="30" xfId="7" applyNumberFormat="1" applyFont="1" applyFill="1" applyBorder="1" applyAlignment="1">
      <alignment horizontal="center" vertical="center"/>
    </xf>
    <xf numFmtId="44" fontId="1" fillId="6" borderId="44" xfId="1" applyFont="1" applyFill="1" applyBorder="1" applyAlignment="1">
      <alignment horizontal="center" vertical="center"/>
    </xf>
    <xf numFmtId="14" fontId="21" fillId="8" borderId="28" xfId="7" applyNumberFormat="1" applyFont="1" applyFill="1" applyBorder="1" applyAlignment="1">
      <alignment horizontal="center" vertical="center" wrapText="1"/>
    </xf>
    <xf numFmtId="14" fontId="0" fillId="2" borderId="0" xfId="0" applyNumberFormat="1" applyFont="1" applyFill="1" applyBorder="1" applyAlignment="1">
      <alignment horizontal="center" vertical="center"/>
    </xf>
    <xf numFmtId="167" fontId="0" fillId="0" borderId="0" xfId="0" applyNumberFormat="1" applyFont="1" applyBorder="1" applyAlignment="1">
      <alignment horizontal="center" vertical="center"/>
    </xf>
    <xf numFmtId="10" fontId="16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7" fontId="34" fillId="0" borderId="1" xfId="0" applyNumberFormat="1" applyFont="1" applyBorder="1" applyAlignment="1">
      <alignment horizontal="center" vertical="center"/>
    </xf>
    <xf numFmtId="0" fontId="19" fillId="0" borderId="0" xfId="4" applyFont="1" applyFill="1" applyAlignment="1">
      <alignment horizontal="left" vertical="center" wrapText="1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29" fillId="2" borderId="0" xfId="0" applyFont="1" applyFill="1" applyAlignment="1">
      <alignment horizontal="left" vertical="center" wrapText="1"/>
    </xf>
    <xf numFmtId="0" fontId="28" fillId="3" borderId="0" xfId="0" applyFont="1" applyFill="1" applyBorder="1" applyAlignment="1">
      <alignment horizontal="left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14" fontId="34" fillId="2" borderId="1" xfId="0" applyNumberFormat="1" applyFont="1" applyFill="1" applyBorder="1" applyAlignment="1">
      <alignment horizontal="right" vertical="center"/>
    </xf>
    <xf numFmtId="170" fontId="22" fillId="8" borderId="47" xfId="7" applyNumberFormat="1" applyFont="1" applyFill="1" applyBorder="1" applyAlignment="1">
      <alignment vertical="center"/>
    </xf>
    <xf numFmtId="170" fontId="22" fillId="8" borderId="48" xfId="7" applyNumberFormat="1" applyFont="1" applyFill="1" applyBorder="1" applyAlignment="1">
      <alignment vertical="center"/>
    </xf>
    <xf numFmtId="171" fontId="21" fillId="7" borderId="37" xfId="7" applyNumberFormat="1" applyFont="1" applyFill="1" applyBorder="1" applyAlignment="1">
      <alignment horizontal="center" vertical="center" wrapText="1"/>
    </xf>
    <xf numFmtId="171" fontId="21" fillId="7" borderId="30" xfId="7" applyNumberFormat="1" applyFont="1" applyFill="1" applyBorder="1" applyAlignment="1">
      <alignment horizontal="center" vertical="center" wrapText="1"/>
    </xf>
    <xf numFmtId="171" fontId="21" fillId="7" borderId="32" xfId="7" applyNumberFormat="1" applyFont="1" applyFill="1" applyBorder="1" applyAlignment="1">
      <alignment horizontal="center" vertical="center" wrapText="1"/>
    </xf>
    <xf numFmtId="0" fontId="21" fillId="8" borderId="50" xfId="10" applyFont="1" applyFill="1" applyBorder="1" applyAlignment="1">
      <alignment horizontal="center" vertical="center" wrapText="1"/>
    </xf>
    <xf numFmtId="0" fontId="21" fillId="8" borderId="38" xfId="10" applyFont="1" applyFill="1" applyBorder="1" applyAlignment="1">
      <alignment horizontal="center" vertical="center" wrapText="1"/>
    </xf>
    <xf numFmtId="0" fontId="21" fillId="8" borderId="51" xfId="10" applyFont="1" applyFill="1" applyBorder="1" applyAlignment="1">
      <alignment horizontal="center" vertical="center" wrapText="1"/>
    </xf>
    <xf numFmtId="0" fontId="21" fillId="8" borderId="39" xfId="10" applyFont="1" applyFill="1" applyBorder="1" applyAlignment="1">
      <alignment horizontal="center" vertical="center" wrapText="1"/>
    </xf>
    <xf numFmtId="0" fontId="21" fillId="8" borderId="28" xfId="7" applyFont="1" applyFill="1" applyBorder="1" applyAlignment="1">
      <alignment horizontal="center" vertical="center" wrapText="1"/>
    </xf>
    <xf numFmtId="0" fontId="17" fillId="0" borderId="0" xfId="7" applyFont="1" applyAlignment="1">
      <alignment horizontal="center" vertical="center" wrapText="1"/>
    </xf>
  </cellXfs>
  <cellStyles count="12">
    <cellStyle name="20 % - Accent3 2" xfId="10" xr:uid="{9E454DEC-8116-4988-93E2-4A1FF5E6997E}"/>
    <cellStyle name="Code postal" xfId="5" xr:uid="{F13E1A05-F275-4E2E-86E6-D4C9A3D69FE1}"/>
    <cellStyle name="Étiquette" xfId="8" xr:uid="{BCCEC09D-E25E-400F-B25B-3229E9BC1C92}"/>
    <cellStyle name="Lien hypertexte" xfId="2" builtinId="8"/>
    <cellStyle name="Lien hypertexte 2" xfId="6" xr:uid="{4AF828CE-9D27-4652-9A77-4C6D583A1DAC}"/>
    <cellStyle name="Monétaire" xfId="1" builtinId="4"/>
    <cellStyle name="Normal" xfId="0" builtinId="0"/>
    <cellStyle name="Normal 2" xfId="4" xr:uid="{F6A3125D-8E80-4247-8A25-742073BA910A}"/>
    <cellStyle name="Normal 3" xfId="7" xr:uid="{D11F298A-2B8E-4933-BFDB-BD7A011E8D15}"/>
    <cellStyle name="Titre 2" xfId="3" xr:uid="{0C292E7D-4070-41D3-A40B-1B9581CBAB25}"/>
    <cellStyle name="Titre 2 2" xfId="9" xr:uid="{2B7BC8A8-3CC3-480A-ADFB-6849E1F63DE7}"/>
    <cellStyle name="Total 2" xfId="11" xr:uid="{48748A28-92AA-413E-967E-E4EACABAB2B0}"/>
  </cellStyles>
  <dxfs count="8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3" tint="0.499984740745262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0.59996337778862885"/>
        </patternFill>
      </fill>
    </dxf>
    <dxf>
      <fill>
        <patternFill>
          <bgColor rgb="FF99A8BD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border diagonalUp="0" diagonalDown="0">
        <left/>
        <right/>
        <top/>
        <bottom/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hair">
          <color auto="1"/>
        </right>
      </border>
    </dxf>
    <dxf>
      <border diagonalUp="0" diagonalDown="0">
        <left/>
        <right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strike val="0"/>
        <outline val="0"/>
        <shadow val="0"/>
        <vertAlign val="baseline"/>
        <name val="Calibri"/>
        <family val="2"/>
        <scheme val="minor"/>
      </font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strike val="0"/>
        <outline val="0"/>
        <shadow val="0"/>
        <vertAlign val="baseline"/>
        <name val="Calibri"/>
        <family val="2"/>
        <scheme val="minor"/>
      </font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theme="1"/>
        </right>
        <top style="hair">
          <color theme="1"/>
        </top>
        <bottom style="hair">
          <color theme="1"/>
        </bottom>
      </border>
    </dxf>
    <dxf>
      <border>
        <top style="hair">
          <color theme="1"/>
        </top>
      </border>
    </dxf>
    <dxf>
      <border diagonalUp="0" diagonalDown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name val="Calibri"/>
        <family val="2"/>
        <scheme val="minor"/>
      </font>
    </dxf>
    <dxf>
      <border>
        <bottom style="hair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68" formatCode="0#&quot; &quot;##&quot; &quot;##&quot; &quot;##&quot; &quot;##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69" formatCode="00000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" formatCode="0"/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99A8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24888</xdr:colOff>
      <xdr:row>2</xdr:row>
      <xdr:rowOff>26485</xdr:rowOff>
    </xdr:from>
    <xdr:ext cx="1550425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AA110DC-631E-4886-8FD1-6A3F32070931}"/>
            </a:ext>
          </a:extLst>
        </xdr:cNvPr>
        <xdr:cNvSpPr/>
      </xdr:nvSpPr>
      <xdr:spPr>
        <a:xfrm rot="20265558">
          <a:off x="2939538" y="493210"/>
          <a:ext cx="155042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Logo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76FD3A-7561-45AD-B40E-3C272BA00B37}" name="T_Clients" displayName="T_Clients" ref="A1:P5" totalsRowShown="0" headerRowDxfId="80" dataDxfId="79">
  <autoFilter ref="A1:P5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E45AA187-D09C-4D46-AA42-4AFD5A413222}" name="Réf Client" dataDxfId="78">
      <calculatedColumnFormula>TEXT(TODAY(),"jjmmaaaa")&amp;"RA"&amp;TEXT(ROW()-2,"000")</calculatedColumnFormula>
    </tableColumn>
    <tableColumn id="2" xr3:uid="{CA5BA3AA-2B61-4196-9112-FB64E6AD259A}" name="Nom de l'animal" dataDxfId="77"/>
    <tableColumn id="3" xr3:uid="{7A6E14C7-57D7-4622-9E2F-CB925A38A1CE}" name="Contact" dataDxfId="76"/>
    <tableColumn id="17" xr3:uid="{72EBB99C-D32B-4E4B-9F26-E2909CB6E2F5}" name="Adresse" dataDxfId="75" dataCellStyle="Normal 2"/>
    <tableColumn id="10" xr3:uid="{DE55AF86-B05E-4340-8DF1-A35BC436D793}" name="Code postal" dataDxfId="74"/>
    <tableColumn id="5" xr3:uid="{E88EA3FC-4E76-45EB-B1FB-4EE2464C8C3E}" name="Ville" dataDxfId="73"/>
    <tableColumn id="4" xr3:uid="{F0D0D34D-21AE-44D0-865F-7D2FEBD943B9}" name="Téléphone" dataDxfId="72" dataCellStyle="Normal 2"/>
    <tableColumn id="12" xr3:uid="{7BC94D90-84EA-411C-8AB2-6DBDBE99CDB7}" name="E-mail" dataDxfId="71" dataCellStyle="Normal 2"/>
    <tableColumn id="14" xr3:uid="{43575AE0-A722-4FEE-B77A-16492BBFC0A0}" name="Garde ou Visite" dataDxfId="70" dataCellStyle="Normal 2"/>
    <tableColumn id="6" xr3:uid="{7892297E-3F67-48F5-BB92-0DC2B0E83A04}" name="Alimentation" dataDxfId="69"/>
    <tableColumn id="7" xr3:uid="{D00C3222-37D6-4527-B9D3-CE8D79DDD2ED}" name="Portion" dataDxfId="68" dataCellStyle="Code postal"/>
    <tableColumn id="8" xr3:uid="{9BCD0477-23CD-4393-955C-9121CCC9EBF7}" name="Quantité" dataDxfId="67"/>
    <tableColumn id="16" xr3:uid="{75F0840E-35EF-4AC7-8ED7-CC603F7D1652}" name="Ok Eau" dataDxfId="66"/>
    <tableColumn id="15" xr3:uid="{84D4B794-7F88-436C-B7CE-712B5EFB0994}" name="Ok Enfant" dataDxfId="65"/>
    <tableColumn id="9" xr3:uid="{9F84D2F0-F08D-4E90-8D57-645C8281FEF7}" name="ok Voiture" dataDxfId="64"/>
    <tableColumn id="13" xr3:uid="{41D75EA1-5E26-49FD-8F8F-F3880228C78A}" name="Notes" dataDxfId="63"/>
  </tableColumns>
  <tableStyleInfo name="TableStyleLight18" showFirstColumn="0" showLastColumn="0" showRowStripes="1" showColumnStripes="0"/>
  <extLst>
    <ext xmlns:x14="http://schemas.microsoft.com/office/spreadsheetml/2009/9/main" uri="{504A1905-F514-4f6f-8877-14C23A59335A}">
      <x14:table altTextSummary="Enter Customer ID, Company Name, Contact Name, Billing Address, City, State or Province, Postal Code, Country or Region, Contact Title, Phone &amp; Fax Number, Email and Notes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78FE477-45CD-48B8-875D-267599439C93}" name="T_Réservation" displayName="T_Réservation" ref="A1:Q6" totalsRowShown="0" headerRowDxfId="62" dataDxfId="60" headerRowBorderDxfId="61" tableBorderDxfId="59" totalsRowBorderDxfId="58">
  <autoFilter ref="A1:Q6" xr:uid="{9717CA68-02A2-4CA5-B41A-E651F8A690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7" xr3:uid="{095D5AC4-664B-463E-AC3D-F5AB231533E9}" name="Code" dataDxfId="57">
      <calculatedColumnFormula>B2&amp;"_"&amp;COUNTIF($B$2:B2,B2)</calculatedColumnFormula>
    </tableColumn>
    <tableColumn id="1" xr3:uid="{F79EF6DE-D578-4CFD-BB69-4254558BC152}" name="Nom de l'animal" dataDxfId="56"/>
    <tableColumn id="2" xr3:uid="{18D96B73-CDCA-4403-B5D6-380B40F83CE6}" name="Type" dataDxfId="55"/>
    <tableColumn id="3" xr3:uid="{B20E4618-1B6E-4EE6-9E77-AF592354E42F}" name="Ref animal" dataDxfId="54">
      <calculatedColumnFormula>IFERROR(INDEX(T_Clients[Réf Client],MATCH(B2,T_Clients[Nom de l''animal],0)),"")</calculatedColumnFormula>
    </tableColumn>
    <tableColumn id="4" xr3:uid="{7B36D944-5616-431A-AD7A-A2A56A1F48E4}" name="Début séjour" dataDxfId="53"/>
    <tableColumn id="5" xr3:uid="{355A2A3D-4757-4FCC-AE32-6AE3AE2AFF2F}" name="Fin séjour" dataDxfId="52"/>
    <tableColumn id="6" xr3:uid="{0F2048DE-4583-4355-B293-19DF7C6DD34C}" name="Durée du séjour" dataDxfId="51">
      <calculatedColumnFormula>IF(B2&lt;&gt;"",F2-E2,"")</calculatedColumnFormula>
    </tableColumn>
    <tableColumn id="7" xr3:uid="{690E396B-F5D1-4EC3-B588-0F2B46270B81}" name="Animaux suppl." dataDxfId="50"/>
    <tableColumn id="8" xr3:uid="{3FC38FDB-FE77-445B-AD77-D10FCE5BA0DC}" name="Coût journalier" dataDxfId="49">
      <calculatedColumnFormula>IFERROR(INDEX(L_Prix,MATCH(T_Réservation[[#This Row],[Type]],T_Type[Type],0)),"")</calculatedColumnFormula>
    </tableColumn>
    <tableColumn id="9" xr3:uid="{B9C8BD79-CDF9-484E-888B-C157B639810D}" name="Prestation" dataDxfId="48"/>
    <tableColumn id="10" xr3:uid="{EF5917FA-2D54-4D8A-95A0-7730DDEEE9F3}" name="Nombre de visite" dataDxfId="47"/>
    <tableColumn id="11" xr3:uid="{90AFCC0E-AE31-4269-904E-939AD2E3811D}" name="Heure début" dataDxfId="46"/>
    <tableColumn id="12" xr3:uid="{6E7732FF-36DB-4A78-849A-3EBA8A750F73}" name="Heure fin" dataDxfId="45"/>
    <tableColumn id="13" xr3:uid="{9EBCB291-51B8-42C1-A406-F3E436A32D43}" name="Temps" dataDxfId="44"/>
    <tableColumn id="14" xr3:uid="{9E0E2A58-BAF8-4F46-8B8F-247923697AA6}" name="Forfait" dataDxfId="43">
      <calculatedColumnFormula>IFERROR(VLOOKUP(C2&amp;" - "&amp;J2,T_Forfait[],2,0),"")</calculatedColumnFormula>
    </tableColumn>
    <tableColumn id="15" xr3:uid="{022BD1F0-52A5-43B7-B0B0-0DE88A0390A8}" name="Montant net" dataDxfId="42">
      <calculatedColumnFormula>IFERROR((G2*O2)*K2+(H2*I2)*G2*K2,"")</calculatedColumnFormula>
    </tableColumn>
    <tableColumn id="16" xr3:uid="{0E2821F1-12D8-454B-B973-BD7BC6670440}" name="Factures" dataDxfId="41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CCF8BB-9E3D-4658-8788-821839981577}" name="T_Type" displayName="T_Type" ref="A1:B5" totalsRowShown="0" headerRowDxfId="40" dataDxfId="39" tableBorderDxfId="38">
  <autoFilter ref="A1:B5" xr:uid="{9369FF83-6BE5-478A-84A9-2671634974D6}">
    <filterColumn colId="0" hiddenButton="1"/>
    <filterColumn colId="1" hiddenButton="1"/>
  </autoFilter>
  <tableColumns count="2">
    <tableColumn id="1" xr3:uid="{FF68D1DB-27CD-4109-9314-57CA6B111F18}" name="Type" dataDxfId="37"/>
    <tableColumn id="2" xr3:uid="{A6CD5818-3596-4C02-9C1B-37F0108E66EB}" name="Prix" dataDxfId="36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A52D72-6C3C-411A-92D4-86D4B204F7BF}" name="T_AnimSupp" displayName="T_AnimSupp" ref="D1:D6" totalsRowShown="0" headerRowDxfId="35" dataDxfId="34">
  <autoFilter ref="D1:D6" xr:uid="{7EEAA622-BE46-4CB3-8A3A-D7FF095F8C06}">
    <filterColumn colId="0" hiddenButton="1"/>
  </autoFilter>
  <tableColumns count="1">
    <tableColumn id="1" xr3:uid="{82A60CF2-0033-4AF4-A5A3-26AC1AAB20A1}" name="Animaux suppl." dataDxfId="33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1F1BD1C-5C4A-4DC5-830A-567545D6712D}" name="T_Prestation" displayName="T_Prestation" ref="F1:F5" totalsRowShown="0" headerRowDxfId="32" dataDxfId="31">
  <autoFilter ref="F1:F5" xr:uid="{BE4074AE-98D8-48A6-A4B5-0A9FF5410B82}">
    <filterColumn colId="0" hiddenButton="1"/>
  </autoFilter>
  <tableColumns count="1">
    <tableColumn id="1" xr3:uid="{00734B05-A0C7-44AE-BBC7-287FC270F6E7}" name="Prestation" dataDxfId="30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D85AB0B-0D1D-4A59-8CCC-31F8C61E683D}" name="T_Nb_visite" displayName="T_Nb_visite" ref="H1:H4" totalsRowShown="0" headerRowDxfId="29" dataDxfId="28">
  <autoFilter ref="H1:H4" xr:uid="{D589C724-469D-4A01-A21A-8E7698A85CFA}">
    <filterColumn colId="0" hiddenButton="1"/>
  </autoFilter>
  <tableColumns count="1">
    <tableColumn id="1" xr3:uid="{E4100374-0C1B-486B-BB8D-7F33243A5A99}" name="Nb de visite" dataDxfId="27"/>
  </tableColumns>
  <tableStyleInfo name="TableStyleLight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A6F9AE3-E729-4D8D-BDC3-2241324A1F03}" name="T_Forfait" displayName="T_Forfait" ref="J1:K10" totalsRowShown="0" headerRowDxfId="26" dataDxfId="25" tableBorderDxfId="24">
  <autoFilter ref="J1:K10" xr:uid="{234FB66A-BC57-48AD-945A-DD27640002B6}">
    <filterColumn colId="0" hiddenButton="1"/>
    <filterColumn colId="1" hiddenButton="1"/>
  </autoFilter>
  <tableColumns count="2">
    <tableColumn id="1" xr3:uid="{87427C77-8143-4831-9E45-8456C05930C3}" name="Forfait journalier" dataDxfId="23"/>
    <tableColumn id="2" xr3:uid="{BAD3A5EC-2EB3-4935-B5F5-5DF949EBCC30}" name="Prix" dataDxfId="22"/>
  </tableColumns>
  <tableStyleInfo name="TableStyleLight1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2E428C7-CA66-48D5-9024-1698041B11EB}" name="T_Remise" displayName="T_Remise" ref="M1:M22" totalsRowShown="0" headerRowDxfId="21" dataDxfId="20">
  <autoFilter ref="M1:M22" xr:uid="{49B5BA51-3661-416A-92B4-067DA4BC0E61}">
    <filterColumn colId="0" hiddenButton="1"/>
  </autoFilter>
  <tableColumns count="1">
    <tableColumn id="1" xr3:uid="{7AA8DCA7-7A59-4797-A7D0-928F242C13C8}" name="Remise" dataDxfId="19"/>
  </tableColumns>
  <tableStyleInfo name="TableStyleLight1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FB24939-E57A-4B3D-B02C-51C173C58F1C}" name="T_Reglement" displayName="T_Reglement" ref="O1:O3" totalsRowShown="0" headerRowDxfId="18" dataDxfId="17" tableBorderDxfId="16">
  <autoFilter ref="O1:O3" xr:uid="{50EFCEAF-2DF7-4F74-9395-3D562E5C4D9F}">
    <filterColumn colId="0" hiddenButton="1"/>
  </autoFilter>
  <tableColumns count="1">
    <tableColumn id="1" xr3:uid="{71B24178-F305-4861-A9D2-DF65F531EAE1}" name="Règlement" dataDxfId="15"/>
  </tableColumns>
  <tableStyleInfo name="TableStyleLight1"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DB3E557-5306-41DC-8A77-0D45F23E7E12}" name="T_Choix" displayName="T_Choix" ref="Q1:Q3" totalsRowShown="0" headerRowDxfId="14" dataDxfId="13">
  <autoFilter ref="Q1:Q3" xr:uid="{5BBA3030-113A-41D9-A2A1-8109F0681E24}">
    <filterColumn colId="0" hiddenButton="1"/>
  </autoFilter>
  <tableColumns count="1">
    <tableColumn id="1" xr3:uid="{0F01D29D-1A4D-4815-99FA-6C2C9C2070CA}" name="Choix" dataDxfId="12"/>
  </tableColumns>
  <tableStyleInfo name="TableStyleLight1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C8D13513-17D8-4BF4-96D2-4E582CCC314C}" name="T_Consultation" displayName="T_Consultation" ref="S1:S3" totalsRowShown="0" headerRowDxfId="11" dataDxfId="10">
  <autoFilter ref="S1:S3" xr:uid="{B38012C2-9024-4452-BF4F-5510A6CD5EF7}">
    <filterColumn colId="0" hiddenButton="1"/>
  </autoFilter>
  <tableColumns count="1">
    <tableColumn id="1" xr3:uid="{A4A4403E-CF76-4595-9FFE-712AC8616945}" name="Consultation" dataDxfId="9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ggy@free,fr" TargetMode="External"/><Relationship Id="rId2" Type="http://schemas.openxmlformats.org/officeDocument/2006/relationships/hyperlink" Target="mailto:MINOU@HOTMAIL.FR" TargetMode="External"/><Relationship Id="rId1" Type="http://schemas.openxmlformats.org/officeDocument/2006/relationships/hyperlink" Target="mailto:MEDORE@GMAIL.COM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titi@yahoo,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Relationship Id="rId9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92BF9-78E8-4FAE-9564-0F6BCC5B6506}">
  <sheetPr codeName="Feuil4">
    <tabColor rgb="FFFF0000"/>
    <pageSetUpPr fitToPage="1"/>
  </sheetPr>
  <dimension ref="A1:R20"/>
  <sheetViews>
    <sheetView showGridLines="0" tabSelected="1" zoomScale="80" zoomScaleNormal="80" workbookViewId="0">
      <pane xSplit="2" ySplit="1" topLeftCell="C2" activePane="bottomRight" state="frozenSplit"/>
      <selection pane="topRight" activeCell="B1" sqref="B1"/>
      <selection pane="bottomLeft" activeCell="A3" sqref="A3"/>
      <selection pane="bottomRight" activeCell="C1" sqref="C1"/>
    </sheetView>
  </sheetViews>
  <sheetFormatPr baseColWidth="10" defaultColWidth="10.28515625" defaultRowHeight="30" customHeight="1" x14ac:dyDescent="0.25"/>
  <cols>
    <col min="1" max="1" width="20.7109375" style="97" customWidth="1"/>
    <col min="2" max="2" width="21.140625" style="100" customWidth="1"/>
    <col min="3" max="3" width="30.7109375" style="28" customWidth="1"/>
    <col min="4" max="4" width="36.42578125" style="28" customWidth="1"/>
    <col min="5" max="5" width="17.42578125" style="28" customWidth="1"/>
    <col min="6" max="6" width="27.85546875" style="38" customWidth="1"/>
    <col min="7" max="7" width="16.5703125" style="106" customWidth="1"/>
    <col min="8" max="8" width="26.28515625" style="97" customWidth="1"/>
    <col min="9" max="9" width="24.28515625" style="97" customWidth="1"/>
    <col min="10" max="10" width="17.85546875" style="100" customWidth="1"/>
    <col min="11" max="11" width="17.85546875" style="97" customWidth="1"/>
    <col min="12" max="12" width="17.7109375" style="100" customWidth="1"/>
    <col min="13" max="13" width="16" style="97" customWidth="1"/>
    <col min="14" max="15" width="12.7109375" style="97" customWidth="1"/>
    <col min="16" max="16" width="29.7109375" style="97" customWidth="1"/>
    <col min="17" max="17" width="26.5703125" style="28" customWidth="1"/>
    <col min="18" max="18" width="22" style="100" customWidth="1"/>
    <col min="19" max="19" width="39.7109375" style="100" customWidth="1"/>
    <col min="20" max="20" width="10.28515625" style="100" customWidth="1"/>
    <col min="21" max="16384" width="10.28515625" style="100"/>
  </cols>
  <sheetData>
    <row r="1" spans="1:18" ht="33.75" customHeight="1" x14ac:dyDescent="0.25">
      <c r="A1" s="97" t="s">
        <v>98</v>
      </c>
      <c r="B1" s="97" t="s">
        <v>33</v>
      </c>
      <c r="C1" s="97" t="s">
        <v>40</v>
      </c>
      <c r="D1" s="98" t="s">
        <v>58</v>
      </c>
      <c r="E1" s="98" t="s">
        <v>99</v>
      </c>
      <c r="F1" s="97" t="s">
        <v>41</v>
      </c>
      <c r="G1" s="99" t="s">
        <v>11</v>
      </c>
      <c r="H1" s="97" t="s">
        <v>46</v>
      </c>
      <c r="I1" s="97" t="s">
        <v>39</v>
      </c>
      <c r="J1" s="97" t="s">
        <v>42</v>
      </c>
      <c r="K1" s="97" t="s">
        <v>43</v>
      </c>
      <c r="L1" s="97" t="s">
        <v>44</v>
      </c>
      <c r="M1" s="97" t="s">
        <v>45</v>
      </c>
      <c r="N1" s="97" t="s">
        <v>100</v>
      </c>
      <c r="O1" s="97" t="s">
        <v>101</v>
      </c>
      <c r="P1" s="97" t="s">
        <v>47</v>
      </c>
      <c r="Q1" s="100"/>
    </row>
    <row r="2" spans="1:18" ht="30" customHeight="1" x14ac:dyDescent="0.25">
      <c r="A2" s="101" t="str">
        <f ca="1">TEXT(TODAY(),"jjmmaaaa")&amp;"RA"&amp;TEXT(ROW()-2,"000")</f>
        <v>15082019RA000</v>
      </c>
      <c r="B2" s="100" t="s">
        <v>56</v>
      </c>
      <c r="C2" s="100" t="s">
        <v>64</v>
      </c>
      <c r="D2" s="102" t="s">
        <v>59</v>
      </c>
      <c r="E2" s="103">
        <v>31000</v>
      </c>
      <c r="F2" s="100" t="s">
        <v>54</v>
      </c>
      <c r="G2" s="99" t="s">
        <v>60</v>
      </c>
      <c r="H2" s="34" t="s">
        <v>65</v>
      </c>
      <c r="I2" s="97" t="s">
        <v>102</v>
      </c>
      <c r="J2" s="100" t="s">
        <v>48</v>
      </c>
      <c r="K2" s="35" t="s">
        <v>49</v>
      </c>
      <c r="L2" s="97" t="s">
        <v>50</v>
      </c>
      <c r="M2" s="97" t="s">
        <v>51</v>
      </c>
      <c r="N2" s="97" t="s">
        <v>51</v>
      </c>
      <c r="O2" s="97" t="s">
        <v>51</v>
      </c>
      <c r="P2" s="100"/>
      <c r="Q2" s="100"/>
    </row>
    <row r="3" spans="1:18" ht="30" customHeight="1" x14ac:dyDescent="0.25">
      <c r="A3" s="101" t="str">
        <f t="shared" ref="A3:A5" ca="1" si="0">TEXT(TODAY(),"jjmmaaaa")&amp;"RA"&amp;TEXT(ROW()-2,"000")</f>
        <v>15082019RA001</v>
      </c>
      <c r="B3" s="100" t="s">
        <v>57</v>
      </c>
      <c r="C3" s="100" t="s">
        <v>55</v>
      </c>
      <c r="D3" s="102" t="s">
        <v>63</v>
      </c>
      <c r="E3" s="103">
        <v>66000</v>
      </c>
      <c r="F3" s="100" t="s">
        <v>61</v>
      </c>
      <c r="G3" s="99" t="s">
        <v>62</v>
      </c>
      <c r="H3" s="34" t="s">
        <v>66</v>
      </c>
      <c r="I3" s="97" t="s">
        <v>31</v>
      </c>
      <c r="J3" s="100" t="s">
        <v>48</v>
      </c>
      <c r="K3" s="35" t="s">
        <v>52</v>
      </c>
      <c r="L3" s="97" t="s">
        <v>53</v>
      </c>
      <c r="M3" s="97" t="s">
        <v>51</v>
      </c>
      <c r="N3" s="97" t="s">
        <v>51</v>
      </c>
      <c r="O3" s="97" t="s">
        <v>51</v>
      </c>
      <c r="P3" s="100"/>
      <c r="Q3" s="100"/>
    </row>
    <row r="4" spans="1:18" ht="30" customHeight="1" x14ac:dyDescent="0.25">
      <c r="A4" s="101" t="str">
        <f t="shared" ca="1" si="0"/>
        <v>15082019RA002</v>
      </c>
      <c r="B4" s="100" t="s">
        <v>74</v>
      </c>
      <c r="C4" s="28" t="s">
        <v>81</v>
      </c>
      <c r="D4" s="104" t="s">
        <v>88</v>
      </c>
      <c r="E4" s="105">
        <v>16000</v>
      </c>
      <c r="F4" s="106" t="s">
        <v>75</v>
      </c>
      <c r="G4" s="99">
        <v>102030405</v>
      </c>
      <c r="H4" s="36" t="s">
        <v>76</v>
      </c>
      <c r="I4" s="107" t="s">
        <v>31</v>
      </c>
      <c r="J4" s="100" t="s">
        <v>48</v>
      </c>
      <c r="K4" s="35" t="s">
        <v>52</v>
      </c>
      <c r="L4" s="97" t="s">
        <v>53</v>
      </c>
      <c r="M4" s="97" t="s">
        <v>51</v>
      </c>
      <c r="N4" s="97" t="s">
        <v>51</v>
      </c>
      <c r="O4" s="97" t="s">
        <v>51</v>
      </c>
      <c r="P4" s="28"/>
      <c r="Q4" s="100"/>
    </row>
    <row r="5" spans="1:18" ht="30" customHeight="1" x14ac:dyDescent="0.25">
      <c r="A5" s="101" t="str">
        <f t="shared" ca="1" si="0"/>
        <v>15082019RA003</v>
      </c>
      <c r="B5" s="100" t="s">
        <v>87</v>
      </c>
      <c r="C5" s="28" t="s">
        <v>82</v>
      </c>
      <c r="D5" s="104" t="s">
        <v>83</v>
      </c>
      <c r="E5" s="105">
        <v>31000</v>
      </c>
      <c r="F5" s="106" t="s">
        <v>84</v>
      </c>
      <c r="G5" s="99">
        <v>908070605</v>
      </c>
      <c r="H5" s="36" t="s">
        <v>85</v>
      </c>
      <c r="I5" s="107" t="s">
        <v>102</v>
      </c>
      <c r="J5" s="97" t="s">
        <v>86</v>
      </c>
      <c r="K5" s="108" t="s">
        <v>92</v>
      </c>
      <c r="L5" s="97" t="s">
        <v>53</v>
      </c>
      <c r="M5" s="97" t="s">
        <v>51</v>
      </c>
      <c r="N5" s="97" t="s">
        <v>51</v>
      </c>
      <c r="O5" s="97" t="s">
        <v>51</v>
      </c>
      <c r="P5" s="28"/>
      <c r="Q5" s="100"/>
      <c r="R5" s="109"/>
    </row>
    <row r="6" spans="1:18" ht="30" customHeight="1" x14ac:dyDescent="0.25">
      <c r="D6" s="37"/>
      <c r="E6" s="37"/>
    </row>
    <row r="7" spans="1:18" ht="30" customHeight="1" x14ac:dyDescent="0.25">
      <c r="D7" s="37"/>
      <c r="E7" s="37"/>
    </row>
    <row r="8" spans="1:18" ht="30" customHeight="1" x14ac:dyDescent="0.25">
      <c r="D8" s="37"/>
      <c r="E8" s="37"/>
    </row>
    <row r="9" spans="1:18" ht="30" customHeight="1" x14ac:dyDescent="0.25">
      <c r="D9" s="37"/>
      <c r="E9" s="37"/>
    </row>
    <row r="16" spans="1:18" ht="30" customHeight="1" x14ac:dyDescent="0.25">
      <c r="A16" s="107"/>
      <c r="B16" s="110"/>
      <c r="C16" s="23"/>
      <c r="D16" s="23"/>
      <c r="E16" s="23"/>
    </row>
    <row r="17" spans="1:8" ht="30" customHeight="1" x14ac:dyDescent="0.25">
      <c r="A17" s="170"/>
      <c r="B17" s="170"/>
      <c r="C17" s="170"/>
      <c r="D17" s="170"/>
      <c r="E17" s="110"/>
      <c r="H17" s="111"/>
    </row>
    <row r="18" spans="1:8" ht="30" customHeight="1" x14ac:dyDescent="0.25">
      <c r="A18" s="107"/>
      <c r="B18" s="110"/>
      <c r="C18" s="23"/>
      <c r="D18" s="23"/>
      <c r="E18" s="23"/>
    </row>
    <row r="19" spans="1:8" ht="30" customHeight="1" x14ac:dyDescent="0.25">
      <c r="A19" s="107"/>
      <c r="B19" s="110"/>
      <c r="C19" s="23"/>
      <c r="D19" s="23"/>
      <c r="E19" s="23"/>
    </row>
    <row r="20" spans="1:8" ht="30" customHeight="1" x14ac:dyDescent="0.25">
      <c r="A20" s="107"/>
      <c r="B20" s="110"/>
      <c r="C20" s="23"/>
      <c r="D20" s="23"/>
      <c r="E20" s="23"/>
    </row>
  </sheetData>
  <mergeCells count="1">
    <mergeCell ref="A17:D17"/>
  </mergeCells>
  <dataValidations count="2">
    <dataValidation allowBlank="1" showErrorMessage="1" sqref="A1:E1 F1:XFD1" xr:uid="{A0B496AF-D890-4891-8636-09EFF4FA828D}"/>
    <dataValidation type="list" allowBlank="1" showInputMessage="1" showErrorMessage="1" sqref="I2:I5" xr:uid="{830B2CBA-3613-485A-9B6E-5F6B185B0E3D}">
      <formula1>"G,V"</formula1>
    </dataValidation>
  </dataValidations>
  <hyperlinks>
    <hyperlink ref="H2" r:id="rId1" xr:uid="{0FD0C5EA-C311-4961-BD5B-EFECE1F5DA83}"/>
    <hyperlink ref="H3" r:id="rId2" xr:uid="{EFCC9203-84BF-4293-8068-1744C6F68385}"/>
    <hyperlink ref="H4" r:id="rId3" xr:uid="{2D24CE08-71A0-484C-BAFE-D32BF4025030}"/>
    <hyperlink ref="H5" r:id="rId4" xr:uid="{9C813A44-1708-46C4-84DF-DE3B7E6ECE3E}"/>
  </hyperlinks>
  <printOptions horizontalCentered="1"/>
  <pageMargins left="0.25" right="0.25" top="0.75" bottom="0.75" header="0.3" footer="0.3"/>
  <pageSetup paperSize="9" scale="41" fitToHeight="0" orientation="landscape" r:id="rId5"/>
  <headerFooter differentFirst="1">
    <oddFooter>Page &amp;P of &amp;N</oddFooter>
  </headerFooter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368B6-AE7D-488E-AFDD-DC12BCC3943A}">
  <sheetPr codeName="Feuil1">
    <tabColor rgb="FF00B050"/>
  </sheetPr>
  <dimension ref="A1:AA16"/>
  <sheetViews>
    <sheetView showGridLines="0" zoomScaleNormal="100" workbookViewId="0">
      <selection activeCell="G11" sqref="G11"/>
    </sheetView>
  </sheetViews>
  <sheetFormatPr baseColWidth="10" defaultRowHeight="20.100000000000001" customHeight="1" outlineLevelCol="1" x14ac:dyDescent="0.25"/>
  <cols>
    <col min="1" max="1" width="11.42578125" style="153"/>
    <col min="2" max="2" width="22.28515625" style="153" customWidth="1"/>
    <col min="3" max="3" width="10.7109375" style="153" customWidth="1"/>
    <col min="4" max="4" width="15.7109375" style="153" customWidth="1"/>
    <col min="5" max="8" width="12.7109375" style="153" customWidth="1"/>
    <col min="9" max="9" width="14" style="153" customWidth="1"/>
    <col min="10" max="10" width="15.5703125" style="153" customWidth="1"/>
    <col min="11" max="11" width="12.7109375" style="153" customWidth="1"/>
    <col min="12" max="14" width="10.7109375" style="153" hidden="1" customWidth="1" outlineLevel="1"/>
    <col min="15" max="15" width="11.140625" style="154" customWidth="1" collapsed="1"/>
    <col min="16" max="16" width="12.7109375" style="154" customWidth="1"/>
    <col min="17" max="17" width="13.85546875" style="153" customWidth="1"/>
    <col min="18" max="18" width="2.7109375" style="153" customWidth="1"/>
    <col min="19" max="25" width="11.42578125" style="155"/>
    <col min="26" max="16384" width="11.42578125" style="153"/>
  </cols>
  <sheetData>
    <row r="1" spans="1:27" s="116" customFormat="1" ht="36" customHeight="1" x14ac:dyDescent="0.3">
      <c r="A1" s="112" t="s">
        <v>114</v>
      </c>
      <c r="B1" s="113" t="s">
        <v>33</v>
      </c>
      <c r="C1" s="113" t="s">
        <v>8</v>
      </c>
      <c r="D1" s="113" t="s">
        <v>67</v>
      </c>
      <c r="E1" s="113" t="s">
        <v>70</v>
      </c>
      <c r="F1" s="113" t="s">
        <v>71</v>
      </c>
      <c r="G1" s="113" t="s">
        <v>32</v>
      </c>
      <c r="H1" s="113" t="s">
        <v>37</v>
      </c>
      <c r="I1" s="113" t="s">
        <v>103</v>
      </c>
      <c r="J1" s="113" t="s">
        <v>35</v>
      </c>
      <c r="K1" s="113" t="s">
        <v>36</v>
      </c>
      <c r="L1" s="113" t="s">
        <v>78</v>
      </c>
      <c r="M1" s="113" t="s">
        <v>79</v>
      </c>
      <c r="N1" s="113" t="s">
        <v>80</v>
      </c>
      <c r="O1" s="114" t="s">
        <v>20</v>
      </c>
      <c r="P1" s="114" t="s">
        <v>17</v>
      </c>
      <c r="Q1" s="115" t="s">
        <v>38</v>
      </c>
      <c r="S1" s="117"/>
      <c r="T1" s="117"/>
      <c r="U1" s="117"/>
      <c r="V1" s="117"/>
      <c r="W1" s="117"/>
      <c r="X1" s="117"/>
      <c r="Y1" s="118"/>
    </row>
    <row r="2" spans="1:27" s="127" customFormat="1" ht="20.100000000000001" customHeight="1" x14ac:dyDescent="0.25">
      <c r="A2" s="119" t="str">
        <f>B2&amp;"_"&amp;COUNTIF($B$2:B2,B2)</f>
        <v>MEDORE_1</v>
      </c>
      <c r="B2" s="120" t="s">
        <v>56</v>
      </c>
      <c r="C2" s="121" t="s">
        <v>27</v>
      </c>
      <c r="D2" s="120" t="str">
        <f ca="1">IFERROR(INDEX(T_Clients[Réf Client],MATCH(B2,T_Clients[Nom de l''animal],0)),"")</f>
        <v>15082019RA000</v>
      </c>
      <c r="E2" s="122">
        <v>43690</v>
      </c>
      <c r="F2" s="122">
        <v>43697</v>
      </c>
      <c r="G2" s="120">
        <f>IF(B2&lt;&gt;"",F2-E2,"")</f>
        <v>7</v>
      </c>
      <c r="H2" s="121">
        <v>1</v>
      </c>
      <c r="I2" s="123">
        <f>IFERROR(INDEX(L_Prix,MATCH(T_Réservation[[#This Row],[Type]],T_Type[Type],0)),"")</f>
        <v>5</v>
      </c>
      <c r="J2" s="121" t="s">
        <v>4</v>
      </c>
      <c r="K2" s="121">
        <v>2</v>
      </c>
      <c r="L2" s="124"/>
      <c r="M2" s="124"/>
      <c r="N2" s="125"/>
      <c r="O2" s="123">
        <f>IFERROR(INDEX(T_Forfait[Prix],MATCH(T_Réservation[[#This Row],[Type]]&amp;" - "&amp;T_Réservation[[#This Row],[Prestation]],T_Forfait[Forfait journalier],0)),"")</f>
        <v>10</v>
      </c>
      <c r="P2" s="123">
        <f>IFERROR((G2*O2)*K2+(H2*I2)*G2*K2,"")</f>
        <v>210</v>
      </c>
      <c r="Q2" s="126"/>
      <c r="S2" s="128"/>
      <c r="T2" s="117"/>
      <c r="U2" s="117"/>
      <c r="V2" s="117"/>
      <c r="W2" s="117"/>
      <c r="X2" s="117"/>
      <c r="Y2" s="129"/>
    </row>
    <row r="3" spans="1:27" s="127" customFormat="1" ht="20.100000000000001" customHeight="1" x14ac:dyDescent="0.25">
      <c r="A3" s="119" t="str">
        <f>B3&amp;"_"&amp;COUNTIF($B$2:B3,B3)</f>
        <v>MINOU_1</v>
      </c>
      <c r="B3" s="130" t="s">
        <v>57</v>
      </c>
      <c r="C3" s="131" t="s">
        <v>28</v>
      </c>
      <c r="D3" s="132" t="str">
        <f ca="1">IFERROR(INDEX(T_Clients[Réf Client],MATCH(B3,T_Clients[Nom de l''animal],0)),"")</f>
        <v>15082019RA001</v>
      </c>
      <c r="E3" s="133">
        <v>43692</v>
      </c>
      <c r="F3" s="133">
        <v>43698</v>
      </c>
      <c r="G3" s="130">
        <f>IF(B3&lt;&gt;"",F3-E3,"")</f>
        <v>6</v>
      </c>
      <c r="H3" s="134">
        <v>1</v>
      </c>
      <c r="I3" s="135">
        <f>IFERROR(INDEX(L_Prix,MATCH(T_Réservation[[#This Row],[Type]],T_Type[Type],0)),"")</f>
        <v>2</v>
      </c>
      <c r="J3" s="134" t="s">
        <v>4</v>
      </c>
      <c r="K3" s="134">
        <v>1</v>
      </c>
      <c r="L3" s="136"/>
      <c r="M3" s="120"/>
      <c r="N3" s="125"/>
      <c r="O3" s="123">
        <f>IFERROR(INDEX(T_Forfait[Prix],MATCH(T_Réservation[[#This Row],[Type]]&amp;" - "&amp;T_Réservation[[#This Row],[Prestation]],T_Forfait[Forfait journalier],0)),"")</f>
        <v>8</v>
      </c>
      <c r="P3" s="123">
        <f>IFERROR((G3*O3)*K3+(H3*I3)*G3*K3,"")</f>
        <v>60</v>
      </c>
      <c r="Q3" s="126"/>
      <c r="S3" s="129"/>
      <c r="T3" s="129"/>
      <c r="U3" s="129"/>
      <c r="V3" s="129"/>
      <c r="W3" s="129"/>
      <c r="X3" s="129"/>
      <c r="Y3" s="129"/>
    </row>
    <row r="4" spans="1:27" s="127" customFormat="1" ht="20.100000000000001" customHeight="1" x14ac:dyDescent="0.25">
      <c r="A4" s="119" t="str">
        <f>B4&amp;"_"&amp;COUNTIF($B$2:B4,B4)</f>
        <v>IGGY_1</v>
      </c>
      <c r="B4" s="130" t="s">
        <v>74</v>
      </c>
      <c r="C4" s="131" t="s">
        <v>29</v>
      </c>
      <c r="D4" s="132" t="str">
        <f ca="1">IFERROR(INDEX(T_Clients[Réf Client],MATCH(B4,T_Clients[Nom de l''animal],0)),"")</f>
        <v>15082019RA002</v>
      </c>
      <c r="E4" s="133">
        <v>43697</v>
      </c>
      <c r="F4" s="133">
        <v>43708</v>
      </c>
      <c r="G4" s="130">
        <f>IF(B4&lt;&gt;"",F4-E4,"")</f>
        <v>11</v>
      </c>
      <c r="H4" s="134">
        <v>0</v>
      </c>
      <c r="I4" s="135">
        <f>IFERROR(INDEX(L_Prix,MATCH(T_Réservation[[#This Row],[Type]],T_Type[Type],0)),"")</f>
        <v>2</v>
      </c>
      <c r="J4" s="134" t="s">
        <v>3</v>
      </c>
      <c r="K4" s="134">
        <v>1</v>
      </c>
      <c r="L4" s="136"/>
      <c r="M4" s="120"/>
      <c r="N4" s="125"/>
      <c r="O4" s="123">
        <f>IFERROR(INDEX(T_Forfait[Prix],MATCH(T_Réservation[[#This Row],[Type]]&amp;" - "&amp;T_Réservation[[#This Row],[Prestation]],T_Forfait[Forfait journalier],0)),"")</f>
        <v>5</v>
      </c>
      <c r="P4" s="123">
        <f>IFERROR((G4*O4)*K4+(H4*I4)*G4*K4,"")</f>
        <v>55</v>
      </c>
      <c r="Q4" s="126"/>
      <c r="S4" s="137"/>
      <c r="T4" s="129"/>
      <c r="U4" s="129"/>
      <c r="V4" s="129"/>
      <c r="W4" s="129"/>
      <c r="X4" s="129"/>
      <c r="Y4" s="129"/>
    </row>
    <row r="5" spans="1:27" s="127" customFormat="1" ht="20.100000000000001" customHeight="1" x14ac:dyDescent="0.25">
      <c r="A5" s="95" t="str">
        <f>B5&amp;"_"&amp;COUNTIF($B$2:B6,B5)</f>
        <v>TITI_1</v>
      </c>
      <c r="B5" s="138" t="s">
        <v>87</v>
      </c>
      <c r="C5" s="139" t="s">
        <v>30</v>
      </c>
      <c r="D5" s="140" t="str">
        <f ca="1">IFERROR(INDEX(T_Clients[Réf Client],MATCH(B5,T_Clients[Nom de l''animal],0)),"")</f>
        <v>15082019RA003</v>
      </c>
      <c r="E5" s="141">
        <v>43694</v>
      </c>
      <c r="F5" s="141">
        <v>43706</v>
      </c>
      <c r="G5" s="138">
        <f>IF(B5&lt;&gt;"",F5-E5,"")</f>
        <v>12</v>
      </c>
      <c r="H5" s="142">
        <v>1</v>
      </c>
      <c r="I5" s="143">
        <f>IFERROR(INDEX(L_Prix,MATCH(T_Réservation[[#This Row],[Type]],T_Type[Type],0)),"")</f>
        <v>2</v>
      </c>
      <c r="J5" s="142" t="s">
        <v>4</v>
      </c>
      <c r="K5" s="142">
        <v>1</v>
      </c>
      <c r="L5" s="144"/>
      <c r="M5" s="145"/>
      <c r="N5" s="146"/>
      <c r="O5" s="147">
        <f>IFERROR(INDEX(T_Forfait[Prix],MATCH(T_Réservation[[#This Row],[Type]]&amp;" - "&amp;T_Réservation[[#This Row],[Prestation]],T_Forfait[Forfait journalier],0)),"")</f>
        <v>7</v>
      </c>
      <c r="P5" s="147">
        <f>IFERROR((G5*O5)*K5+(H5*I5)*G5*K5,"")</f>
        <v>108</v>
      </c>
      <c r="Q5" s="148"/>
      <c r="S5" s="149"/>
      <c r="T5" s="149"/>
      <c r="U5" s="149"/>
      <c r="V5" s="149"/>
      <c r="W5" s="149"/>
      <c r="X5" s="149"/>
      <c r="Y5" s="129"/>
    </row>
    <row r="6" spans="1:27" s="127" customFormat="1" ht="20.100000000000001" customHeight="1" x14ac:dyDescent="0.25">
      <c r="A6" s="95" t="str">
        <f>B6&amp;"_"&amp;COUNTIF($B$2:B6,B6)</f>
        <v>MEDORE_2</v>
      </c>
      <c r="B6" s="138" t="s">
        <v>56</v>
      </c>
      <c r="C6" s="139" t="s">
        <v>27</v>
      </c>
      <c r="D6" s="140" t="str">
        <f ca="1">IFERROR(INDEX(T_Clients[Réf Client],MATCH(B6,T_Clients[Nom de l''animal],0)),"")</f>
        <v>15082019RA000</v>
      </c>
      <c r="E6" s="141">
        <v>43702</v>
      </c>
      <c r="F6" s="141">
        <v>43703</v>
      </c>
      <c r="G6" s="138">
        <f>IF(B6&lt;&gt;"",F6-E6,"")</f>
        <v>1</v>
      </c>
      <c r="H6" s="142">
        <v>0</v>
      </c>
      <c r="I6" s="143">
        <f>IFERROR(INDEX(L_Prix,MATCH(T_Réservation[[#This Row],[Type]],T_Type[Type],0)),"")</f>
        <v>5</v>
      </c>
      <c r="J6" s="142" t="s">
        <v>3</v>
      </c>
      <c r="K6" s="142">
        <v>1</v>
      </c>
      <c r="L6" s="144"/>
      <c r="M6" s="145"/>
      <c r="N6" s="146"/>
      <c r="O6" s="147">
        <f>IFERROR(INDEX(T_Forfait[Prix],MATCH(T_Réservation[[#This Row],[Type]]&amp;" - "&amp;T_Réservation[[#This Row],[Prestation]],T_Forfait[Forfait journalier],0)),"")</f>
        <v>15</v>
      </c>
      <c r="P6" s="147">
        <f>IFERROR((G6*O6)*K6+(H6*I6)*G6*K6,"")</f>
        <v>15</v>
      </c>
      <c r="Q6" s="148"/>
      <c r="S6" s="129"/>
      <c r="T6" s="129"/>
      <c r="U6" s="129"/>
      <c r="V6" s="129"/>
      <c r="W6" s="129"/>
      <c r="X6" s="129"/>
      <c r="Y6" s="129"/>
    </row>
    <row r="7" spans="1:27" s="127" customFormat="1" ht="20.100000000000001" customHeight="1" x14ac:dyDescent="0.25">
      <c r="B7" s="150"/>
      <c r="C7" s="151"/>
      <c r="D7" s="151"/>
      <c r="E7" s="152"/>
      <c r="F7" s="151"/>
      <c r="G7" s="150"/>
      <c r="H7" s="152"/>
      <c r="I7" s="152"/>
      <c r="J7" s="150"/>
      <c r="K7" s="150"/>
      <c r="L7" s="151"/>
      <c r="M7" s="153"/>
      <c r="N7" s="153"/>
      <c r="O7" s="154"/>
      <c r="P7" s="154"/>
      <c r="Q7" s="153"/>
      <c r="S7" s="129"/>
      <c r="T7" s="129"/>
      <c r="U7" s="129"/>
      <c r="V7" s="129"/>
      <c r="W7" s="129"/>
      <c r="X7" s="129"/>
      <c r="Y7" s="129"/>
    </row>
    <row r="8" spans="1:27" s="127" customFormat="1" ht="20.100000000000001" customHeight="1" x14ac:dyDescent="0.25">
      <c r="B8" s="150"/>
      <c r="C8" s="151"/>
      <c r="D8" s="151"/>
      <c r="E8" s="152"/>
      <c r="F8" s="151"/>
      <c r="G8" s="150"/>
      <c r="H8" s="152"/>
      <c r="I8" s="152"/>
      <c r="J8" s="150"/>
      <c r="K8" s="150"/>
      <c r="L8" s="151"/>
      <c r="M8" s="153"/>
      <c r="N8" s="153"/>
      <c r="O8" s="154"/>
      <c r="P8" s="154"/>
      <c r="Q8" s="153"/>
      <c r="S8" s="150"/>
      <c r="T8" s="129"/>
      <c r="U8" s="129"/>
      <c r="V8" s="129"/>
      <c r="W8" s="129"/>
      <c r="X8" s="129"/>
      <c r="Y8" s="129"/>
    </row>
    <row r="9" spans="1:27" s="127" customFormat="1" ht="20.100000000000001" customHeight="1" x14ac:dyDescent="0.25">
      <c r="B9" s="150"/>
      <c r="C9" s="151"/>
      <c r="D9" s="151"/>
      <c r="E9" s="152"/>
      <c r="F9" s="151"/>
      <c r="G9" s="150"/>
      <c r="H9" s="152"/>
      <c r="I9" s="152"/>
      <c r="J9" s="150"/>
      <c r="K9" s="150"/>
      <c r="L9" s="151"/>
      <c r="M9" s="153"/>
      <c r="N9" s="153"/>
      <c r="O9" s="154"/>
      <c r="P9" s="154"/>
      <c r="Q9" s="153"/>
      <c r="S9" s="129"/>
      <c r="T9" s="129"/>
      <c r="U9" s="129"/>
      <c r="V9" s="129"/>
      <c r="W9" s="129"/>
      <c r="X9" s="129"/>
      <c r="Y9" s="129"/>
    </row>
    <row r="10" spans="1:27" ht="20.100000000000001" customHeight="1" x14ac:dyDescent="0.25">
      <c r="B10" s="150"/>
      <c r="C10" s="151"/>
      <c r="D10" s="151"/>
      <c r="E10" s="152"/>
      <c r="F10" s="151"/>
      <c r="G10" s="150"/>
      <c r="H10" s="150"/>
      <c r="I10" s="150"/>
      <c r="J10" s="150"/>
      <c r="K10" s="150"/>
      <c r="L10" s="150"/>
    </row>
    <row r="11" spans="1:27" ht="20.100000000000001" customHeight="1" x14ac:dyDescent="0.25">
      <c r="B11" s="155"/>
      <c r="C11" s="155"/>
      <c r="D11" s="155"/>
      <c r="E11" s="155"/>
      <c r="F11" s="155"/>
      <c r="G11" s="155"/>
      <c r="H11" s="155"/>
      <c r="I11" s="155"/>
      <c r="J11" s="155"/>
      <c r="K11" s="155"/>
      <c r="L11" s="155"/>
    </row>
    <row r="16" spans="1:27" ht="20.100000000000001" customHeight="1" x14ac:dyDescent="0.25">
      <c r="T16" s="156"/>
      <c r="U16" s="156"/>
      <c r="V16" s="156"/>
      <c r="W16" s="156"/>
      <c r="X16" s="156"/>
      <c r="Y16" s="156"/>
      <c r="Z16" s="156"/>
      <c r="AA16" s="156"/>
    </row>
  </sheetData>
  <conditionalFormatting sqref="A2:Q6">
    <cfRule type="expression" dxfId="8" priority="1">
      <formula>$C2="nac"</formula>
    </cfRule>
    <cfRule type="expression" dxfId="7" priority="2">
      <formula>$C2="oiseau"</formula>
    </cfRule>
    <cfRule type="expression" dxfId="6" priority="3">
      <formula>$C2="chat"</formula>
    </cfRule>
    <cfRule type="expression" dxfId="5" priority="4">
      <formula>$C2="chien"</formula>
    </cfRule>
  </conditionalFormatting>
  <dataValidations count="6">
    <dataValidation type="list" allowBlank="1" showInputMessage="1" showErrorMessage="1" prompt="Choisir dans la liste déroulante." sqref="B2:B6" xr:uid="{843C16EE-80FC-4CB1-B0A7-4A10408A81D0}">
      <formula1>L_Animal</formula1>
    </dataValidation>
    <dataValidation type="list" allowBlank="1" showInputMessage="1" showErrorMessage="1" prompt="Choisir dans la liste déroulante." sqref="H2:H6" xr:uid="{0452A47C-0DE6-4492-B7F7-7F409629713C}">
      <formula1>L_AnimSupp</formula1>
    </dataValidation>
    <dataValidation type="list" allowBlank="1" showInputMessage="1" showErrorMessage="1" prompt="Choisir dans la liste déroulante." sqref="J2:J6" xr:uid="{76C8AA49-12E7-456C-BC78-3C44600357C4}">
      <formula1>L_Prestation</formula1>
    </dataValidation>
    <dataValidation type="list" allowBlank="1" showInputMessage="1" showErrorMessage="1" prompt="Choisir dans la liste déroulante." sqref="K2:K6" xr:uid="{A165A988-6EF4-42C2-A9BE-8B2C3C0E0035}">
      <formula1>L_Nb_visite</formula1>
    </dataValidation>
    <dataValidation type="list" allowBlank="1" showInputMessage="1" showErrorMessage="1" prompt="Choisir dans la liste déroulante." sqref="C2:C6" xr:uid="{75F2F56D-B8FE-483F-A12C-39BD3A4F236C}">
      <formula1>L_Type</formula1>
    </dataValidation>
    <dataValidation allowBlank="1" showInputMessage="1" sqref="O2:O6" xr:uid="{8ABF48D7-A92F-44A9-9585-6104B7682CFE}"/>
  </dataValidations>
  <pageMargins left="0.25" right="0.25" top="0.75" bottom="0.75" header="0.3" footer="0.3"/>
  <pageSetup paperSize="9" orientation="landscape" horizontalDpi="4294967293" verticalDpi="0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DEF92-5A79-4568-8FCE-58ADE6C8BA28}">
  <sheetPr codeName="Feuil2">
    <tabColor rgb="FFFF0000"/>
    <pageSetUpPr fitToPage="1"/>
  </sheetPr>
  <dimension ref="A1:AM147"/>
  <sheetViews>
    <sheetView showGridLines="0" zoomScale="80" zoomScaleNormal="80" workbookViewId="0">
      <selection activeCell="AM6" sqref="AM6"/>
    </sheetView>
  </sheetViews>
  <sheetFormatPr baseColWidth="10" defaultColWidth="9.140625" defaultRowHeight="20.100000000000001" customHeight="1" x14ac:dyDescent="0.25"/>
  <cols>
    <col min="1" max="1" width="21.5703125" style="13" customWidth="1"/>
    <col min="2" max="3" width="15.7109375" style="12" customWidth="1"/>
    <col min="4" max="4" width="15.7109375" style="13" customWidth="1"/>
    <col min="5" max="35" width="5.7109375" style="13" customWidth="1"/>
    <col min="36" max="37" width="12.7109375" style="13" customWidth="1"/>
    <col min="38" max="16384" width="9.140625" style="13"/>
  </cols>
  <sheetData>
    <row r="1" spans="1:39" s="39" customFormat="1" ht="35.1" customHeight="1" x14ac:dyDescent="0.25">
      <c r="A1" s="179">
        <v>43678</v>
      </c>
      <c r="B1" s="180"/>
      <c r="C1" s="180"/>
      <c r="D1" s="96"/>
      <c r="E1" s="52">
        <f>E2</f>
        <v>43678</v>
      </c>
      <c r="F1" s="53">
        <f>E1+1</f>
        <v>43679</v>
      </c>
      <c r="G1" s="53">
        <f>F1+1</f>
        <v>43680</v>
      </c>
      <c r="H1" s="53">
        <f>G1+1</f>
        <v>43681</v>
      </c>
      <c r="I1" s="53">
        <f>H1+1</f>
        <v>43682</v>
      </c>
      <c r="J1" s="53">
        <f>I1+1</f>
        <v>43683</v>
      </c>
      <c r="K1" s="53">
        <f>J1+1</f>
        <v>43684</v>
      </c>
      <c r="L1" s="53">
        <f>K1+1</f>
        <v>43685</v>
      </c>
      <c r="M1" s="53">
        <f>L1+1</f>
        <v>43686</v>
      </c>
      <c r="N1" s="53">
        <f>M1+1</f>
        <v>43687</v>
      </c>
      <c r="O1" s="53">
        <f>N1+1</f>
        <v>43688</v>
      </c>
      <c r="P1" s="53">
        <f>O1+1</f>
        <v>43689</v>
      </c>
      <c r="Q1" s="53">
        <f>P1+1</f>
        <v>43690</v>
      </c>
      <c r="R1" s="53">
        <f>Q1+1</f>
        <v>43691</v>
      </c>
      <c r="S1" s="53">
        <f>R1+1</f>
        <v>43692</v>
      </c>
      <c r="T1" s="53">
        <f>S1+1</f>
        <v>43693</v>
      </c>
      <c r="U1" s="53">
        <f>T1+1</f>
        <v>43694</v>
      </c>
      <c r="V1" s="53">
        <f>U1+1</f>
        <v>43695</v>
      </c>
      <c r="W1" s="53">
        <f>V1+1</f>
        <v>43696</v>
      </c>
      <c r="X1" s="53">
        <f>W1+1</f>
        <v>43697</v>
      </c>
      <c r="Y1" s="53">
        <f>X1+1</f>
        <v>43698</v>
      </c>
      <c r="Z1" s="53">
        <f>Y1+1</f>
        <v>43699</v>
      </c>
      <c r="AA1" s="53">
        <f>Z1+1</f>
        <v>43700</v>
      </c>
      <c r="AB1" s="53">
        <f>AA1+1</f>
        <v>43701</v>
      </c>
      <c r="AC1" s="53">
        <f>AB1+1</f>
        <v>43702</v>
      </c>
      <c r="AD1" s="53">
        <f>AC1+1</f>
        <v>43703</v>
      </c>
      <c r="AE1" s="53">
        <f>AD1+1</f>
        <v>43704</v>
      </c>
      <c r="AF1" s="53">
        <f>AE1+1</f>
        <v>43705</v>
      </c>
      <c r="AG1" s="53">
        <f>AF1+1</f>
        <v>43706</v>
      </c>
      <c r="AH1" s="53">
        <f>AG1+1</f>
        <v>43707</v>
      </c>
      <c r="AI1" s="59">
        <f>AH1+1</f>
        <v>43708</v>
      </c>
      <c r="AJ1" s="184" t="s">
        <v>91</v>
      </c>
      <c r="AK1" s="186" t="s">
        <v>90</v>
      </c>
    </row>
    <row r="2" spans="1:39" s="189" customFormat="1" ht="35.1" customHeight="1" x14ac:dyDescent="0.25">
      <c r="A2" s="188" t="s">
        <v>122</v>
      </c>
      <c r="B2" s="164" t="s">
        <v>70</v>
      </c>
      <c r="C2" s="164" t="s">
        <v>71</v>
      </c>
      <c r="D2" s="164" t="s">
        <v>97</v>
      </c>
      <c r="E2" s="181">
        <f>A1</f>
        <v>43678</v>
      </c>
      <c r="F2" s="182">
        <f>E2+1</f>
        <v>43679</v>
      </c>
      <c r="G2" s="182">
        <f>F2+1</f>
        <v>43680</v>
      </c>
      <c r="H2" s="182">
        <f>G2+1</f>
        <v>43681</v>
      </c>
      <c r="I2" s="182">
        <f>H2+1</f>
        <v>43682</v>
      </c>
      <c r="J2" s="182">
        <f>I2+1</f>
        <v>43683</v>
      </c>
      <c r="K2" s="182">
        <f>J2+1</f>
        <v>43684</v>
      </c>
      <c r="L2" s="182">
        <f>K2+1</f>
        <v>43685</v>
      </c>
      <c r="M2" s="182">
        <f>L2+1</f>
        <v>43686</v>
      </c>
      <c r="N2" s="182">
        <f>M2+1</f>
        <v>43687</v>
      </c>
      <c r="O2" s="182">
        <f>N2+1</f>
        <v>43688</v>
      </c>
      <c r="P2" s="182">
        <f>O2+1</f>
        <v>43689</v>
      </c>
      <c r="Q2" s="182">
        <f>P2+1</f>
        <v>43690</v>
      </c>
      <c r="R2" s="182">
        <f>Q2+1</f>
        <v>43691</v>
      </c>
      <c r="S2" s="182">
        <f>R2+1</f>
        <v>43692</v>
      </c>
      <c r="T2" s="182">
        <f>S2+1</f>
        <v>43693</v>
      </c>
      <c r="U2" s="182">
        <f>T2+1</f>
        <v>43694</v>
      </c>
      <c r="V2" s="182">
        <f>U2+1</f>
        <v>43695</v>
      </c>
      <c r="W2" s="182">
        <f>V2+1</f>
        <v>43696</v>
      </c>
      <c r="X2" s="182">
        <f>W2+1</f>
        <v>43697</v>
      </c>
      <c r="Y2" s="182">
        <f>X2+1</f>
        <v>43698</v>
      </c>
      <c r="Z2" s="182">
        <f>Y2+1</f>
        <v>43699</v>
      </c>
      <c r="AA2" s="182">
        <f>Z2+1</f>
        <v>43700</v>
      </c>
      <c r="AB2" s="182">
        <f>AA2+1</f>
        <v>43701</v>
      </c>
      <c r="AC2" s="182">
        <f>AB2+1</f>
        <v>43702</v>
      </c>
      <c r="AD2" s="182">
        <f>AC2+1</f>
        <v>43703</v>
      </c>
      <c r="AE2" s="182">
        <f>AD2+1</f>
        <v>43704</v>
      </c>
      <c r="AF2" s="182">
        <f>IFERROR(IF(MONTH($A$1)&lt;MONTH(AE2+1),"",AE2+1),"")</f>
        <v>43705</v>
      </c>
      <c r="AG2" s="182">
        <f t="shared" ref="AG2:AI2" si="0">IFERROR(IF(MONTH($A$1)&lt;MONTH(AF2+1),"",AF2+1),"")</f>
        <v>43706</v>
      </c>
      <c r="AH2" s="182">
        <f t="shared" si="0"/>
        <v>43707</v>
      </c>
      <c r="AI2" s="183">
        <f t="shared" si="0"/>
        <v>43708</v>
      </c>
      <c r="AJ2" s="185"/>
      <c r="AK2" s="187"/>
    </row>
    <row r="3" spans="1:39" ht="20.100000000000001" customHeight="1" x14ac:dyDescent="0.25">
      <c r="A3" s="46" t="s">
        <v>115</v>
      </c>
      <c r="B3" s="157">
        <f>IFERROR(INDEX(T_Réservation[Début séjour],MATCH($A3,T_Réservation[Code],0)),"")</f>
        <v>43690</v>
      </c>
      <c r="C3" s="157">
        <f>IFERROR(INDEX(T_Réservation[Fin séjour],MATCH($A3,T_Réservation[Code],0))-1,"")</f>
        <v>43696</v>
      </c>
      <c r="D3" s="48" t="str">
        <f>IFERROR(INDEX(T_Réservation[Type],MATCH($A3,T_Réservation[Code],0)),"")</f>
        <v>Chien</v>
      </c>
      <c r="E3" s="54" t="str">
        <f>IF(AND(E$2&lt;=$C3,E$2&gt;=$B3),1,"")</f>
        <v/>
      </c>
      <c r="F3" s="47" t="str">
        <f>IF(AND(F$2&lt;=$C3,F$2&gt;=$B3),1,"")</f>
        <v/>
      </c>
      <c r="G3" s="47" t="str">
        <f>IF(AND(G$2&lt;=$C3,G$2&gt;=$B3),1,"")</f>
        <v/>
      </c>
      <c r="H3" s="47" t="str">
        <f>IF(AND(H$2&lt;=$C3,H$2&gt;=$B3),1,"")</f>
        <v/>
      </c>
      <c r="I3" s="47" t="str">
        <f>IF(AND(I$2&lt;=$C3,I$2&gt;=$B3),1,"")</f>
        <v/>
      </c>
      <c r="J3" s="47" t="str">
        <f>IF(AND(J$2&lt;=$C3,J$2&gt;=$B3),1,"")</f>
        <v/>
      </c>
      <c r="K3" s="47" t="str">
        <f>IF(AND(K$2&lt;=$C3,K$2&gt;=$B3),1,"")</f>
        <v/>
      </c>
      <c r="L3" s="47" t="str">
        <f>IF(AND(L$2&lt;=$C3,L$2&gt;=$B3),1,"")</f>
        <v/>
      </c>
      <c r="M3" s="47" t="str">
        <f>IF(AND(M$2&lt;=$C3,M$2&gt;=$B3),1,"")</f>
        <v/>
      </c>
      <c r="N3" s="47" t="str">
        <f>IF(AND(N$2&lt;=$C3,N$2&gt;=$B3),1,"")</f>
        <v/>
      </c>
      <c r="O3" s="47" t="str">
        <f>IF(AND(O$2&lt;=$C3,O$2&gt;=$B3),1,"")</f>
        <v/>
      </c>
      <c r="P3" s="47" t="str">
        <f>IF(AND(P$2&lt;=$C3,P$2&gt;=$B3),1,"")</f>
        <v/>
      </c>
      <c r="Q3" s="47">
        <f>IF(AND(Q$2&lt;=$C3,Q$2&gt;=$B3),1,"")</f>
        <v>1</v>
      </c>
      <c r="R3" s="47">
        <f>IF(AND(R$2&lt;=$C3,R$2&gt;=$B3),1,"")</f>
        <v>1</v>
      </c>
      <c r="S3" s="47">
        <f>IF(AND(S$2&lt;=$C3,S$2&gt;=$B3),1,"")</f>
        <v>1</v>
      </c>
      <c r="T3" s="47">
        <f>IF(AND(T$2&lt;=$C3,T$2&gt;=$B3),1,"")</f>
        <v>1</v>
      </c>
      <c r="U3" s="47">
        <f>IF(AND(U$2&lt;=$C3,U$2&gt;=$B3),1,"")</f>
        <v>1</v>
      </c>
      <c r="V3" s="47">
        <f>IF(AND(V$2&lt;=$C3,V$2&gt;=$B3),1,"")</f>
        <v>1</v>
      </c>
      <c r="W3" s="47">
        <f>IF(AND(W$2&lt;=$C3,W$2&gt;=$B3),1,"")</f>
        <v>1</v>
      </c>
      <c r="X3" s="47" t="str">
        <f>IF(AND(X$2&lt;=$C3,X$2&gt;=$B3),1,"")</f>
        <v/>
      </c>
      <c r="Y3" s="47" t="str">
        <f>IF(AND(Y$2&lt;=$C3,Y$2&gt;=$B3),1,"")</f>
        <v/>
      </c>
      <c r="Z3" s="47" t="str">
        <f>IF(AND(Z$2&lt;=$C3,Z$2&gt;=$B3),1,"")</f>
        <v/>
      </c>
      <c r="AA3" s="47" t="str">
        <f>IF(AND(AA$2&lt;=$C3,AA$2&gt;=$B3),1,"")</f>
        <v/>
      </c>
      <c r="AB3" s="47" t="str">
        <f>IF(AND(AB$2&lt;=$C3,AB$2&gt;=$B3),1,"")</f>
        <v/>
      </c>
      <c r="AC3" s="47" t="str">
        <f>IF(AND(AC$2&lt;=$C3,AC$2&gt;=$B3),1,"")</f>
        <v/>
      </c>
      <c r="AD3" s="47" t="str">
        <f>IF(AND(AD$2&lt;=$C3,AD$2&gt;=$B3),1,"")</f>
        <v/>
      </c>
      <c r="AE3" s="47" t="str">
        <f>IF(AND(AE$2&lt;=$C3,AE$2&gt;=$B3),1,"")</f>
        <v/>
      </c>
      <c r="AF3" s="47" t="str">
        <f>IF(AND(AF$2&lt;=$C3,AF$2&gt;=$B3),1,"")</f>
        <v/>
      </c>
      <c r="AG3" s="47" t="str">
        <f>IF(AND(AG$2&lt;=$C3,AG$2&gt;=$B3),1,"")</f>
        <v/>
      </c>
      <c r="AH3" s="47" t="str">
        <f>IF(AND(AH$2&lt;=$C3,AH$2&gt;=$B3),1,"")</f>
        <v/>
      </c>
      <c r="AI3" s="48" t="str">
        <f>IF(AND(AI$2&lt;=$C3,AI$2&gt;=$B3),1,"")</f>
        <v/>
      </c>
      <c r="AJ3" s="63">
        <f>IF(ISBLANK(A3),"",SUM(E3:AI3))</f>
        <v>7</v>
      </c>
      <c r="AK3" s="158">
        <f>IFERROR(INDEX(T_Réservation[Montant net],MATCH($A3,T_Réservation[Code],0))/INDEX(T_Réservation[Durée du séjour],MATCH($A3,T_Réservation[Code],0))*AJ3,"")</f>
        <v>210</v>
      </c>
      <c r="AM3" s="15"/>
    </row>
    <row r="4" spans="1:39" ht="20.100000000000001" customHeight="1" x14ac:dyDescent="0.25">
      <c r="A4" s="41" t="s">
        <v>116</v>
      </c>
      <c r="B4" s="159">
        <f>IFERROR(INDEX(T_Réservation[Début séjour],MATCH($A4,T_Réservation[Code],0)),"")</f>
        <v>43692</v>
      </c>
      <c r="C4" s="159">
        <f>IFERROR(INDEX(T_Réservation[Fin séjour],MATCH($A4,T_Réservation[Code],0))-1,"")</f>
        <v>43697</v>
      </c>
      <c r="D4" s="49" t="str">
        <f>IFERROR(INDEX(T_Réservation[Type],MATCH($A4,T_Réservation[Code],0)),"")</f>
        <v>Chat</v>
      </c>
      <c r="E4" s="55" t="str">
        <f>IF(AND(E$2&lt;=$C4,E$2&gt;=$B4),1,"")</f>
        <v/>
      </c>
      <c r="F4" s="42" t="str">
        <f>IF(AND(F$2&lt;=$C4,F$2&gt;=$B4),1,"")</f>
        <v/>
      </c>
      <c r="G4" s="42" t="str">
        <f>IF(AND(G$2&lt;=$C4,G$2&gt;=$B4),1,"")</f>
        <v/>
      </c>
      <c r="H4" s="42" t="str">
        <f>IF(AND(H$2&lt;=$C4,H$2&gt;=$B4),1,"")</f>
        <v/>
      </c>
      <c r="I4" s="42" t="str">
        <f>IF(AND(I$2&lt;=$C4,I$2&gt;=$B4),1,"")</f>
        <v/>
      </c>
      <c r="J4" s="42" t="str">
        <f>IF(AND(J$2&lt;=$C4,J$2&gt;=$B4),1,"")</f>
        <v/>
      </c>
      <c r="K4" s="42" t="str">
        <f>IF(AND(K$2&lt;=$C4,K$2&gt;=$B4),1,"")</f>
        <v/>
      </c>
      <c r="L4" s="42" t="str">
        <f>IF(AND(L$2&lt;=$C4,L$2&gt;=$B4),1,"")</f>
        <v/>
      </c>
      <c r="M4" s="42" t="str">
        <f>IF(AND(M$2&lt;=$C4,M$2&gt;=$B4),1,"")</f>
        <v/>
      </c>
      <c r="N4" s="42" t="str">
        <f>IF(AND(N$2&lt;=$C4,N$2&gt;=$B4),1,"")</f>
        <v/>
      </c>
      <c r="O4" s="42" t="str">
        <f>IF(AND(O$2&lt;=$C4,O$2&gt;=$B4),1,"")</f>
        <v/>
      </c>
      <c r="P4" s="42" t="str">
        <f>IF(AND(P$2&lt;=$C4,P$2&gt;=$B4),1,"")</f>
        <v/>
      </c>
      <c r="Q4" s="42" t="str">
        <f>IF(AND(Q$2&lt;=$C4,Q$2&gt;=$B4),1,"")</f>
        <v/>
      </c>
      <c r="R4" s="42" t="str">
        <f>IF(AND(R$2&lt;=$C4,R$2&gt;=$B4),1,"")</f>
        <v/>
      </c>
      <c r="S4" s="42">
        <f>IF(AND(S$2&lt;=$C4,S$2&gt;=$B4),1,"")</f>
        <v>1</v>
      </c>
      <c r="T4" s="42">
        <f>IF(AND(T$2&lt;=$C4,T$2&gt;=$B4),1,"")</f>
        <v>1</v>
      </c>
      <c r="U4" s="42">
        <f>IF(AND(U$2&lt;=$C4,U$2&gt;=$B4),1,"")</f>
        <v>1</v>
      </c>
      <c r="V4" s="42">
        <f>IF(AND(V$2&lt;=$C4,V$2&gt;=$B4),1,"")</f>
        <v>1</v>
      </c>
      <c r="W4" s="42">
        <f>IF(AND(W$2&lt;=$C4,W$2&gt;=$B4),1,"")</f>
        <v>1</v>
      </c>
      <c r="X4" s="42">
        <f>IF(AND(X$2&lt;=$C4,X$2&gt;=$B4),1,"")</f>
        <v>1</v>
      </c>
      <c r="Y4" s="42" t="str">
        <f>IF(AND(Y$2&lt;=$C4,Y$2&gt;=$B4),1,"")</f>
        <v/>
      </c>
      <c r="Z4" s="42" t="str">
        <f>IF(AND(Z$2&lt;=$C4,Z$2&gt;=$B4),1,"")</f>
        <v/>
      </c>
      <c r="AA4" s="42" t="str">
        <f>IF(AND(AA$2&lt;=$C4,AA$2&gt;=$B4),1,"")</f>
        <v/>
      </c>
      <c r="AB4" s="42" t="str">
        <f>IF(AND(AB$2&lt;=$C4,AB$2&gt;=$B4),1,"")</f>
        <v/>
      </c>
      <c r="AC4" s="42" t="str">
        <f>IF(AND(AC$2&lt;=$C4,AC$2&gt;=$B4),1,"")</f>
        <v/>
      </c>
      <c r="AD4" s="42" t="str">
        <f>IF(AND(AD$2&lt;=$C4,AD$2&gt;=$B4),1,"")</f>
        <v/>
      </c>
      <c r="AE4" s="42" t="str">
        <f>IF(AND(AE$2&lt;=$C4,AE$2&gt;=$B4),1,"")</f>
        <v/>
      </c>
      <c r="AF4" s="42" t="str">
        <f>IF(AND(AF$2&lt;=$C4,AF$2&gt;=$B4),1,"")</f>
        <v/>
      </c>
      <c r="AG4" s="42" t="str">
        <f>IF(AND(AG$2&lt;=$C4,AG$2&gt;=$B4),1,"")</f>
        <v/>
      </c>
      <c r="AH4" s="43" t="str">
        <f>IF(AND(AH$2&lt;=$C4,AH$2&gt;=$B4),1,"")</f>
        <v/>
      </c>
      <c r="AI4" s="49" t="str">
        <f>IF(AND(AI$2&lt;=$C4,AI$2&gt;=$B4),1,"")</f>
        <v/>
      </c>
      <c r="AJ4" s="64">
        <f t="shared" ref="AJ4:AJ24" si="1">IF(ISBLANK(A4),"",SUM(E4:AI4))</f>
        <v>6</v>
      </c>
      <c r="AK4" s="160">
        <f>IFERROR(INDEX(T_Réservation[Montant net],MATCH($A4,T_Réservation[Code],0))/INDEX(T_Réservation[Durée du séjour],MATCH($A4,T_Réservation[Code],0))*AJ4,"")</f>
        <v>60</v>
      </c>
    </row>
    <row r="5" spans="1:39" ht="20.100000000000001" customHeight="1" x14ac:dyDescent="0.25">
      <c r="A5" s="40" t="s">
        <v>117</v>
      </c>
      <c r="B5" s="161">
        <f>IFERROR(INDEX(T_Réservation[Début séjour],MATCH($A5,T_Réservation[Code],0)),"")</f>
        <v>43697</v>
      </c>
      <c r="C5" s="161">
        <f>IFERROR(INDEX(T_Réservation[Fin séjour],MATCH($A5,T_Réservation[Code],0))-1,"")</f>
        <v>43707</v>
      </c>
      <c r="D5" s="50" t="str">
        <f>IFERROR(INDEX(T_Réservation[Type],MATCH($A5,T_Réservation[Code],0)),"")</f>
        <v>NAC</v>
      </c>
      <c r="E5" s="56" t="str">
        <f>IF(AND(E$2&lt;=$C5,E$2&gt;=$B5),1,"")</f>
        <v/>
      </c>
      <c r="F5" s="44" t="str">
        <f>IF(AND(F$2&lt;=$C5,F$2&gt;=$B5),1,"")</f>
        <v/>
      </c>
      <c r="G5" s="44" t="str">
        <f>IF(AND(G$2&lt;=$C5,G$2&gt;=$B5),1,"")</f>
        <v/>
      </c>
      <c r="H5" s="44" t="str">
        <f>IF(AND(H$2&lt;=$C5,H$2&gt;=$B5),1,"")</f>
        <v/>
      </c>
      <c r="I5" s="44" t="str">
        <f>IF(AND(I$2&lt;=$C5,I$2&gt;=$B5),1,"")</f>
        <v/>
      </c>
      <c r="J5" s="44" t="str">
        <f>IF(AND(J$2&lt;=$C5,J$2&gt;=$B5),1,"")</f>
        <v/>
      </c>
      <c r="K5" s="44" t="str">
        <f>IF(AND(K$2&lt;=$C5,K$2&gt;=$B5),1,"")</f>
        <v/>
      </c>
      <c r="L5" s="44" t="str">
        <f>IF(AND(L$2&lt;=$C5,L$2&gt;=$B5),1,"")</f>
        <v/>
      </c>
      <c r="M5" s="44" t="str">
        <f>IF(AND(M$2&lt;=$C5,M$2&gt;=$B5),1,"")</f>
        <v/>
      </c>
      <c r="N5" s="44" t="str">
        <f>IF(AND(N$2&lt;=$C5,N$2&gt;=$B5),1,"")</f>
        <v/>
      </c>
      <c r="O5" s="44" t="str">
        <f>IF(AND(O$2&lt;=$C5,O$2&gt;=$B5),1,"")</f>
        <v/>
      </c>
      <c r="P5" s="44" t="str">
        <f>IF(AND(P$2&lt;=$C5,P$2&gt;=$B5),1,"")</f>
        <v/>
      </c>
      <c r="Q5" s="44" t="str">
        <f>IF(AND(Q$2&lt;=$C5,Q$2&gt;=$B5),1,"")</f>
        <v/>
      </c>
      <c r="R5" s="44" t="str">
        <f>IF(AND(R$2&lt;=$C5,R$2&gt;=$B5),1,"")</f>
        <v/>
      </c>
      <c r="S5" s="44" t="str">
        <f>IF(AND(S$2&lt;=$C5,S$2&gt;=$B5),1,"")</f>
        <v/>
      </c>
      <c r="T5" s="44" t="str">
        <f>IF(AND(T$2&lt;=$C5,T$2&gt;=$B5),1,"")</f>
        <v/>
      </c>
      <c r="U5" s="44" t="str">
        <f>IF(AND(U$2&lt;=$C5,U$2&gt;=$B5),1,"")</f>
        <v/>
      </c>
      <c r="V5" s="44" t="str">
        <f>IF(AND(V$2&lt;=$C5,V$2&gt;=$B5),1,"")</f>
        <v/>
      </c>
      <c r="W5" s="44" t="str">
        <f>IF(AND(W$2&lt;=$C5,W$2&gt;=$B5),1,"")</f>
        <v/>
      </c>
      <c r="X5" s="44">
        <f>IF(AND(X$2&lt;=$C5,X$2&gt;=$B5),1,"")</f>
        <v>1</v>
      </c>
      <c r="Y5" s="44">
        <f>IF(AND(Y$2&lt;=$C5,Y$2&gt;=$B5),1,"")</f>
        <v>1</v>
      </c>
      <c r="Z5" s="44">
        <f>IF(AND(Z$2&lt;=$C5,Z$2&gt;=$B5),1,"")</f>
        <v>1</v>
      </c>
      <c r="AA5" s="44">
        <f>IF(AND(AA$2&lt;=$C5,AA$2&gt;=$B5),1,"")</f>
        <v>1</v>
      </c>
      <c r="AB5" s="44">
        <f>IF(AND(AB$2&lt;=$C5,AB$2&gt;=$B5),1,"")</f>
        <v>1</v>
      </c>
      <c r="AC5" s="44">
        <f>IF(AND(AC$2&lt;=$C5,AC$2&gt;=$B5),1,"")</f>
        <v>1</v>
      </c>
      <c r="AD5" s="44">
        <f>IF(AND(AD$2&lt;=$C5,AD$2&gt;=$B5),1,"")</f>
        <v>1</v>
      </c>
      <c r="AE5" s="44">
        <f>IF(AND(AE$2&lt;=$C5,AE$2&gt;=$B5),1,"")</f>
        <v>1</v>
      </c>
      <c r="AF5" s="44">
        <f>IF(AND(AF$2&lt;=$C5,AF$2&gt;=$B5),1,"")</f>
        <v>1</v>
      </c>
      <c r="AG5" s="44">
        <f>IF(AND(AG$2&lt;=$C5,AG$2&gt;=$B5),1,"")</f>
        <v>1</v>
      </c>
      <c r="AH5" s="44">
        <f>IF(AND(AH$2&lt;=$C5,AH$2&gt;=$B5),1,"")</f>
        <v>1</v>
      </c>
      <c r="AI5" s="50" t="str">
        <f>IF(AND(AI$2&lt;=$C5,AI$2&gt;=$B5),1,"")</f>
        <v/>
      </c>
      <c r="AJ5" s="64">
        <f t="shared" si="1"/>
        <v>11</v>
      </c>
      <c r="AK5" s="160">
        <f>IFERROR(INDEX(T_Réservation[Montant net],MATCH($A5,T_Réservation[Code],0))/INDEX(T_Réservation[Durée du séjour],MATCH($A5,T_Réservation[Code],0))*AJ5,"")</f>
        <v>55</v>
      </c>
    </row>
    <row r="6" spans="1:39" ht="20.100000000000001" customHeight="1" x14ac:dyDescent="0.25">
      <c r="A6" s="41" t="s">
        <v>118</v>
      </c>
      <c r="B6" s="159">
        <f>IFERROR(INDEX(T_Réservation[Début séjour],MATCH($A6,T_Réservation[Code],0)),"")</f>
        <v>43694</v>
      </c>
      <c r="C6" s="159">
        <f>IFERROR(INDEX(T_Réservation[Fin séjour],MATCH($A6,T_Réservation[Code],0))-1,"")</f>
        <v>43705</v>
      </c>
      <c r="D6" s="49" t="str">
        <f>IFERROR(INDEX(T_Réservation[Type],MATCH($A6,T_Réservation[Code],0)),"")</f>
        <v>Oiseau</v>
      </c>
      <c r="E6" s="55" t="str">
        <f>IF(AND(E$2&lt;=$C6,E$2&gt;=$B6),1,"")</f>
        <v/>
      </c>
      <c r="F6" s="42" t="str">
        <f>IF(AND(F$2&lt;=$C6,F$2&gt;=$B6),1,"")</f>
        <v/>
      </c>
      <c r="G6" s="42" t="str">
        <f>IF(AND(G$2&lt;=$C6,G$2&gt;=$B6),1,"")</f>
        <v/>
      </c>
      <c r="H6" s="42" t="str">
        <f>IF(AND(H$2&lt;=$C6,H$2&gt;=$B6),1,"")</f>
        <v/>
      </c>
      <c r="I6" s="42" t="str">
        <f>IF(AND(I$2&lt;=$C6,I$2&gt;=$B6),1,"")</f>
        <v/>
      </c>
      <c r="J6" s="42" t="str">
        <f>IF(AND(J$2&lt;=$C6,J$2&gt;=$B6),1,"")</f>
        <v/>
      </c>
      <c r="K6" s="42" t="str">
        <f>IF(AND(K$2&lt;=$C6,K$2&gt;=$B6),1,"")</f>
        <v/>
      </c>
      <c r="L6" s="42" t="str">
        <f>IF(AND(L$2&lt;=$C6,L$2&gt;=$B6),1,"")</f>
        <v/>
      </c>
      <c r="M6" s="42" t="str">
        <f>IF(AND(M$2&lt;=$C6,M$2&gt;=$B6),1,"")</f>
        <v/>
      </c>
      <c r="N6" s="42" t="str">
        <f>IF(AND(N$2&lt;=$C6,N$2&gt;=$B6),1,"")</f>
        <v/>
      </c>
      <c r="O6" s="42" t="str">
        <f>IF(AND(O$2&lt;=$C6,O$2&gt;=$B6),1,"")</f>
        <v/>
      </c>
      <c r="P6" s="42" t="str">
        <f>IF(AND(P$2&lt;=$C6,P$2&gt;=$B6),1,"")</f>
        <v/>
      </c>
      <c r="Q6" s="42" t="str">
        <f>IF(AND(Q$2&lt;=$C6,Q$2&gt;=$B6),1,"")</f>
        <v/>
      </c>
      <c r="R6" s="42" t="str">
        <f>IF(AND(R$2&lt;=$C6,R$2&gt;=$B6),1,"")</f>
        <v/>
      </c>
      <c r="S6" s="42" t="str">
        <f>IF(AND(S$2&lt;=$C6,S$2&gt;=$B6),1,"")</f>
        <v/>
      </c>
      <c r="T6" s="42" t="str">
        <f>IF(AND(T$2&lt;=$C6,T$2&gt;=$B6),1,"")</f>
        <v/>
      </c>
      <c r="U6" s="42">
        <f>IF(AND(U$2&lt;=$C6,U$2&gt;=$B6),1,"")</f>
        <v>1</v>
      </c>
      <c r="V6" s="42">
        <f>IF(AND(V$2&lt;=$C6,V$2&gt;=$B6),1,"")</f>
        <v>1</v>
      </c>
      <c r="W6" s="42">
        <f>IF(AND(W$2&lt;=$C6,W$2&gt;=$B6),1,"")</f>
        <v>1</v>
      </c>
      <c r="X6" s="42">
        <f>IF(AND(X$2&lt;=$C6,X$2&gt;=$B6),1,"")</f>
        <v>1</v>
      </c>
      <c r="Y6" s="42">
        <f>IF(AND(Y$2&lt;=$C6,Y$2&gt;=$B6),1,"")</f>
        <v>1</v>
      </c>
      <c r="Z6" s="42">
        <f>IF(AND(Z$2&lt;=$C6,Z$2&gt;=$B6),1,"")</f>
        <v>1</v>
      </c>
      <c r="AA6" s="42">
        <f>IF(AND(AA$2&lt;=$C6,AA$2&gt;=$B6),1,"")</f>
        <v>1</v>
      </c>
      <c r="AB6" s="42">
        <f>IF(AND(AB$2&lt;=$C6,AB$2&gt;=$B6),1,"")</f>
        <v>1</v>
      </c>
      <c r="AC6" s="42">
        <f>IF(AND(AC$2&lt;=$C6,AC$2&gt;=$B6),1,"")</f>
        <v>1</v>
      </c>
      <c r="AD6" s="42">
        <f>IF(AND(AD$2&lt;=$C6,AD$2&gt;=$B6),1,"")</f>
        <v>1</v>
      </c>
      <c r="AE6" s="42">
        <f>IF(AND(AE$2&lt;=$C6,AE$2&gt;=$B6),1,"")</f>
        <v>1</v>
      </c>
      <c r="AF6" s="42">
        <f>IF(AND(AF$2&lt;=$C6,AF$2&gt;=$B6),1,"")</f>
        <v>1</v>
      </c>
      <c r="AG6" s="42" t="str">
        <f>IF(AND(AG$2&lt;=$C6,AG$2&gt;=$B6),1,"")</f>
        <v/>
      </c>
      <c r="AH6" s="42" t="str">
        <f>IF(AND(AH$2&lt;=$C6,AH$2&gt;=$B6),1,"")</f>
        <v/>
      </c>
      <c r="AI6" s="60" t="str">
        <f>IF(AND(AI$2&lt;=$C6,AI$2&gt;=$B6),1,"")</f>
        <v/>
      </c>
      <c r="AJ6" s="64">
        <f t="shared" si="1"/>
        <v>12</v>
      </c>
      <c r="AK6" s="160">
        <f>IFERROR(INDEX(T_Réservation[Montant net],MATCH($A6,T_Réservation[Code],0))/INDEX(T_Réservation[Durée du séjour],MATCH($A6,T_Réservation[Code],0))*AJ6,"")</f>
        <v>108</v>
      </c>
    </row>
    <row r="7" spans="1:39" ht="20.100000000000001" customHeight="1" x14ac:dyDescent="0.25">
      <c r="A7" s="40" t="s">
        <v>119</v>
      </c>
      <c r="B7" s="161">
        <f>IFERROR(INDEX(T_Réservation[Début séjour],MATCH($A7,T_Réservation[Code],0)),"")</f>
        <v>43702</v>
      </c>
      <c r="C7" s="161">
        <f>IFERROR(INDEX(T_Réservation[Fin séjour],MATCH($A7,T_Réservation[Code],0))-1,"")</f>
        <v>43702</v>
      </c>
      <c r="D7" s="50" t="str">
        <f>IFERROR(INDEX(T_Réservation[Type],MATCH($A7,T_Réservation[Code],0)),"")</f>
        <v>Chien</v>
      </c>
      <c r="E7" s="56" t="str">
        <f>IF(AND(E$2&lt;=$C7,E$2&gt;=$B7),1,"")</f>
        <v/>
      </c>
      <c r="F7" s="44" t="str">
        <f>IF(AND(F$2&lt;=$C7,F$2&gt;=$B7),1,"")</f>
        <v/>
      </c>
      <c r="G7" s="44" t="str">
        <f>IF(AND(G$2&lt;=$C7,G$2&gt;=$B7),1,"")</f>
        <v/>
      </c>
      <c r="H7" s="44" t="str">
        <f>IF(AND(H$2&lt;=$C7,H$2&gt;=$B7),1,"")</f>
        <v/>
      </c>
      <c r="I7" s="44" t="str">
        <f>IF(AND(I$2&lt;=$C7,I$2&gt;=$B7),1,"")</f>
        <v/>
      </c>
      <c r="J7" s="44" t="str">
        <f>IF(AND(J$2&lt;=$C7,J$2&gt;=$B7),1,"")</f>
        <v/>
      </c>
      <c r="K7" s="44" t="str">
        <f>IF(AND(K$2&lt;=$C7,K$2&gt;=$B7),1,"")</f>
        <v/>
      </c>
      <c r="L7" s="44" t="str">
        <f>IF(AND(L$2&lt;=$C7,L$2&gt;=$B7),1,"")</f>
        <v/>
      </c>
      <c r="M7" s="44" t="str">
        <f>IF(AND(M$2&lt;=$C7,M$2&gt;=$B7),1,"")</f>
        <v/>
      </c>
      <c r="N7" s="44" t="str">
        <f>IF(AND(N$2&lt;=$C7,N$2&gt;=$B7),1,"")</f>
        <v/>
      </c>
      <c r="O7" s="44" t="str">
        <f>IF(AND(O$2&lt;=$C7,O$2&gt;=$B7),1,"")</f>
        <v/>
      </c>
      <c r="P7" s="44" t="str">
        <f>IF(AND(P$2&lt;=$C7,P$2&gt;=$B7),1,"")</f>
        <v/>
      </c>
      <c r="Q7" s="44" t="str">
        <f>IF(AND(Q$2&lt;=$C7,Q$2&gt;=$B7),1,"")</f>
        <v/>
      </c>
      <c r="R7" s="44" t="str">
        <f>IF(AND(R$2&lt;=$C7,R$2&gt;=$B7),1,"")</f>
        <v/>
      </c>
      <c r="S7" s="44" t="str">
        <f>IF(AND(S$2&lt;=$C7,S$2&gt;=$B7),1,"")</f>
        <v/>
      </c>
      <c r="T7" s="44" t="str">
        <f>IF(AND(T$2&lt;=$C7,T$2&gt;=$B7),1,"")</f>
        <v/>
      </c>
      <c r="U7" s="44" t="str">
        <f>IF(AND(U$2&lt;=$C7,U$2&gt;=$B7),1,"")</f>
        <v/>
      </c>
      <c r="V7" s="44" t="str">
        <f>IF(AND(V$2&lt;=$C7,V$2&gt;=$B7),1,"")</f>
        <v/>
      </c>
      <c r="W7" s="44" t="str">
        <f>IF(AND(W$2&lt;=$C7,W$2&gt;=$B7),1,"")</f>
        <v/>
      </c>
      <c r="X7" s="44" t="str">
        <f>IF(AND(X$2&lt;=$C7,X$2&gt;=$B7),1,"")</f>
        <v/>
      </c>
      <c r="Y7" s="44" t="str">
        <f>IF(AND(Y$2&lt;=$C7,Y$2&gt;=$B7),1,"")</f>
        <v/>
      </c>
      <c r="Z7" s="44" t="str">
        <f>IF(AND(Z$2&lt;=$C7,Z$2&gt;=$B7),1,"")</f>
        <v/>
      </c>
      <c r="AA7" s="44" t="str">
        <f>IF(AND(AA$2&lt;=$C7,AA$2&gt;=$B7),1,"")</f>
        <v/>
      </c>
      <c r="AB7" s="44" t="str">
        <f>IF(AND(AB$2&lt;=$C7,AB$2&gt;=$B7),1,"")</f>
        <v/>
      </c>
      <c r="AC7" s="44">
        <f>IF(AND(AC$2&lt;=$C7,AC$2&gt;=$B7),1,"")</f>
        <v>1</v>
      </c>
      <c r="AD7" s="44" t="str">
        <f>IF(AND(AD$2&lt;=$C7,AD$2&gt;=$B7),1,"")</f>
        <v/>
      </c>
      <c r="AE7" s="44" t="str">
        <f>IF(AND(AE$2&lt;=$C7,AE$2&gt;=$B7),1,"")</f>
        <v/>
      </c>
      <c r="AF7" s="44" t="str">
        <f>IF(AND(AF$2&lt;=$C7,AF$2&gt;=$B7),1,"")</f>
        <v/>
      </c>
      <c r="AG7" s="44" t="str">
        <f>IF(AND(AG$2&lt;=$C7,AG$2&gt;=$B7),1,"")</f>
        <v/>
      </c>
      <c r="AH7" s="44" t="str">
        <f>IF(AND(AH$2&lt;=$C7,AH$2&gt;=$B7),1,"")</f>
        <v/>
      </c>
      <c r="AI7" s="61" t="str">
        <f>IF(AND(AI$2&lt;=$C7,AI$2&gt;=$B7),1,"")</f>
        <v/>
      </c>
      <c r="AJ7" s="64">
        <f t="shared" si="1"/>
        <v>1</v>
      </c>
      <c r="AK7" s="160">
        <f>IFERROR(INDEX(T_Réservation[Montant net],MATCH($A7,T_Réservation[Code],0))/INDEX(T_Réservation[Durée du séjour],MATCH($A7,T_Réservation[Code],0))*AJ7,"")</f>
        <v>15</v>
      </c>
      <c r="AM7" s="14"/>
    </row>
    <row r="8" spans="1:39" ht="20.100000000000001" customHeight="1" x14ac:dyDescent="0.25">
      <c r="A8" s="41"/>
      <c r="B8" s="159" t="str">
        <f>IFERROR(INDEX(T_Réservation[Début séjour],MATCH($A8,T_Réservation[Code],0)),"")</f>
        <v/>
      </c>
      <c r="C8" s="159" t="str">
        <f>IFERROR(INDEX(T_Réservation[Fin séjour],MATCH($A8,T_Réservation[Code],0))-1,"")</f>
        <v/>
      </c>
      <c r="D8" s="49" t="str">
        <f>IFERROR(INDEX(T_Réservation[Type],MATCH($A8,T_Réservation[Code],0)),"")</f>
        <v/>
      </c>
      <c r="E8" s="55" t="str">
        <f>IF(AND(E$2&lt;=$C8,E$2&gt;=$B8),1,"")</f>
        <v/>
      </c>
      <c r="F8" s="42" t="str">
        <f>IF(AND(F$2&lt;=$C8,F$2&gt;=$B8),1,"")</f>
        <v/>
      </c>
      <c r="G8" s="42" t="str">
        <f>IF(AND(G$2&lt;=$C8,G$2&gt;=$B8),1,"")</f>
        <v/>
      </c>
      <c r="H8" s="42" t="str">
        <f>IF(AND(H$2&lt;=$C8,H$2&gt;=$B8),1,"")</f>
        <v/>
      </c>
      <c r="I8" s="42" t="str">
        <f>IF(AND(I$2&lt;=$C8,I$2&gt;=$B8),1,"")</f>
        <v/>
      </c>
      <c r="J8" s="42" t="str">
        <f>IF(AND(J$2&lt;=$C8,J$2&gt;=$B8),1,"")</f>
        <v/>
      </c>
      <c r="K8" s="42" t="str">
        <f>IF(AND(K$2&lt;=$C8,K$2&gt;=$B8),1,"")</f>
        <v/>
      </c>
      <c r="L8" s="42" t="str">
        <f>IF(AND(L$2&lt;=$C8,L$2&gt;=$B8),1,"")</f>
        <v/>
      </c>
      <c r="M8" s="42" t="str">
        <f>IF(AND(M$2&lt;=$C8,M$2&gt;=$B8),1,"")</f>
        <v/>
      </c>
      <c r="N8" s="42" t="str">
        <f>IF(AND(N$2&lt;=$C8,N$2&gt;=$B8),1,"")</f>
        <v/>
      </c>
      <c r="O8" s="42" t="str">
        <f>IF(AND(O$2&lt;=$C8,O$2&gt;=$B8),1,"")</f>
        <v/>
      </c>
      <c r="P8" s="42" t="str">
        <f>IF(AND(P$2&lt;=$C8,P$2&gt;=$B8),1,"")</f>
        <v/>
      </c>
      <c r="Q8" s="42" t="str">
        <f>IF(AND(Q$2&lt;=$C8,Q$2&gt;=$B8),1,"")</f>
        <v/>
      </c>
      <c r="R8" s="42" t="str">
        <f>IF(AND(R$2&lt;=$C8,R$2&gt;=$B8),1,"")</f>
        <v/>
      </c>
      <c r="S8" s="42" t="str">
        <f>IF(AND(S$2&lt;=$C8,S$2&gt;=$B8),1,"")</f>
        <v/>
      </c>
      <c r="T8" s="42" t="str">
        <f>IF(AND(T$2&lt;=$C8,T$2&gt;=$B8),1,"")</f>
        <v/>
      </c>
      <c r="U8" s="42" t="str">
        <f>IF(AND(U$2&lt;=$C8,U$2&gt;=$B8),1,"")</f>
        <v/>
      </c>
      <c r="V8" s="42" t="str">
        <f>IF(AND(V$2&lt;=$C8,V$2&gt;=$B8),1,"")</f>
        <v/>
      </c>
      <c r="W8" s="42" t="str">
        <f>IF(AND(W$2&lt;=$C8,W$2&gt;=$B8),1,"")</f>
        <v/>
      </c>
      <c r="X8" s="42" t="str">
        <f>IF(AND(X$2&lt;=$C8,X$2&gt;=$B8),1,"")</f>
        <v/>
      </c>
      <c r="Y8" s="42" t="str">
        <f>IF(AND(Y$2&lt;=$C8,Y$2&gt;=$B8),1,"")</f>
        <v/>
      </c>
      <c r="Z8" s="42" t="str">
        <f>IF(AND(Z$2&lt;=$C8,Z$2&gt;=$B8),1,"")</f>
        <v/>
      </c>
      <c r="AA8" s="42" t="str">
        <f>IF(AND(AA$2&lt;=$C8,AA$2&gt;=$B8),1,"")</f>
        <v/>
      </c>
      <c r="AB8" s="42" t="str">
        <f>IF(AND(AB$2&lt;=$C8,AB$2&gt;=$B8),1,"")</f>
        <v/>
      </c>
      <c r="AC8" s="42" t="str">
        <f>IF(AND(AC$2&lt;=$C8,AC$2&gt;=$B8),1,"")</f>
        <v/>
      </c>
      <c r="AD8" s="42" t="str">
        <f>IF(AND(AD$2&lt;=$C8,AD$2&gt;=$B8),1,"")</f>
        <v/>
      </c>
      <c r="AE8" s="42" t="str">
        <f>IF(AND(AE$2&lt;=$C8,AE$2&gt;=$B8),1,"")</f>
        <v/>
      </c>
      <c r="AF8" s="42" t="str">
        <f>IF(AND(AF$2&lt;=$C8,AF$2&gt;=$B8),1,"")</f>
        <v/>
      </c>
      <c r="AG8" s="42" t="str">
        <f>IF(AND(AG$2&lt;=$C8,AG$2&gt;=$B8),1,"")</f>
        <v/>
      </c>
      <c r="AH8" s="42" t="str">
        <f>IF(AND(AH$2&lt;=$C8,AH$2&gt;=$B8),1,"")</f>
        <v/>
      </c>
      <c r="AI8" s="60" t="str">
        <f>IF(AND(AI$2&lt;=$C8,AI$2&gt;=$B8),1,"")</f>
        <v/>
      </c>
      <c r="AJ8" s="64" t="str">
        <f t="shared" si="1"/>
        <v/>
      </c>
      <c r="AK8" s="160" t="str">
        <f>IFERROR(INDEX(T_Réservation[Montant net],MATCH($A8,T_Réservation[Code],0))/INDEX(T_Réservation[Durée du séjour],MATCH($A8,T_Réservation[Code],0))*AJ8,"")</f>
        <v/>
      </c>
    </row>
    <row r="9" spans="1:39" ht="20.100000000000001" customHeight="1" x14ac:dyDescent="0.25">
      <c r="A9" s="40"/>
      <c r="B9" s="161" t="str">
        <f>IFERROR(INDEX(T_Réservation[Début séjour],MATCH($A9,T_Réservation[Code],0)),"")</f>
        <v/>
      </c>
      <c r="C9" s="161" t="str">
        <f>IFERROR(INDEX(T_Réservation[Fin séjour],MATCH($A9,T_Réservation[Code],0))-1,"")</f>
        <v/>
      </c>
      <c r="D9" s="50" t="str">
        <f>IFERROR(INDEX(T_Réservation[Type],MATCH($A9,T_Réservation[Code],0)),"")</f>
        <v/>
      </c>
      <c r="E9" s="56" t="str">
        <f>IF(AND(E$2&lt;=$C9,E$2&gt;=$B9),1,"")</f>
        <v/>
      </c>
      <c r="F9" s="44" t="str">
        <f>IF(AND(F$2&lt;=$C9,F$2&gt;=$B9),1,"")</f>
        <v/>
      </c>
      <c r="G9" s="44" t="str">
        <f>IF(AND(G$2&lt;=$C9,G$2&gt;=$B9),1,"")</f>
        <v/>
      </c>
      <c r="H9" s="44" t="str">
        <f>IF(AND(H$2&lt;=$C9,H$2&gt;=$B9),1,"")</f>
        <v/>
      </c>
      <c r="I9" s="44" t="str">
        <f>IF(AND(I$2&lt;=$C9,I$2&gt;=$B9),1,"")</f>
        <v/>
      </c>
      <c r="J9" s="44" t="str">
        <f>IF(AND(J$2&lt;=$C9,J$2&gt;=$B9),1,"")</f>
        <v/>
      </c>
      <c r="K9" s="44" t="str">
        <f>IF(AND(K$2&lt;=$C9,K$2&gt;=$B9),1,"")</f>
        <v/>
      </c>
      <c r="L9" s="44" t="str">
        <f>IF(AND(L$2&lt;=$C9,L$2&gt;=$B9),1,"")</f>
        <v/>
      </c>
      <c r="M9" s="44" t="str">
        <f>IF(AND(M$2&lt;=$C9,M$2&gt;=$B9),1,"")</f>
        <v/>
      </c>
      <c r="N9" s="44" t="str">
        <f>IF(AND(N$2&lt;=$C9,N$2&gt;=$B9),1,"")</f>
        <v/>
      </c>
      <c r="O9" s="44" t="str">
        <f>IF(AND(O$2&lt;=$C9,O$2&gt;=$B9),1,"")</f>
        <v/>
      </c>
      <c r="P9" s="44" t="str">
        <f>IF(AND(P$2&lt;=$C9,P$2&gt;=$B9),1,"")</f>
        <v/>
      </c>
      <c r="Q9" s="44" t="str">
        <f>IF(AND(Q$2&lt;=$C9,Q$2&gt;=$B9),1,"")</f>
        <v/>
      </c>
      <c r="R9" s="44" t="str">
        <f>IF(AND(R$2&lt;=$C9,R$2&gt;=$B9),1,"")</f>
        <v/>
      </c>
      <c r="S9" s="44" t="str">
        <f>IF(AND(S$2&lt;=$C9,S$2&gt;=$B9),1,"")</f>
        <v/>
      </c>
      <c r="T9" s="44" t="str">
        <f>IF(AND(T$2&lt;=$C9,T$2&gt;=$B9),1,"")</f>
        <v/>
      </c>
      <c r="U9" s="44" t="str">
        <f>IF(AND(U$2&lt;=$C9,U$2&gt;=$B9),1,"")</f>
        <v/>
      </c>
      <c r="V9" s="44" t="str">
        <f>IF(AND(V$2&lt;=$C9,V$2&gt;=$B9),1,"")</f>
        <v/>
      </c>
      <c r="W9" s="44" t="str">
        <f>IF(AND(W$2&lt;=$C9,W$2&gt;=$B9),1,"")</f>
        <v/>
      </c>
      <c r="X9" s="44" t="str">
        <f>IF(AND(X$2&lt;=$C9,X$2&gt;=$B9),1,"")</f>
        <v/>
      </c>
      <c r="Y9" s="44" t="str">
        <f>IF(AND(Y$2&lt;=$C9,Y$2&gt;=$B9),1,"")</f>
        <v/>
      </c>
      <c r="Z9" s="44" t="str">
        <f>IF(AND(Z$2&lt;=$C9,Z$2&gt;=$B9),1,"")</f>
        <v/>
      </c>
      <c r="AA9" s="44" t="str">
        <f>IF(AND(AA$2&lt;=$C9,AA$2&gt;=$B9),1,"")</f>
        <v/>
      </c>
      <c r="AB9" s="44" t="str">
        <f>IF(AND(AB$2&lt;=$C9,AB$2&gt;=$B9),1,"")</f>
        <v/>
      </c>
      <c r="AC9" s="44" t="str">
        <f>IF(AND(AC$2&lt;=$C9,AC$2&gt;=$B9),1,"")</f>
        <v/>
      </c>
      <c r="AD9" s="44" t="str">
        <f>IF(AND(AD$2&lt;=$C9,AD$2&gt;=$B9),1,"")</f>
        <v/>
      </c>
      <c r="AE9" s="44" t="str">
        <f>IF(AND(AE$2&lt;=$C9,AE$2&gt;=$B9),1,"")</f>
        <v/>
      </c>
      <c r="AF9" s="44" t="str">
        <f>IF(AND(AF$2&lt;=$C9,AF$2&gt;=$B9),1,"")</f>
        <v/>
      </c>
      <c r="AG9" s="44" t="str">
        <f>IF(AND(AG$2&lt;=$C9,AG$2&gt;=$B9),1,"")</f>
        <v/>
      </c>
      <c r="AH9" s="44" t="str">
        <f>IF(AND(AH$2&lt;=$C9,AH$2&gt;=$B9),1,"")</f>
        <v/>
      </c>
      <c r="AI9" s="61" t="str">
        <f>IF(AND(AI$2&lt;=$C9,AI$2&gt;=$B9),1,"")</f>
        <v/>
      </c>
      <c r="AJ9" s="64" t="str">
        <f t="shared" si="1"/>
        <v/>
      </c>
      <c r="AK9" s="160" t="str">
        <f>IFERROR(INDEX(T_Réservation[Montant net],MATCH($A9,T_Réservation[Code],0))/INDEX(T_Réservation[Durée du séjour],MATCH($A9,T_Réservation[Code],0))*AJ9,"")</f>
        <v/>
      </c>
    </row>
    <row r="10" spans="1:39" ht="20.100000000000001" customHeight="1" x14ac:dyDescent="0.25">
      <c r="A10" s="41"/>
      <c r="B10" s="159" t="str">
        <f>IFERROR(INDEX(T_Réservation[Début séjour],MATCH($A10,T_Réservation[Code],0)),"")</f>
        <v/>
      </c>
      <c r="C10" s="159" t="str">
        <f>IFERROR(INDEX(T_Réservation[Fin séjour],MATCH($A10,T_Réservation[Code],0))-1,"")</f>
        <v/>
      </c>
      <c r="D10" s="49" t="str">
        <f>IFERROR(INDEX(T_Réservation[Type],MATCH($A10,T_Réservation[Code],0)),"")</f>
        <v/>
      </c>
      <c r="E10" s="55" t="str">
        <f>IF(AND(E$2&lt;=$C10,E$2&gt;=$B10),1,"")</f>
        <v/>
      </c>
      <c r="F10" s="42" t="str">
        <f>IF(AND(F$2&lt;=$C10,F$2&gt;=$B10),1,"")</f>
        <v/>
      </c>
      <c r="G10" s="42" t="str">
        <f>IF(AND(G$2&lt;=$C10,G$2&gt;=$B10),1,"")</f>
        <v/>
      </c>
      <c r="H10" s="42" t="str">
        <f>IF(AND(H$2&lt;=$C10,H$2&gt;=$B10),1,"")</f>
        <v/>
      </c>
      <c r="I10" s="42" t="str">
        <f>IF(AND(I$2&lt;=$C10,I$2&gt;=$B10),1,"")</f>
        <v/>
      </c>
      <c r="J10" s="42" t="str">
        <f>IF(AND(J$2&lt;=$C10,J$2&gt;=$B10),1,"")</f>
        <v/>
      </c>
      <c r="K10" s="42" t="str">
        <f>IF(AND(K$2&lt;=$C10,K$2&gt;=$B10),1,"")</f>
        <v/>
      </c>
      <c r="L10" s="42" t="str">
        <f>IF(AND(L$2&lt;=$C10,L$2&gt;=$B10),1,"")</f>
        <v/>
      </c>
      <c r="M10" s="42" t="str">
        <f>IF(AND(M$2&lt;=$C10,M$2&gt;=$B10),1,"")</f>
        <v/>
      </c>
      <c r="N10" s="42" t="str">
        <f>IF(AND(N$2&lt;=$C10,N$2&gt;=$B10),1,"")</f>
        <v/>
      </c>
      <c r="O10" s="42" t="str">
        <f>IF(AND(O$2&lt;=$C10,O$2&gt;=$B10),1,"")</f>
        <v/>
      </c>
      <c r="P10" s="42" t="str">
        <f>IF(AND(P$2&lt;=$C10,P$2&gt;=$B10),1,"")</f>
        <v/>
      </c>
      <c r="Q10" s="42" t="str">
        <f>IF(AND(Q$2&lt;=$C10,Q$2&gt;=$B10),1,"")</f>
        <v/>
      </c>
      <c r="R10" s="42" t="str">
        <f>IF(AND(R$2&lt;=$C10,R$2&gt;=$B10),1,"")</f>
        <v/>
      </c>
      <c r="S10" s="42" t="str">
        <f>IF(AND(S$2&lt;=$C10,S$2&gt;=$B10),1,"")</f>
        <v/>
      </c>
      <c r="T10" s="42" t="str">
        <f>IF(AND(T$2&lt;=$C10,T$2&gt;=$B10),1,"")</f>
        <v/>
      </c>
      <c r="U10" s="42" t="str">
        <f>IF(AND(U$2&lt;=$C10,U$2&gt;=$B10),1,"")</f>
        <v/>
      </c>
      <c r="V10" s="42" t="str">
        <f>IF(AND(V$2&lt;=$C10,V$2&gt;=$B10),1,"")</f>
        <v/>
      </c>
      <c r="W10" s="42" t="str">
        <f>IF(AND(W$2&lt;=$C10,W$2&gt;=$B10),1,"")</f>
        <v/>
      </c>
      <c r="X10" s="42" t="str">
        <f>IF(AND(X$2&lt;=$C10,X$2&gt;=$B10),1,"")</f>
        <v/>
      </c>
      <c r="Y10" s="42" t="str">
        <f>IF(AND(Y$2&lt;=$C10,Y$2&gt;=$B10),1,"")</f>
        <v/>
      </c>
      <c r="Z10" s="42" t="str">
        <f>IF(AND(Z$2&lt;=$C10,Z$2&gt;=$B10),1,"")</f>
        <v/>
      </c>
      <c r="AA10" s="42" t="str">
        <f>IF(AND(AA$2&lt;=$C10,AA$2&gt;=$B10),1,"")</f>
        <v/>
      </c>
      <c r="AB10" s="42" t="str">
        <f>IF(AND(AB$2&lt;=$C10,AB$2&gt;=$B10),1,"")</f>
        <v/>
      </c>
      <c r="AC10" s="42" t="str">
        <f>IF(AND(AC$2&lt;=$C10,AC$2&gt;=$B10),1,"")</f>
        <v/>
      </c>
      <c r="AD10" s="42" t="str">
        <f>IF(AND(AD$2&lt;=$C10,AD$2&gt;=$B10),1,"")</f>
        <v/>
      </c>
      <c r="AE10" s="42" t="str">
        <f>IF(AND(AE$2&lt;=$C10,AE$2&gt;=$B10),1,"")</f>
        <v/>
      </c>
      <c r="AF10" s="42" t="str">
        <f>IF(AND(AF$2&lt;=$C10,AF$2&gt;=$B10),1,"")</f>
        <v/>
      </c>
      <c r="AG10" s="42" t="str">
        <f>IF(AND(AG$2&lt;=$C10,AG$2&gt;=$B10),1,"")</f>
        <v/>
      </c>
      <c r="AH10" s="42" t="str">
        <f>IF(AND(AH$2&lt;=$C10,AH$2&gt;=$B10),1,"")</f>
        <v/>
      </c>
      <c r="AI10" s="60" t="str">
        <f>IF(AND(AI$2&lt;=$C10,AI$2&gt;=$B10),1,"")</f>
        <v/>
      </c>
      <c r="AJ10" s="64" t="str">
        <f t="shared" si="1"/>
        <v/>
      </c>
      <c r="AK10" s="160" t="str">
        <f>IFERROR(INDEX(T_Réservation[Montant net],MATCH($A10,T_Réservation[Code],0))/INDEX(T_Réservation[Durée du séjour],MATCH($A10,T_Réservation[Code],0))*AJ10,"")</f>
        <v/>
      </c>
    </row>
    <row r="11" spans="1:39" ht="20.100000000000001" customHeight="1" x14ac:dyDescent="0.25">
      <c r="A11" s="40"/>
      <c r="B11" s="161" t="str">
        <f>IFERROR(INDEX(T_Réservation[Début séjour],MATCH($A11,T_Réservation[Code],0)),"")</f>
        <v/>
      </c>
      <c r="C11" s="161" t="str">
        <f>IFERROR(INDEX(T_Réservation[Fin séjour],MATCH($A11,T_Réservation[Code],0))-1,"")</f>
        <v/>
      </c>
      <c r="D11" s="50" t="str">
        <f>IFERROR(INDEX(T_Réservation[Type],MATCH($A11,T_Réservation[Code],0)),"")</f>
        <v/>
      </c>
      <c r="E11" s="56" t="str">
        <f>IF(AND(E$2&lt;=$C11,E$2&gt;=$B11),1,"")</f>
        <v/>
      </c>
      <c r="F11" s="44" t="str">
        <f>IF(AND(F$2&lt;=$C11,F$2&gt;=$B11),1,"")</f>
        <v/>
      </c>
      <c r="G11" s="44" t="str">
        <f>IF(AND(G$2&lt;=$C11,G$2&gt;=$B11),1,"")</f>
        <v/>
      </c>
      <c r="H11" s="44" t="str">
        <f>IF(AND(H$2&lt;=$C11,H$2&gt;=$B11),1,"")</f>
        <v/>
      </c>
      <c r="I11" s="44" t="str">
        <f>IF(AND(I$2&lt;=$C11,I$2&gt;=$B11),1,"")</f>
        <v/>
      </c>
      <c r="J11" s="44" t="str">
        <f>IF(AND(J$2&lt;=$C11,J$2&gt;=$B11),1,"")</f>
        <v/>
      </c>
      <c r="K11" s="44" t="str">
        <f>IF(AND(K$2&lt;=$C11,K$2&gt;=$B11),1,"")</f>
        <v/>
      </c>
      <c r="L11" s="44" t="str">
        <f>IF(AND(L$2&lt;=$C11,L$2&gt;=$B11),1,"")</f>
        <v/>
      </c>
      <c r="M11" s="44" t="str">
        <f>IF(AND(M$2&lt;=$C11,M$2&gt;=$B11),1,"")</f>
        <v/>
      </c>
      <c r="N11" s="44" t="str">
        <f>IF(AND(N$2&lt;=$C11,N$2&gt;=$B11),1,"")</f>
        <v/>
      </c>
      <c r="O11" s="44" t="str">
        <f>IF(AND(O$2&lt;=$C11,O$2&gt;=$B11),1,"")</f>
        <v/>
      </c>
      <c r="P11" s="44" t="str">
        <f>IF(AND(P$2&lt;=$C11,P$2&gt;=$B11),1,"")</f>
        <v/>
      </c>
      <c r="Q11" s="44" t="str">
        <f>IF(AND(Q$2&lt;=$C11,Q$2&gt;=$B11),1,"")</f>
        <v/>
      </c>
      <c r="R11" s="44" t="str">
        <f>IF(AND(R$2&lt;=$C11,R$2&gt;=$B11),1,"")</f>
        <v/>
      </c>
      <c r="S11" s="44" t="str">
        <f>IF(AND(S$2&lt;=$C11,S$2&gt;=$B11),1,"")</f>
        <v/>
      </c>
      <c r="T11" s="44" t="str">
        <f>IF(AND(T$2&lt;=$C11,T$2&gt;=$B11),1,"")</f>
        <v/>
      </c>
      <c r="U11" s="44" t="str">
        <f>IF(AND(U$2&lt;=$C11,U$2&gt;=$B11),1,"")</f>
        <v/>
      </c>
      <c r="V11" s="44" t="str">
        <f>IF(AND(V$2&lt;=$C11,V$2&gt;=$B11),1,"")</f>
        <v/>
      </c>
      <c r="W11" s="44" t="str">
        <f>IF(AND(W$2&lt;=$C11,W$2&gt;=$B11),1,"")</f>
        <v/>
      </c>
      <c r="X11" s="44" t="str">
        <f>IF(AND(X$2&lt;=$C11,X$2&gt;=$B11),1,"")</f>
        <v/>
      </c>
      <c r="Y11" s="44" t="str">
        <f>IF(AND(Y$2&lt;=$C11,Y$2&gt;=$B11),1,"")</f>
        <v/>
      </c>
      <c r="Z11" s="44" t="str">
        <f>IF(AND(Z$2&lt;=$C11,Z$2&gt;=$B11),1,"")</f>
        <v/>
      </c>
      <c r="AA11" s="44" t="str">
        <f>IF(AND(AA$2&lt;=$C11,AA$2&gt;=$B11),1,"")</f>
        <v/>
      </c>
      <c r="AB11" s="44" t="str">
        <f>IF(AND(AB$2&lt;=$C11,AB$2&gt;=$B11),1,"")</f>
        <v/>
      </c>
      <c r="AC11" s="44" t="str">
        <f>IF(AND(AC$2&lt;=$C11,AC$2&gt;=$B11),1,"")</f>
        <v/>
      </c>
      <c r="AD11" s="44" t="str">
        <f>IF(AND(AD$2&lt;=$C11,AD$2&gt;=$B11),1,"")</f>
        <v/>
      </c>
      <c r="AE11" s="44" t="str">
        <f>IF(AND(AE$2&lt;=$C11,AE$2&gt;=$B11),1,"")</f>
        <v/>
      </c>
      <c r="AF11" s="44" t="str">
        <f>IF(AND(AF$2&lt;=$C11,AF$2&gt;=$B11),1,"")</f>
        <v/>
      </c>
      <c r="AG11" s="44" t="str">
        <f>IF(AND(AG$2&lt;=$C11,AG$2&gt;=$B11),1,"")</f>
        <v/>
      </c>
      <c r="AH11" s="44" t="str">
        <f>IF(AND(AH$2&lt;=$C11,AH$2&gt;=$B11),1,"")</f>
        <v/>
      </c>
      <c r="AI11" s="61" t="str">
        <f>IF(AND(AI$2&lt;=$C11,AI$2&gt;=$B11),1,"")</f>
        <v/>
      </c>
      <c r="AJ11" s="64" t="str">
        <f t="shared" si="1"/>
        <v/>
      </c>
      <c r="AK11" s="160" t="str">
        <f>IFERROR(INDEX(T_Réservation[Montant net],MATCH($A11,T_Réservation[Code],0))/INDEX(T_Réservation[Durée du séjour],MATCH($A11,T_Réservation[Code],0))*AJ11,"")</f>
        <v/>
      </c>
    </row>
    <row r="12" spans="1:39" ht="20.100000000000001" customHeight="1" x14ac:dyDescent="0.25">
      <c r="A12" s="41"/>
      <c r="B12" s="159" t="str">
        <f>IFERROR(INDEX(T_Réservation[Début séjour],MATCH($A12,T_Réservation[Code],0)),"")</f>
        <v/>
      </c>
      <c r="C12" s="159" t="str">
        <f>IFERROR(INDEX(T_Réservation[Fin séjour],MATCH($A12,T_Réservation[Code],0))-1,"")</f>
        <v/>
      </c>
      <c r="D12" s="49" t="str">
        <f>IFERROR(INDEX(T_Réservation[Type],MATCH($A12,T_Réservation[Code],0)),"")</f>
        <v/>
      </c>
      <c r="E12" s="55" t="str">
        <f>IF(AND(E$2&lt;=$C12,E$2&gt;=$B12),1,"")</f>
        <v/>
      </c>
      <c r="F12" s="42" t="str">
        <f>IF(AND(F$2&lt;=$C12,F$2&gt;=$B12),1,"")</f>
        <v/>
      </c>
      <c r="G12" s="42" t="str">
        <f>IF(AND(G$2&lt;=$C12,G$2&gt;=$B12),1,"")</f>
        <v/>
      </c>
      <c r="H12" s="42" t="str">
        <f>IF(AND(H$2&lt;=$C12,H$2&gt;=$B12),1,"")</f>
        <v/>
      </c>
      <c r="I12" s="42" t="str">
        <f>IF(AND(I$2&lt;=$C12,I$2&gt;=$B12),1,"")</f>
        <v/>
      </c>
      <c r="J12" s="42" t="str">
        <f>IF(AND(J$2&lt;=$C12,J$2&gt;=$B12),1,"")</f>
        <v/>
      </c>
      <c r="K12" s="42" t="str">
        <f>IF(AND(K$2&lt;=$C12,K$2&gt;=$B12),1,"")</f>
        <v/>
      </c>
      <c r="L12" s="42" t="str">
        <f>IF(AND(L$2&lt;=$C12,L$2&gt;=$B12),1,"")</f>
        <v/>
      </c>
      <c r="M12" s="42" t="str">
        <f>IF(AND(M$2&lt;=$C12,M$2&gt;=$B12),1,"")</f>
        <v/>
      </c>
      <c r="N12" s="42" t="str">
        <f>IF(AND(N$2&lt;=$C12,N$2&gt;=$B12),1,"")</f>
        <v/>
      </c>
      <c r="O12" s="42" t="str">
        <f>IF(AND(O$2&lt;=$C12,O$2&gt;=$B12),1,"")</f>
        <v/>
      </c>
      <c r="P12" s="42" t="str">
        <f>IF(AND(P$2&lt;=$C12,P$2&gt;=$B12),1,"")</f>
        <v/>
      </c>
      <c r="Q12" s="42" t="str">
        <f>IF(AND(Q$2&lt;=$C12,Q$2&gt;=$B12),1,"")</f>
        <v/>
      </c>
      <c r="R12" s="42" t="str">
        <f>IF(AND(R$2&lt;=$C12,R$2&gt;=$B12),1,"")</f>
        <v/>
      </c>
      <c r="S12" s="42" t="str">
        <f>IF(AND(S$2&lt;=$C12,S$2&gt;=$B12),1,"")</f>
        <v/>
      </c>
      <c r="T12" s="42" t="str">
        <f>IF(AND(T$2&lt;=$C12,T$2&gt;=$B12),1,"")</f>
        <v/>
      </c>
      <c r="U12" s="42" t="str">
        <f>IF(AND(U$2&lt;=$C12,U$2&gt;=$B12),1,"")</f>
        <v/>
      </c>
      <c r="V12" s="42" t="str">
        <f>IF(AND(V$2&lt;=$C12,V$2&gt;=$B12),1,"")</f>
        <v/>
      </c>
      <c r="W12" s="42" t="str">
        <f>IF(AND(W$2&lt;=$C12,W$2&gt;=$B12),1,"")</f>
        <v/>
      </c>
      <c r="X12" s="42" t="str">
        <f>IF(AND(X$2&lt;=$C12,X$2&gt;=$B12),1,"")</f>
        <v/>
      </c>
      <c r="Y12" s="42" t="str">
        <f>IF(AND(Y$2&lt;=$C12,Y$2&gt;=$B12),1,"")</f>
        <v/>
      </c>
      <c r="Z12" s="42" t="str">
        <f>IF(AND(Z$2&lt;=$C12,Z$2&gt;=$B12),1,"")</f>
        <v/>
      </c>
      <c r="AA12" s="42" t="str">
        <f>IF(AND(AA$2&lt;=$C12,AA$2&gt;=$B12),1,"")</f>
        <v/>
      </c>
      <c r="AB12" s="42" t="str">
        <f>IF(AND(AB$2&lt;=$C12,AB$2&gt;=$B12),1,"")</f>
        <v/>
      </c>
      <c r="AC12" s="42" t="str">
        <f>IF(AND(AC$2&lt;=$C12,AC$2&gt;=$B12),1,"")</f>
        <v/>
      </c>
      <c r="AD12" s="42" t="str">
        <f>IF(AND(AD$2&lt;=$C12,AD$2&gt;=$B12),1,"")</f>
        <v/>
      </c>
      <c r="AE12" s="42" t="str">
        <f>IF(AND(AE$2&lt;=$C12,AE$2&gt;=$B12),1,"")</f>
        <v/>
      </c>
      <c r="AF12" s="42" t="str">
        <f>IF(AND(AF$2&lt;=$C12,AF$2&gt;=$B12),1,"")</f>
        <v/>
      </c>
      <c r="AG12" s="42" t="str">
        <f>IF(AND(AG$2&lt;=$C12,AG$2&gt;=$B12),1,"")</f>
        <v/>
      </c>
      <c r="AH12" s="42" t="str">
        <f>IF(AND(AH$2&lt;=$C12,AH$2&gt;=$B12),1,"")</f>
        <v/>
      </c>
      <c r="AI12" s="60" t="str">
        <f>IF(AND(AI$2&lt;=$C12,AI$2&gt;=$B12),1,"")</f>
        <v/>
      </c>
      <c r="AJ12" s="64" t="str">
        <f t="shared" si="1"/>
        <v/>
      </c>
      <c r="AK12" s="160" t="str">
        <f>IFERROR(INDEX(T_Réservation[Montant net],MATCH($A12,T_Réservation[Code],0))/INDEX(T_Réservation[Durée du séjour],MATCH($A12,T_Réservation[Code],0))*AJ12,"")</f>
        <v/>
      </c>
    </row>
    <row r="13" spans="1:39" ht="20.100000000000001" customHeight="1" x14ac:dyDescent="0.25">
      <c r="A13" s="40"/>
      <c r="B13" s="161" t="str">
        <f>IFERROR(INDEX(T_Réservation[Début séjour],MATCH($A13,T_Réservation[Code],0)),"")</f>
        <v/>
      </c>
      <c r="C13" s="161" t="str">
        <f>IFERROR(INDEX(T_Réservation[Fin séjour],MATCH($A13,T_Réservation[Code],0))-1,"")</f>
        <v/>
      </c>
      <c r="D13" s="50" t="str">
        <f>IFERROR(INDEX(T_Réservation[Type],MATCH($A13,T_Réservation[Code],0)),"")</f>
        <v/>
      </c>
      <c r="E13" s="56" t="str">
        <f>IF(AND(E$2&lt;=$C13,E$2&gt;=$B13),1,"")</f>
        <v/>
      </c>
      <c r="F13" s="44" t="str">
        <f>IF(AND(F$2&lt;=$C13,F$2&gt;=$B13),1,"")</f>
        <v/>
      </c>
      <c r="G13" s="44" t="str">
        <f>IF(AND(G$2&lt;=$C13,G$2&gt;=$B13),1,"")</f>
        <v/>
      </c>
      <c r="H13" s="44" t="str">
        <f>IF(AND(H$2&lt;=$C13,H$2&gt;=$B13),1,"")</f>
        <v/>
      </c>
      <c r="I13" s="44" t="str">
        <f>IF(AND(I$2&lt;=$C13,I$2&gt;=$B13),1,"")</f>
        <v/>
      </c>
      <c r="J13" s="44" t="str">
        <f>IF(AND(J$2&lt;=$C13,J$2&gt;=$B13),1,"")</f>
        <v/>
      </c>
      <c r="K13" s="44" t="str">
        <f>IF(AND(K$2&lt;=$C13,K$2&gt;=$B13),1,"")</f>
        <v/>
      </c>
      <c r="L13" s="44" t="str">
        <f>IF(AND(L$2&lt;=$C13,L$2&gt;=$B13),1,"")</f>
        <v/>
      </c>
      <c r="M13" s="44" t="str">
        <f>IF(AND(M$2&lt;=$C13,M$2&gt;=$B13),1,"")</f>
        <v/>
      </c>
      <c r="N13" s="44" t="str">
        <f>IF(AND(N$2&lt;=$C13,N$2&gt;=$B13),1,"")</f>
        <v/>
      </c>
      <c r="O13" s="44" t="str">
        <f>IF(AND(O$2&lt;=$C13,O$2&gt;=$B13),1,"")</f>
        <v/>
      </c>
      <c r="P13" s="44" t="str">
        <f>IF(AND(P$2&lt;=$C13,P$2&gt;=$B13),1,"")</f>
        <v/>
      </c>
      <c r="Q13" s="44" t="str">
        <f>IF(AND(Q$2&lt;=$C13,Q$2&gt;=$B13),1,"")</f>
        <v/>
      </c>
      <c r="R13" s="44" t="str">
        <f>IF(AND(R$2&lt;=$C13,R$2&gt;=$B13),1,"")</f>
        <v/>
      </c>
      <c r="S13" s="44" t="str">
        <f>IF(AND(S$2&lt;=$C13,S$2&gt;=$B13),1,"")</f>
        <v/>
      </c>
      <c r="T13" s="44" t="str">
        <f>IF(AND(T$2&lt;=$C13,T$2&gt;=$B13),1,"")</f>
        <v/>
      </c>
      <c r="U13" s="44" t="str">
        <f>IF(AND(U$2&lt;=$C13,U$2&gt;=$B13),1,"")</f>
        <v/>
      </c>
      <c r="V13" s="44" t="str">
        <f>IF(AND(V$2&lt;=$C13,V$2&gt;=$B13),1,"")</f>
        <v/>
      </c>
      <c r="W13" s="44" t="str">
        <f>IF(AND(W$2&lt;=$C13,W$2&gt;=$B13),1,"")</f>
        <v/>
      </c>
      <c r="X13" s="44" t="str">
        <f>IF(AND(X$2&lt;=$C13,X$2&gt;=$B13),1,"")</f>
        <v/>
      </c>
      <c r="Y13" s="44" t="str">
        <f>IF(AND(Y$2&lt;=$C13,Y$2&gt;=$B13),1,"")</f>
        <v/>
      </c>
      <c r="Z13" s="44" t="str">
        <f>IF(AND(Z$2&lt;=$C13,Z$2&gt;=$B13),1,"")</f>
        <v/>
      </c>
      <c r="AA13" s="44" t="str">
        <f>IF(AND(AA$2&lt;=$C13,AA$2&gt;=$B13),1,"")</f>
        <v/>
      </c>
      <c r="AB13" s="44" t="str">
        <f>IF(AND(AB$2&lt;=$C13,AB$2&gt;=$B13),1,"")</f>
        <v/>
      </c>
      <c r="AC13" s="44" t="str">
        <f>IF(AND(AC$2&lt;=$C13,AC$2&gt;=$B13),1,"")</f>
        <v/>
      </c>
      <c r="AD13" s="44" t="str">
        <f>IF(AND(AD$2&lt;=$C13,AD$2&gt;=$B13),1,"")</f>
        <v/>
      </c>
      <c r="AE13" s="44" t="str">
        <f>IF(AND(AE$2&lt;=$C13,AE$2&gt;=$B13),1,"")</f>
        <v/>
      </c>
      <c r="AF13" s="44" t="str">
        <f>IF(AND(AF$2&lt;=$C13,AF$2&gt;=$B13),1,"")</f>
        <v/>
      </c>
      <c r="AG13" s="44" t="str">
        <f>IF(AND(AG$2&lt;=$C13,AG$2&gt;=$B13),1,"")</f>
        <v/>
      </c>
      <c r="AH13" s="44" t="str">
        <f>IF(AND(AH$2&lt;=$C13,AH$2&gt;=$B13),1,"")</f>
        <v/>
      </c>
      <c r="AI13" s="61" t="str">
        <f>IF(AND(AI$2&lt;=$C13,AI$2&gt;=$B13),1,"")</f>
        <v/>
      </c>
      <c r="AJ13" s="64" t="str">
        <f t="shared" si="1"/>
        <v/>
      </c>
      <c r="AK13" s="160" t="str">
        <f>IFERROR(INDEX(T_Réservation[Montant net],MATCH($A13,T_Réservation[Code],0))/INDEX(T_Réservation[Durée du séjour],MATCH($A13,T_Réservation[Code],0))*AJ13,"")</f>
        <v/>
      </c>
    </row>
    <row r="14" spans="1:39" ht="20.100000000000001" customHeight="1" x14ac:dyDescent="0.25">
      <c r="A14" s="41"/>
      <c r="B14" s="159" t="str">
        <f>IFERROR(INDEX(T_Réservation[Début séjour],MATCH($A14,T_Réservation[Code],0)),"")</f>
        <v/>
      </c>
      <c r="C14" s="159" t="str">
        <f>IFERROR(INDEX(T_Réservation[Fin séjour],MATCH($A14,T_Réservation[Code],0))-1,"")</f>
        <v/>
      </c>
      <c r="D14" s="49" t="str">
        <f>IFERROR(INDEX(T_Réservation[Type],MATCH($A14,T_Réservation[Code],0)),"")</f>
        <v/>
      </c>
      <c r="E14" s="55" t="str">
        <f>IF(AND(E$2&lt;=$C14,E$2&gt;=$B14),1,"")</f>
        <v/>
      </c>
      <c r="F14" s="42" t="str">
        <f>IF(AND(F$2&lt;=$C14,F$2&gt;=$B14),1,"")</f>
        <v/>
      </c>
      <c r="G14" s="42" t="str">
        <f>IF(AND(G$2&lt;=$C14,G$2&gt;=$B14),1,"")</f>
        <v/>
      </c>
      <c r="H14" s="42" t="str">
        <f>IF(AND(H$2&lt;=$C14,H$2&gt;=$B14),1,"")</f>
        <v/>
      </c>
      <c r="I14" s="42" t="str">
        <f>IF(AND(I$2&lt;=$C14,I$2&gt;=$B14),1,"")</f>
        <v/>
      </c>
      <c r="J14" s="42" t="str">
        <f>IF(AND(J$2&lt;=$C14,J$2&gt;=$B14),1,"")</f>
        <v/>
      </c>
      <c r="K14" s="42" t="str">
        <f>IF(AND(K$2&lt;=$C14,K$2&gt;=$B14),1,"")</f>
        <v/>
      </c>
      <c r="L14" s="42" t="str">
        <f>IF(AND(L$2&lt;=$C14,L$2&gt;=$B14),1,"")</f>
        <v/>
      </c>
      <c r="M14" s="42" t="str">
        <f>IF(AND(M$2&lt;=$C14,M$2&gt;=$B14),1,"")</f>
        <v/>
      </c>
      <c r="N14" s="42" t="str">
        <f>IF(AND(N$2&lt;=$C14,N$2&gt;=$B14),1,"")</f>
        <v/>
      </c>
      <c r="O14" s="42" t="str">
        <f>IF(AND(O$2&lt;=$C14,O$2&gt;=$B14),1,"")</f>
        <v/>
      </c>
      <c r="P14" s="42" t="str">
        <f>IF(AND(P$2&lt;=$C14,P$2&gt;=$B14),1,"")</f>
        <v/>
      </c>
      <c r="Q14" s="42" t="str">
        <f>IF(AND(Q$2&lt;=$C14,Q$2&gt;=$B14),1,"")</f>
        <v/>
      </c>
      <c r="R14" s="42" t="str">
        <f>IF(AND(R$2&lt;=$C14,R$2&gt;=$B14),1,"")</f>
        <v/>
      </c>
      <c r="S14" s="42" t="str">
        <f>IF(AND(S$2&lt;=$C14,S$2&gt;=$B14),1,"")</f>
        <v/>
      </c>
      <c r="T14" s="42" t="str">
        <f>IF(AND(T$2&lt;=$C14,T$2&gt;=$B14),1,"")</f>
        <v/>
      </c>
      <c r="U14" s="42" t="str">
        <f>IF(AND(U$2&lt;=$C14,U$2&gt;=$B14),1,"")</f>
        <v/>
      </c>
      <c r="V14" s="42" t="str">
        <f>IF(AND(V$2&lt;=$C14,V$2&gt;=$B14),1,"")</f>
        <v/>
      </c>
      <c r="W14" s="42" t="str">
        <f>IF(AND(W$2&lt;=$C14,W$2&gt;=$B14),1,"")</f>
        <v/>
      </c>
      <c r="X14" s="42" t="str">
        <f>IF(AND(X$2&lt;=$C14,X$2&gt;=$B14),1,"")</f>
        <v/>
      </c>
      <c r="Y14" s="42" t="str">
        <f>IF(AND(Y$2&lt;=$C14,Y$2&gt;=$B14),1,"")</f>
        <v/>
      </c>
      <c r="Z14" s="42" t="str">
        <f>IF(AND(Z$2&lt;=$C14,Z$2&gt;=$B14),1,"")</f>
        <v/>
      </c>
      <c r="AA14" s="42" t="str">
        <f>IF(AND(AA$2&lt;=$C14,AA$2&gt;=$B14),1,"")</f>
        <v/>
      </c>
      <c r="AB14" s="42" t="str">
        <f>IF(AND(AB$2&lt;=$C14,AB$2&gt;=$B14),1,"")</f>
        <v/>
      </c>
      <c r="AC14" s="42" t="str">
        <f>IF(AND(AC$2&lt;=$C14,AC$2&gt;=$B14),1,"")</f>
        <v/>
      </c>
      <c r="AD14" s="42" t="str">
        <f>IF(AND(AD$2&lt;=$C14,AD$2&gt;=$B14),1,"")</f>
        <v/>
      </c>
      <c r="AE14" s="42" t="str">
        <f>IF(AND(AE$2&lt;=$C14,AE$2&gt;=$B14),1,"")</f>
        <v/>
      </c>
      <c r="AF14" s="42" t="str">
        <f>IF(AND(AF$2&lt;=$C14,AF$2&gt;=$B14),1,"")</f>
        <v/>
      </c>
      <c r="AG14" s="42" t="str">
        <f>IF(AND(AG$2&lt;=$C14,AG$2&gt;=$B14),1,"")</f>
        <v/>
      </c>
      <c r="AH14" s="42" t="str">
        <f>IF(AND(AH$2&lt;=$C14,AH$2&gt;=$B14),1,"")</f>
        <v/>
      </c>
      <c r="AI14" s="60" t="str">
        <f>IF(AND(AI$2&lt;=$C14,AI$2&gt;=$B14),1,"")</f>
        <v/>
      </c>
      <c r="AJ14" s="64" t="str">
        <f t="shared" si="1"/>
        <v/>
      </c>
      <c r="AK14" s="160" t="str">
        <f>IFERROR(INDEX(T_Réservation[Montant net],MATCH($A14,T_Réservation[Code],0))/INDEX(T_Réservation[Durée du séjour],MATCH($A14,T_Réservation[Code],0))*AJ14,"")</f>
        <v/>
      </c>
    </row>
    <row r="15" spans="1:39" ht="20.100000000000001" customHeight="1" x14ac:dyDescent="0.25">
      <c r="A15" s="40"/>
      <c r="B15" s="161" t="str">
        <f>IFERROR(INDEX(T_Réservation[Début séjour],MATCH($A15,T_Réservation[Code],0)),"")</f>
        <v/>
      </c>
      <c r="C15" s="161" t="str">
        <f>IFERROR(INDEX(T_Réservation[Fin séjour],MATCH($A15,T_Réservation[Code],0))-1,"")</f>
        <v/>
      </c>
      <c r="D15" s="50" t="str">
        <f>IFERROR(INDEX(T_Réservation[Type],MATCH($A15,T_Réservation[Code],0)),"")</f>
        <v/>
      </c>
      <c r="E15" s="56" t="str">
        <f>IF(AND(E$2&lt;=$C15,E$2&gt;=$B15),1,"")</f>
        <v/>
      </c>
      <c r="F15" s="44" t="str">
        <f>IF(AND(F$2&lt;=$C15,F$2&gt;=$B15),1,"")</f>
        <v/>
      </c>
      <c r="G15" s="44" t="str">
        <f>IF(AND(G$2&lt;=$C15,G$2&gt;=$B15),1,"")</f>
        <v/>
      </c>
      <c r="H15" s="44" t="str">
        <f>IF(AND(H$2&lt;=$C15,H$2&gt;=$B15),1,"")</f>
        <v/>
      </c>
      <c r="I15" s="44" t="str">
        <f>IF(AND(I$2&lt;=$C15,I$2&gt;=$B15),1,"")</f>
        <v/>
      </c>
      <c r="J15" s="44" t="str">
        <f>IF(AND(J$2&lt;=$C15,J$2&gt;=$B15),1,"")</f>
        <v/>
      </c>
      <c r="K15" s="44" t="str">
        <f>IF(AND(K$2&lt;=$C15,K$2&gt;=$B15),1,"")</f>
        <v/>
      </c>
      <c r="L15" s="44" t="str">
        <f>IF(AND(L$2&lt;=$C15,L$2&gt;=$B15),1,"")</f>
        <v/>
      </c>
      <c r="M15" s="44" t="str">
        <f>IF(AND(M$2&lt;=$C15,M$2&gt;=$B15),1,"")</f>
        <v/>
      </c>
      <c r="N15" s="44" t="str">
        <f>IF(AND(N$2&lt;=$C15,N$2&gt;=$B15),1,"")</f>
        <v/>
      </c>
      <c r="O15" s="44" t="str">
        <f>IF(AND(O$2&lt;=$C15,O$2&gt;=$B15),1,"")</f>
        <v/>
      </c>
      <c r="P15" s="44" t="str">
        <f>IF(AND(P$2&lt;=$C15,P$2&gt;=$B15),1,"")</f>
        <v/>
      </c>
      <c r="Q15" s="44" t="str">
        <f>IF(AND(Q$2&lt;=$C15,Q$2&gt;=$B15),1,"")</f>
        <v/>
      </c>
      <c r="R15" s="44" t="str">
        <f>IF(AND(R$2&lt;=$C15,R$2&gt;=$B15),1,"")</f>
        <v/>
      </c>
      <c r="S15" s="44" t="str">
        <f>IF(AND(S$2&lt;=$C15,S$2&gt;=$B15),1,"")</f>
        <v/>
      </c>
      <c r="T15" s="44" t="str">
        <f>IF(AND(T$2&lt;=$C15,T$2&gt;=$B15),1,"")</f>
        <v/>
      </c>
      <c r="U15" s="44" t="str">
        <f>IF(AND(U$2&lt;=$C15,U$2&gt;=$B15),1,"")</f>
        <v/>
      </c>
      <c r="V15" s="44" t="str">
        <f>IF(AND(V$2&lt;=$C15,V$2&gt;=$B15),1,"")</f>
        <v/>
      </c>
      <c r="W15" s="44" t="str">
        <f>IF(AND(W$2&lt;=$C15,W$2&gt;=$B15),1,"")</f>
        <v/>
      </c>
      <c r="X15" s="44" t="str">
        <f>IF(AND(X$2&lt;=$C15,X$2&gt;=$B15),1,"")</f>
        <v/>
      </c>
      <c r="Y15" s="44" t="str">
        <f>IF(AND(Y$2&lt;=$C15,Y$2&gt;=$B15),1,"")</f>
        <v/>
      </c>
      <c r="Z15" s="44" t="str">
        <f>IF(AND(Z$2&lt;=$C15,Z$2&gt;=$B15),1,"")</f>
        <v/>
      </c>
      <c r="AA15" s="44" t="str">
        <f>IF(AND(AA$2&lt;=$C15,AA$2&gt;=$B15),1,"")</f>
        <v/>
      </c>
      <c r="AB15" s="44" t="str">
        <f>IF(AND(AB$2&lt;=$C15,AB$2&gt;=$B15),1,"")</f>
        <v/>
      </c>
      <c r="AC15" s="44" t="str">
        <f>IF(AND(AC$2&lt;=$C15,AC$2&gt;=$B15),1,"")</f>
        <v/>
      </c>
      <c r="AD15" s="44" t="str">
        <f>IF(AND(AD$2&lt;=$C15,AD$2&gt;=$B15),1,"")</f>
        <v/>
      </c>
      <c r="AE15" s="44" t="str">
        <f>IF(AND(AE$2&lt;=$C15,AE$2&gt;=$B15),1,"")</f>
        <v/>
      </c>
      <c r="AF15" s="44" t="str">
        <f>IF(AND(AF$2&lt;=$C15,AF$2&gt;=$B15),1,"")</f>
        <v/>
      </c>
      <c r="AG15" s="44" t="str">
        <f>IF(AND(AG$2&lt;=$C15,AG$2&gt;=$B15),1,"")</f>
        <v/>
      </c>
      <c r="AH15" s="44" t="str">
        <f>IF(AND(AH$2&lt;=$C15,AH$2&gt;=$B15),1,"")</f>
        <v/>
      </c>
      <c r="AI15" s="61" t="str">
        <f>IF(AND(AI$2&lt;=$C15,AI$2&gt;=$B15),1,"")</f>
        <v/>
      </c>
      <c r="AJ15" s="64" t="str">
        <f t="shared" si="1"/>
        <v/>
      </c>
      <c r="AK15" s="160" t="str">
        <f>IFERROR(INDEX(T_Réservation[Montant net],MATCH($A15,T_Réservation[Code],0))/INDEX(T_Réservation[Durée du séjour],MATCH($A15,T_Réservation[Code],0))*AJ15,"")</f>
        <v/>
      </c>
    </row>
    <row r="16" spans="1:39" ht="20.100000000000001" customHeight="1" x14ac:dyDescent="0.25">
      <c r="A16" s="41"/>
      <c r="B16" s="159" t="str">
        <f>IFERROR(INDEX(T_Réservation[Début séjour],MATCH($A16,T_Réservation[Code],0)),"")</f>
        <v/>
      </c>
      <c r="C16" s="159" t="str">
        <f>IFERROR(INDEX(T_Réservation[Fin séjour],MATCH($A16,T_Réservation[Code],0))-1,"")</f>
        <v/>
      </c>
      <c r="D16" s="49" t="str">
        <f>IFERROR(INDEX(T_Réservation[Type],MATCH($A16,T_Réservation[Code],0)),"")</f>
        <v/>
      </c>
      <c r="E16" s="55" t="str">
        <f>IF(AND(E$2&lt;=$C16,E$2&gt;=$B16),1,"")</f>
        <v/>
      </c>
      <c r="F16" s="42" t="str">
        <f>IF(AND(F$2&lt;=$C16,F$2&gt;=$B16),1,"")</f>
        <v/>
      </c>
      <c r="G16" s="42" t="str">
        <f>IF(AND(G$2&lt;=$C16,G$2&gt;=$B16),1,"")</f>
        <v/>
      </c>
      <c r="H16" s="42" t="str">
        <f>IF(AND(H$2&lt;=$C16,H$2&gt;=$B16),1,"")</f>
        <v/>
      </c>
      <c r="I16" s="42" t="str">
        <f>IF(AND(I$2&lt;=$C16,I$2&gt;=$B16),1,"")</f>
        <v/>
      </c>
      <c r="J16" s="42" t="str">
        <f>IF(AND(J$2&lt;=$C16,J$2&gt;=$B16),1,"")</f>
        <v/>
      </c>
      <c r="K16" s="42" t="str">
        <f>IF(AND(K$2&lt;=$C16,K$2&gt;=$B16),1,"")</f>
        <v/>
      </c>
      <c r="L16" s="42" t="str">
        <f>IF(AND(L$2&lt;=$C16,L$2&gt;=$B16),1,"")</f>
        <v/>
      </c>
      <c r="M16" s="42" t="str">
        <f>IF(AND(M$2&lt;=$C16,M$2&gt;=$B16),1,"")</f>
        <v/>
      </c>
      <c r="N16" s="42" t="str">
        <f>IF(AND(N$2&lt;=$C16,N$2&gt;=$B16),1,"")</f>
        <v/>
      </c>
      <c r="O16" s="42" t="str">
        <f>IF(AND(O$2&lt;=$C16,O$2&gt;=$B16),1,"")</f>
        <v/>
      </c>
      <c r="P16" s="42" t="str">
        <f>IF(AND(P$2&lt;=$C16,P$2&gt;=$B16),1,"")</f>
        <v/>
      </c>
      <c r="Q16" s="42" t="str">
        <f>IF(AND(Q$2&lt;=$C16,Q$2&gt;=$B16),1,"")</f>
        <v/>
      </c>
      <c r="R16" s="42" t="str">
        <f>IF(AND(R$2&lt;=$C16,R$2&gt;=$B16),1,"")</f>
        <v/>
      </c>
      <c r="S16" s="42" t="str">
        <f>IF(AND(S$2&lt;=$C16,S$2&gt;=$B16),1,"")</f>
        <v/>
      </c>
      <c r="T16" s="42" t="str">
        <f>IF(AND(T$2&lt;=$C16,T$2&gt;=$B16),1,"")</f>
        <v/>
      </c>
      <c r="U16" s="42" t="str">
        <f>IF(AND(U$2&lt;=$C16,U$2&gt;=$B16),1,"")</f>
        <v/>
      </c>
      <c r="V16" s="42" t="str">
        <f>IF(AND(V$2&lt;=$C16,V$2&gt;=$B16),1,"")</f>
        <v/>
      </c>
      <c r="W16" s="42" t="str">
        <f>IF(AND(W$2&lt;=$C16,W$2&gt;=$B16),1,"")</f>
        <v/>
      </c>
      <c r="X16" s="42" t="str">
        <f>IF(AND(X$2&lt;=$C16,X$2&gt;=$B16),1,"")</f>
        <v/>
      </c>
      <c r="Y16" s="42" t="str">
        <f>IF(AND(Y$2&lt;=$C16,Y$2&gt;=$B16),1,"")</f>
        <v/>
      </c>
      <c r="Z16" s="42" t="str">
        <f>IF(AND(Z$2&lt;=$C16,Z$2&gt;=$B16),1,"")</f>
        <v/>
      </c>
      <c r="AA16" s="42" t="str">
        <f>IF(AND(AA$2&lt;=$C16,AA$2&gt;=$B16),1,"")</f>
        <v/>
      </c>
      <c r="AB16" s="42" t="str">
        <f>IF(AND(AB$2&lt;=$C16,AB$2&gt;=$B16),1,"")</f>
        <v/>
      </c>
      <c r="AC16" s="42" t="str">
        <f>IF(AND(AC$2&lt;=$C16,AC$2&gt;=$B16),1,"")</f>
        <v/>
      </c>
      <c r="AD16" s="42" t="str">
        <f>IF(AND(AD$2&lt;=$C16,AD$2&gt;=$B16),1,"")</f>
        <v/>
      </c>
      <c r="AE16" s="42" t="str">
        <f>IF(AND(AE$2&lt;=$C16,AE$2&gt;=$B16),1,"")</f>
        <v/>
      </c>
      <c r="AF16" s="42" t="str">
        <f>IF(AND(AF$2&lt;=$C16,AF$2&gt;=$B16),1,"")</f>
        <v/>
      </c>
      <c r="AG16" s="42" t="str">
        <f>IF(AND(AG$2&lt;=$C16,AG$2&gt;=$B16),1,"")</f>
        <v/>
      </c>
      <c r="AH16" s="42" t="str">
        <f>IF(AND(AH$2&lt;=$C16,AH$2&gt;=$B16),1,"")</f>
        <v/>
      </c>
      <c r="AI16" s="60" t="str">
        <f>IF(AND(AI$2&lt;=$C16,AI$2&gt;=$B16),1,"")</f>
        <v/>
      </c>
      <c r="AJ16" s="64" t="str">
        <f t="shared" si="1"/>
        <v/>
      </c>
      <c r="AK16" s="160" t="str">
        <f>IFERROR(INDEX(T_Réservation[Montant net],MATCH($A16,T_Réservation[Code],0))/INDEX(T_Réservation[Durée du séjour],MATCH($A16,T_Réservation[Code],0))*AJ16,"")</f>
        <v/>
      </c>
    </row>
    <row r="17" spans="1:37" ht="20.100000000000001" customHeight="1" x14ac:dyDescent="0.25">
      <c r="A17" s="40"/>
      <c r="B17" s="161" t="str">
        <f>IFERROR(INDEX(T_Réservation[Début séjour],MATCH($A17,T_Réservation[Code],0)),"")</f>
        <v/>
      </c>
      <c r="C17" s="161" t="str">
        <f>IFERROR(INDEX(T_Réservation[Fin séjour],MATCH($A17,T_Réservation[Code],0))-1,"")</f>
        <v/>
      </c>
      <c r="D17" s="50" t="str">
        <f>IFERROR(INDEX(T_Réservation[Type],MATCH($A17,T_Réservation[Code],0)),"")</f>
        <v/>
      </c>
      <c r="E17" s="56" t="str">
        <f>IF(AND(E$2&lt;=$C17,E$2&gt;=$B17),1,"")</f>
        <v/>
      </c>
      <c r="F17" s="44" t="str">
        <f>IF(AND(F$2&lt;=$C17,F$2&gt;=$B17),1,"")</f>
        <v/>
      </c>
      <c r="G17" s="44" t="str">
        <f>IF(AND(G$2&lt;=$C17,G$2&gt;=$B17),1,"")</f>
        <v/>
      </c>
      <c r="H17" s="44" t="str">
        <f>IF(AND(H$2&lt;=$C17,H$2&gt;=$B17),1,"")</f>
        <v/>
      </c>
      <c r="I17" s="44" t="str">
        <f>IF(AND(I$2&lt;=$C17,I$2&gt;=$B17),1,"")</f>
        <v/>
      </c>
      <c r="J17" s="44" t="str">
        <f>IF(AND(J$2&lt;=$C17,J$2&gt;=$B17),1,"")</f>
        <v/>
      </c>
      <c r="K17" s="44" t="str">
        <f>IF(AND(K$2&lt;=$C17,K$2&gt;=$B17),1,"")</f>
        <v/>
      </c>
      <c r="L17" s="44" t="str">
        <f>IF(AND(L$2&lt;=$C17,L$2&gt;=$B17),1,"")</f>
        <v/>
      </c>
      <c r="M17" s="44" t="str">
        <f>IF(AND(M$2&lt;=$C17,M$2&gt;=$B17),1,"")</f>
        <v/>
      </c>
      <c r="N17" s="44" t="str">
        <f>IF(AND(N$2&lt;=$C17,N$2&gt;=$B17),1,"")</f>
        <v/>
      </c>
      <c r="O17" s="44" t="str">
        <f>IF(AND(O$2&lt;=$C17,O$2&gt;=$B17),1,"")</f>
        <v/>
      </c>
      <c r="P17" s="44" t="str">
        <f>IF(AND(P$2&lt;=$C17,P$2&gt;=$B17),1,"")</f>
        <v/>
      </c>
      <c r="Q17" s="44" t="str">
        <f>IF(AND(Q$2&lt;=$C17,Q$2&gt;=$B17),1,"")</f>
        <v/>
      </c>
      <c r="R17" s="44" t="str">
        <f>IF(AND(R$2&lt;=$C17,R$2&gt;=$B17),1,"")</f>
        <v/>
      </c>
      <c r="S17" s="44" t="str">
        <f>IF(AND(S$2&lt;=$C17,S$2&gt;=$B17),1,"")</f>
        <v/>
      </c>
      <c r="T17" s="44" t="str">
        <f>IF(AND(T$2&lt;=$C17,T$2&gt;=$B17),1,"")</f>
        <v/>
      </c>
      <c r="U17" s="44" t="str">
        <f>IF(AND(U$2&lt;=$C17,U$2&gt;=$B17),1,"")</f>
        <v/>
      </c>
      <c r="V17" s="44" t="str">
        <f>IF(AND(V$2&lt;=$C17,V$2&gt;=$B17),1,"")</f>
        <v/>
      </c>
      <c r="W17" s="44" t="str">
        <f>IF(AND(W$2&lt;=$C17,W$2&gt;=$B17),1,"")</f>
        <v/>
      </c>
      <c r="X17" s="44" t="str">
        <f>IF(AND(X$2&lt;=$C17,X$2&gt;=$B17),1,"")</f>
        <v/>
      </c>
      <c r="Y17" s="44" t="str">
        <f>IF(AND(Y$2&lt;=$C17,Y$2&gt;=$B17),1,"")</f>
        <v/>
      </c>
      <c r="Z17" s="44" t="str">
        <f>IF(AND(Z$2&lt;=$C17,Z$2&gt;=$B17),1,"")</f>
        <v/>
      </c>
      <c r="AA17" s="44" t="str">
        <f>IF(AND(AA$2&lt;=$C17,AA$2&gt;=$B17),1,"")</f>
        <v/>
      </c>
      <c r="AB17" s="44" t="str">
        <f>IF(AND(AB$2&lt;=$C17,AB$2&gt;=$B17),1,"")</f>
        <v/>
      </c>
      <c r="AC17" s="44" t="str">
        <f>IF(AND(AC$2&lt;=$C17,AC$2&gt;=$B17),1,"")</f>
        <v/>
      </c>
      <c r="AD17" s="44" t="str">
        <f>IF(AND(AD$2&lt;=$C17,AD$2&gt;=$B17),1,"")</f>
        <v/>
      </c>
      <c r="AE17" s="44" t="str">
        <f>IF(AND(AE$2&lt;=$C17,AE$2&gt;=$B17),1,"")</f>
        <v/>
      </c>
      <c r="AF17" s="44" t="str">
        <f>IF(AND(AF$2&lt;=$C17,AF$2&gt;=$B17),1,"")</f>
        <v/>
      </c>
      <c r="AG17" s="44" t="str">
        <f>IF(AND(AG$2&lt;=$C17,AG$2&gt;=$B17),1,"")</f>
        <v/>
      </c>
      <c r="AH17" s="44" t="str">
        <f>IF(AND(AH$2&lt;=$C17,AH$2&gt;=$B17),1,"")</f>
        <v/>
      </c>
      <c r="AI17" s="61" t="str">
        <f>IF(AND(AI$2&lt;=$C17,AI$2&gt;=$B17),1,"")</f>
        <v/>
      </c>
      <c r="AJ17" s="64" t="str">
        <f t="shared" si="1"/>
        <v/>
      </c>
      <c r="AK17" s="160" t="str">
        <f>IFERROR(INDEX(T_Réservation[Montant net],MATCH($A17,T_Réservation[Code],0))/INDEX(T_Réservation[Durée du séjour],MATCH($A17,T_Réservation[Code],0))*AJ17,"")</f>
        <v/>
      </c>
    </row>
    <row r="18" spans="1:37" ht="20.100000000000001" customHeight="1" x14ac:dyDescent="0.25">
      <c r="A18" s="41"/>
      <c r="B18" s="159" t="str">
        <f>IFERROR(INDEX(T_Réservation[Début séjour],MATCH($A18,T_Réservation[Code],0)),"")</f>
        <v/>
      </c>
      <c r="C18" s="159" t="str">
        <f>IFERROR(INDEX(T_Réservation[Fin séjour],MATCH($A18,T_Réservation[Code],0))-1,"")</f>
        <v/>
      </c>
      <c r="D18" s="49" t="str">
        <f>IFERROR(INDEX(T_Réservation[Type],MATCH($A18,T_Réservation[Code],0)),"")</f>
        <v/>
      </c>
      <c r="E18" s="55" t="str">
        <f>IF(AND(E$2&lt;=$C18,E$2&gt;=$B18),1,"")</f>
        <v/>
      </c>
      <c r="F18" s="42" t="str">
        <f>IF(AND(F$2&lt;=$C18,F$2&gt;=$B18),1,"")</f>
        <v/>
      </c>
      <c r="G18" s="42" t="str">
        <f>IF(AND(G$2&lt;=$C18,G$2&gt;=$B18),1,"")</f>
        <v/>
      </c>
      <c r="H18" s="42" t="str">
        <f>IF(AND(H$2&lt;=$C18,H$2&gt;=$B18),1,"")</f>
        <v/>
      </c>
      <c r="I18" s="42" t="str">
        <f>IF(AND(I$2&lt;=$C18,I$2&gt;=$B18),1,"")</f>
        <v/>
      </c>
      <c r="J18" s="42" t="str">
        <f>IF(AND(J$2&lt;=$C18,J$2&gt;=$B18),1,"")</f>
        <v/>
      </c>
      <c r="K18" s="42" t="str">
        <f>IF(AND(K$2&lt;=$C18,K$2&gt;=$B18),1,"")</f>
        <v/>
      </c>
      <c r="L18" s="42" t="str">
        <f>IF(AND(L$2&lt;=$C18,L$2&gt;=$B18),1,"")</f>
        <v/>
      </c>
      <c r="M18" s="42" t="str">
        <f>IF(AND(M$2&lt;=$C18,M$2&gt;=$B18),1,"")</f>
        <v/>
      </c>
      <c r="N18" s="42" t="str">
        <f>IF(AND(N$2&lt;=$C18,N$2&gt;=$B18),1,"")</f>
        <v/>
      </c>
      <c r="O18" s="42" t="str">
        <f>IF(AND(O$2&lt;=$C18,O$2&gt;=$B18),1,"")</f>
        <v/>
      </c>
      <c r="P18" s="42" t="str">
        <f>IF(AND(P$2&lt;=$C18,P$2&gt;=$B18),1,"")</f>
        <v/>
      </c>
      <c r="Q18" s="42" t="str">
        <f>IF(AND(Q$2&lt;=$C18,Q$2&gt;=$B18),1,"")</f>
        <v/>
      </c>
      <c r="R18" s="42" t="str">
        <f>IF(AND(R$2&lt;=$C18,R$2&gt;=$B18),1,"")</f>
        <v/>
      </c>
      <c r="S18" s="42" t="str">
        <f>IF(AND(S$2&lt;=$C18,S$2&gt;=$B18),1,"")</f>
        <v/>
      </c>
      <c r="T18" s="42" t="str">
        <f>IF(AND(T$2&lt;=$C18,T$2&gt;=$B18),1,"")</f>
        <v/>
      </c>
      <c r="U18" s="42" t="str">
        <f>IF(AND(U$2&lt;=$C18,U$2&gt;=$B18),1,"")</f>
        <v/>
      </c>
      <c r="V18" s="42" t="str">
        <f>IF(AND(V$2&lt;=$C18,V$2&gt;=$B18),1,"")</f>
        <v/>
      </c>
      <c r="W18" s="42" t="str">
        <f>IF(AND(W$2&lt;=$C18,W$2&gt;=$B18),1,"")</f>
        <v/>
      </c>
      <c r="X18" s="42" t="str">
        <f>IF(AND(X$2&lt;=$C18,X$2&gt;=$B18),1,"")</f>
        <v/>
      </c>
      <c r="Y18" s="42" t="str">
        <f>IF(AND(Y$2&lt;=$C18,Y$2&gt;=$B18),1,"")</f>
        <v/>
      </c>
      <c r="Z18" s="42" t="str">
        <f>IF(AND(Z$2&lt;=$C18,Z$2&gt;=$B18),1,"")</f>
        <v/>
      </c>
      <c r="AA18" s="42" t="str">
        <f>IF(AND(AA$2&lt;=$C18,AA$2&gt;=$B18),1,"")</f>
        <v/>
      </c>
      <c r="AB18" s="42" t="str">
        <f>IF(AND(AB$2&lt;=$C18,AB$2&gt;=$B18),1,"")</f>
        <v/>
      </c>
      <c r="AC18" s="42" t="str">
        <f>IF(AND(AC$2&lt;=$C18,AC$2&gt;=$B18),1,"")</f>
        <v/>
      </c>
      <c r="AD18" s="42" t="str">
        <f>IF(AND(AD$2&lt;=$C18,AD$2&gt;=$B18),1,"")</f>
        <v/>
      </c>
      <c r="AE18" s="42" t="str">
        <f>IF(AND(AE$2&lt;=$C18,AE$2&gt;=$B18),1,"")</f>
        <v/>
      </c>
      <c r="AF18" s="42" t="str">
        <f>IF(AND(AF$2&lt;=$C18,AF$2&gt;=$B18),1,"")</f>
        <v/>
      </c>
      <c r="AG18" s="42" t="str">
        <f>IF(AND(AG$2&lt;=$C18,AG$2&gt;=$B18),1,"")</f>
        <v/>
      </c>
      <c r="AH18" s="42" t="str">
        <f>IF(AND(AH$2&lt;=$C18,AH$2&gt;=$B18),1,"")</f>
        <v/>
      </c>
      <c r="AI18" s="60" t="str">
        <f>IF(AND(AI$2&lt;=$C18,AI$2&gt;=$B18),1,"")</f>
        <v/>
      </c>
      <c r="AJ18" s="64" t="str">
        <f t="shared" si="1"/>
        <v/>
      </c>
      <c r="AK18" s="160" t="str">
        <f>IFERROR(INDEX(T_Réservation[Montant net],MATCH($A18,T_Réservation[Code],0))/INDEX(T_Réservation[Durée du séjour],MATCH($A18,T_Réservation[Code],0))*AJ18,"")</f>
        <v/>
      </c>
    </row>
    <row r="19" spans="1:37" ht="20.100000000000001" customHeight="1" x14ac:dyDescent="0.25">
      <c r="A19" s="40"/>
      <c r="B19" s="161" t="str">
        <f>IFERROR(INDEX(T_Réservation[Début séjour],MATCH($A19,T_Réservation[Code],0)),"")</f>
        <v/>
      </c>
      <c r="C19" s="161" t="str">
        <f>IFERROR(INDEX(T_Réservation[Fin séjour],MATCH($A19,T_Réservation[Code],0))-1,"")</f>
        <v/>
      </c>
      <c r="D19" s="50" t="str">
        <f>IFERROR(INDEX(T_Réservation[Type],MATCH($A19,T_Réservation[Code],0)),"")</f>
        <v/>
      </c>
      <c r="E19" s="56" t="str">
        <f>IF(AND(E$2&lt;=$C19,E$2&gt;=$B19),1,"")</f>
        <v/>
      </c>
      <c r="F19" s="44" t="str">
        <f>IF(AND(F$2&lt;=$C19,F$2&gt;=$B19),1,"")</f>
        <v/>
      </c>
      <c r="G19" s="44" t="str">
        <f>IF(AND(G$2&lt;=$C19,G$2&gt;=$B19),1,"")</f>
        <v/>
      </c>
      <c r="H19" s="44" t="str">
        <f>IF(AND(H$2&lt;=$C19,H$2&gt;=$B19),1,"")</f>
        <v/>
      </c>
      <c r="I19" s="44" t="str">
        <f>IF(AND(I$2&lt;=$C19,I$2&gt;=$B19),1,"")</f>
        <v/>
      </c>
      <c r="J19" s="44" t="str">
        <f>IF(AND(J$2&lt;=$C19,J$2&gt;=$B19),1,"")</f>
        <v/>
      </c>
      <c r="K19" s="44" t="str">
        <f>IF(AND(K$2&lt;=$C19,K$2&gt;=$B19),1,"")</f>
        <v/>
      </c>
      <c r="L19" s="44" t="str">
        <f>IF(AND(L$2&lt;=$C19,L$2&gt;=$B19),1,"")</f>
        <v/>
      </c>
      <c r="M19" s="44" t="str">
        <f>IF(AND(M$2&lt;=$C19,M$2&gt;=$B19),1,"")</f>
        <v/>
      </c>
      <c r="N19" s="44" t="str">
        <f>IF(AND(N$2&lt;=$C19,N$2&gt;=$B19),1,"")</f>
        <v/>
      </c>
      <c r="O19" s="44" t="str">
        <f>IF(AND(O$2&lt;=$C19,O$2&gt;=$B19),1,"")</f>
        <v/>
      </c>
      <c r="P19" s="44" t="str">
        <f>IF(AND(P$2&lt;=$C19,P$2&gt;=$B19),1,"")</f>
        <v/>
      </c>
      <c r="Q19" s="44" t="str">
        <f>IF(AND(Q$2&lt;=$C19,Q$2&gt;=$B19),1,"")</f>
        <v/>
      </c>
      <c r="R19" s="44" t="str">
        <f>IF(AND(R$2&lt;=$C19,R$2&gt;=$B19),1,"")</f>
        <v/>
      </c>
      <c r="S19" s="44" t="str">
        <f>IF(AND(S$2&lt;=$C19,S$2&gt;=$B19),1,"")</f>
        <v/>
      </c>
      <c r="T19" s="44" t="str">
        <f>IF(AND(T$2&lt;=$C19,T$2&gt;=$B19),1,"")</f>
        <v/>
      </c>
      <c r="U19" s="44" t="str">
        <f>IF(AND(U$2&lt;=$C19,U$2&gt;=$B19),1,"")</f>
        <v/>
      </c>
      <c r="V19" s="44" t="str">
        <f>IF(AND(V$2&lt;=$C19,V$2&gt;=$B19),1,"")</f>
        <v/>
      </c>
      <c r="W19" s="44" t="str">
        <f>IF(AND(W$2&lt;=$C19,W$2&gt;=$B19),1,"")</f>
        <v/>
      </c>
      <c r="X19" s="44" t="str">
        <f>IF(AND(X$2&lt;=$C19,X$2&gt;=$B19),1,"")</f>
        <v/>
      </c>
      <c r="Y19" s="44" t="str">
        <f>IF(AND(Y$2&lt;=$C19,Y$2&gt;=$B19),1,"")</f>
        <v/>
      </c>
      <c r="Z19" s="44" t="str">
        <f>IF(AND(Z$2&lt;=$C19,Z$2&gt;=$B19),1,"")</f>
        <v/>
      </c>
      <c r="AA19" s="44" t="str">
        <f>IF(AND(AA$2&lt;=$C19,AA$2&gt;=$B19),1,"")</f>
        <v/>
      </c>
      <c r="AB19" s="44" t="str">
        <f>IF(AND(AB$2&lt;=$C19,AB$2&gt;=$B19),1,"")</f>
        <v/>
      </c>
      <c r="AC19" s="44" t="str">
        <f>IF(AND(AC$2&lt;=$C19,AC$2&gt;=$B19),1,"")</f>
        <v/>
      </c>
      <c r="AD19" s="44" t="str">
        <f>IF(AND(AD$2&lt;=$C19,AD$2&gt;=$B19),1,"")</f>
        <v/>
      </c>
      <c r="AE19" s="44" t="str">
        <f>IF(AND(AE$2&lt;=$C19,AE$2&gt;=$B19),1,"")</f>
        <v/>
      </c>
      <c r="AF19" s="44" t="str">
        <f>IF(AND(AF$2&lt;=$C19,AF$2&gt;=$B19),1,"")</f>
        <v/>
      </c>
      <c r="AG19" s="44" t="str">
        <f>IF(AND(AG$2&lt;=$C19,AG$2&gt;=$B19),1,"")</f>
        <v/>
      </c>
      <c r="AH19" s="44" t="str">
        <f>IF(AND(AH$2&lt;=$C19,AH$2&gt;=$B19),1,"")</f>
        <v/>
      </c>
      <c r="AI19" s="61" t="str">
        <f>IF(AND(AI$2&lt;=$C19,AI$2&gt;=$B19),1,"")</f>
        <v/>
      </c>
      <c r="AJ19" s="64" t="str">
        <f t="shared" si="1"/>
        <v/>
      </c>
      <c r="AK19" s="160" t="str">
        <f>IFERROR(INDEX(T_Réservation[Montant net],MATCH($A19,T_Réservation[Code],0))/INDEX(T_Réservation[Durée du séjour],MATCH($A19,T_Réservation[Code],0))*AJ19,"")</f>
        <v/>
      </c>
    </row>
    <row r="20" spans="1:37" ht="20.100000000000001" customHeight="1" x14ac:dyDescent="0.25">
      <c r="A20" s="41"/>
      <c r="B20" s="159" t="str">
        <f>IFERROR(INDEX(T_Réservation[Début séjour],MATCH($A20,T_Réservation[Code],0)),"")</f>
        <v/>
      </c>
      <c r="C20" s="159" t="str">
        <f>IFERROR(INDEX(T_Réservation[Fin séjour],MATCH($A20,T_Réservation[Code],0))-1,"")</f>
        <v/>
      </c>
      <c r="D20" s="49" t="str">
        <f>IFERROR(INDEX(T_Réservation[Type],MATCH($A20,T_Réservation[Code],0)),"")</f>
        <v/>
      </c>
      <c r="E20" s="55" t="str">
        <f>IF(AND(E$2&lt;=$C20,E$2&gt;=$B20),1,"")</f>
        <v/>
      </c>
      <c r="F20" s="42" t="str">
        <f>IF(AND(F$2&lt;=$C20,F$2&gt;=$B20),1,"")</f>
        <v/>
      </c>
      <c r="G20" s="42" t="str">
        <f>IF(AND(G$2&lt;=$C20,G$2&gt;=$B20),1,"")</f>
        <v/>
      </c>
      <c r="H20" s="42" t="str">
        <f>IF(AND(H$2&lt;=$C20,H$2&gt;=$B20),1,"")</f>
        <v/>
      </c>
      <c r="I20" s="42" t="str">
        <f>IF(AND(I$2&lt;=$C20,I$2&gt;=$B20),1,"")</f>
        <v/>
      </c>
      <c r="J20" s="42" t="str">
        <f>IF(AND(J$2&lt;=$C20,J$2&gt;=$B20),1,"")</f>
        <v/>
      </c>
      <c r="K20" s="42" t="str">
        <f>IF(AND(K$2&lt;=$C20,K$2&gt;=$B20),1,"")</f>
        <v/>
      </c>
      <c r="L20" s="42" t="str">
        <f>IF(AND(L$2&lt;=$C20,L$2&gt;=$B20),1,"")</f>
        <v/>
      </c>
      <c r="M20" s="42" t="str">
        <f>IF(AND(M$2&lt;=$C20,M$2&gt;=$B20),1,"")</f>
        <v/>
      </c>
      <c r="N20" s="42" t="str">
        <f>IF(AND(N$2&lt;=$C20,N$2&gt;=$B20),1,"")</f>
        <v/>
      </c>
      <c r="O20" s="42" t="str">
        <f>IF(AND(O$2&lt;=$C20,O$2&gt;=$B20),1,"")</f>
        <v/>
      </c>
      <c r="P20" s="42" t="str">
        <f>IF(AND(P$2&lt;=$C20,P$2&gt;=$B20),1,"")</f>
        <v/>
      </c>
      <c r="Q20" s="42" t="str">
        <f>IF(AND(Q$2&lt;=$C20,Q$2&gt;=$B20),1,"")</f>
        <v/>
      </c>
      <c r="R20" s="42" t="str">
        <f>IF(AND(R$2&lt;=$C20,R$2&gt;=$B20),1,"")</f>
        <v/>
      </c>
      <c r="S20" s="42" t="str">
        <f>IF(AND(S$2&lt;=$C20,S$2&gt;=$B20),1,"")</f>
        <v/>
      </c>
      <c r="T20" s="42" t="str">
        <f>IF(AND(T$2&lt;=$C20,T$2&gt;=$B20),1,"")</f>
        <v/>
      </c>
      <c r="U20" s="42" t="str">
        <f>IF(AND(U$2&lt;=$C20,U$2&gt;=$B20),1,"")</f>
        <v/>
      </c>
      <c r="V20" s="42" t="str">
        <f>IF(AND(V$2&lt;=$C20,V$2&gt;=$B20),1,"")</f>
        <v/>
      </c>
      <c r="W20" s="42" t="str">
        <f>IF(AND(W$2&lt;=$C20,W$2&gt;=$B20),1,"")</f>
        <v/>
      </c>
      <c r="X20" s="42" t="str">
        <f>IF(AND(X$2&lt;=$C20,X$2&gt;=$B20),1,"")</f>
        <v/>
      </c>
      <c r="Y20" s="42" t="str">
        <f>IF(AND(Y$2&lt;=$C20,Y$2&gt;=$B20),1,"")</f>
        <v/>
      </c>
      <c r="Z20" s="42" t="str">
        <f>IF(AND(Z$2&lt;=$C20,Z$2&gt;=$B20),1,"")</f>
        <v/>
      </c>
      <c r="AA20" s="42" t="str">
        <f>IF(AND(AA$2&lt;=$C20,AA$2&gt;=$B20),1,"")</f>
        <v/>
      </c>
      <c r="AB20" s="42" t="str">
        <f>IF(AND(AB$2&lt;=$C20,AB$2&gt;=$B20),1,"")</f>
        <v/>
      </c>
      <c r="AC20" s="42" t="str">
        <f>IF(AND(AC$2&lt;=$C20,AC$2&gt;=$B20),1,"")</f>
        <v/>
      </c>
      <c r="AD20" s="42" t="str">
        <f>IF(AND(AD$2&lt;=$C20,AD$2&gt;=$B20),1,"")</f>
        <v/>
      </c>
      <c r="AE20" s="42" t="str">
        <f>IF(AND(AE$2&lt;=$C20,AE$2&gt;=$B20),1,"")</f>
        <v/>
      </c>
      <c r="AF20" s="42" t="str">
        <f>IF(AND(AF$2&lt;=$C20,AF$2&gt;=$B20),1,"")</f>
        <v/>
      </c>
      <c r="AG20" s="42" t="str">
        <f>IF(AND(AG$2&lt;=$C20,AG$2&gt;=$B20),1,"")</f>
        <v/>
      </c>
      <c r="AH20" s="42" t="str">
        <f>IF(AND(AH$2&lt;=$C20,AH$2&gt;=$B20),1,"")</f>
        <v/>
      </c>
      <c r="AI20" s="60" t="str">
        <f>IF(AND(AI$2&lt;=$C20,AI$2&gt;=$B20),1,"")</f>
        <v/>
      </c>
      <c r="AJ20" s="64" t="str">
        <f t="shared" si="1"/>
        <v/>
      </c>
      <c r="AK20" s="160" t="str">
        <f>IFERROR(INDEX(T_Réservation[Montant net],MATCH($A20,T_Réservation[Code],0))/INDEX(T_Réservation[Durée du séjour],MATCH($A20,T_Réservation[Code],0))*AJ20,"")</f>
        <v/>
      </c>
    </row>
    <row r="21" spans="1:37" ht="20.100000000000001" customHeight="1" x14ac:dyDescent="0.25">
      <c r="A21" s="40"/>
      <c r="B21" s="161" t="str">
        <f>IFERROR(INDEX(T_Réservation[Début séjour],MATCH($A21,T_Réservation[Code],0)),"")</f>
        <v/>
      </c>
      <c r="C21" s="161" t="str">
        <f>IFERROR(INDEX(T_Réservation[Fin séjour],MATCH($A21,T_Réservation[Code],0))-1,"")</f>
        <v/>
      </c>
      <c r="D21" s="50" t="str">
        <f>IFERROR(INDEX(T_Réservation[Type],MATCH($A21,T_Réservation[Code],0)),"")</f>
        <v/>
      </c>
      <c r="E21" s="56" t="str">
        <f>IF(AND(E$2&lt;=$C21,E$2&gt;=$B21),1,"")</f>
        <v/>
      </c>
      <c r="F21" s="44" t="str">
        <f>IF(AND(F$2&lt;=$C21,F$2&gt;=$B21),1,"")</f>
        <v/>
      </c>
      <c r="G21" s="44" t="str">
        <f>IF(AND(G$2&lt;=$C21,G$2&gt;=$B21),1,"")</f>
        <v/>
      </c>
      <c r="H21" s="44" t="str">
        <f>IF(AND(H$2&lt;=$C21,H$2&gt;=$B21),1,"")</f>
        <v/>
      </c>
      <c r="I21" s="44" t="str">
        <f>IF(AND(I$2&lt;=$C21,I$2&gt;=$B21),1,"")</f>
        <v/>
      </c>
      <c r="J21" s="44" t="str">
        <f>IF(AND(J$2&lt;=$C21,J$2&gt;=$B21),1,"")</f>
        <v/>
      </c>
      <c r="K21" s="44" t="str">
        <f>IF(AND(K$2&lt;=$C21,K$2&gt;=$B21),1,"")</f>
        <v/>
      </c>
      <c r="L21" s="44" t="str">
        <f>IF(AND(L$2&lt;=$C21,L$2&gt;=$B21),1,"")</f>
        <v/>
      </c>
      <c r="M21" s="44" t="str">
        <f>IF(AND(M$2&lt;=$C21,M$2&gt;=$B21),1,"")</f>
        <v/>
      </c>
      <c r="N21" s="44" t="str">
        <f>IF(AND(N$2&lt;=$C21,N$2&gt;=$B21),1,"")</f>
        <v/>
      </c>
      <c r="O21" s="44" t="str">
        <f>IF(AND(O$2&lt;=$C21,O$2&gt;=$B21),1,"")</f>
        <v/>
      </c>
      <c r="P21" s="44" t="str">
        <f>IF(AND(P$2&lt;=$C21,P$2&gt;=$B21),1,"")</f>
        <v/>
      </c>
      <c r="Q21" s="44" t="str">
        <f>IF(AND(Q$2&lt;=$C21,Q$2&gt;=$B21),1,"")</f>
        <v/>
      </c>
      <c r="R21" s="44" t="str">
        <f>IF(AND(R$2&lt;=$C21,R$2&gt;=$B21),1,"")</f>
        <v/>
      </c>
      <c r="S21" s="44" t="str">
        <f>IF(AND(S$2&lt;=$C21,S$2&gt;=$B21),1,"")</f>
        <v/>
      </c>
      <c r="T21" s="44" t="str">
        <f>IF(AND(T$2&lt;=$C21,T$2&gt;=$B21),1,"")</f>
        <v/>
      </c>
      <c r="U21" s="44" t="str">
        <f>IF(AND(U$2&lt;=$C21,U$2&gt;=$B21),1,"")</f>
        <v/>
      </c>
      <c r="V21" s="44" t="str">
        <f>IF(AND(V$2&lt;=$C21,V$2&gt;=$B21),1,"")</f>
        <v/>
      </c>
      <c r="W21" s="44" t="str">
        <f>IF(AND(W$2&lt;=$C21,W$2&gt;=$B21),1,"")</f>
        <v/>
      </c>
      <c r="X21" s="44" t="str">
        <f>IF(AND(X$2&lt;=$C21,X$2&gt;=$B21),1,"")</f>
        <v/>
      </c>
      <c r="Y21" s="44" t="str">
        <f>IF(AND(Y$2&lt;=$C21,Y$2&gt;=$B21),1,"")</f>
        <v/>
      </c>
      <c r="Z21" s="44" t="str">
        <f>IF(AND(Z$2&lt;=$C21,Z$2&gt;=$B21),1,"")</f>
        <v/>
      </c>
      <c r="AA21" s="44" t="str">
        <f>IF(AND(AA$2&lt;=$C21,AA$2&gt;=$B21),1,"")</f>
        <v/>
      </c>
      <c r="AB21" s="44" t="str">
        <f>IF(AND(AB$2&lt;=$C21,AB$2&gt;=$B21),1,"")</f>
        <v/>
      </c>
      <c r="AC21" s="44" t="str">
        <f>IF(AND(AC$2&lt;=$C21,AC$2&gt;=$B21),1,"")</f>
        <v/>
      </c>
      <c r="AD21" s="44" t="str">
        <f>IF(AND(AD$2&lt;=$C21,AD$2&gt;=$B21),1,"")</f>
        <v/>
      </c>
      <c r="AE21" s="44" t="str">
        <f>IF(AND(AE$2&lt;=$C21,AE$2&gt;=$B21),1,"")</f>
        <v/>
      </c>
      <c r="AF21" s="44" t="str">
        <f>IF(AND(AF$2&lt;=$C21,AF$2&gt;=$B21),1,"")</f>
        <v/>
      </c>
      <c r="AG21" s="44" t="str">
        <f>IF(AND(AG$2&lt;=$C21,AG$2&gt;=$B21),1,"")</f>
        <v/>
      </c>
      <c r="AH21" s="44" t="str">
        <f>IF(AND(AH$2&lt;=$C21,AH$2&gt;=$B21),1,"")</f>
        <v/>
      </c>
      <c r="AI21" s="61" t="str">
        <f>IF(AND(AI$2&lt;=$C21,AI$2&gt;=$B21),1,"")</f>
        <v/>
      </c>
      <c r="AJ21" s="64" t="str">
        <f t="shared" si="1"/>
        <v/>
      </c>
      <c r="AK21" s="160" t="str">
        <f>IFERROR(INDEX(T_Réservation[Montant net],MATCH($A21,T_Réservation[Code],0))/INDEX(T_Réservation[Durée du séjour],MATCH($A21,T_Réservation[Code],0))*AJ21,"")</f>
        <v/>
      </c>
    </row>
    <row r="22" spans="1:37" ht="20.100000000000001" customHeight="1" x14ac:dyDescent="0.25">
      <c r="A22" s="41"/>
      <c r="B22" s="159" t="str">
        <f>IFERROR(INDEX(T_Réservation[Début séjour],MATCH($A22,T_Réservation[Code],0)),"")</f>
        <v/>
      </c>
      <c r="C22" s="159" t="str">
        <f>IFERROR(INDEX(T_Réservation[Fin séjour],MATCH($A22,T_Réservation[Code],0))-1,"")</f>
        <v/>
      </c>
      <c r="D22" s="49" t="str">
        <f>IFERROR(INDEX(T_Réservation[Type],MATCH($A22,T_Réservation[Code],0)),"")</f>
        <v/>
      </c>
      <c r="E22" s="55" t="str">
        <f>IF(AND(E$2&lt;=$C22,E$2&gt;=$B22),1,"")</f>
        <v/>
      </c>
      <c r="F22" s="42" t="str">
        <f>IF(AND(F$2&lt;=$C22,F$2&gt;=$B22),1,"")</f>
        <v/>
      </c>
      <c r="G22" s="42" t="str">
        <f>IF(AND(G$2&lt;=$C22,G$2&gt;=$B22),1,"")</f>
        <v/>
      </c>
      <c r="H22" s="42" t="str">
        <f>IF(AND(H$2&lt;=$C22,H$2&gt;=$B22),1,"")</f>
        <v/>
      </c>
      <c r="I22" s="42" t="str">
        <f>IF(AND(I$2&lt;=$C22,I$2&gt;=$B22),1,"")</f>
        <v/>
      </c>
      <c r="J22" s="42" t="str">
        <f>IF(AND(J$2&lt;=$C22,J$2&gt;=$B22),1,"")</f>
        <v/>
      </c>
      <c r="K22" s="42" t="str">
        <f>IF(AND(K$2&lt;=$C22,K$2&gt;=$B22),1,"")</f>
        <v/>
      </c>
      <c r="L22" s="42" t="str">
        <f>IF(AND(L$2&lt;=$C22,L$2&gt;=$B22),1,"")</f>
        <v/>
      </c>
      <c r="M22" s="42" t="str">
        <f>IF(AND(M$2&lt;=$C22,M$2&gt;=$B22),1,"")</f>
        <v/>
      </c>
      <c r="N22" s="42" t="str">
        <f>IF(AND(N$2&lt;=$C22,N$2&gt;=$B22),1,"")</f>
        <v/>
      </c>
      <c r="O22" s="42" t="str">
        <f>IF(AND(O$2&lt;=$C22,O$2&gt;=$B22),1,"")</f>
        <v/>
      </c>
      <c r="P22" s="42" t="str">
        <f>IF(AND(P$2&lt;=$C22,P$2&gt;=$B22),1,"")</f>
        <v/>
      </c>
      <c r="Q22" s="42" t="str">
        <f>IF(AND(Q$2&lt;=$C22,Q$2&gt;=$B22),1,"")</f>
        <v/>
      </c>
      <c r="R22" s="42" t="str">
        <f>IF(AND(R$2&lt;=$C22,R$2&gt;=$B22),1,"")</f>
        <v/>
      </c>
      <c r="S22" s="42" t="str">
        <f>IF(AND(S$2&lt;=$C22,S$2&gt;=$B22),1,"")</f>
        <v/>
      </c>
      <c r="T22" s="42" t="str">
        <f>IF(AND(T$2&lt;=$C22,T$2&gt;=$B22),1,"")</f>
        <v/>
      </c>
      <c r="U22" s="42" t="str">
        <f>IF(AND(U$2&lt;=$C22,U$2&gt;=$B22),1,"")</f>
        <v/>
      </c>
      <c r="V22" s="42" t="str">
        <f>IF(AND(V$2&lt;=$C22,V$2&gt;=$B22),1,"")</f>
        <v/>
      </c>
      <c r="W22" s="42" t="str">
        <f>IF(AND(W$2&lt;=$C22,W$2&gt;=$B22),1,"")</f>
        <v/>
      </c>
      <c r="X22" s="42" t="str">
        <f>IF(AND(X$2&lt;=$C22,X$2&gt;=$B22),1,"")</f>
        <v/>
      </c>
      <c r="Y22" s="42" t="str">
        <f>IF(AND(Y$2&lt;=$C22,Y$2&gt;=$B22),1,"")</f>
        <v/>
      </c>
      <c r="Z22" s="42" t="str">
        <f>IF(AND(Z$2&lt;=$C22,Z$2&gt;=$B22),1,"")</f>
        <v/>
      </c>
      <c r="AA22" s="42" t="str">
        <f>IF(AND(AA$2&lt;=$C22,AA$2&gt;=$B22),1,"")</f>
        <v/>
      </c>
      <c r="AB22" s="42" t="str">
        <f>IF(AND(AB$2&lt;=$C22,AB$2&gt;=$B22),1,"")</f>
        <v/>
      </c>
      <c r="AC22" s="42" t="str">
        <f>IF(AND(AC$2&lt;=$C22,AC$2&gt;=$B22),1,"")</f>
        <v/>
      </c>
      <c r="AD22" s="42" t="str">
        <f>IF(AND(AD$2&lt;=$C22,AD$2&gt;=$B22),1,"")</f>
        <v/>
      </c>
      <c r="AE22" s="42" t="str">
        <f>IF(AND(AE$2&lt;=$C22,AE$2&gt;=$B22),1,"")</f>
        <v/>
      </c>
      <c r="AF22" s="42" t="str">
        <f>IF(AND(AF$2&lt;=$C22,AF$2&gt;=$B22),1,"")</f>
        <v/>
      </c>
      <c r="AG22" s="42" t="str">
        <f>IF(AND(AG$2&lt;=$C22,AG$2&gt;=$B22),1,"")</f>
        <v/>
      </c>
      <c r="AH22" s="42" t="str">
        <f>IF(AND(AH$2&lt;=$C22,AH$2&gt;=$B22),1,"")</f>
        <v/>
      </c>
      <c r="AI22" s="60" t="str">
        <f>IF(AND(AI$2&lt;=$C22,AI$2&gt;=$B22),1,"")</f>
        <v/>
      </c>
      <c r="AJ22" s="64" t="str">
        <f t="shared" si="1"/>
        <v/>
      </c>
      <c r="AK22" s="160" t="str">
        <f>IFERROR(INDEX(T_Réservation[Montant net],MATCH($A22,T_Réservation[Code],0))/INDEX(T_Réservation[Durée du séjour],MATCH($A22,T_Réservation[Code],0))*AJ22,"")</f>
        <v/>
      </c>
    </row>
    <row r="23" spans="1:37" ht="20.100000000000001" customHeight="1" x14ac:dyDescent="0.25">
      <c r="A23" s="40"/>
      <c r="B23" s="161" t="str">
        <f>IFERROR(INDEX(T_Réservation[Début séjour],MATCH($A23,T_Réservation[Code],0)),"")</f>
        <v/>
      </c>
      <c r="C23" s="161" t="str">
        <f>IFERROR(INDEX(T_Réservation[Fin séjour],MATCH($A23,T_Réservation[Code],0))-1,"")</f>
        <v/>
      </c>
      <c r="D23" s="50" t="str">
        <f>IFERROR(INDEX(T_Réservation[Type],MATCH($A23,T_Réservation[Code],0)),"")</f>
        <v/>
      </c>
      <c r="E23" s="56" t="str">
        <f>IF(AND(E$2&lt;=$C23,E$2&gt;=$B23),1,"")</f>
        <v/>
      </c>
      <c r="F23" s="44" t="str">
        <f>IF(AND(F$2&lt;=$C23,F$2&gt;=$B23),1,"")</f>
        <v/>
      </c>
      <c r="G23" s="44" t="str">
        <f>IF(AND(G$2&lt;=$C23,G$2&gt;=$B23),1,"")</f>
        <v/>
      </c>
      <c r="H23" s="44" t="str">
        <f>IF(AND(H$2&lt;=$C23,H$2&gt;=$B23),1,"")</f>
        <v/>
      </c>
      <c r="I23" s="44" t="str">
        <f>IF(AND(I$2&lt;=$C23,I$2&gt;=$B23),1,"")</f>
        <v/>
      </c>
      <c r="J23" s="44" t="str">
        <f>IF(AND(J$2&lt;=$C23,J$2&gt;=$B23),1,"")</f>
        <v/>
      </c>
      <c r="K23" s="44" t="str">
        <f>IF(AND(K$2&lt;=$C23,K$2&gt;=$B23),1,"")</f>
        <v/>
      </c>
      <c r="L23" s="44" t="str">
        <f>IF(AND(L$2&lt;=$C23,L$2&gt;=$B23),1,"")</f>
        <v/>
      </c>
      <c r="M23" s="44" t="str">
        <f>IF(AND(M$2&lt;=$C23,M$2&gt;=$B23),1,"")</f>
        <v/>
      </c>
      <c r="N23" s="44" t="str">
        <f>IF(AND(N$2&lt;=$C23,N$2&gt;=$B23),1,"")</f>
        <v/>
      </c>
      <c r="O23" s="44" t="str">
        <f>IF(AND(O$2&lt;=$C23,O$2&gt;=$B23),1,"")</f>
        <v/>
      </c>
      <c r="P23" s="44" t="str">
        <f>IF(AND(P$2&lt;=$C23,P$2&gt;=$B23),1,"")</f>
        <v/>
      </c>
      <c r="Q23" s="44" t="str">
        <f>IF(AND(Q$2&lt;=$C23,Q$2&gt;=$B23),1,"")</f>
        <v/>
      </c>
      <c r="R23" s="44" t="str">
        <f>IF(AND(R$2&lt;=$C23,R$2&gt;=$B23),1,"")</f>
        <v/>
      </c>
      <c r="S23" s="44" t="str">
        <f>IF(AND(S$2&lt;=$C23,S$2&gt;=$B23),1,"")</f>
        <v/>
      </c>
      <c r="T23" s="44" t="str">
        <f>IF(AND(T$2&lt;=$C23,T$2&gt;=$B23),1,"")</f>
        <v/>
      </c>
      <c r="U23" s="44" t="str">
        <f>IF(AND(U$2&lt;=$C23,U$2&gt;=$B23),1,"")</f>
        <v/>
      </c>
      <c r="V23" s="44" t="str">
        <f>IF(AND(V$2&lt;=$C23,V$2&gt;=$B23),1,"")</f>
        <v/>
      </c>
      <c r="W23" s="44" t="str">
        <f>IF(AND(W$2&lt;=$C23,W$2&gt;=$B23),1,"")</f>
        <v/>
      </c>
      <c r="X23" s="44" t="str">
        <f>IF(AND(X$2&lt;=$C23,X$2&gt;=$B23),1,"")</f>
        <v/>
      </c>
      <c r="Y23" s="44" t="str">
        <f>IF(AND(Y$2&lt;=$C23,Y$2&gt;=$B23),1,"")</f>
        <v/>
      </c>
      <c r="Z23" s="44" t="str">
        <f>IF(AND(Z$2&lt;=$C23,Z$2&gt;=$B23),1,"")</f>
        <v/>
      </c>
      <c r="AA23" s="44" t="str">
        <f>IF(AND(AA$2&lt;=$C23,AA$2&gt;=$B23),1,"")</f>
        <v/>
      </c>
      <c r="AB23" s="44" t="str">
        <f>IF(AND(AB$2&lt;=$C23,AB$2&gt;=$B23),1,"")</f>
        <v/>
      </c>
      <c r="AC23" s="44" t="str">
        <f>IF(AND(AC$2&lt;=$C23,AC$2&gt;=$B23),1,"")</f>
        <v/>
      </c>
      <c r="AD23" s="44" t="str">
        <f>IF(AND(AD$2&lt;=$C23,AD$2&gt;=$B23),1,"")</f>
        <v/>
      </c>
      <c r="AE23" s="44" t="str">
        <f>IF(AND(AE$2&lt;=$C23,AE$2&gt;=$B23),1,"")</f>
        <v/>
      </c>
      <c r="AF23" s="44" t="str">
        <f>IF(AND(AF$2&lt;=$C23,AF$2&gt;=$B23),1,"")</f>
        <v/>
      </c>
      <c r="AG23" s="44" t="str">
        <f>IF(AND(AG$2&lt;=$C23,AG$2&gt;=$B23),1,"")</f>
        <v/>
      </c>
      <c r="AH23" s="44" t="str">
        <f>IF(AND(AH$2&lt;=$C23,AH$2&gt;=$B23),1,"")</f>
        <v/>
      </c>
      <c r="AI23" s="61" t="str">
        <f>IF(AND(AI$2&lt;=$C23,AI$2&gt;=$B23),1,"")</f>
        <v/>
      </c>
      <c r="AJ23" s="64" t="str">
        <f t="shared" si="1"/>
        <v/>
      </c>
      <c r="AK23" s="160" t="str">
        <f>IFERROR(INDEX(T_Réservation[Montant net],MATCH($A23,T_Réservation[Code],0))/INDEX(T_Réservation[Durée du séjour],MATCH($A23,T_Réservation[Code],0))*AJ23,"")</f>
        <v/>
      </c>
    </row>
    <row r="24" spans="1:37" ht="20.100000000000001" customHeight="1" x14ac:dyDescent="0.25">
      <c r="A24" s="45"/>
      <c r="B24" s="162" t="str">
        <f>IFERROR(INDEX(T_Réservation[Début séjour],MATCH($A24,T_Réservation[Code],0)),"")</f>
        <v/>
      </c>
      <c r="C24" s="162" t="str">
        <f>IFERROR(INDEX(T_Réservation[Fin séjour],MATCH($A24,T_Réservation[Code],0))-1,"")</f>
        <v/>
      </c>
      <c r="D24" s="51" t="str">
        <f>IFERROR(INDEX(T_Réservation[Type],MATCH($A24,T_Réservation[Code],0)),"")</f>
        <v/>
      </c>
      <c r="E24" s="57" t="str">
        <f>IF(AND(E$2&lt;=$C24,E$2&gt;=$B24),1,"")</f>
        <v/>
      </c>
      <c r="F24" s="58" t="str">
        <f>IF(AND(F$2&lt;=$C24,F$2&gt;=$B24),1,"")</f>
        <v/>
      </c>
      <c r="G24" s="58" t="str">
        <f>IF(AND(G$2&lt;=$C24,G$2&gt;=$B24),1,"")</f>
        <v/>
      </c>
      <c r="H24" s="58" t="str">
        <f>IF(AND(H$2&lt;=$C24,H$2&gt;=$B24),1,"")</f>
        <v/>
      </c>
      <c r="I24" s="58" t="str">
        <f>IF(AND(I$2&lt;=$C24,I$2&gt;=$B24),1,"")</f>
        <v/>
      </c>
      <c r="J24" s="58" t="str">
        <f>IF(AND(J$2&lt;=$C24,J$2&gt;=$B24),1,"")</f>
        <v/>
      </c>
      <c r="K24" s="58" t="str">
        <f>IF(AND(K$2&lt;=$C24,K$2&gt;=$B24),1,"")</f>
        <v/>
      </c>
      <c r="L24" s="58" t="str">
        <f>IF(AND(L$2&lt;=$C24,L$2&gt;=$B24),1,"")</f>
        <v/>
      </c>
      <c r="M24" s="58" t="str">
        <f>IF(AND(M$2&lt;=$C24,M$2&gt;=$B24),1,"")</f>
        <v/>
      </c>
      <c r="N24" s="58" t="str">
        <f>IF(AND(N$2&lt;=$C24,N$2&gt;=$B24),1,"")</f>
        <v/>
      </c>
      <c r="O24" s="58" t="str">
        <f>IF(AND(O$2&lt;=$C24,O$2&gt;=$B24),1,"")</f>
        <v/>
      </c>
      <c r="P24" s="58" t="str">
        <f>IF(AND(P$2&lt;=$C24,P$2&gt;=$B24),1,"")</f>
        <v/>
      </c>
      <c r="Q24" s="58" t="str">
        <f>IF(AND(Q$2&lt;=$C24,Q$2&gt;=$B24),1,"")</f>
        <v/>
      </c>
      <c r="R24" s="58" t="str">
        <f>IF(AND(R$2&lt;=$C24,R$2&gt;=$B24),1,"")</f>
        <v/>
      </c>
      <c r="S24" s="58" t="str">
        <f>IF(AND(S$2&lt;=$C24,S$2&gt;=$B24),1,"")</f>
        <v/>
      </c>
      <c r="T24" s="58" t="str">
        <f>IF(AND(T$2&lt;=$C24,T$2&gt;=$B24),1,"")</f>
        <v/>
      </c>
      <c r="U24" s="58" t="str">
        <f>IF(AND(U$2&lt;=$C24,U$2&gt;=$B24),1,"")</f>
        <v/>
      </c>
      <c r="V24" s="58" t="str">
        <f>IF(AND(V$2&lt;=$C24,V$2&gt;=$B24),1,"")</f>
        <v/>
      </c>
      <c r="W24" s="58" t="str">
        <f>IF(AND(W$2&lt;=$C24,W$2&gt;=$B24),1,"")</f>
        <v/>
      </c>
      <c r="X24" s="58" t="str">
        <f>IF(AND(X$2&lt;=$C24,X$2&gt;=$B24),1,"")</f>
        <v/>
      </c>
      <c r="Y24" s="58" t="str">
        <f>IF(AND(Y$2&lt;=$C24,Y$2&gt;=$B24),1,"")</f>
        <v/>
      </c>
      <c r="Z24" s="58" t="str">
        <f>IF(AND(Z$2&lt;=$C24,Z$2&gt;=$B24),1,"")</f>
        <v/>
      </c>
      <c r="AA24" s="58" t="str">
        <f>IF(AND(AA$2&lt;=$C24,AA$2&gt;=$B24),1,"")</f>
        <v/>
      </c>
      <c r="AB24" s="58" t="str">
        <f>IF(AND(AB$2&lt;=$C24,AB$2&gt;=$B24),1,"")</f>
        <v/>
      </c>
      <c r="AC24" s="58" t="str">
        <f>IF(AND(AC$2&lt;=$C24,AC$2&gt;=$B24),1,"")</f>
        <v/>
      </c>
      <c r="AD24" s="58" t="str">
        <f>IF(AND(AD$2&lt;=$C24,AD$2&gt;=$B24),1,"")</f>
        <v/>
      </c>
      <c r="AE24" s="58" t="str">
        <f>IF(AND(AE$2&lt;=$C24,AE$2&gt;=$B24),1,"")</f>
        <v/>
      </c>
      <c r="AF24" s="58" t="str">
        <f>IF(AND(AF$2&lt;=$C24,AF$2&gt;=$B24),1,"")</f>
        <v/>
      </c>
      <c r="AG24" s="58" t="str">
        <f>IF(AND(AG$2&lt;=$C24,AG$2&gt;=$B24),1,"")</f>
        <v/>
      </c>
      <c r="AH24" s="58" t="str">
        <f>IF(AND(AH$2&lt;=$C24,AH$2&gt;=$B24),1,"")</f>
        <v/>
      </c>
      <c r="AI24" s="62" t="str">
        <f>IF(AND(AI$2&lt;=$C24,AI$2&gt;=$B24),1,"")</f>
        <v/>
      </c>
      <c r="AJ24" s="65" t="str">
        <f t="shared" si="1"/>
        <v/>
      </c>
      <c r="AK24" s="163" t="str">
        <f>IFERROR(INDEX(T_Réservation[Montant net],MATCH($A24,T_Réservation[Code],0))/INDEX(T_Réservation[Durée du séjour],MATCH($A24,T_Réservation[Code],0))*AJ24,"")</f>
        <v/>
      </c>
    </row>
    <row r="25" spans="1:37" s="32" customFormat="1" ht="20.100000000000001" customHeight="1" x14ac:dyDescent="0.25">
      <c r="B25" s="33"/>
      <c r="C25" s="33"/>
    </row>
    <row r="26" spans="1:37" s="32" customFormat="1" ht="20.100000000000001" customHeight="1" x14ac:dyDescent="0.25">
      <c r="B26" s="33"/>
      <c r="C26" s="33"/>
    </row>
    <row r="27" spans="1:37" s="32" customFormat="1" ht="20.100000000000001" customHeight="1" x14ac:dyDescent="0.25">
      <c r="B27" s="33"/>
      <c r="C27" s="33"/>
    </row>
    <row r="28" spans="1:37" s="32" customFormat="1" ht="20.100000000000001" customHeight="1" x14ac:dyDescent="0.25">
      <c r="B28" s="33"/>
      <c r="C28" s="33"/>
    </row>
    <row r="29" spans="1:37" s="32" customFormat="1" ht="20.100000000000001" customHeight="1" x14ac:dyDescent="0.25">
      <c r="B29" s="33"/>
      <c r="C29" s="33"/>
    </row>
    <row r="30" spans="1:37" s="32" customFormat="1" ht="20.100000000000001" customHeight="1" x14ac:dyDescent="0.25">
      <c r="B30" s="33"/>
      <c r="C30" s="33"/>
    </row>
    <row r="31" spans="1:37" s="32" customFormat="1" ht="20.100000000000001" customHeight="1" x14ac:dyDescent="0.25">
      <c r="B31" s="33"/>
      <c r="C31" s="33"/>
    </row>
    <row r="32" spans="1:37" s="32" customFormat="1" ht="20.100000000000001" customHeight="1" x14ac:dyDescent="0.25">
      <c r="B32" s="33"/>
      <c r="C32" s="33"/>
    </row>
    <row r="33" spans="2:3" s="32" customFormat="1" ht="20.100000000000001" customHeight="1" x14ac:dyDescent="0.25">
      <c r="B33" s="33"/>
      <c r="C33" s="33"/>
    </row>
    <row r="34" spans="2:3" s="32" customFormat="1" ht="20.100000000000001" customHeight="1" x14ac:dyDescent="0.25">
      <c r="B34" s="33"/>
      <c r="C34" s="33"/>
    </row>
    <row r="35" spans="2:3" s="32" customFormat="1" ht="20.100000000000001" customHeight="1" x14ac:dyDescent="0.25">
      <c r="B35" s="33"/>
      <c r="C35" s="33"/>
    </row>
    <row r="36" spans="2:3" s="32" customFormat="1" ht="20.100000000000001" customHeight="1" x14ac:dyDescent="0.25">
      <c r="B36" s="33"/>
      <c r="C36" s="33"/>
    </row>
    <row r="37" spans="2:3" s="32" customFormat="1" ht="20.100000000000001" customHeight="1" x14ac:dyDescent="0.25">
      <c r="B37" s="33"/>
      <c r="C37" s="33"/>
    </row>
    <row r="38" spans="2:3" s="32" customFormat="1" ht="20.100000000000001" customHeight="1" x14ac:dyDescent="0.25">
      <c r="B38" s="33"/>
      <c r="C38" s="33"/>
    </row>
    <row r="39" spans="2:3" s="32" customFormat="1" ht="20.100000000000001" customHeight="1" x14ac:dyDescent="0.25">
      <c r="B39" s="33"/>
      <c r="C39" s="33"/>
    </row>
    <row r="40" spans="2:3" s="32" customFormat="1" ht="20.100000000000001" customHeight="1" x14ac:dyDescent="0.25">
      <c r="B40" s="33"/>
      <c r="C40" s="33"/>
    </row>
    <row r="41" spans="2:3" s="32" customFormat="1" ht="20.100000000000001" customHeight="1" x14ac:dyDescent="0.25">
      <c r="B41" s="33"/>
      <c r="C41" s="33"/>
    </row>
    <row r="42" spans="2:3" s="32" customFormat="1" ht="20.100000000000001" customHeight="1" x14ac:dyDescent="0.25">
      <c r="B42" s="33"/>
      <c r="C42" s="33"/>
    </row>
    <row r="43" spans="2:3" s="32" customFormat="1" ht="20.100000000000001" customHeight="1" x14ac:dyDescent="0.25">
      <c r="B43" s="33"/>
      <c r="C43" s="33"/>
    </row>
    <row r="44" spans="2:3" s="32" customFormat="1" ht="20.100000000000001" customHeight="1" x14ac:dyDescent="0.25">
      <c r="B44" s="33"/>
      <c r="C44" s="33"/>
    </row>
    <row r="45" spans="2:3" s="32" customFormat="1" ht="20.100000000000001" customHeight="1" x14ac:dyDescent="0.25">
      <c r="B45" s="33"/>
      <c r="C45" s="33"/>
    </row>
    <row r="46" spans="2:3" s="32" customFormat="1" ht="20.100000000000001" customHeight="1" x14ac:dyDescent="0.25">
      <c r="B46" s="33"/>
      <c r="C46" s="33"/>
    </row>
    <row r="47" spans="2:3" s="32" customFormat="1" ht="20.100000000000001" customHeight="1" x14ac:dyDescent="0.25">
      <c r="B47" s="33"/>
      <c r="C47" s="33"/>
    </row>
    <row r="48" spans="2:3" s="32" customFormat="1" ht="20.100000000000001" customHeight="1" x14ac:dyDescent="0.25">
      <c r="B48" s="33"/>
      <c r="C48" s="33"/>
    </row>
    <row r="49" spans="2:3" s="32" customFormat="1" ht="20.100000000000001" customHeight="1" x14ac:dyDescent="0.25">
      <c r="B49" s="33"/>
      <c r="C49" s="33"/>
    </row>
    <row r="50" spans="2:3" s="32" customFormat="1" ht="20.100000000000001" customHeight="1" x14ac:dyDescent="0.25">
      <c r="B50" s="33"/>
      <c r="C50" s="33"/>
    </row>
    <row r="51" spans="2:3" s="32" customFormat="1" ht="20.100000000000001" customHeight="1" x14ac:dyDescent="0.25">
      <c r="B51" s="33"/>
      <c r="C51" s="33"/>
    </row>
    <row r="52" spans="2:3" s="32" customFormat="1" ht="20.100000000000001" customHeight="1" x14ac:dyDescent="0.25">
      <c r="B52" s="33"/>
      <c r="C52" s="33"/>
    </row>
    <row r="53" spans="2:3" s="32" customFormat="1" ht="20.100000000000001" customHeight="1" x14ac:dyDescent="0.25">
      <c r="B53" s="33"/>
      <c r="C53" s="33"/>
    </row>
    <row r="54" spans="2:3" s="32" customFormat="1" ht="20.100000000000001" customHeight="1" x14ac:dyDescent="0.25">
      <c r="B54" s="33"/>
      <c r="C54" s="33"/>
    </row>
    <row r="55" spans="2:3" s="32" customFormat="1" ht="20.100000000000001" customHeight="1" x14ac:dyDescent="0.25">
      <c r="B55" s="33"/>
      <c r="C55" s="33"/>
    </row>
    <row r="56" spans="2:3" s="32" customFormat="1" ht="20.100000000000001" customHeight="1" x14ac:dyDescent="0.25">
      <c r="B56" s="33"/>
      <c r="C56" s="33"/>
    </row>
    <row r="57" spans="2:3" s="32" customFormat="1" ht="20.100000000000001" customHeight="1" x14ac:dyDescent="0.25">
      <c r="B57" s="33"/>
      <c r="C57" s="33"/>
    </row>
    <row r="58" spans="2:3" s="32" customFormat="1" ht="20.100000000000001" customHeight="1" x14ac:dyDescent="0.25">
      <c r="B58" s="33"/>
      <c r="C58" s="33"/>
    </row>
    <row r="59" spans="2:3" s="32" customFormat="1" ht="20.100000000000001" customHeight="1" x14ac:dyDescent="0.25">
      <c r="B59" s="33"/>
      <c r="C59" s="33"/>
    </row>
    <row r="60" spans="2:3" s="32" customFormat="1" ht="20.100000000000001" customHeight="1" x14ac:dyDescent="0.25">
      <c r="B60" s="33"/>
      <c r="C60" s="33"/>
    </row>
    <row r="61" spans="2:3" s="32" customFormat="1" ht="20.100000000000001" customHeight="1" x14ac:dyDescent="0.25">
      <c r="B61" s="33"/>
      <c r="C61" s="33"/>
    </row>
    <row r="62" spans="2:3" s="32" customFormat="1" ht="20.100000000000001" customHeight="1" x14ac:dyDescent="0.25">
      <c r="B62" s="33"/>
      <c r="C62" s="33"/>
    </row>
    <row r="63" spans="2:3" s="32" customFormat="1" ht="20.100000000000001" customHeight="1" x14ac:dyDescent="0.25">
      <c r="B63" s="33"/>
      <c r="C63" s="33"/>
    </row>
    <row r="64" spans="2:3" s="32" customFormat="1" ht="20.100000000000001" customHeight="1" x14ac:dyDescent="0.25">
      <c r="B64" s="33"/>
      <c r="C64" s="33"/>
    </row>
    <row r="65" spans="2:3" s="32" customFormat="1" ht="20.100000000000001" customHeight="1" x14ac:dyDescent="0.25">
      <c r="B65" s="33"/>
      <c r="C65" s="33"/>
    </row>
    <row r="66" spans="2:3" s="32" customFormat="1" ht="20.100000000000001" customHeight="1" x14ac:dyDescent="0.25">
      <c r="B66" s="33"/>
      <c r="C66" s="33"/>
    </row>
    <row r="67" spans="2:3" s="32" customFormat="1" ht="20.100000000000001" customHeight="1" x14ac:dyDescent="0.25">
      <c r="B67" s="33"/>
      <c r="C67" s="33"/>
    </row>
    <row r="68" spans="2:3" s="32" customFormat="1" ht="20.100000000000001" customHeight="1" x14ac:dyDescent="0.25">
      <c r="B68" s="33"/>
      <c r="C68" s="33"/>
    </row>
    <row r="69" spans="2:3" s="32" customFormat="1" ht="20.100000000000001" customHeight="1" x14ac:dyDescent="0.25">
      <c r="B69" s="33"/>
      <c r="C69" s="33"/>
    </row>
    <row r="70" spans="2:3" s="32" customFormat="1" ht="20.100000000000001" customHeight="1" x14ac:dyDescent="0.25">
      <c r="B70" s="33"/>
      <c r="C70" s="33"/>
    </row>
    <row r="71" spans="2:3" s="32" customFormat="1" ht="20.100000000000001" customHeight="1" x14ac:dyDescent="0.25">
      <c r="B71" s="33"/>
      <c r="C71" s="33"/>
    </row>
    <row r="72" spans="2:3" s="32" customFormat="1" ht="20.100000000000001" customHeight="1" x14ac:dyDescent="0.25">
      <c r="B72" s="33"/>
      <c r="C72" s="33"/>
    </row>
    <row r="73" spans="2:3" s="32" customFormat="1" ht="20.100000000000001" customHeight="1" x14ac:dyDescent="0.25">
      <c r="B73" s="33"/>
      <c r="C73" s="33"/>
    </row>
    <row r="74" spans="2:3" s="32" customFormat="1" ht="20.100000000000001" customHeight="1" x14ac:dyDescent="0.25">
      <c r="B74" s="33"/>
      <c r="C74" s="33"/>
    </row>
    <row r="75" spans="2:3" s="32" customFormat="1" ht="20.100000000000001" customHeight="1" x14ac:dyDescent="0.25">
      <c r="B75" s="33"/>
      <c r="C75" s="33"/>
    </row>
    <row r="76" spans="2:3" s="32" customFormat="1" ht="20.100000000000001" customHeight="1" x14ac:dyDescent="0.25">
      <c r="B76" s="33"/>
      <c r="C76" s="33"/>
    </row>
    <row r="77" spans="2:3" s="32" customFormat="1" ht="20.100000000000001" customHeight="1" x14ac:dyDescent="0.25">
      <c r="B77" s="33"/>
      <c r="C77" s="33"/>
    </row>
    <row r="78" spans="2:3" s="32" customFormat="1" ht="20.100000000000001" customHeight="1" x14ac:dyDescent="0.25">
      <c r="B78" s="33"/>
      <c r="C78" s="33"/>
    </row>
    <row r="79" spans="2:3" s="32" customFormat="1" ht="20.100000000000001" customHeight="1" x14ac:dyDescent="0.25">
      <c r="B79" s="33"/>
      <c r="C79" s="33"/>
    </row>
    <row r="80" spans="2:3" s="32" customFormat="1" ht="20.100000000000001" customHeight="1" x14ac:dyDescent="0.25">
      <c r="B80" s="33"/>
      <c r="C80" s="33"/>
    </row>
    <row r="81" spans="2:3" s="32" customFormat="1" ht="20.100000000000001" customHeight="1" x14ac:dyDescent="0.25">
      <c r="B81" s="33"/>
      <c r="C81" s="33"/>
    </row>
    <row r="82" spans="2:3" s="32" customFormat="1" ht="20.100000000000001" customHeight="1" x14ac:dyDescent="0.25">
      <c r="B82" s="33"/>
      <c r="C82" s="33"/>
    </row>
    <row r="83" spans="2:3" s="32" customFormat="1" ht="20.100000000000001" customHeight="1" x14ac:dyDescent="0.25">
      <c r="B83" s="33"/>
      <c r="C83" s="33"/>
    </row>
    <row r="84" spans="2:3" s="32" customFormat="1" ht="20.100000000000001" customHeight="1" x14ac:dyDescent="0.25">
      <c r="B84" s="33"/>
      <c r="C84" s="33"/>
    </row>
    <row r="85" spans="2:3" s="32" customFormat="1" ht="20.100000000000001" customHeight="1" x14ac:dyDescent="0.25">
      <c r="B85" s="33"/>
      <c r="C85" s="33"/>
    </row>
    <row r="86" spans="2:3" s="32" customFormat="1" ht="20.100000000000001" customHeight="1" x14ac:dyDescent="0.25">
      <c r="B86" s="33"/>
      <c r="C86" s="33"/>
    </row>
    <row r="87" spans="2:3" s="32" customFormat="1" ht="20.100000000000001" customHeight="1" x14ac:dyDescent="0.25">
      <c r="B87" s="33"/>
      <c r="C87" s="33"/>
    </row>
    <row r="88" spans="2:3" s="32" customFormat="1" ht="20.100000000000001" customHeight="1" x14ac:dyDescent="0.25">
      <c r="B88" s="33"/>
      <c r="C88" s="33"/>
    </row>
    <row r="89" spans="2:3" s="32" customFormat="1" ht="20.100000000000001" customHeight="1" x14ac:dyDescent="0.25">
      <c r="B89" s="33"/>
      <c r="C89" s="33"/>
    </row>
    <row r="90" spans="2:3" s="32" customFormat="1" ht="20.100000000000001" customHeight="1" x14ac:dyDescent="0.25">
      <c r="B90" s="33"/>
      <c r="C90" s="33"/>
    </row>
    <row r="91" spans="2:3" s="32" customFormat="1" ht="20.100000000000001" customHeight="1" x14ac:dyDescent="0.25">
      <c r="B91" s="33"/>
      <c r="C91" s="33"/>
    </row>
    <row r="92" spans="2:3" s="32" customFormat="1" ht="20.100000000000001" customHeight="1" x14ac:dyDescent="0.25">
      <c r="B92" s="33"/>
      <c r="C92" s="33"/>
    </row>
    <row r="93" spans="2:3" s="32" customFormat="1" ht="20.100000000000001" customHeight="1" x14ac:dyDescent="0.25">
      <c r="B93" s="33"/>
      <c r="C93" s="33"/>
    </row>
    <row r="94" spans="2:3" s="32" customFormat="1" ht="20.100000000000001" customHeight="1" x14ac:dyDescent="0.25">
      <c r="B94" s="33"/>
      <c r="C94" s="33"/>
    </row>
    <row r="95" spans="2:3" s="32" customFormat="1" ht="20.100000000000001" customHeight="1" x14ac:dyDescent="0.25">
      <c r="B95" s="33"/>
      <c r="C95" s="33"/>
    </row>
    <row r="96" spans="2:3" s="32" customFormat="1" ht="20.100000000000001" customHeight="1" x14ac:dyDescent="0.25">
      <c r="B96" s="33"/>
      <c r="C96" s="33"/>
    </row>
    <row r="97" spans="2:3" s="32" customFormat="1" ht="20.100000000000001" customHeight="1" x14ac:dyDescent="0.25">
      <c r="B97" s="33"/>
      <c r="C97" s="33"/>
    </row>
    <row r="98" spans="2:3" s="32" customFormat="1" ht="20.100000000000001" customHeight="1" x14ac:dyDescent="0.25">
      <c r="B98" s="33"/>
      <c r="C98" s="33"/>
    </row>
    <row r="99" spans="2:3" s="32" customFormat="1" ht="20.100000000000001" customHeight="1" x14ac:dyDescent="0.25">
      <c r="B99" s="33"/>
      <c r="C99" s="33"/>
    </row>
    <row r="100" spans="2:3" s="32" customFormat="1" ht="20.100000000000001" customHeight="1" x14ac:dyDescent="0.25">
      <c r="B100" s="33"/>
      <c r="C100" s="33"/>
    </row>
    <row r="101" spans="2:3" s="32" customFormat="1" ht="20.100000000000001" customHeight="1" x14ac:dyDescent="0.25">
      <c r="B101" s="33"/>
      <c r="C101" s="33"/>
    </row>
    <row r="102" spans="2:3" s="32" customFormat="1" ht="20.100000000000001" customHeight="1" x14ac:dyDescent="0.25">
      <c r="B102" s="33"/>
      <c r="C102" s="33"/>
    </row>
    <row r="103" spans="2:3" s="32" customFormat="1" ht="20.100000000000001" customHeight="1" x14ac:dyDescent="0.25">
      <c r="B103" s="33"/>
      <c r="C103" s="33"/>
    </row>
    <row r="104" spans="2:3" s="32" customFormat="1" ht="20.100000000000001" customHeight="1" x14ac:dyDescent="0.25">
      <c r="B104" s="33"/>
      <c r="C104" s="33"/>
    </row>
    <row r="105" spans="2:3" s="32" customFormat="1" ht="20.100000000000001" customHeight="1" x14ac:dyDescent="0.25">
      <c r="B105" s="33"/>
      <c r="C105" s="33"/>
    </row>
    <row r="106" spans="2:3" s="32" customFormat="1" ht="20.100000000000001" customHeight="1" x14ac:dyDescent="0.25">
      <c r="B106" s="33"/>
      <c r="C106" s="33"/>
    </row>
    <row r="107" spans="2:3" s="32" customFormat="1" ht="20.100000000000001" customHeight="1" x14ac:dyDescent="0.25">
      <c r="B107" s="33"/>
      <c r="C107" s="33"/>
    </row>
    <row r="108" spans="2:3" s="32" customFormat="1" ht="20.100000000000001" customHeight="1" x14ac:dyDescent="0.25">
      <c r="B108" s="33"/>
      <c r="C108" s="33"/>
    </row>
    <row r="109" spans="2:3" s="32" customFormat="1" ht="20.100000000000001" customHeight="1" x14ac:dyDescent="0.25">
      <c r="B109" s="33"/>
      <c r="C109" s="33"/>
    </row>
    <row r="110" spans="2:3" s="32" customFormat="1" ht="20.100000000000001" customHeight="1" x14ac:dyDescent="0.25">
      <c r="B110" s="33"/>
      <c r="C110" s="33"/>
    </row>
    <row r="111" spans="2:3" s="32" customFormat="1" ht="20.100000000000001" customHeight="1" x14ac:dyDescent="0.25">
      <c r="B111" s="33"/>
      <c r="C111" s="33"/>
    </row>
    <row r="112" spans="2:3" s="32" customFormat="1" ht="20.100000000000001" customHeight="1" x14ac:dyDescent="0.25">
      <c r="B112" s="33"/>
      <c r="C112" s="33"/>
    </row>
    <row r="113" spans="2:3" s="32" customFormat="1" ht="20.100000000000001" customHeight="1" x14ac:dyDescent="0.25">
      <c r="B113" s="33"/>
      <c r="C113" s="33"/>
    </row>
    <row r="114" spans="2:3" s="32" customFormat="1" ht="20.100000000000001" customHeight="1" x14ac:dyDescent="0.25">
      <c r="B114" s="33"/>
      <c r="C114" s="33"/>
    </row>
    <row r="115" spans="2:3" s="32" customFormat="1" ht="20.100000000000001" customHeight="1" x14ac:dyDescent="0.25">
      <c r="B115" s="33"/>
      <c r="C115" s="33"/>
    </row>
    <row r="116" spans="2:3" s="32" customFormat="1" ht="20.100000000000001" customHeight="1" x14ac:dyDescent="0.25">
      <c r="B116" s="33"/>
      <c r="C116" s="33"/>
    </row>
    <row r="117" spans="2:3" s="32" customFormat="1" ht="20.100000000000001" customHeight="1" x14ac:dyDescent="0.25">
      <c r="B117" s="33"/>
      <c r="C117" s="33"/>
    </row>
    <row r="118" spans="2:3" s="32" customFormat="1" ht="20.100000000000001" customHeight="1" x14ac:dyDescent="0.25">
      <c r="B118" s="33"/>
      <c r="C118" s="33"/>
    </row>
    <row r="119" spans="2:3" s="32" customFormat="1" ht="20.100000000000001" customHeight="1" x14ac:dyDescent="0.25">
      <c r="B119" s="33"/>
      <c r="C119" s="33"/>
    </row>
    <row r="120" spans="2:3" s="32" customFormat="1" ht="20.100000000000001" customHeight="1" x14ac:dyDescent="0.25">
      <c r="B120" s="33"/>
      <c r="C120" s="33"/>
    </row>
    <row r="121" spans="2:3" s="32" customFormat="1" ht="20.100000000000001" customHeight="1" x14ac:dyDescent="0.25">
      <c r="B121" s="33"/>
      <c r="C121" s="33"/>
    </row>
    <row r="122" spans="2:3" s="32" customFormat="1" ht="20.100000000000001" customHeight="1" x14ac:dyDescent="0.25">
      <c r="B122" s="33"/>
      <c r="C122" s="33"/>
    </row>
    <row r="123" spans="2:3" s="32" customFormat="1" ht="20.100000000000001" customHeight="1" x14ac:dyDescent="0.25">
      <c r="B123" s="33"/>
      <c r="C123" s="33"/>
    </row>
    <row r="124" spans="2:3" s="32" customFormat="1" ht="20.100000000000001" customHeight="1" x14ac:dyDescent="0.25">
      <c r="B124" s="33"/>
      <c r="C124" s="33"/>
    </row>
    <row r="125" spans="2:3" s="32" customFormat="1" ht="20.100000000000001" customHeight="1" x14ac:dyDescent="0.25">
      <c r="B125" s="33"/>
      <c r="C125" s="33"/>
    </row>
    <row r="126" spans="2:3" s="32" customFormat="1" ht="20.100000000000001" customHeight="1" x14ac:dyDescent="0.25">
      <c r="B126" s="33"/>
      <c r="C126" s="33"/>
    </row>
    <row r="127" spans="2:3" s="32" customFormat="1" ht="20.100000000000001" customHeight="1" x14ac:dyDescent="0.25">
      <c r="B127" s="33"/>
      <c r="C127" s="33"/>
    </row>
    <row r="128" spans="2:3" s="32" customFormat="1" ht="20.100000000000001" customHeight="1" x14ac:dyDescent="0.25">
      <c r="B128" s="33"/>
      <c r="C128" s="33"/>
    </row>
    <row r="129" spans="2:3" s="32" customFormat="1" ht="20.100000000000001" customHeight="1" x14ac:dyDescent="0.25">
      <c r="B129" s="33"/>
      <c r="C129" s="33"/>
    </row>
    <row r="130" spans="2:3" s="32" customFormat="1" ht="20.100000000000001" customHeight="1" x14ac:dyDescent="0.25">
      <c r="B130" s="33"/>
      <c r="C130" s="33"/>
    </row>
    <row r="131" spans="2:3" s="32" customFormat="1" ht="20.100000000000001" customHeight="1" x14ac:dyDescent="0.25">
      <c r="B131" s="33"/>
      <c r="C131" s="33"/>
    </row>
    <row r="132" spans="2:3" s="32" customFormat="1" ht="20.100000000000001" customHeight="1" x14ac:dyDescent="0.25">
      <c r="B132" s="33"/>
      <c r="C132" s="33"/>
    </row>
    <row r="133" spans="2:3" s="32" customFormat="1" ht="20.100000000000001" customHeight="1" x14ac:dyDescent="0.25">
      <c r="B133" s="33"/>
      <c r="C133" s="33"/>
    </row>
    <row r="134" spans="2:3" s="32" customFormat="1" ht="20.100000000000001" customHeight="1" x14ac:dyDescent="0.25">
      <c r="B134" s="33"/>
      <c r="C134" s="33"/>
    </row>
    <row r="135" spans="2:3" s="32" customFormat="1" ht="20.100000000000001" customHeight="1" x14ac:dyDescent="0.25">
      <c r="B135" s="33"/>
      <c r="C135" s="33"/>
    </row>
    <row r="136" spans="2:3" s="32" customFormat="1" ht="20.100000000000001" customHeight="1" x14ac:dyDescent="0.25">
      <c r="B136" s="33"/>
      <c r="C136" s="33"/>
    </row>
    <row r="137" spans="2:3" s="32" customFormat="1" ht="20.100000000000001" customHeight="1" x14ac:dyDescent="0.25">
      <c r="B137" s="33"/>
      <c r="C137" s="33"/>
    </row>
    <row r="138" spans="2:3" s="32" customFormat="1" ht="20.100000000000001" customHeight="1" x14ac:dyDescent="0.25">
      <c r="B138" s="33"/>
      <c r="C138" s="33"/>
    </row>
    <row r="139" spans="2:3" s="32" customFormat="1" ht="20.100000000000001" customHeight="1" x14ac:dyDescent="0.25">
      <c r="B139" s="33"/>
      <c r="C139" s="33"/>
    </row>
    <row r="140" spans="2:3" s="32" customFormat="1" ht="20.100000000000001" customHeight="1" x14ac:dyDescent="0.25">
      <c r="B140" s="33"/>
      <c r="C140" s="33"/>
    </row>
    <row r="141" spans="2:3" s="32" customFormat="1" ht="20.100000000000001" customHeight="1" x14ac:dyDescent="0.25">
      <c r="B141" s="33"/>
      <c r="C141" s="33"/>
    </row>
    <row r="142" spans="2:3" s="32" customFormat="1" ht="20.100000000000001" customHeight="1" x14ac:dyDescent="0.25">
      <c r="B142" s="33"/>
      <c r="C142" s="33"/>
    </row>
    <row r="143" spans="2:3" s="32" customFormat="1" ht="20.100000000000001" customHeight="1" x14ac:dyDescent="0.25">
      <c r="B143" s="33"/>
      <c r="C143" s="33"/>
    </row>
    <row r="144" spans="2:3" s="32" customFormat="1" ht="20.100000000000001" customHeight="1" x14ac:dyDescent="0.25">
      <c r="B144" s="33"/>
      <c r="C144" s="33"/>
    </row>
    <row r="145" spans="2:3" s="32" customFormat="1" ht="20.100000000000001" customHeight="1" x14ac:dyDescent="0.25">
      <c r="B145" s="33"/>
      <c r="C145" s="33"/>
    </row>
    <row r="146" spans="2:3" s="32" customFormat="1" ht="20.100000000000001" customHeight="1" x14ac:dyDescent="0.25">
      <c r="B146" s="33"/>
      <c r="C146" s="33"/>
    </row>
    <row r="147" spans="2:3" s="32" customFormat="1" ht="20.100000000000001" customHeight="1" x14ac:dyDescent="0.25">
      <c r="B147" s="33"/>
      <c r="C147" s="33"/>
    </row>
  </sheetData>
  <mergeCells count="2">
    <mergeCell ref="AJ1:AJ2"/>
    <mergeCell ref="AK1:AK2"/>
  </mergeCells>
  <conditionalFormatting sqref="E3:AI24">
    <cfRule type="expression" dxfId="4" priority="1">
      <formula>AND($D3="chat")</formula>
    </cfRule>
    <cfRule type="expression" dxfId="3" priority="2">
      <formula>AND($D3="chien")</formula>
    </cfRule>
    <cfRule type="expression" dxfId="2" priority="3">
      <formula>AND($D3="nac")</formula>
    </cfRule>
  </conditionalFormatting>
  <conditionalFormatting sqref="AJ3:AJ24">
    <cfRule type="dataBar" priority="7">
      <dataBar>
        <cfvo type="num" val="0"/>
        <cfvo type="num" val="31"/>
        <color theme="2" tint="-0.249977111117893"/>
      </dataBar>
      <extLst>
        <ext xmlns:x14="http://schemas.microsoft.com/office/spreadsheetml/2009/9/main" uri="{B025F937-C7B1-47D3-B67F-A62EFF666E3E}">
          <x14:id>{3B8C2F81-73EC-4F6E-B1D8-6C9A7D926E34}</x14:id>
        </ext>
      </extLst>
    </cfRule>
  </conditionalFormatting>
  <conditionalFormatting sqref="AK3:AK24">
    <cfRule type="dataBar" priority="6">
      <dataBar>
        <cfvo type="num" val="0"/>
        <cfvo type="num" val="31"/>
        <color theme="2" tint="-0.249977111117893"/>
      </dataBar>
      <extLst>
        <ext xmlns:x14="http://schemas.microsoft.com/office/spreadsheetml/2009/9/main" uri="{B025F937-C7B1-47D3-B67F-A62EFF666E3E}">
          <x14:id>{C9A0A5E0-43F6-4358-B54C-ECAC58717F2F}</x14:id>
        </ext>
      </extLst>
    </cfRule>
  </conditionalFormatting>
  <conditionalFormatting sqref="E4:AI24">
    <cfRule type="expression" dxfId="1" priority="4">
      <formula>AND($D4="Oiseau")</formula>
    </cfRule>
  </conditionalFormatting>
  <dataValidations count="4">
    <dataValidation allowBlank="1" showErrorMessage="1" sqref="AK1 D1:D2" xr:uid="{8BCA24E2-BE6F-449A-8D78-9CE38F585711}"/>
    <dataValidation type="list" allowBlank="1" showInputMessage="1" showErrorMessage="1" prompt="Choisir dans la liste déroulante" sqref="A3:A24" xr:uid="{A7600231-B838-4813-9047-B6AB3D703F99}">
      <formula1>L_Code_Animal</formula1>
    </dataValidation>
    <dataValidation allowBlank="1" showInputMessage="1" showErrorMessage="1" prompt="Calcule automatiquement le nombre total de jours d’absence d’un employé durant ce mois" sqref="AJ1" xr:uid="{7485BE1F-6B0A-4986-9DDF-E23534D878C2}"/>
    <dataValidation allowBlank="1" showInputMessage="1" showErrorMessage="1" prompt="Saisir le premier jour du mois" sqref="A1" xr:uid="{53D9979B-6464-473D-9309-C485BBF3E2BC}"/>
  </dataValidations>
  <printOptions horizontalCentered="1"/>
  <pageMargins left="0.25" right="0.25" top="0.75" bottom="0.75" header="0.3" footer="0.3"/>
  <pageSetup paperSize="9" scale="62" fitToHeight="0" orientation="landscape" r:id="rId1"/>
  <headerFooter differentFirst="1">
    <oddFooter>Page &amp;P of 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B8C2F81-73EC-4F6E-B1D8-6C9A7D926E34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AJ3:AJ24</xm:sqref>
        </x14:conditionalFormatting>
        <x14:conditionalFormatting xmlns:xm="http://schemas.microsoft.com/office/excel/2006/main">
          <x14:cfRule type="dataBar" id="{C9A0A5E0-43F6-4358-B54C-ECAC58717F2F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AK3:AK24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89685-0249-442C-9E4F-D6BE204F3156}">
  <sheetPr codeName="Feuil3">
    <tabColor theme="4" tint="-0.249977111117893"/>
    <pageSetUpPr fitToPage="1"/>
  </sheetPr>
  <dimension ref="A1:P42"/>
  <sheetViews>
    <sheetView showGridLines="0" workbookViewId="0">
      <selection activeCell="J12" sqref="J12"/>
    </sheetView>
  </sheetViews>
  <sheetFormatPr baseColWidth="10" defaultRowHeight="15" x14ac:dyDescent="0.25"/>
  <cols>
    <col min="1" max="2" width="15.7109375" style="67" customWidth="1"/>
    <col min="3" max="3" width="20.7109375" style="67" customWidth="1"/>
    <col min="4" max="7" width="15.7109375" style="67" customWidth="1"/>
    <col min="8" max="16384" width="11.42578125" style="67"/>
  </cols>
  <sheetData>
    <row r="1" spans="1:16" ht="21" x14ac:dyDescent="0.25">
      <c r="A1" s="1" t="s">
        <v>0</v>
      </c>
      <c r="B1" s="1"/>
      <c r="C1" s="1"/>
      <c r="D1" s="66"/>
      <c r="E1" s="66"/>
      <c r="F1" s="66"/>
      <c r="G1" s="66"/>
    </row>
    <row r="2" spans="1:16" ht="15.75" customHeight="1" x14ac:dyDescent="0.25">
      <c r="A2" s="2"/>
      <c r="B2" s="2"/>
      <c r="C2" s="11"/>
      <c r="D2" s="11"/>
      <c r="E2" s="68"/>
      <c r="F2" s="69"/>
      <c r="G2" s="2"/>
    </row>
    <row r="3" spans="1:16" ht="15.75" x14ac:dyDescent="0.25">
      <c r="A3" s="77" t="s">
        <v>5</v>
      </c>
      <c r="B3" s="2"/>
      <c r="C3" s="2"/>
      <c r="D3" s="11"/>
      <c r="E3" s="70"/>
      <c r="F3" s="71"/>
      <c r="G3" s="2"/>
    </row>
    <row r="4" spans="1:16" ht="15.75" x14ac:dyDescent="0.25">
      <c r="A4" s="77" t="s">
        <v>6</v>
      </c>
      <c r="B4" s="2"/>
      <c r="C4" s="2"/>
      <c r="D4" s="11"/>
      <c r="E4" s="70"/>
      <c r="F4" s="71"/>
      <c r="G4" s="2"/>
    </row>
    <row r="5" spans="1:16" ht="15.75" x14ac:dyDescent="0.25">
      <c r="A5" s="77" t="s">
        <v>11</v>
      </c>
      <c r="B5" s="2"/>
      <c r="C5" s="2"/>
      <c r="D5" s="11"/>
      <c r="E5" s="70"/>
      <c r="F5" s="71"/>
      <c r="G5" s="2"/>
    </row>
    <row r="6" spans="1:16" ht="15.75" x14ac:dyDescent="0.25">
      <c r="A6" s="77" t="s">
        <v>12</v>
      </c>
      <c r="B6" s="2"/>
      <c r="C6" s="11"/>
      <c r="D6" s="72"/>
      <c r="E6" s="70"/>
      <c r="F6" s="71"/>
      <c r="G6" s="2"/>
    </row>
    <row r="7" spans="1:16" ht="39" customHeight="1" x14ac:dyDescent="0.25">
      <c r="A7" s="77" t="s">
        <v>13</v>
      </c>
      <c r="B7" s="2"/>
      <c r="C7" s="2"/>
      <c r="D7" s="2"/>
      <c r="E7" s="73"/>
      <c r="F7" s="74"/>
      <c r="G7" s="2"/>
      <c r="I7" s="75"/>
      <c r="J7" s="75"/>
      <c r="K7" s="75"/>
      <c r="L7" s="75"/>
      <c r="M7" s="75"/>
      <c r="N7" s="75"/>
      <c r="O7" s="75"/>
      <c r="P7" s="75"/>
    </row>
    <row r="8" spans="1:16" ht="39" customHeight="1" x14ac:dyDescent="0.25">
      <c r="A8" s="2"/>
      <c r="B8" s="2"/>
      <c r="C8" s="2"/>
      <c r="D8" s="2"/>
      <c r="E8" s="76"/>
      <c r="F8" s="76"/>
      <c r="G8" s="2"/>
      <c r="I8" s="75"/>
      <c r="J8" s="75"/>
      <c r="K8" s="75"/>
      <c r="L8" s="75"/>
      <c r="M8" s="75"/>
      <c r="N8" s="75"/>
      <c r="O8" s="75"/>
      <c r="P8" s="75"/>
    </row>
    <row r="9" spans="1:16" s="28" customFormat="1" ht="27" customHeight="1" x14ac:dyDescent="0.25">
      <c r="A9" s="173" t="s">
        <v>1</v>
      </c>
      <c r="B9" s="173"/>
      <c r="C9" s="173"/>
      <c r="D9" s="173"/>
      <c r="E9" s="173"/>
      <c r="F9" s="173"/>
      <c r="G9" s="173"/>
      <c r="I9" s="78"/>
      <c r="J9" s="78"/>
      <c r="K9" s="78"/>
      <c r="L9" s="78"/>
      <c r="M9" s="78"/>
      <c r="N9" s="78"/>
      <c r="O9" s="78"/>
      <c r="P9" s="78"/>
    </row>
    <row r="10" spans="1:16" s="28" customFormat="1" ht="15.75" x14ac:dyDescent="0.25">
      <c r="A10" s="77"/>
      <c r="B10" s="77"/>
      <c r="C10" s="77"/>
      <c r="D10" s="77"/>
      <c r="E10" s="77"/>
      <c r="F10" s="77"/>
      <c r="G10" s="77"/>
      <c r="I10" s="78"/>
      <c r="J10" s="78"/>
      <c r="K10" s="78"/>
      <c r="L10" s="78"/>
      <c r="M10" s="78"/>
      <c r="N10" s="78"/>
      <c r="O10" s="78"/>
      <c r="P10" s="78"/>
    </row>
    <row r="11" spans="1:16" s="28" customFormat="1" ht="15.75" x14ac:dyDescent="0.25">
      <c r="A11" s="79" t="s">
        <v>2</v>
      </c>
      <c r="B11" s="77" t="str">
        <f ca="1">YEAR(TODAY())&amp;TEXT(MONTH(TODAY()),"00")&amp;TEXT(1,"000")</f>
        <v>201908001</v>
      </c>
      <c r="C11" s="80"/>
      <c r="D11" s="81" t="s">
        <v>104</v>
      </c>
      <c r="E11" s="77" t="s">
        <v>56</v>
      </c>
      <c r="F11" s="77"/>
      <c r="G11" s="82"/>
      <c r="I11" s="78"/>
      <c r="J11" s="78"/>
      <c r="K11" s="78"/>
      <c r="L11" s="78"/>
      <c r="M11" s="78"/>
      <c r="N11" s="78"/>
      <c r="O11" s="78"/>
      <c r="P11" s="78"/>
    </row>
    <row r="12" spans="1:16" s="28" customFormat="1" ht="15.75" x14ac:dyDescent="0.25">
      <c r="A12" s="81" t="s">
        <v>105</v>
      </c>
      <c r="B12" s="83">
        <f ca="1">TODAY()</f>
        <v>43692</v>
      </c>
      <c r="C12" s="84"/>
      <c r="D12" s="81" t="s">
        <v>106</v>
      </c>
      <c r="E12" s="77" t="str">
        <f>INDEX(T_Clients[Contact],MATCH(E11,T_Clients[Nom de l''animal],0))</f>
        <v>MELISSA DUPONT</v>
      </c>
      <c r="F12" s="77"/>
      <c r="G12" s="82"/>
      <c r="I12" s="78"/>
      <c r="J12" s="78"/>
      <c r="K12" s="78"/>
      <c r="L12" s="78"/>
      <c r="M12" s="78"/>
      <c r="N12" s="78"/>
      <c r="O12" s="78"/>
      <c r="P12" s="78"/>
    </row>
    <row r="13" spans="1:16" s="28" customFormat="1" ht="15.75" x14ac:dyDescent="0.25">
      <c r="A13" s="79" t="s">
        <v>7</v>
      </c>
      <c r="B13" s="77" t="str">
        <f ca="1">INDEX(T_Clients[Réf Client],MATCH(E11,T_Clients[Nom de l''animal],0))</f>
        <v>15082019RA000</v>
      </c>
      <c r="C13" s="80"/>
      <c r="D13" s="77"/>
      <c r="E13" s="77" t="str">
        <f>INDEX(T_Clients[Adresse],MATCH(E11,T_Clients[Nom de l''animal],0))</f>
        <v>100 avenue de la republique</v>
      </c>
      <c r="F13" s="77"/>
      <c r="G13" s="82"/>
      <c r="I13" s="78"/>
      <c r="J13" s="78"/>
      <c r="K13" s="78"/>
      <c r="L13" s="78"/>
      <c r="M13" s="78"/>
      <c r="N13" s="78"/>
      <c r="O13" s="78"/>
      <c r="P13" s="78"/>
    </row>
    <row r="14" spans="1:16" s="28" customFormat="1" ht="15.75" x14ac:dyDescent="0.25">
      <c r="A14" s="77"/>
      <c r="B14" s="77"/>
      <c r="C14" s="77"/>
      <c r="D14" s="77"/>
      <c r="E14" s="77" t="str">
        <f>INDEX(T_Clients[Code postal],MATCH(E11,T_Clients[Nom de l''animal],0))&amp;" "&amp;INDEX(T_Clients[Ville],MATCH(E11,T_Clients[Nom de l''animal],0))</f>
        <v>31000 TOULOUSE</v>
      </c>
      <c r="F14" s="77"/>
      <c r="G14" s="82"/>
      <c r="I14" s="78"/>
      <c r="J14" s="78"/>
      <c r="K14" s="78"/>
      <c r="L14" s="78"/>
      <c r="M14" s="78"/>
      <c r="N14" s="78"/>
      <c r="O14" s="78"/>
      <c r="P14" s="78"/>
    </row>
    <row r="15" spans="1:16" s="28" customFormat="1" ht="15.75" x14ac:dyDescent="0.25">
      <c r="A15" s="77"/>
      <c r="B15" s="77"/>
      <c r="C15" s="77"/>
      <c r="D15" s="77"/>
      <c r="E15" s="77"/>
      <c r="F15" s="77"/>
      <c r="G15" s="82"/>
      <c r="I15" s="78"/>
      <c r="J15" s="78"/>
      <c r="K15" s="78"/>
      <c r="L15" s="78"/>
      <c r="M15" s="78"/>
      <c r="N15" s="78"/>
      <c r="O15" s="78"/>
      <c r="P15" s="78"/>
    </row>
    <row r="16" spans="1:16" s="28" customFormat="1" ht="40.5" customHeight="1" x14ac:dyDescent="0.25">
      <c r="A16" s="77"/>
      <c r="B16" s="77"/>
      <c r="C16" s="77"/>
      <c r="D16" s="77"/>
      <c r="E16" s="77"/>
      <c r="F16" s="77"/>
      <c r="G16" s="77"/>
      <c r="I16" s="78"/>
      <c r="J16" s="78"/>
      <c r="K16" s="78"/>
      <c r="L16" s="78"/>
      <c r="M16" s="78"/>
      <c r="N16" s="78"/>
      <c r="O16" s="78"/>
      <c r="P16" s="78"/>
    </row>
    <row r="17" spans="1:16" s="28" customFormat="1" ht="18.75" customHeight="1" x14ac:dyDescent="0.25">
      <c r="A17" s="176" t="s">
        <v>19</v>
      </c>
      <c r="B17" s="177"/>
      <c r="C17" s="171" t="s">
        <v>22</v>
      </c>
      <c r="D17" s="171" t="s">
        <v>21</v>
      </c>
      <c r="E17" s="171" t="s">
        <v>8</v>
      </c>
      <c r="F17" s="171" t="s">
        <v>17</v>
      </c>
      <c r="G17" s="171" t="s">
        <v>14</v>
      </c>
      <c r="I17" s="78"/>
      <c r="J17" s="78"/>
      <c r="K17" s="78"/>
      <c r="L17" s="78"/>
      <c r="M17" s="78"/>
      <c r="N17" s="78"/>
      <c r="O17" s="78"/>
      <c r="P17" s="78"/>
    </row>
    <row r="18" spans="1:16" s="28" customFormat="1" ht="15.75" x14ac:dyDescent="0.25">
      <c r="A18" s="85" t="s">
        <v>10</v>
      </c>
      <c r="B18" s="86" t="s">
        <v>89</v>
      </c>
      <c r="C18" s="172"/>
      <c r="D18" s="172"/>
      <c r="E18" s="172"/>
      <c r="F18" s="172"/>
      <c r="G18" s="172"/>
      <c r="I18" s="78"/>
      <c r="J18" s="78"/>
      <c r="K18" s="78"/>
      <c r="L18" s="78"/>
      <c r="M18" s="78"/>
      <c r="N18" s="78"/>
      <c r="O18" s="78"/>
      <c r="P18" s="78"/>
    </row>
    <row r="19" spans="1:16" s="28" customFormat="1" ht="15.75" x14ac:dyDescent="0.25">
      <c r="A19" s="165">
        <f>IFERROR(INDEX(T_Réservation[Début séjour],MATCH($E$11&amp;"_"&amp;ROW()-18,T_Réservation[Code],0)),0)</f>
        <v>43690</v>
      </c>
      <c r="B19" s="165">
        <f>IFERROR(INDEX(T_Réservation[Fin séjour],MATCH($E$11&amp;"_"&amp;ROW()-18,T_Réservation[Code],0)),"")</f>
        <v>43697</v>
      </c>
      <c r="C19" s="166">
        <f>IFERROR(INDEX(T_Réservation[Forfait],MATCH($E$11&amp;"_"&amp;ROW()-18,T_Réservation[Code],0)),"")</f>
        <v>10</v>
      </c>
      <c r="D19" s="167">
        <v>0</v>
      </c>
      <c r="E19" s="168" t="str">
        <f>IFERROR(INDEX(T_Réservation[Prestation],MATCH($E$11&amp;"_"&amp;ROW()-18,T_Réservation[Code],0)),"")</f>
        <v>Visite</v>
      </c>
      <c r="F19" s="166">
        <f>IFERROR(INDEX(T_Réservation[Montant net],MATCH($E$11&amp;"_"&amp;ROW()-18,T_Réservation[Code],0))-INDEX(T_Réservation[Montant net],MATCH($E$11&amp;"_"&amp;ROW()-18,T_Réservation[Code],0))*D19,"")</f>
        <v>210</v>
      </c>
      <c r="G19" s="27" t="s">
        <v>16</v>
      </c>
      <c r="I19" s="87"/>
      <c r="J19" s="78"/>
      <c r="K19" s="78"/>
      <c r="L19" s="78"/>
      <c r="M19" s="78"/>
      <c r="N19" s="78"/>
      <c r="O19" s="78"/>
      <c r="P19" s="78"/>
    </row>
    <row r="20" spans="1:16" s="28" customFormat="1" ht="15.75" x14ac:dyDescent="0.25">
      <c r="A20" s="165">
        <f>IFERROR(INDEX(T_Réservation[Début séjour],MATCH($E$11&amp;"_"&amp;ROW()-18,T_Réservation[Code],0)),0)</f>
        <v>43702</v>
      </c>
      <c r="B20" s="165">
        <f>IFERROR(INDEX(T_Réservation[Fin séjour],MATCH($E$11&amp;"_"&amp;ROW()-18,T_Réservation[Code],0)),"")</f>
        <v>43703</v>
      </c>
      <c r="C20" s="166">
        <f>IFERROR(INDEX(T_Réservation[Forfait],MATCH($E$11&amp;"_"&amp;ROW()-18,T_Réservation[Code],0)),"")</f>
        <v>15</v>
      </c>
      <c r="D20" s="167">
        <v>0</v>
      </c>
      <c r="E20" s="168" t="str">
        <f>IFERROR(INDEX(T_Réservation[Prestation],MATCH($E$11&amp;"_"&amp;ROW()-18,T_Réservation[Code],0)),"")</f>
        <v>Garde</v>
      </c>
      <c r="F20" s="166">
        <f>IFERROR(INDEX(T_Réservation[Montant net],MATCH($E$11&amp;"_"&amp;ROW()-18,T_Réservation[Code],0))-INDEX(T_Réservation[Montant net],MATCH($E$11&amp;"_"&amp;ROW()-18,T_Réservation[Code],0))*D20,"")</f>
        <v>15</v>
      </c>
      <c r="G20" s="27" t="s">
        <v>16</v>
      </c>
      <c r="I20" s="87"/>
      <c r="J20" s="78"/>
      <c r="K20" s="78"/>
      <c r="L20" s="78"/>
      <c r="M20" s="78"/>
      <c r="N20" s="78"/>
      <c r="O20" s="78"/>
      <c r="P20" s="78"/>
    </row>
    <row r="21" spans="1:16" s="28" customFormat="1" ht="15.75" x14ac:dyDescent="0.25">
      <c r="A21" s="165" t="str">
        <f>IFERROR(INDEX(T_Réservation[Début séjour],MATCH($E$11&amp;"_"&amp;ROW()-18,T_Réservation[Code],0)),"")</f>
        <v/>
      </c>
      <c r="B21" s="165" t="str">
        <f>IFERROR(INDEX(T_Réservation[Fin séjour],MATCH($E$11&amp;"_"&amp;ROW()-18,T_Réservation[Code],0)),"")</f>
        <v/>
      </c>
      <c r="C21" s="166" t="str">
        <f>IFERROR(INDEX(T_Réservation[Forfait],MATCH($E$11&amp;"_"&amp;ROW()-18,T_Réservation[Code],0)),"")</f>
        <v/>
      </c>
      <c r="D21" s="167"/>
      <c r="E21" s="168" t="str">
        <f>IFERROR(INDEX(T_Réservation[Prestation],MATCH($E$11&amp;"_"&amp;ROW()-18,T_Réservation[Code],0)),"")</f>
        <v/>
      </c>
      <c r="F21" s="166" t="str">
        <f>IFERROR(INDEX(T_Réservation[Montant net],MATCH($E$11&amp;"_"&amp;ROW()-18,T_Réservation[Code],0))-INDEX(T_Réservation[Montant net],MATCH($E$11&amp;"_"&amp;ROW()-18,T_Réservation[Code],0))*D21,"")</f>
        <v/>
      </c>
      <c r="G21" s="27"/>
      <c r="I21" s="87"/>
      <c r="J21" s="78"/>
      <c r="K21" s="78"/>
      <c r="L21" s="78"/>
      <c r="M21" s="78"/>
      <c r="N21" s="78"/>
      <c r="O21" s="78"/>
      <c r="P21" s="78"/>
    </row>
    <row r="22" spans="1:16" s="28" customFormat="1" ht="15.75" x14ac:dyDescent="0.25">
      <c r="A22" s="165" t="str">
        <f>IFERROR(INDEX(T_Réservation[Début séjour],MATCH($E$11&amp;"_"&amp;ROW()-18,T_Réservation[Code],0)),"")</f>
        <v/>
      </c>
      <c r="B22" s="165" t="str">
        <f>IFERROR(INDEX(T_Réservation[Fin séjour],MATCH($E$11&amp;"_"&amp;ROW()-18,T_Réservation[Code],0)),"")</f>
        <v/>
      </c>
      <c r="C22" s="166" t="str">
        <f>IFERROR(INDEX(T_Réservation[Forfait],MATCH($E$11&amp;"_"&amp;ROW()-18,T_Réservation[Code],0)),"")</f>
        <v/>
      </c>
      <c r="D22" s="167"/>
      <c r="E22" s="168" t="str">
        <f>IFERROR(INDEX(T_Réservation[Prestation],MATCH($E$11&amp;"_"&amp;ROW()-18,T_Réservation[Code],0)),"")</f>
        <v/>
      </c>
      <c r="F22" s="166" t="str">
        <f>IFERROR(INDEX(T_Réservation[Montant net],MATCH($E$11&amp;"_"&amp;ROW()-18,T_Réservation[Code],0))-INDEX(T_Réservation[Montant net],MATCH($E$11&amp;"_"&amp;ROW()-18,T_Réservation[Code],0))*D22,"")</f>
        <v/>
      </c>
      <c r="G22" s="27"/>
      <c r="I22" s="87"/>
      <c r="J22" s="78"/>
      <c r="K22" s="78"/>
      <c r="L22" s="78"/>
      <c r="M22" s="78"/>
      <c r="N22" s="78"/>
      <c r="O22" s="78"/>
      <c r="P22" s="78"/>
    </row>
    <row r="23" spans="1:16" s="28" customFormat="1" ht="15.75" x14ac:dyDescent="0.25">
      <c r="A23" s="178" t="s">
        <v>121</v>
      </c>
      <c r="B23" s="178"/>
      <c r="C23" s="178"/>
      <c r="D23" s="178"/>
      <c r="E23" s="178"/>
      <c r="F23" s="169">
        <f>SUM(F19:F22)</f>
        <v>225</v>
      </c>
      <c r="G23" s="27"/>
      <c r="I23" s="87"/>
      <c r="J23" s="78"/>
      <c r="K23" s="78"/>
      <c r="L23" s="78"/>
      <c r="M23" s="78"/>
      <c r="N23" s="78"/>
      <c r="O23" s="78"/>
      <c r="P23" s="78"/>
    </row>
    <row r="24" spans="1:16" s="28" customFormat="1" ht="15.75" x14ac:dyDescent="0.25">
      <c r="A24" s="88" t="s">
        <v>107</v>
      </c>
      <c r="B24" s="89"/>
      <c r="C24" s="90"/>
      <c r="D24" s="90"/>
      <c r="E24" s="77"/>
      <c r="F24" s="77"/>
      <c r="G24" s="77"/>
    </row>
    <row r="25" spans="1:16" s="28" customFormat="1" ht="15.75" x14ac:dyDescent="0.25">
      <c r="A25" s="91"/>
      <c r="B25" s="89"/>
      <c r="C25" s="92"/>
      <c r="D25" s="23"/>
      <c r="E25" s="23"/>
      <c r="F25" s="23"/>
      <c r="G25" s="23"/>
      <c r="H25" s="23"/>
      <c r="I25" s="23"/>
      <c r="J25" s="23"/>
    </row>
    <row r="26" spans="1:16" s="28" customFormat="1" ht="17.25" customHeight="1" x14ac:dyDescent="0.25">
      <c r="A26" s="175" t="s">
        <v>24</v>
      </c>
      <c r="B26" s="175"/>
      <c r="C26" s="175"/>
      <c r="D26" s="175"/>
      <c r="E26" s="175"/>
      <c r="F26" s="175"/>
      <c r="G26" s="175"/>
    </row>
    <row r="27" spans="1:16" s="28" customFormat="1" ht="15.75" x14ac:dyDescent="0.25">
      <c r="A27" s="175"/>
      <c r="B27" s="175"/>
      <c r="C27" s="175"/>
      <c r="D27" s="175"/>
      <c r="E27" s="175"/>
      <c r="F27" s="175"/>
      <c r="G27" s="175"/>
    </row>
    <row r="28" spans="1:16" s="28" customFormat="1" ht="15.75" x14ac:dyDescent="0.25">
      <c r="A28" s="175"/>
      <c r="B28" s="175"/>
      <c r="C28" s="175"/>
      <c r="D28" s="175"/>
      <c r="E28" s="175"/>
      <c r="F28" s="175"/>
      <c r="G28" s="175"/>
    </row>
    <row r="29" spans="1:16" s="28" customFormat="1" ht="15.75" x14ac:dyDescent="0.25">
      <c r="A29" s="77"/>
      <c r="B29" s="77"/>
      <c r="C29" s="77"/>
      <c r="D29" s="77"/>
      <c r="E29" s="77"/>
      <c r="F29" s="77"/>
      <c r="G29" s="77"/>
    </row>
    <row r="30" spans="1:16" s="28" customFormat="1" ht="15.75" x14ac:dyDescent="0.25">
      <c r="A30" s="77"/>
      <c r="B30" s="77"/>
      <c r="C30" s="77"/>
      <c r="D30" s="77"/>
      <c r="E30" s="77"/>
      <c r="F30" s="77"/>
      <c r="G30" s="77"/>
    </row>
    <row r="31" spans="1:16" s="28" customFormat="1" ht="15.75" x14ac:dyDescent="0.25">
      <c r="A31" s="77"/>
      <c r="B31" s="77"/>
      <c r="C31" s="77"/>
      <c r="D31" s="77"/>
      <c r="E31" s="77"/>
      <c r="F31" s="77"/>
      <c r="G31" s="77"/>
    </row>
    <row r="32" spans="1:16" s="28" customFormat="1" ht="15.75" x14ac:dyDescent="0.25">
      <c r="A32" s="77"/>
      <c r="B32" s="77"/>
      <c r="C32" s="77"/>
      <c r="D32" s="77"/>
      <c r="E32" s="77"/>
      <c r="F32" s="77"/>
      <c r="G32" s="77"/>
    </row>
    <row r="33" spans="1:7" s="28" customFormat="1" ht="15.75" x14ac:dyDescent="0.25">
      <c r="A33" s="77"/>
      <c r="B33" s="77"/>
      <c r="C33" s="77"/>
      <c r="D33" s="77"/>
      <c r="E33" s="77"/>
      <c r="F33" s="77"/>
      <c r="G33" s="77"/>
    </row>
    <row r="34" spans="1:7" s="28" customFormat="1" ht="15.75" x14ac:dyDescent="0.25">
      <c r="A34" s="77"/>
      <c r="B34" s="77"/>
      <c r="C34" s="77"/>
      <c r="D34" s="77"/>
      <c r="E34" s="77"/>
      <c r="F34" s="77"/>
      <c r="G34" s="77"/>
    </row>
    <row r="35" spans="1:7" s="28" customFormat="1" ht="15.75" x14ac:dyDescent="0.25">
      <c r="A35" s="174" t="s">
        <v>23</v>
      </c>
      <c r="B35" s="174"/>
      <c r="C35" s="174"/>
      <c r="D35" s="174"/>
      <c r="E35" s="174"/>
      <c r="F35" s="174"/>
      <c r="G35" s="174"/>
    </row>
    <row r="36" spans="1:7" s="28" customFormat="1" ht="15.75" x14ac:dyDescent="0.25">
      <c r="A36" s="174"/>
      <c r="B36" s="174"/>
      <c r="C36" s="174"/>
      <c r="D36" s="174"/>
      <c r="E36" s="174"/>
      <c r="F36" s="174"/>
      <c r="G36" s="174"/>
    </row>
    <row r="37" spans="1:7" s="28" customFormat="1" ht="15.75" x14ac:dyDescent="0.25">
      <c r="A37" s="93" t="s">
        <v>18</v>
      </c>
      <c r="B37" s="94"/>
      <c r="C37" s="94"/>
      <c r="D37" s="94"/>
      <c r="E37" s="94" t="s">
        <v>25</v>
      </c>
      <c r="F37" s="94" t="s">
        <v>26</v>
      </c>
      <c r="G37" s="94"/>
    </row>
    <row r="38" spans="1:7" x14ac:dyDescent="0.25">
      <c r="A38" s="66"/>
      <c r="B38" s="66"/>
      <c r="C38" s="66"/>
      <c r="D38" s="66"/>
      <c r="E38" s="66"/>
      <c r="F38" s="66"/>
      <c r="G38" s="66"/>
    </row>
    <row r="39" spans="1:7" x14ac:dyDescent="0.25">
      <c r="A39" s="66"/>
      <c r="B39" s="66"/>
      <c r="C39" s="66"/>
      <c r="D39" s="66"/>
      <c r="E39" s="66"/>
      <c r="F39" s="66"/>
      <c r="G39" s="66"/>
    </row>
    <row r="40" spans="1:7" x14ac:dyDescent="0.25">
      <c r="A40" s="66"/>
      <c r="B40" s="66"/>
      <c r="C40" s="66"/>
      <c r="D40" s="66"/>
      <c r="E40" s="66"/>
      <c r="F40" s="66"/>
      <c r="G40" s="66"/>
    </row>
    <row r="41" spans="1:7" x14ac:dyDescent="0.25">
      <c r="A41" s="66"/>
      <c r="B41" s="66"/>
      <c r="C41" s="66"/>
      <c r="D41" s="66"/>
      <c r="E41" s="66"/>
      <c r="F41" s="66"/>
      <c r="G41" s="66"/>
    </row>
    <row r="42" spans="1:7" x14ac:dyDescent="0.25">
      <c r="A42" s="66"/>
      <c r="B42" s="66"/>
      <c r="C42" s="66"/>
      <c r="D42" s="66"/>
      <c r="E42" s="66"/>
      <c r="F42" s="66"/>
      <c r="G42" s="66"/>
    </row>
  </sheetData>
  <mergeCells count="10">
    <mergeCell ref="E17:E18"/>
    <mergeCell ref="F17:F18"/>
    <mergeCell ref="G17:G18"/>
    <mergeCell ref="A9:G9"/>
    <mergeCell ref="A35:G36"/>
    <mergeCell ref="A26:G28"/>
    <mergeCell ref="A17:B17"/>
    <mergeCell ref="C17:C18"/>
    <mergeCell ref="D17:D18"/>
    <mergeCell ref="A23:E23"/>
  </mergeCells>
  <phoneticPr fontId="6" type="noConversion"/>
  <conditionalFormatting sqref="A19:G22">
    <cfRule type="expression" dxfId="0" priority="1">
      <formula>$A19&lt;&gt;""</formula>
    </cfRule>
  </conditionalFormatting>
  <dataValidations count="3">
    <dataValidation type="list" allowBlank="1" showInputMessage="1" showErrorMessage="1" prompt="Choisir dans la liste déroulante" sqref="E11" xr:uid="{8EA3095C-8E1D-4639-B685-82997078C8AD}">
      <formula1>L_Animal</formula1>
    </dataValidation>
    <dataValidation type="list" allowBlank="1" showInputMessage="1" showErrorMessage="1" prompt="Choisir dans la liste déroulante" sqref="D19" xr:uid="{37034BF8-9DB3-42F4-9344-D78E30FCF4AE}">
      <formula1>L_Remise</formula1>
    </dataValidation>
    <dataValidation type="list" allowBlank="1" showInputMessage="1" showErrorMessage="1" prompt="Choisir dans la liste déroulante" sqref="G19" xr:uid="{2A5333FF-D423-4292-AFE6-39318541304C}">
      <formula1>L_Reglement</formula1>
    </dataValidation>
  </dataValidations>
  <printOptions horizontalCentered="1" verticalCentered="1"/>
  <pageMargins left="0" right="0" top="0" bottom="0" header="0" footer="0"/>
  <pageSetup paperSize="9" scale="88" orientation="portrait" horizontalDpi="4294967293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34263-84CD-4035-93F4-3B80EEC20B93}">
  <sheetPr codeName="Feuil5"/>
  <dimension ref="A1:S35"/>
  <sheetViews>
    <sheetView showGridLines="0" workbookViewId="0">
      <selection activeCell="J16" sqref="J16"/>
    </sheetView>
  </sheetViews>
  <sheetFormatPr baseColWidth="10" defaultRowHeight="15.75" x14ac:dyDescent="0.25"/>
  <cols>
    <col min="1" max="1" width="11.42578125" style="28"/>
    <col min="2" max="2" width="11.42578125" style="29"/>
    <col min="3" max="3" width="2.7109375" style="23" customWidth="1"/>
    <col min="4" max="4" width="12.28515625" style="29" customWidth="1"/>
    <col min="5" max="5" width="2.7109375" style="23" customWidth="1"/>
    <col min="6" max="6" width="18.7109375" style="30" customWidth="1"/>
    <col min="7" max="7" width="2.7109375" style="23" customWidth="1"/>
    <col min="8" max="8" width="9.140625" style="29" customWidth="1"/>
    <col min="9" max="9" width="2.7109375" style="23" customWidth="1"/>
    <col min="10" max="10" width="20.7109375" style="28" customWidth="1"/>
    <col min="11" max="11" width="10.7109375" style="29" customWidth="1"/>
    <col min="12" max="12" width="2.7109375" style="23" customWidth="1"/>
    <col min="13" max="13" width="15.7109375" style="26" customWidth="1"/>
    <col min="14" max="14" width="2.7109375" style="23" customWidth="1"/>
    <col min="15" max="15" width="15.7109375" style="28" customWidth="1"/>
    <col min="16" max="16" width="2.7109375" style="23" customWidth="1"/>
    <col min="17" max="17" width="11.42578125" style="28"/>
    <col min="18" max="18" width="2.7109375" style="28" customWidth="1"/>
    <col min="19" max="19" width="15.5703125" style="28" customWidth="1"/>
    <col min="20" max="16384" width="11.42578125" style="28"/>
  </cols>
  <sheetData>
    <row r="1" spans="1:19" s="3" customFormat="1" ht="31.5" x14ac:dyDescent="0.25">
      <c r="A1" s="16" t="s">
        <v>8</v>
      </c>
      <c r="B1" s="17" t="s">
        <v>68</v>
      </c>
      <c r="C1" s="18"/>
      <c r="D1" s="3" t="s">
        <v>37</v>
      </c>
      <c r="E1" s="18"/>
      <c r="F1" s="4" t="s">
        <v>35</v>
      </c>
      <c r="G1" s="18"/>
      <c r="H1" s="3" t="s">
        <v>69</v>
      </c>
      <c r="I1" s="18"/>
      <c r="J1" s="19" t="s">
        <v>22</v>
      </c>
      <c r="K1" s="20" t="s">
        <v>68</v>
      </c>
      <c r="L1" s="18"/>
      <c r="M1" s="21" t="s">
        <v>21</v>
      </c>
      <c r="N1" s="18"/>
      <c r="O1" s="22" t="s">
        <v>77</v>
      </c>
      <c r="P1" s="18"/>
      <c r="Q1" s="3" t="s">
        <v>93</v>
      </c>
      <c r="S1" s="3" t="s">
        <v>96</v>
      </c>
    </row>
    <row r="2" spans="1:19" ht="15" customHeight="1" x14ac:dyDescent="0.25">
      <c r="A2" s="7" t="s">
        <v>27</v>
      </c>
      <c r="B2" s="8">
        <v>5</v>
      </c>
      <c r="D2" s="5">
        <v>0</v>
      </c>
      <c r="F2" s="5" t="s">
        <v>4</v>
      </c>
      <c r="H2" s="5">
        <v>1</v>
      </c>
      <c r="J2" s="24" t="s">
        <v>108</v>
      </c>
      <c r="K2" s="25">
        <v>15</v>
      </c>
      <c r="M2" s="26">
        <v>0</v>
      </c>
      <c r="O2" s="27" t="s">
        <v>15</v>
      </c>
      <c r="Q2" s="28" t="s">
        <v>94</v>
      </c>
      <c r="S2" s="28" t="s">
        <v>3</v>
      </c>
    </row>
    <row r="3" spans="1:19" ht="15" customHeight="1" x14ac:dyDescent="0.25">
      <c r="A3" s="7" t="s">
        <v>28</v>
      </c>
      <c r="B3" s="9">
        <v>2</v>
      </c>
      <c r="D3" s="5">
        <v>1</v>
      </c>
      <c r="F3" s="5" t="s">
        <v>3</v>
      </c>
      <c r="H3" s="5">
        <v>2</v>
      </c>
      <c r="J3" s="24" t="s">
        <v>120</v>
      </c>
      <c r="K3" s="25">
        <v>10</v>
      </c>
      <c r="M3" s="26">
        <v>0.05</v>
      </c>
      <c r="O3" s="27" t="s">
        <v>16</v>
      </c>
      <c r="Q3" s="28" t="s">
        <v>95</v>
      </c>
      <c r="S3" s="28" t="s">
        <v>4</v>
      </c>
    </row>
    <row r="4" spans="1:19" x14ac:dyDescent="0.25">
      <c r="A4" s="7" t="s">
        <v>30</v>
      </c>
      <c r="B4" s="9">
        <v>2</v>
      </c>
      <c r="D4" s="5">
        <v>2</v>
      </c>
      <c r="F4" s="5" t="s">
        <v>9</v>
      </c>
      <c r="H4" s="5">
        <v>3</v>
      </c>
      <c r="J4" s="24" t="s">
        <v>109</v>
      </c>
      <c r="K4" s="25">
        <v>8</v>
      </c>
      <c r="M4" s="26">
        <v>0.1</v>
      </c>
    </row>
    <row r="5" spans="1:19" x14ac:dyDescent="0.25">
      <c r="A5" s="7" t="s">
        <v>29</v>
      </c>
      <c r="B5" s="10">
        <v>2</v>
      </c>
      <c r="D5" s="5">
        <v>3</v>
      </c>
      <c r="F5" s="5" t="s">
        <v>34</v>
      </c>
      <c r="J5" s="24" t="s">
        <v>110</v>
      </c>
      <c r="K5" s="25">
        <v>7</v>
      </c>
      <c r="M5" s="26">
        <v>0.15</v>
      </c>
    </row>
    <row r="6" spans="1:19" x14ac:dyDescent="0.25">
      <c r="B6" s="6"/>
      <c r="D6" s="5">
        <v>4</v>
      </c>
      <c r="J6" s="24" t="s">
        <v>111</v>
      </c>
      <c r="K6" s="25">
        <v>8</v>
      </c>
      <c r="M6" s="26">
        <v>0.2</v>
      </c>
    </row>
    <row r="7" spans="1:19" x14ac:dyDescent="0.25">
      <c r="B7" s="6"/>
      <c r="H7" s="6"/>
      <c r="J7" s="24" t="s">
        <v>72</v>
      </c>
      <c r="K7" s="25">
        <v>5</v>
      </c>
      <c r="M7" s="26">
        <v>0.25</v>
      </c>
    </row>
    <row r="8" spans="1:19" x14ac:dyDescent="0.25">
      <c r="B8" s="6"/>
      <c r="F8" s="5"/>
      <c r="H8" s="6"/>
      <c r="J8" s="24" t="s">
        <v>73</v>
      </c>
      <c r="K8" s="25">
        <v>7</v>
      </c>
      <c r="M8" s="26">
        <v>0.3</v>
      </c>
    </row>
    <row r="9" spans="1:19" x14ac:dyDescent="0.25">
      <c r="J9" s="24" t="s">
        <v>112</v>
      </c>
      <c r="K9" s="25">
        <v>5</v>
      </c>
      <c r="M9" s="26">
        <v>0.35</v>
      </c>
    </row>
    <row r="10" spans="1:19" x14ac:dyDescent="0.25">
      <c r="J10" s="24" t="s">
        <v>113</v>
      </c>
      <c r="K10" s="25">
        <v>7</v>
      </c>
      <c r="M10" s="26">
        <v>0.4</v>
      </c>
    </row>
    <row r="11" spans="1:19" x14ac:dyDescent="0.25">
      <c r="M11" s="26">
        <v>0.45</v>
      </c>
    </row>
    <row r="12" spans="1:19" x14ac:dyDescent="0.25">
      <c r="M12" s="26">
        <v>0.5</v>
      </c>
    </row>
    <row r="13" spans="1:19" x14ac:dyDescent="0.25">
      <c r="M13" s="26">
        <v>0.55000000000000004</v>
      </c>
    </row>
    <row r="14" spans="1:19" x14ac:dyDescent="0.25">
      <c r="M14" s="26">
        <v>0.6</v>
      </c>
    </row>
    <row r="15" spans="1:19" x14ac:dyDescent="0.25">
      <c r="M15" s="26">
        <v>0.65</v>
      </c>
    </row>
    <row r="16" spans="1:19" x14ac:dyDescent="0.25">
      <c r="M16" s="26">
        <v>0.7</v>
      </c>
    </row>
    <row r="17" spans="13:13" x14ac:dyDescent="0.25">
      <c r="M17" s="26">
        <v>0.75</v>
      </c>
    </row>
    <row r="18" spans="13:13" x14ac:dyDescent="0.25">
      <c r="M18" s="26">
        <v>0.8</v>
      </c>
    </row>
    <row r="19" spans="13:13" x14ac:dyDescent="0.25">
      <c r="M19" s="26">
        <v>0.85</v>
      </c>
    </row>
    <row r="20" spans="13:13" x14ac:dyDescent="0.25">
      <c r="M20" s="26">
        <v>0.9</v>
      </c>
    </row>
    <row r="21" spans="13:13" x14ac:dyDescent="0.25">
      <c r="M21" s="26">
        <v>0.95</v>
      </c>
    </row>
    <row r="22" spans="13:13" x14ac:dyDescent="0.25">
      <c r="M22" s="26">
        <v>1</v>
      </c>
    </row>
    <row r="35" spans="1:1" x14ac:dyDescent="0.25">
      <c r="A35" s="31"/>
    </row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Liste de contacts client</vt:lpstr>
      <vt:lpstr>Réservation</vt:lpstr>
      <vt:lpstr>Visuel Planning</vt:lpstr>
      <vt:lpstr>facturation</vt:lpstr>
      <vt:lpstr>Paramètres</vt:lpstr>
      <vt:lpstr>L_Animal</vt:lpstr>
      <vt:lpstr>L_AnimSupp</vt:lpstr>
      <vt:lpstr>L_Choix</vt:lpstr>
      <vt:lpstr>L_Code_Animal</vt:lpstr>
      <vt:lpstr>L_Consultation</vt:lpstr>
      <vt:lpstr>L_Contact</vt:lpstr>
      <vt:lpstr>L_Nb_visite</vt:lpstr>
      <vt:lpstr>L_Prestation</vt:lpstr>
      <vt:lpstr>L_Prix</vt:lpstr>
      <vt:lpstr>L_Reglement</vt:lpstr>
      <vt:lpstr>L_Remise</vt:lpstr>
      <vt:lpstr>L_Type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nikkox</dc:creator>
  <cp:lastModifiedBy>JoDan</cp:lastModifiedBy>
  <cp:lastPrinted>2019-08-15T15:08:27Z</cp:lastPrinted>
  <dcterms:created xsi:type="dcterms:W3CDTF">2019-08-13T06:15:41Z</dcterms:created>
  <dcterms:modified xsi:type="dcterms:W3CDTF">2019-08-15T15:08:49Z</dcterms:modified>
</cp:coreProperties>
</file>