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032ABE3-E1AF-4476-9DA7-834CEC87CFD0}" xr6:coauthVersionLast="44" xr6:coauthVersionMax="45" xr10:uidLastSave="{00000000-0000-0000-0000-000000000000}"/>
  <bookViews>
    <workbookView xWindow="-108" yWindow="-108" windowWidth="23256" windowHeight="12576" activeTab="5" xr2:uid="{31F82320-C62C-49BF-B1B5-6AFBEF5447D0}"/>
  </bookViews>
  <sheets>
    <sheet name="TRIMESTRE 1" sheetId="1" r:id="rId1"/>
    <sheet name="TRIMESTRE 2" sheetId="2" r:id="rId2"/>
    <sheet name="TRIMESTRE 3" sheetId="3" r:id="rId3"/>
    <sheet name="TRIMESTRE 4" sheetId="4" r:id="rId4"/>
    <sheet name="Feuil1" sheetId="12" r:id="rId5"/>
    <sheet name="XX" sheetId="5" r:id="rId6"/>
  </sheets>
  <externalReferences>
    <externalReference r:id="rId7"/>
  </externalReferences>
  <definedNames>
    <definedName name="_xlcn.WorksheetConnection_Classeur3.xlsxDossier_Coutiers" hidden="1">Dossier_Coutiers[]</definedName>
    <definedName name="_xlcn.WorksheetConnection_Classeur3.xlsxRécap_Clients_Fournisseurs" hidden="1">Récap_Clients_Fournisseurs[]</definedName>
    <definedName name="DonnéesExternes_1" localSheetId="4" hidden="1">Feuil1!$A$1:$G$15</definedName>
    <definedName name="DonnéesExternes_2" localSheetId="4">Feuil1!$R$1</definedName>
    <definedName name="DonnéesExternes_2" localSheetId="5" hidden="1">XX!#REF!</definedName>
    <definedName name="DonnéesExternes_3" localSheetId="4" hidden="1">Feuil1!$L$1:$Q$5</definedName>
  </definedNames>
  <calcPr calcId="191029" concurrentCalc="0"/>
  <pivotCaches>
    <pivotCache cacheId="59" r:id="rId8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Récap_Clients_Fournisseurs" name="Récap_Clients_Fournisseurs" connection="WorksheetConnection_Classeur3.xlsx!Récap_Clients_Fournisseurs"/>
          <x15:modelTable id="Dossier_Coutiers" name="Dossier_Coutiers" connection="WorksheetConnection_Classeur3.xlsx!Dossier_Coutier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12" l="1" a="1"/>
  <c r="J15" i="12"/>
  <c r="J14" i="12" a="1"/>
  <c r="J14" i="12"/>
  <c r="J13" i="12" a="1"/>
  <c r="J13" i="12"/>
  <c r="J12" i="12" a="1"/>
  <c r="J12" i="12"/>
  <c r="J11" i="12" a="1"/>
  <c r="J11" i="12"/>
  <c r="J10" i="12" a="1"/>
  <c r="J10" i="12"/>
  <c r="J9" i="12" a="1"/>
  <c r="J9" i="12"/>
  <c r="J8" i="12" a="1"/>
  <c r="J8" i="12"/>
  <c r="J7" i="12" a="1"/>
  <c r="J7" i="12"/>
  <c r="J6" i="12" a="1"/>
  <c r="J6" i="12"/>
  <c r="J5" i="12" a="1"/>
  <c r="J5" i="12"/>
  <c r="J4" i="12" a="1"/>
  <c r="J4" i="12"/>
  <c r="J3" i="12" a="1"/>
  <c r="J3" i="12"/>
  <c r="J2" i="12" a="1"/>
  <c r="J2" i="12"/>
  <c r="I15" i="12" a="1"/>
  <c r="I15" i="12"/>
  <c r="I14" i="12" a="1"/>
  <c r="I14" i="12"/>
  <c r="I13" i="12" a="1"/>
  <c r="I13" i="12"/>
  <c r="I12" i="12" a="1"/>
  <c r="I12" i="12"/>
  <c r="I11" i="12" a="1"/>
  <c r="I11" i="12"/>
  <c r="I10" i="12" a="1"/>
  <c r="I10" i="12"/>
  <c r="I9" i="12" a="1"/>
  <c r="I9" i="12"/>
  <c r="I8" i="12" a="1"/>
  <c r="I8" i="12"/>
  <c r="I7" i="12" a="1"/>
  <c r="I7" i="12"/>
  <c r="I6" i="12" a="1"/>
  <c r="I6" i="12"/>
  <c r="I5" i="12" a="1"/>
  <c r="I5" i="12"/>
  <c r="I4" i="12" a="1"/>
  <c r="I4" i="12"/>
  <c r="I3" i="12" a="1"/>
  <c r="I3" i="12"/>
  <c r="I2" i="12" a="1"/>
  <c r="I2" i="12"/>
  <c r="H15" i="12" a="1"/>
  <c r="H15" i="12"/>
  <c r="H14" i="12" a="1"/>
  <c r="H14" i="12"/>
  <c r="H13" i="12" a="1"/>
  <c r="H13" i="12"/>
  <c r="H12" i="12" a="1"/>
  <c r="H12" i="12"/>
  <c r="H11" i="12" a="1"/>
  <c r="H11" i="12"/>
  <c r="H10" i="12" a="1"/>
  <c r="H10" i="12"/>
  <c r="H9" i="12" a="1"/>
  <c r="H9" i="12"/>
  <c r="H8" i="12" a="1"/>
  <c r="H8" i="12"/>
  <c r="H7" i="12" a="1"/>
  <c r="H7" i="12"/>
  <c r="H6" i="12" a="1"/>
  <c r="H6" i="12"/>
  <c r="H5" i="12" a="1"/>
  <c r="H5" i="12"/>
  <c r="H4" i="12" a="1"/>
  <c r="H4" i="12"/>
  <c r="H3" i="12" a="1"/>
  <c r="H3" i="12"/>
  <c r="H2" i="12" a="1"/>
  <c r="H2" i="12"/>
  <c r="K28" i="5"/>
  <c r="J28" i="5"/>
  <c r="I28" i="5"/>
  <c r="F25" i="5"/>
  <c r="G25" i="5"/>
  <c r="H25" i="5"/>
  <c r="F27" i="5"/>
  <c r="G27" i="5"/>
  <c r="H27" i="5"/>
  <c r="H28" i="5"/>
  <c r="G26" i="5"/>
  <c r="E26" i="5"/>
  <c r="I24" i="5" a="1"/>
  <c r="I24" i="5"/>
  <c r="H24" i="5"/>
  <c r="J21" i="5"/>
  <c r="J20" i="5"/>
  <c r="J19" i="5"/>
  <c r="T18" i="5"/>
  <c r="S18" i="5"/>
  <c r="R18" i="5"/>
  <c r="K18" i="5"/>
  <c r="J18" i="5"/>
  <c r="J17" i="5"/>
  <c r="J16" i="5"/>
  <c r="J15" i="5"/>
  <c r="J14" i="5"/>
  <c r="J13" i="5"/>
  <c r="T12" i="5"/>
  <c r="S12" i="5"/>
  <c r="R12" i="5"/>
  <c r="K12" i="5"/>
  <c r="J12" i="5"/>
  <c r="J11" i="5"/>
  <c r="J10" i="5"/>
  <c r="J9" i="5"/>
  <c r="J8" i="5"/>
  <c r="J7" i="5"/>
  <c r="T6" i="5"/>
  <c r="S6" i="5"/>
  <c r="R6" i="5"/>
  <c r="K6" i="5"/>
  <c r="J6" i="5"/>
  <c r="J5" i="5"/>
  <c r="J4" i="5"/>
  <c r="J3" i="5"/>
  <c r="T2" i="5"/>
  <c r="S2" i="5"/>
  <c r="R2" i="5"/>
  <c r="K2" i="5"/>
  <c r="J2" i="5"/>
  <c r="J21" i="4"/>
  <c r="J20" i="4"/>
  <c r="J19" i="4"/>
  <c r="T18" i="4"/>
  <c r="S18" i="4"/>
  <c r="R18" i="4"/>
  <c r="K18" i="4"/>
  <c r="J18" i="4"/>
  <c r="J17" i="4"/>
  <c r="J16" i="4"/>
  <c r="J15" i="4"/>
  <c r="J14" i="4"/>
  <c r="J13" i="4"/>
  <c r="T12" i="4"/>
  <c r="S12" i="4"/>
  <c r="R12" i="4"/>
  <c r="K12" i="4"/>
  <c r="J12" i="4"/>
  <c r="J11" i="4"/>
  <c r="J10" i="4"/>
  <c r="J9" i="4"/>
  <c r="J8" i="4"/>
  <c r="J7" i="4"/>
  <c r="T6" i="4"/>
  <c r="S6" i="4"/>
  <c r="R6" i="4"/>
  <c r="K6" i="4"/>
  <c r="J6" i="4"/>
  <c r="J5" i="4"/>
  <c r="J4" i="4"/>
  <c r="J3" i="4"/>
  <c r="T2" i="4"/>
  <c r="S2" i="4"/>
  <c r="R2" i="4"/>
  <c r="K2" i="4"/>
  <c r="J2" i="4"/>
  <c r="J21" i="3"/>
  <c r="J20" i="3"/>
  <c r="J19" i="3"/>
  <c r="T18" i="3"/>
  <c r="S18" i="3"/>
  <c r="R18" i="3"/>
  <c r="K18" i="3"/>
  <c r="J18" i="3"/>
  <c r="J17" i="3"/>
  <c r="J16" i="3"/>
  <c r="J15" i="3"/>
  <c r="J14" i="3"/>
  <c r="J13" i="3"/>
  <c r="T12" i="3"/>
  <c r="S12" i="3"/>
  <c r="R12" i="3"/>
  <c r="K12" i="3"/>
  <c r="J12" i="3"/>
  <c r="J11" i="3"/>
  <c r="J10" i="3"/>
  <c r="J9" i="3"/>
  <c r="J8" i="3"/>
  <c r="J7" i="3"/>
  <c r="T6" i="3"/>
  <c r="S6" i="3"/>
  <c r="R6" i="3"/>
  <c r="K6" i="3"/>
  <c r="J6" i="3"/>
  <c r="J5" i="3"/>
  <c r="J4" i="3"/>
  <c r="J3" i="3"/>
  <c r="T2" i="3"/>
  <c r="S2" i="3"/>
  <c r="R2" i="3"/>
  <c r="K2" i="3"/>
  <c r="J2" i="3"/>
  <c r="J21" i="2"/>
  <c r="J20" i="2"/>
  <c r="J19" i="2"/>
  <c r="T18" i="2"/>
  <c r="S18" i="2"/>
  <c r="R18" i="2"/>
  <c r="K18" i="2"/>
  <c r="J18" i="2"/>
  <c r="J17" i="2"/>
  <c r="J16" i="2"/>
  <c r="J15" i="2"/>
  <c r="J14" i="2"/>
  <c r="J13" i="2"/>
  <c r="T12" i="2"/>
  <c r="S12" i="2"/>
  <c r="R12" i="2"/>
  <c r="K12" i="2"/>
  <c r="J12" i="2"/>
  <c r="J11" i="2"/>
  <c r="J10" i="2"/>
  <c r="J9" i="2"/>
  <c r="J8" i="2"/>
  <c r="J7" i="2"/>
  <c r="T6" i="2"/>
  <c r="S6" i="2"/>
  <c r="R6" i="2"/>
  <c r="K6" i="2"/>
  <c r="J6" i="2"/>
  <c r="J5" i="2"/>
  <c r="J4" i="2"/>
  <c r="J3" i="2"/>
  <c r="T2" i="2"/>
  <c r="S2" i="2"/>
  <c r="R2" i="2"/>
  <c r="K2" i="2"/>
  <c r="J2" i="2"/>
  <c r="K18" i="1"/>
  <c r="J21" i="1"/>
  <c r="J20" i="1"/>
  <c r="J19" i="1"/>
  <c r="T18" i="1"/>
  <c r="S18" i="1"/>
  <c r="R18" i="1"/>
  <c r="J18" i="1"/>
  <c r="K12" i="1"/>
  <c r="J17" i="1"/>
  <c r="J16" i="1"/>
  <c r="J15" i="1"/>
  <c r="J14" i="1"/>
  <c r="J13" i="1"/>
  <c r="T12" i="1"/>
  <c r="S12" i="1"/>
  <c r="R12" i="1"/>
  <c r="J12" i="1"/>
  <c r="T2" i="1"/>
  <c r="S2" i="1"/>
  <c r="R2" i="1"/>
  <c r="T6" i="1"/>
  <c r="S6" i="1"/>
  <c r="R6" i="1"/>
  <c r="K6" i="1"/>
  <c r="J10" i="1"/>
  <c r="J11" i="1"/>
  <c r="J9" i="1"/>
  <c r="J8" i="1"/>
  <c r="J7" i="1"/>
  <c r="J6" i="1"/>
  <c r="K2" i="1"/>
  <c r="J3" i="1"/>
  <c r="J4" i="1"/>
  <c r="J5" i="1"/>
  <c r="J2" i="1"/>
  <c r="K24" i="5"/>
  <c r="J24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DE8C74-4F36-40F9-97A4-BCDEAECA91C6}" keepAlive="1" name="Requête - Clients" description="Connexion à la requête « Clients » dans le classeur." type="5" refreshedVersion="6" background="1" saveData="1">
    <dbPr connection="Provider=Microsoft.Mashup.OleDb.1;Data Source=$Workbook$;Location=Clients;Extended Properties=&quot;&quot;" command="SELECT * FROM [Clients]"/>
  </connection>
  <connection id="2" xr16:uid="{A964159C-5E3B-4E19-9A56-DD0D40AB0B40}" keepAlive="1" name="Requête - Dossier/Coutiers" description="Connexion à la requête « Dossier/Coutiers » dans le classeur." type="5" refreshedVersion="6" background="1" saveData="1">
    <dbPr connection="Provider=Microsoft.Mashup.OleDb.1;Data Source=$Workbook$;Location=Dossier/Coutiers;Extended Properties=&quot;&quot;" command="SELECT * FROM [Dossier/Coutiers]"/>
  </connection>
  <connection id="3" xr16:uid="{5F7A632D-47BF-4DB3-A84D-632E8DE44C6D}" keepAlive="1" name="Requête - Fournisseurs" description="Connexion à la requête « Fournisseurs » dans le classeur." type="5" refreshedVersion="6" background="1" saveData="1">
    <dbPr connection="Provider=Microsoft.Mashup.OleDb.1;Data Source=$Workbook$;Location=Fournisseurs;Extended Properties=&quot;&quot;" command="SELECT * FROM [Fournisseurs]"/>
  </connection>
  <connection id="4" xr16:uid="{FBB54B60-02C9-47BE-A113-BD242EF018A6}" keepAlive="1" name="Requête - Récap" description="Connexion à la requête « Récap » dans le classeur." type="5" refreshedVersion="6" background="1" saveData="1">
    <dbPr connection="Provider=Microsoft.Mashup.OleDb.1;Data Source=$Workbook$;Location=Récap;Extended Properties=&quot;&quot;" command="SELECT * FROM [Récap]"/>
  </connection>
  <connection id="5" xr16:uid="{47550632-CB03-45E1-9383-A0A374B4B0F9}" keepAlive="1" name="Requête - Récap Clients/Fournisseurs" description="Connexion à la requête « Récap Clients/Fournisseurs » dans le classeur." type="5" refreshedVersion="6" background="1" saveData="1">
    <dbPr connection="Provider=Microsoft.Mashup.OleDb.1;Data Source=$Workbook$;Location=Récap Clients/Fournisseurs;Extended Properties=&quot;&quot;" command="SELECT * FROM [Récap Clients/Fournisseurs]"/>
  </connection>
  <connection id="6" xr16:uid="{1BAE2BB7-BB45-478D-83BD-2C276872F028}" keepAlive="1" name="Requête - Trimestre 1" description="Connexion à la requête « Trimestre 1 » dans le classeur." type="5" refreshedVersion="0" background="1">
    <dbPr connection="Provider=Microsoft.Mashup.OleDb.1;Data Source=$Workbook$;Location=&quot;Trimestre 1&quot;;Extended Properties=&quot;&quot;" command="SELECT * FROM [Trimestre 1]"/>
  </connection>
  <connection id="7" xr16:uid="{46018927-2CD1-49DE-93C3-FB3495AFAB99}" keepAlive="1" name="Requête - Trimestre 2" description="Connexion à la requête « Trimestre 2 » dans le classeur." type="5" refreshedVersion="0" background="1">
    <dbPr connection="Provider=Microsoft.Mashup.OleDb.1;Data Source=$Workbook$;Location=&quot;Trimestre 2&quot;;Extended Properties=&quot;&quot;" command="SELECT * FROM [Trimestre 2]"/>
  </connection>
  <connection id="8" xr16:uid="{E5A183A8-77CD-467A-8DE6-E4AB3AF9272F}" keepAlive="1" name="Requête - Trimestre 3" description="Connexion à la requête « Trimestre 3 » dans le classeur." type="5" refreshedVersion="6" background="1">
    <dbPr connection="Provider=Microsoft.Mashup.OleDb.1;Data Source=$Workbook$;Location=&quot;Trimestre 3&quot;;Extended Properties=&quot;&quot;" command="SELECT * FROM [Trimestre 3]"/>
  </connection>
  <connection id="9" xr16:uid="{62A3B6FD-7C68-4D19-9DE2-67EE270CFCDC}" keepAlive="1" name="Requête - Trimestre 4" description="Connexion à la requête « Trimestre 4 » dans le classeur." type="5" refreshedVersion="0" background="1">
    <dbPr connection="Provider=Microsoft.Mashup.OleDb.1;Data Source=$Workbook$;Location=&quot;Trimestre 4&quot;;Extended Properties=&quot;&quot;" command="SELECT * FROM [Trimestre 4]"/>
  </connection>
  <connection id="10" xr16:uid="{9D742278-F543-43A6-9C6D-7E57B881AEA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11" xr16:uid="{18C920C3-BAC4-43E1-82C3-81BF34FC0E0C}" name="WorksheetConnection_Classeur3.xlsx!Dossier_Coutiers" type="102" refreshedVersion="6" minRefreshableVersion="5">
    <extLst>
      <ext xmlns:x15="http://schemas.microsoft.com/office/spreadsheetml/2010/11/main" uri="{DE250136-89BD-433C-8126-D09CA5730AF9}">
        <x15:connection id="Dossier_Coutiers">
          <x15:rangePr sourceName="_xlcn.WorksheetConnection_Classeur3.xlsxDossier_Coutiers"/>
        </x15:connection>
      </ext>
    </extLst>
  </connection>
  <connection id="12" xr16:uid="{2ECD535D-CD80-4A28-A4ED-51D837F7BF65}" name="WorksheetConnection_Classeur3.xlsx!Récap_Clients_Fournisseurs" type="102" refreshedVersion="6" minRefreshableVersion="5">
    <extLst>
      <ext xmlns:x15="http://schemas.microsoft.com/office/spreadsheetml/2010/11/main" uri="{DE250136-89BD-433C-8126-D09CA5730AF9}">
        <x15:connection id="Récap_Clients_Fournisseurs" autoDelete="1">
          <x15:rangePr sourceName="_xlcn.WorksheetConnection_Classeur3.xlsxRécap_Clients_Fournisseurs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<sst xmlns="http://schemas.openxmlformats.org/spreadsheetml/2006/main" count="826" uniqueCount="75">
  <si>
    <t>Dates 
de départ</t>
  </si>
  <si>
    <t>N° Dossier</t>
  </si>
  <si>
    <t>Courtiers</t>
  </si>
  <si>
    <t>Clients</t>
  </si>
  <si>
    <t>N° 
factures</t>
  </si>
  <si>
    <t>Date Emission Facture</t>
  </si>
  <si>
    <t>Montants HT</t>
  </si>
  <si>
    <t>TVA</t>
  </si>
  <si>
    <t>Montants TTC</t>
  </si>
  <si>
    <t>Marges HT</t>
  </si>
  <si>
    <t>dénomination</t>
  </si>
  <si>
    <t>Routing</t>
  </si>
  <si>
    <t>Paiement</t>
  </si>
  <si>
    <t>MOD</t>
  </si>
  <si>
    <t>Date de
paiement</t>
  </si>
  <si>
    <t>Marge HT</t>
  </si>
  <si>
    <t>TVA_1</t>
  </si>
  <si>
    <t>Marge TTC</t>
  </si>
  <si>
    <t>Echéancier</t>
  </si>
  <si>
    <t>Observations</t>
  </si>
  <si>
    <t>19.0120</t>
  </si>
  <si>
    <t>XX</t>
  </si>
  <si>
    <t>YZX</t>
  </si>
  <si>
    <t>Fournisseurs</t>
  </si>
  <si>
    <t>ABC</t>
  </si>
  <si>
    <t>HYJ</t>
  </si>
  <si>
    <t>F201901</t>
  </si>
  <si>
    <t>F201902</t>
  </si>
  <si>
    <t>F201903</t>
  </si>
  <si>
    <t>F201904</t>
  </si>
  <si>
    <t>XXX</t>
  </si>
  <si>
    <t>UUU</t>
  </si>
  <si>
    <t>HHH</t>
  </si>
  <si>
    <t>VVV</t>
  </si>
  <si>
    <t xml:space="preserve">Virement </t>
  </si>
  <si>
    <t>Chèque</t>
  </si>
  <si>
    <t>Virement</t>
  </si>
  <si>
    <t>PA</t>
  </si>
  <si>
    <t>19.0415</t>
  </si>
  <si>
    <t>HTF</t>
  </si>
  <si>
    <t>HVGF</t>
  </si>
  <si>
    <t>BNK</t>
  </si>
  <si>
    <t>Kol^P</t>
  </si>
  <si>
    <t>F2016250</t>
  </si>
  <si>
    <t>F2016251</t>
  </si>
  <si>
    <t>F2016252</t>
  </si>
  <si>
    <t>F2016253</t>
  </si>
  <si>
    <t>F2016254</t>
  </si>
  <si>
    <t>F2016255</t>
  </si>
  <si>
    <t>dgqniohj7</t>
  </si>
  <si>
    <t>hoehoh</t>
  </si>
  <si>
    <t>DF</t>
  </si>
  <si>
    <t>JUH</t>
  </si>
  <si>
    <t>RHZH</t>
  </si>
  <si>
    <t>EZHA</t>
  </si>
  <si>
    <t>AEH</t>
  </si>
  <si>
    <t>19.0325</t>
  </si>
  <si>
    <t>HYG</t>
  </si>
  <si>
    <t>ZSYQU</t>
  </si>
  <si>
    <t>EZUA</t>
  </si>
  <si>
    <t>CA Client</t>
  </si>
  <si>
    <t>CA Fournisseur</t>
  </si>
  <si>
    <t>PREVISIONNEL</t>
  </si>
  <si>
    <t>REEL</t>
  </si>
  <si>
    <t xml:space="preserve">TOTAL </t>
  </si>
  <si>
    <t>A B C D E H R S T</t>
  </si>
  <si>
    <t>Total général</t>
  </si>
  <si>
    <t>(vide)</t>
  </si>
  <si>
    <t>Mt Fournisseurs</t>
  </si>
  <si>
    <t>Mt Clients</t>
  </si>
  <si>
    <t>CA Fournisseurs</t>
  </si>
  <si>
    <t>CA Clients</t>
  </si>
  <si>
    <t xml:space="preserve"> Marge HT</t>
  </si>
  <si>
    <t xml:space="preserve"> Marge TTC</t>
  </si>
  <si>
    <t>TVA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</si>
</sst>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7" formatCode="#,##0;\-#,##0;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06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44" fontId="0" fillId="0" borderId="1" xfId="0" applyNumberFormat="1" applyBorder="1"/>
    <xf numFmtId="164" fontId="1" fillId="0" borderId="1" xfId="0" applyNumberFormat="1" applyFont="1" applyBorder="1"/>
    <xf numFmtId="44" fontId="1" fillId="0" borderId="1" xfId="0" applyNumberFormat="1" applyFon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4" xfId="0" applyNumberFormat="1" applyBorder="1"/>
    <xf numFmtId="164" fontId="0" fillId="0" borderId="4" xfId="0" applyNumberFormat="1" applyBorder="1"/>
    <xf numFmtId="44" fontId="0" fillId="0" borderId="4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14" fontId="0" fillId="0" borderId="9" xfId="0" applyNumberFormat="1" applyBorder="1"/>
    <xf numFmtId="44" fontId="1" fillId="0" borderId="9" xfId="0" applyNumberFormat="1" applyFont="1" applyBorder="1"/>
    <xf numFmtId="0" fontId="0" fillId="0" borderId="10" xfId="0" applyBorder="1"/>
    <xf numFmtId="14" fontId="0" fillId="0" borderId="11" xfId="0" applyNumberFormat="1" applyBorder="1"/>
    <xf numFmtId="14" fontId="0" fillId="0" borderId="2" xfId="0" applyNumberFormat="1" applyBorder="1"/>
    <xf numFmtId="164" fontId="1" fillId="0" borderId="2" xfId="0" applyNumberFormat="1" applyFont="1" applyBorder="1"/>
    <xf numFmtId="44" fontId="1" fillId="0" borderId="2" xfId="0" applyNumberFormat="1" applyFont="1" applyBorder="1"/>
    <xf numFmtId="0" fontId="0" fillId="0" borderId="12" xfId="0" applyBorder="1"/>
    <xf numFmtId="164" fontId="3" fillId="0" borderId="1" xfId="0" applyNumberFormat="1" applyFont="1" applyBorder="1"/>
    <xf numFmtId="44" fontId="3" fillId="0" borderId="1" xfId="0" applyNumberFormat="1" applyFont="1" applyBorder="1"/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  <xf numFmtId="0" fontId="5" fillId="2" borderId="16" xfId="0" applyFont="1" applyFill="1" applyBorder="1" applyAlignment="1">
      <alignment horizontal="center"/>
    </xf>
    <xf numFmtId="0" fontId="5" fillId="2" borderId="13" xfId="0" applyFont="1" applyFill="1" applyBorder="1"/>
    <xf numFmtId="0" fontId="5" fillId="2" borderId="17" xfId="0" applyFont="1" applyFill="1" applyBorder="1"/>
    <xf numFmtId="44" fontId="5" fillId="2" borderId="18" xfId="0" applyNumberFormat="1" applyFont="1" applyFill="1" applyBorder="1"/>
    <xf numFmtId="0" fontId="5" fillId="2" borderId="11" xfId="0" applyFont="1" applyFill="1" applyBorder="1"/>
    <xf numFmtId="0" fontId="5" fillId="2" borderId="2" xfId="0" applyFont="1" applyFill="1" applyBorder="1"/>
    <xf numFmtId="0" fontId="5" fillId="2" borderId="12" xfId="0" applyFont="1" applyFill="1" applyBorder="1"/>
    <xf numFmtId="44" fontId="0" fillId="0" borderId="1" xfId="1" applyFont="1" applyBorder="1"/>
    <xf numFmtId="164" fontId="5" fillId="0" borderId="1" xfId="0" applyNumberFormat="1" applyFont="1" applyBorder="1"/>
    <xf numFmtId="0" fontId="0" fillId="0" borderId="14" xfId="0" applyBorder="1"/>
    <xf numFmtId="0" fontId="0" fillId="0" borderId="0" xfId="0" applyNumberFormat="1"/>
    <xf numFmtId="14" fontId="0" fillId="3" borderId="3" xfId="0" applyNumberFormat="1" applyFill="1" applyBorder="1"/>
    <xf numFmtId="14" fontId="0" fillId="3" borderId="6" xfId="0" applyNumberFormat="1" applyFill="1" applyBorder="1"/>
    <xf numFmtId="14" fontId="0" fillId="3" borderId="11" xfId="0" applyNumberFormat="1" applyFill="1" applyBorder="1"/>
    <xf numFmtId="14" fontId="0" fillId="3" borderId="8" xfId="0" applyNumberFormat="1" applyFill="1" applyBorder="1"/>
    <xf numFmtId="0" fontId="0" fillId="3" borderId="0" xfId="0" applyFill="1"/>
    <xf numFmtId="0" fontId="0" fillId="3" borderId="4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9" xfId="0" applyFill="1" applyBorder="1"/>
    <xf numFmtId="164" fontId="0" fillId="3" borderId="4" xfId="0" applyNumberFormat="1" applyFill="1" applyBorder="1"/>
    <xf numFmtId="164" fontId="0" fillId="3" borderId="1" xfId="0" applyNumberFormat="1" applyFill="1" applyBorder="1"/>
    <xf numFmtId="164" fontId="1" fillId="3" borderId="1" xfId="0" applyNumberFormat="1" applyFont="1" applyFill="1" applyBorder="1"/>
    <xf numFmtId="164" fontId="1" fillId="3" borderId="2" xfId="0" applyNumberFormat="1" applyFont="1" applyFill="1" applyBorder="1"/>
    <xf numFmtId="164" fontId="3" fillId="3" borderId="1" xfId="0" applyNumberFormat="1" applyFont="1" applyFill="1" applyBorder="1"/>
    <xf numFmtId="44" fontId="0" fillId="3" borderId="4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44" fontId="0" fillId="3" borderId="13" xfId="0" applyNumberFormat="1" applyFill="1" applyBorder="1" applyAlignment="1">
      <alignment horizontal="center" vertical="center"/>
    </xf>
    <xf numFmtId="44" fontId="0" fillId="3" borderId="14" xfId="0" applyNumberFormat="1" applyFill="1" applyBorder="1" applyAlignment="1">
      <alignment horizontal="center" vertical="center"/>
    </xf>
    <xf numFmtId="44" fontId="0" fillId="3" borderId="15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0" fontId="3" fillId="3" borderId="14" xfId="0" applyFont="1" applyFill="1" applyBorder="1"/>
    <xf numFmtId="0" fontId="3" fillId="0" borderId="14" xfId="0" applyFont="1" applyBorder="1"/>
    <xf numFmtId="0" fontId="3" fillId="0" borderId="0" xfId="0" applyFont="1"/>
    <xf numFmtId="14" fontId="0" fillId="0" borderId="0" xfId="0" applyNumberFormat="1"/>
    <xf numFmtId="3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7" fontId="0" fillId="0" borderId="0" xfId="0" applyNumberFormat="1"/>
  </cellXfs>
  <cellStyles count="2">
    <cellStyle name="Monétaire" xfId="1" builtinId="4"/>
    <cellStyle name="Normal" xfId="0" builtinId="0"/>
  </cellStyles>
  <dxfs count="149">
    <dxf>
      <numFmt numFmtId="3" formatCode="#,##0"/>
    </dxf>
    <dxf>
      <numFmt numFmtId="167" formatCode="#,##0;\-#,##0;;@"/>
    </dxf>
    <dxf>
      <numFmt numFmtId="165" formatCode="\ &quot;0;-0;;@&quot;"/>
    </dxf>
    <dxf>
      <alignment horizontal="center"/>
    </dxf>
    <dxf>
      <border>
        <top style="thin">
          <color auto="1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border>
        <top style="thin">
          <color auto="1"/>
        </top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top style="thin">
          <color auto="1"/>
        </top>
        <vertical/>
        <horizontal/>
      </border>
    </dxf>
    <dxf>
      <font>
        <color theme="0"/>
      </font>
    </dxf>
    <dxf>
      <font>
        <color theme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rgb="FFFFFF00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df4e87898740a84f/Documents/Comptabilit&#233;/Comptabilit&#233;/Comptabilit&#233;%202019/PAIEMENTS%20DES%20DOSSIERS%20AA%202019%20-%20DERNIERE%20VERSION%20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-Fev-Mar 19"/>
      <sheetName val="Avr-Mai-Juin 19"/>
      <sheetName val="Juil-Aou-Sep 19"/>
      <sheetName val="Oct-Nov-Dec 19"/>
      <sheetName val="Total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Dates 
de départ</v>
          </cell>
          <cell r="K1" t="str">
            <v>Marges HT</v>
          </cell>
          <cell r="R1" t="str">
            <v>Marge HT</v>
          </cell>
          <cell r="S1" t="str">
            <v>TVA</v>
          </cell>
          <cell r="T1" t="str">
            <v>Marge TTC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51.074297685183" createdVersion="6" refreshedVersion="6" minRefreshableVersion="3" recordCount="14" xr:uid="{355BA950-8B8A-457C-B182-769D6BC3F5EC}">
  <cacheSource type="worksheet">
    <worksheetSource name="Récap_Clients_Fournisseurs"/>
  </cacheSource>
  <cacheFields count="10">
    <cacheField name="Dates _x000a_de départ" numFmtId="14">
      <sharedItems containsSemiMixedTypes="0" containsNonDate="0" containsDate="1" containsString="0" minDate="2020-01-01T00:00:00" maxDate="2020-01-26T00:00:00" count="3">
        <d v="2020-01-01T00:00:00"/>
        <d v="2020-01-12T00:00:00"/>
        <d v="2020-01-25T00:00:00"/>
      </sharedItems>
    </cacheField>
    <cacheField name="N° Dossier" numFmtId="0">
      <sharedItems count="3">
        <s v="19.0120"/>
        <s v="19.0325"/>
        <s v="19.0415"/>
      </sharedItems>
    </cacheField>
    <cacheField name="Courtiers" numFmtId="0">
      <sharedItems count="3">
        <s v="XX"/>
        <s v="DF"/>
        <s v="PA"/>
      </sharedItems>
    </cacheField>
    <cacheField name="Clients" numFmtId="0">
      <sharedItems containsBlank="1" count="5">
        <m/>
        <s v="YZX"/>
        <s v="JUH"/>
        <s v="HTF"/>
        <s v="HYG"/>
      </sharedItems>
    </cacheField>
    <cacheField name="Mt Clients" numFmtId="0">
      <sharedItems containsString="0" containsBlank="1" containsNumber="1" containsInteger="1" minValue="16000" maxValue="492000"/>
    </cacheField>
    <cacheField name="Fournisseurs" numFmtId="0">
      <sharedItems containsBlank="1" count="11">
        <s v="ABC"/>
        <s v="HYJ"/>
        <m/>
        <s v="AEH"/>
        <s v="EZHA"/>
        <s v="RHZH"/>
        <s v="BNK"/>
        <s v="HVGF"/>
        <s v="Kol^P"/>
        <s v="EZUA"/>
        <s v="ZSYQU"/>
      </sharedItems>
    </cacheField>
    <cacheField name="Mt Fournisseurs" numFmtId="0">
      <sharedItems containsString="0" containsBlank="1" containsNumber="1" containsInteger="1" minValue="-43400" maxValue="-2000"/>
    </cacheField>
    <cacheField name="Marge HT" numFmtId="0">
      <sharedItems containsMixedTypes="1" containsNumber="1" containsInteger="1" minValue="2700" maxValue="91100" count="5">
        <n v="2700"/>
        <s v=""/>
        <n v="83900"/>
        <n v="91100"/>
        <n v="7700"/>
      </sharedItems>
    </cacheField>
    <cacheField name="TVA_1" numFmtId="0">
      <sharedItems containsMixedTypes="1" containsNumber="1" containsInteger="1" minValue="-85" maxValue="13230" count="4">
        <n v="-85"/>
        <s v=""/>
        <n v="2590"/>
        <n v="13230"/>
      </sharedItems>
    </cacheField>
    <cacheField name="Marge TTC" numFmtId="0">
      <sharedItems containsMixedTypes="1" containsNumber="1" containsInteger="1" minValue="2615" maxValue="104330" count="5">
        <n v="2615"/>
        <s v=""/>
        <n v="86490"/>
        <n v="104330"/>
        <n v="76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  <m/>
    <x v="0"/>
    <n v="-2000"/>
    <x v="0"/>
    <x v="0"/>
    <x v="0"/>
  </r>
  <r>
    <x v="0"/>
    <x v="0"/>
    <x v="0"/>
    <x v="0"/>
    <m/>
    <x v="1"/>
    <n v="-3200"/>
    <x v="1"/>
    <x v="1"/>
    <x v="1"/>
  </r>
  <r>
    <x v="0"/>
    <x v="0"/>
    <x v="0"/>
    <x v="1"/>
    <n v="16000"/>
    <x v="2"/>
    <m/>
    <x v="1"/>
    <x v="1"/>
    <x v="1"/>
  </r>
  <r>
    <x v="1"/>
    <x v="1"/>
    <x v="1"/>
    <x v="0"/>
    <m/>
    <x v="3"/>
    <n v="-43400"/>
    <x v="2"/>
    <x v="2"/>
    <x v="2"/>
  </r>
  <r>
    <x v="1"/>
    <x v="1"/>
    <x v="1"/>
    <x v="0"/>
    <m/>
    <x v="4"/>
    <n v="-25000"/>
    <x v="1"/>
    <x v="1"/>
    <x v="1"/>
  </r>
  <r>
    <x v="1"/>
    <x v="1"/>
    <x v="1"/>
    <x v="0"/>
    <m/>
    <x v="5"/>
    <n v="-32000"/>
    <x v="1"/>
    <x v="1"/>
    <x v="1"/>
  </r>
  <r>
    <x v="1"/>
    <x v="1"/>
    <x v="1"/>
    <x v="2"/>
    <n v="492000"/>
    <x v="2"/>
    <m/>
    <x v="1"/>
    <x v="1"/>
    <x v="1"/>
  </r>
  <r>
    <x v="1"/>
    <x v="2"/>
    <x v="2"/>
    <x v="0"/>
    <m/>
    <x v="6"/>
    <n v="-25000"/>
    <x v="3"/>
    <x v="3"/>
    <x v="3"/>
  </r>
  <r>
    <x v="1"/>
    <x v="2"/>
    <x v="2"/>
    <x v="0"/>
    <m/>
    <x v="7"/>
    <n v="-3200"/>
    <x v="1"/>
    <x v="1"/>
    <x v="1"/>
  </r>
  <r>
    <x v="1"/>
    <x v="2"/>
    <x v="2"/>
    <x v="0"/>
    <m/>
    <x v="8"/>
    <n v="-43400"/>
    <x v="1"/>
    <x v="1"/>
    <x v="1"/>
  </r>
  <r>
    <x v="1"/>
    <x v="2"/>
    <x v="2"/>
    <x v="3"/>
    <n v="436000"/>
    <x v="2"/>
    <m/>
    <x v="1"/>
    <x v="1"/>
    <x v="1"/>
  </r>
  <r>
    <x v="2"/>
    <x v="0"/>
    <x v="0"/>
    <x v="0"/>
    <m/>
    <x v="9"/>
    <n v="-2000"/>
    <x v="4"/>
    <x v="0"/>
    <x v="4"/>
  </r>
  <r>
    <x v="2"/>
    <x v="0"/>
    <x v="0"/>
    <x v="0"/>
    <m/>
    <x v="10"/>
    <n v="-3200"/>
    <x v="1"/>
    <x v="1"/>
    <x v="1"/>
  </r>
  <r>
    <x v="2"/>
    <x v="0"/>
    <x v="0"/>
    <x v="4"/>
    <n v="36000"/>
    <x v="2"/>
    <m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4D4849-240F-4534-883A-25D97493CBF2}" name="Tableau croisé dynamique6" cacheId="59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compact="0" compactData="0" multipleFieldFilters="0">
  <location ref="A31:J46" firstHeaderRow="0" firstDataRow="1" firstDataCol="5"/>
  <pivotFields count="10">
    <pivotField axis="axisRow" compact="0" numFmtId="14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5">
        <item x="3"/>
        <item x="4"/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11">
        <item x="0"/>
        <item x="3"/>
        <item x="6"/>
        <item x="4"/>
        <item x="9"/>
        <item x="7"/>
        <item x="1"/>
        <item x="8"/>
        <item x="5"/>
        <item x="10"/>
        <item x="2"/>
      </items>
    </pivotField>
    <pivotField dataField="1" compact="0" outline="0" showAll="0" defaultSubtotal="0"/>
    <pivotField dataField="1" compact="0" outline="0" showAll="0" defaultSubtotal="0">
      <items count="5">
        <item x="0"/>
        <item x="4"/>
        <item x="2"/>
        <item x="3"/>
        <item x="1"/>
      </items>
    </pivotField>
    <pivotField dataField="1" compact="0" outline="0" showAll="0" defaultSubtotal="0">
      <items count="4">
        <item x="0"/>
        <item x="2"/>
        <item x="3"/>
        <item x="1"/>
      </items>
    </pivotField>
    <pivotField dataField="1" compact="0" outline="0" showAll="0" defaultSubtotal="0">
      <items count="5">
        <item x="0"/>
        <item x="4"/>
        <item x="2"/>
        <item x="3"/>
        <item x="1"/>
      </items>
    </pivotField>
  </pivotFields>
  <rowFields count="5">
    <field x="0"/>
    <field x="1"/>
    <field x="2"/>
    <field x="3"/>
    <field x="5"/>
  </rowFields>
  <rowItems count="15">
    <i>
      <x/>
      <x/>
      <x v="2"/>
      <x v="3"/>
      <x v="10"/>
    </i>
    <i r="3">
      <x v="4"/>
      <x/>
    </i>
    <i r="4">
      <x v="6"/>
    </i>
    <i>
      <x v="1"/>
      <x v="1"/>
      <x/>
      <x v="2"/>
      <x v="10"/>
    </i>
    <i r="3">
      <x v="4"/>
      <x v="1"/>
    </i>
    <i r="4">
      <x v="3"/>
    </i>
    <i r="4">
      <x v="8"/>
    </i>
    <i r="1">
      <x v="2"/>
      <x v="1"/>
      <x/>
      <x v="10"/>
    </i>
    <i r="3">
      <x v="4"/>
      <x v="2"/>
    </i>
    <i r="4">
      <x v="5"/>
    </i>
    <i r="4">
      <x v="7"/>
    </i>
    <i>
      <x v="2"/>
      <x/>
      <x v="2"/>
      <x v="1"/>
      <x v="10"/>
    </i>
    <i r="3">
      <x v="4"/>
      <x v="4"/>
    </i>
    <i r="4">
      <x v="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CA Clients" fld="4" baseField="5" baseItem="3" numFmtId="3"/>
    <dataField name="CA Fournisseurs" fld="6" baseField="5" baseItem="3" numFmtId="3"/>
    <dataField name=" Marge HT" fld="7" baseField="5" baseItem="3" numFmtId="3"/>
    <dataField name="TVA 1" fld="8" baseField="5" baseItem="3" numFmtId="3"/>
    <dataField name=" Marge TTC" fld="9" baseField="5" baseItem="3" numFmtId="3"/>
  </dataFields>
  <formats count="12">
    <format dxfId="39">
      <pivotArea field="0" type="button" dataOnly="0" labelOnly="1" outline="0" axis="axisRow" fieldPosition="0"/>
    </format>
    <format dxfId="38">
      <pivotArea field="1" type="button" dataOnly="0" labelOnly="1" outline="0" axis="axisRow" fieldPosition="1"/>
    </format>
    <format dxfId="37">
      <pivotArea field="2" type="button" dataOnly="0" labelOnly="1" outline="0" axis="axisRow" fieldPosition="2"/>
    </format>
    <format dxfId="36">
      <pivotArea field="3" type="button" dataOnly="0" labelOnly="1" outline="0" axis="axisRow" fieldPosition="3"/>
    </format>
    <format dxfId="35">
      <pivotArea field="5" type="button" dataOnly="0" labelOnly="1" outline="0" axis="axisRow" fieldPosition="4"/>
    </format>
    <format dxfId="34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">
      <pivotArea dataOnly="0" labelOnly="1" outline="0" fieldPosition="0">
        <references count="1">
          <reference field="0" count="0"/>
        </references>
      </pivotArea>
    </format>
    <format dxfId="11">
      <pivotArea dataOnly="0" labelOnly="1" outline="0" fieldPosition="0">
        <references count="1">
          <reference field="1" count="0"/>
        </references>
      </pivotArea>
    </format>
    <format dxfId="10">
      <pivotArea dataOnly="0" labelOnly="1" outline="0" fieldPosition="0">
        <references count="1">
          <reference field="2" count="0"/>
        </references>
      </pivotArea>
    </format>
    <format dxfId="9">
      <pivotArea dataOnly="0" labelOnly="1" outline="0" fieldPosition="0">
        <references count="1">
          <reference field="3" count="0"/>
        </references>
      </pivotArea>
    </format>
    <format dxfId="3">
      <pivotArea dataOnly="0" labelOnly="1" outline="0" fieldPosition="0">
        <references count="1">
          <reference field="5" count="0"/>
        </references>
      </pivotArea>
    </format>
    <format dxfId="1">
      <pivotArea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5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5A06BBE3-DD14-4F33-91CA-BC9B4DD8654D}" autoFormatId="16" applyNumberFormats="0" applyBorderFormats="0" applyFontFormats="0" applyPatternFormats="0" applyAlignmentFormats="0" applyWidthHeightFormats="0">
  <queryTableRefresh nextId="11" unboundColumnsRight="3">
    <queryTableFields count="10">
      <queryTableField id="1" name="Dates _x000a_de départ" tableColumnId="1"/>
      <queryTableField id="2" name="N° Dossier" tableColumnId="2"/>
      <queryTableField id="3" name="Courtiers" tableColumnId="3"/>
      <queryTableField id="4" name="Clients" tableColumnId="4"/>
      <queryTableField id="5" name="Mt Clients" tableColumnId="5"/>
      <queryTableField id="6" name="Fournisseurs" tableColumnId="6"/>
      <queryTableField id="7" name="Mt Fournisseurs" tableColumnId="7"/>
      <queryTableField id="8" dataBound="0" tableColumnId="8"/>
      <queryTableField id="9" dataBound="0" tableColumnId="9"/>
      <queryTableField id="10" dataBound="0" tableColumnId="1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3269F60F-E181-4D04-8433-3F9E9EF0DFEA}" autoFormatId="16" applyNumberFormats="0" applyBorderFormats="0" applyFontFormats="0" applyPatternFormats="0" applyAlignmentFormats="0" applyWidthHeightFormats="0">
  <queryTableRefresh nextId="7">
    <queryTableFields count="6">
      <queryTableField id="1" name="Dates _x000a_de départ" tableColumnId="1"/>
      <queryTableField id="2" name="N° Dossier" tableColumnId="2"/>
      <queryTableField id="3" name="Courtiers" tableColumnId="3"/>
      <queryTableField id="4" name="Marge HT" tableColumnId="4"/>
      <queryTableField id="5" name="TVA_1" tableColumnId="5"/>
      <queryTableField id="6" name="Marge TTC" tableColumnId="6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BE021A-2E4E-43A4-BBB3-42CE65EB1293}" name="Tableau1" displayName="Tableau1" ref="A1:U21" totalsRowShown="0" headerRowDxfId="148" dataDxfId="147" tableBorderDxfId="146">
  <autoFilter ref="A1:U21" xr:uid="{14E29778-60A0-4213-88FF-25C4A69562A4}"/>
  <tableColumns count="21">
    <tableColumn id="1" xr3:uid="{4E8A9400-8F65-4463-AA3F-468CD9B64D0B}" name="Dates _x000a_de départ" dataDxfId="145"/>
    <tableColumn id="2" xr3:uid="{8F436879-237F-42C2-AB63-A1BC11C660AC}" name="N° Dossier" dataDxfId="144"/>
    <tableColumn id="3" xr3:uid="{F3B5C548-F8DF-4E67-8C1E-3C9D82C459AC}" name="Courtiers" dataDxfId="143"/>
    <tableColumn id="4" xr3:uid="{31D859A2-F774-4381-9669-0E35347699FA}" name="Clients" dataDxfId="142"/>
    <tableColumn id="5" xr3:uid="{AE809DA4-F6C8-4DC1-A9D0-3F0A917CBFF0}" name="Fournisseurs" dataDxfId="141"/>
    <tableColumn id="6" xr3:uid="{8E908AAC-D36F-4D2A-B8C1-555820C49BAD}" name="N° _x000a_factures" dataDxfId="140"/>
    <tableColumn id="7" xr3:uid="{939B1112-9759-434B-A3D7-260BE85F27D6}" name="Date Emission Facture" dataDxfId="139"/>
    <tableColumn id="8" xr3:uid="{C5736E7C-C91A-47CC-B358-2F8603662460}" name="Montants HT" dataDxfId="138"/>
    <tableColumn id="9" xr3:uid="{60797209-8A62-45B2-9B50-958293B3771E}" name="TVA" dataDxfId="137"/>
    <tableColumn id="10" xr3:uid="{1DF26F5D-79F6-4653-AC8F-38AB1A113ABD}" name="Montants TTC" dataDxfId="136">
      <calculatedColumnFormula>H2+I2</calculatedColumnFormula>
    </tableColumn>
    <tableColumn id="11" xr3:uid="{745A55E4-9CE7-41F6-B7DE-EFC9B8470D38}" name="Marges HT" dataDxfId="135"/>
    <tableColumn id="12" xr3:uid="{E77738A2-EC8E-43B6-8ACB-2D226FC79917}" name="dénomination" dataDxfId="134"/>
    <tableColumn id="13" xr3:uid="{D352622B-F3B4-4E99-B9B9-FB3F2C606BA2}" name="Routing" dataDxfId="133"/>
    <tableColumn id="14" xr3:uid="{2CA939E4-58CB-40D8-9AF1-CC88964E0929}" name="Echéancier" dataDxfId="132"/>
    <tableColumn id="15" xr3:uid="{D7DC3D60-0432-40CD-8606-2D3CE22561EC}" name="Paiement" dataDxfId="131"/>
    <tableColumn id="16" xr3:uid="{B09FC06C-77E6-44BA-80E7-5608FFF1AEB7}" name="MOD" dataDxfId="130"/>
    <tableColumn id="17" xr3:uid="{2325FC98-0654-4117-8186-BD40E6BAD884}" name="Date de_x000a_paiement" dataDxfId="129"/>
    <tableColumn id="18" xr3:uid="{EADB9DF1-7D1B-4799-8744-2B7B38ADAA7F}" name="Marge HT" dataDxfId="128"/>
    <tableColumn id="19" xr3:uid="{6F50182A-AFD8-4DE1-B4AA-2BDA02D35E39}" name="TVA_1" dataDxfId="127"/>
    <tableColumn id="20" xr3:uid="{0DC77A52-B54D-4028-A8D5-7D00A40A2871}" name="Marge TTC" dataDxfId="126"/>
    <tableColumn id="21" xr3:uid="{6A61C39C-BE20-46B1-98DF-FB2166602BB4}" name="Observations" dataDxfId="1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A93EE3-F012-43E3-8765-B32087EEE9F3}" name="Tableau2" displayName="Tableau2" ref="A1:U21" totalsRowShown="0" headerRowDxfId="124" dataDxfId="123" tableBorderDxfId="122">
  <autoFilter ref="A1:U21" xr:uid="{D8E3DFF3-EDD5-46D9-A917-78031C0560CF}"/>
  <tableColumns count="21">
    <tableColumn id="1" xr3:uid="{40F08EB4-B450-4338-A015-41057DE3D932}" name="Dates _x000a_de départ" dataDxfId="121"/>
    <tableColumn id="2" xr3:uid="{5E33834F-3243-446A-BB13-54974C2592FA}" name="N° Dossier" dataDxfId="120"/>
    <tableColumn id="3" xr3:uid="{683413EB-F385-4B2A-B74E-4FC1F727C4AC}" name="Courtiers" dataDxfId="119"/>
    <tableColumn id="4" xr3:uid="{3C70B44B-2E10-4C12-B5A1-03312E471ACC}" name="Clients" dataDxfId="118"/>
    <tableColumn id="5" xr3:uid="{41C7C193-E47F-413B-8BFD-68E5FBFF5F18}" name="Fournisseurs" dataDxfId="117"/>
    <tableColumn id="6" xr3:uid="{AF3FA3DB-AE6E-4AE6-A5C3-83B5F591FB6E}" name="N° _x000a_factures" dataDxfId="116"/>
    <tableColumn id="7" xr3:uid="{9400A456-B3A9-432D-B585-5257A4BC536A}" name="Date Emission Facture" dataDxfId="115"/>
    <tableColumn id="8" xr3:uid="{E46BD50E-A247-4D33-8998-079296D8018A}" name="Montants HT" dataDxfId="114"/>
    <tableColumn id="9" xr3:uid="{04A539BC-48B9-4655-B784-0DE44FC7F168}" name="TVA" dataDxfId="113"/>
    <tableColumn id="10" xr3:uid="{6BE2C3D6-E67C-435A-A5C8-861454D25AE9}" name="Montants TTC" dataDxfId="112">
      <calculatedColumnFormula>H2+I2</calculatedColumnFormula>
    </tableColumn>
    <tableColumn id="11" xr3:uid="{6D651C61-1A76-49B8-9024-1D79A6D7F4E6}" name="Marges HT" dataDxfId="111"/>
    <tableColumn id="12" xr3:uid="{9D10BFCB-6184-4AAA-B462-FD85A32424B8}" name="dénomination" dataDxfId="110"/>
    <tableColumn id="13" xr3:uid="{6364EB07-3DC8-4932-A6F3-53A431B5E497}" name="Routing" dataDxfId="109"/>
    <tableColumn id="14" xr3:uid="{F9BBA3C4-07D2-4922-B9FC-4B93EF888311}" name="Echéancier" dataDxfId="108"/>
    <tableColumn id="15" xr3:uid="{B2575586-FE01-4962-BAE1-427B1669CE5E}" name="Paiement" dataDxfId="107"/>
    <tableColumn id="16" xr3:uid="{FC76BBCD-757A-4C1A-89A1-38E972C93316}" name="MOD" dataDxfId="106"/>
    <tableColumn id="17" xr3:uid="{EB8AB8BB-B56A-4B18-B167-2EDDD7F14715}" name="Date de_x000a_paiement" dataDxfId="105"/>
    <tableColumn id="18" xr3:uid="{E1249326-FA8E-4CEA-A8B1-0F2CA65F00CF}" name="Marge HT" dataDxfId="104"/>
    <tableColumn id="19" xr3:uid="{8755C91C-1A67-48B1-8FFD-77964D769667}" name="TVA_1" dataDxfId="103"/>
    <tableColumn id="20" xr3:uid="{4623F51B-0493-4E4F-855D-3EC78EE55370}" name="Marge TTC" dataDxfId="102"/>
    <tableColumn id="21" xr3:uid="{891F499D-8591-43F7-A85D-6C13FBCCA24D}" name="Observations" dataDxfId="10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B347BE-9E78-45AF-A9A2-3C7E872F8922}" name="Tableau3" displayName="Tableau3" ref="A1:U21" totalsRowShown="0" headerRowDxfId="100" dataDxfId="99" tableBorderDxfId="98">
  <autoFilter ref="A1:U21" xr:uid="{B3740BFB-020C-40DD-AC14-043C587ABB25}"/>
  <tableColumns count="21">
    <tableColumn id="1" xr3:uid="{6E058D1D-762B-45B5-B98B-B362D682E85B}" name="Dates _x000a_de départ" dataDxfId="97"/>
    <tableColumn id="2" xr3:uid="{942ADE52-245C-41AA-A1BF-A4AEB85A266E}" name="N° Dossier" dataDxfId="96"/>
    <tableColumn id="3" xr3:uid="{31066706-3B4D-45DA-8005-709C3AA1AD79}" name="Courtiers" dataDxfId="95"/>
    <tableColumn id="4" xr3:uid="{99047522-5374-4378-86D7-BFE781587074}" name="Clients" dataDxfId="94"/>
    <tableColumn id="5" xr3:uid="{D36E5EB7-C11F-4A14-93DE-BDBE3C60707A}" name="Fournisseurs" dataDxfId="93"/>
    <tableColumn id="6" xr3:uid="{605E512B-CC46-4621-91F0-F59D741C0BD8}" name="N° _x000a_factures" dataDxfId="92"/>
    <tableColumn id="7" xr3:uid="{1196A803-6E50-44F0-8843-3D0F78B2836C}" name="Date Emission Facture" dataDxfId="91"/>
    <tableColumn id="8" xr3:uid="{5A8B55E0-66F6-4E5B-84C7-836CFC0077EA}" name="Montants HT" dataDxfId="90"/>
    <tableColumn id="9" xr3:uid="{F9E8A03A-A267-42AA-B8C9-81C5CC789E45}" name="TVA" dataDxfId="89"/>
    <tableColumn id="10" xr3:uid="{A3A7B1CE-102F-47FD-8EA6-FF9E21EE6F19}" name="Montants TTC" dataDxfId="88">
      <calculatedColumnFormula>H2+I2</calculatedColumnFormula>
    </tableColumn>
    <tableColumn id="11" xr3:uid="{69FC2B6C-54AF-422E-919C-984165119C93}" name="Marges HT" dataDxfId="87"/>
    <tableColumn id="12" xr3:uid="{D22690FB-80B2-4E64-A3B3-3A6328BFB963}" name="dénomination" dataDxfId="86"/>
    <tableColumn id="13" xr3:uid="{CDFDF1AB-1DBE-4C44-9AF2-346A77B00F6C}" name="Routing" dataDxfId="85"/>
    <tableColumn id="14" xr3:uid="{9D095CE9-14B4-45E0-8E77-81EFA3821F99}" name="Echéancier" dataDxfId="84"/>
    <tableColumn id="15" xr3:uid="{1D10742B-B9BC-40F7-B539-ED1873186B92}" name="Paiement" dataDxfId="83"/>
    <tableColumn id="16" xr3:uid="{6B753437-B137-4BA4-8957-7E1F74827D6A}" name="MOD" dataDxfId="82"/>
    <tableColumn id="17" xr3:uid="{AEEAF3E7-27A2-49C7-84E5-DDCE46522BD4}" name="Date de_x000a_paiement" dataDxfId="81"/>
    <tableColumn id="18" xr3:uid="{A71EA291-0D1A-4B7E-A4F0-3625C451970A}" name="Marge HT" dataDxfId="80"/>
    <tableColumn id="19" xr3:uid="{378762AE-DC3E-4122-998A-AE48A470E2C5}" name="TVA_1" dataDxfId="79"/>
    <tableColumn id="20" xr3:uid="{EA109C29-D0CD-4E2E-961D-66CF42DFBE53}" name="Marge TTC" dataDxfId="78"/>
    <tableColumn id="21" xr3:uid="{98060FBD-6474-4657-86F3-B9B1C1F4E609}" name="Observations" dataDxfId="7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6544C2-7CC9-4F64-BFA3-9A3E2462A512}" name="Tableau5" displayName="Tableau5" ref="A1:U21" totalsRowShown="0" headerRowDxfId="76" dataDxfId="75" tableBorderDxfId="74">
  <autoFilter ref="A1:U21" xr:uid="{ED1F0AF4-82FF-44D6-9562-9CE2478D7374}"/>
  <tableColumns count="21">
    <tableColumn id="1" xr3:uid="{ABDFE07E-3DF1-410E-9FF3-ACCC2B693C30}" name="Dates _x000a_de départ" dataDxfId="73"/>
    <tableColumn id="2" xr3:uid="{0DBE4E85-1CE4-4F30-8E24-D83118427BBB}" name="N° Dossier" dataDxfId="72"/>
    <tableColumn id="3" xr3:uid="{E6D12097-2DFA-4A31-AB3A-25E6AE5BE49A}" name="Courtiers" dataDxfId="71"/>
    <tableColumn id="4" xr3:uid="{74A2DA06-2C31-4A37-9C83-5C939FDA8D2A}" name="Clients" dataDxfId="70"/>
    <tableColumn id="5" xr3:uid="{0FDF59F3-6851-4C32-A522-F78AA4788655}" name="Fournisseurs" dataDxfId="69"/>
    <tableColumn id="6" xr3:uid="{A0078FCA-E089-4DFC-A0B4-608BF32C0594}" name="N° _x000a_factures" dataDxfId="68"/>
    <tableColumn id="7" xr3:uid="{DDF15AE6-8ECD-4CB5-BEAF-A4F2B924BCD9}" name="Date Emission Facture" dataDxfId="67"/>
    <tableColumn id="8" xr3:uid="{48C03EEC-BA4D-4366-A688-4D2AA41908DF}" name="Montants HT" dataDxfId="66"/>
    <tableColumn id="9" xr3:uid="{417A28AA-D320-459F-8049-EFAAA3493378}" name="TVA" dataDxfId="65"/>
    <tableColumn id="10" xr3:uid="{103F826C-7FC7-4A24-8E13-D552106A98D0}" name="Montants TTC" dataDxfId="64">
      <calculatedColumnFormula>H2+I2</calculatedColumnFormula>
    </tableColumn>
    <tableColumn id="11" xr3:uid="{B750C5C1-A02F-48AB-94AD-725052EE6C06}" name="Marges HT" dataDxfId="63"/>
    <tableColumn id="12" xr3:uid="{E16BC7DC-111C-45B7-A01F-C0C8BA6C9107}" name="dénomination" dataDxfId="62"/>
    <tableColumn id="13" xr3:uid="{72C49384-141E-46CD-A136-0BA0A91A714F}" name="Routing" dataDxfId="61"/>
    <tableColumn id="14" xr3:uid="{A989CBB7-A4EE-45CF-ABB7-27CAF2F202DB}" name="Echéancier" dataDxfId="60"/>
    <tableColumn id="15" xr3:uid="{7F2A587C-3FED-4402-9B7C-E5D4FCF4D805}" name="Paiement" dataDxfId="59"/>
    <tableColumn id="16" xr3:uid="{87D5BE09-629C-44F3-9BF7-54D9D8AEF783}" name="MOD" dataDxfId="58"/>
    <tableColumn id="17" xr3:uid="{4EC621E4-DDCE-427C-8CB4-DD3FAEE043A2}" name="Date de_x000a_paiement" dataDxfId="57"/>
    <tableColumn id="18" xr3:uid="{E77BD3B3-9D24-4DC7-9E72-249A4E7A437A}" name="Marge HT" dataDxfId="56"/>
    <tableColumn id="19" xr3:uid="{21840B0F-4EF4-47B3-9BAE-5B6711F5873D}" name="TVA_1" dataDxfId="55"/>
    <tableColumn id="20" xr3:uid="{DE53F34A-CEF2-45A3-A1E4-DE62624ECD08}" name="Marge TTC" dataDxfId="54"/>
    <tableColumn id="21" xr3:uid="{C19798E9-6652-40C2-B454-04C8CC9D3F79}" name="Observations" dataDxfId="5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ADB439C-8770-49B1-B448-B90A10AAF451}" name="Récap_Clients_Fournisseurs" displayName="Récap_Clients_Fournisseurs" ref="A1:J15" tableType="queryTable" totalsRowShown="0">
  <autoFilter ref="A1:J15" xr:uid="{80E3E42F-E765-43CC-A0F4-935C3A0C972B}"/>
  <sortState ref="A2:G15">
    <sortCondition ref="A2:A15"/>
    <sortCondition ref="B2:B15"/>
    <sortCondition ref="C2:C15"/>
    <sortCondition ref="F2:F15"/>
    <sortCondition ref="D2:D15"/>
  </sortState>
  <tableColumns count="10">
    <tableColumn id="1" xr3:uid="{93D0847E-192D-43F3-AA04-44872F04D980}" uniqueName="1" name="Dates _x000a_de départ" queryTableFieldId="1" dataDxfId="52"/>
    <tableColumn id="2" xr3:uid="{7794D97D-6CA9-404C-AE76-86AED210063F}" uniqueName="2" name="N° Dossier" queryTableFieldId="2" dataDxfId="51"/>
    <tableColumn id="3" xr3:uid="{11B4005B-EC1B-48B8-A869-7DC30BC5BCD2}" uniqueName="3" name="Courtiers" queryTableFieldId="3" dataDxfId="50"/>
    <tableColumn id="4" xr3:uid="{0C9E1949-2687-4E01-B372-61E2268517A0}" uniqueName="4" name="Clients" queryTableFieldId="4" dataDxfId="49"/>
    <tableColumn id="5" xr3:uid="{A46A0002-9772-4F54-8177-92CEEABF9198}" uniqueName="5" name="Mt Clients" queryTableFieldId="5" dataDxfId="48"/>
    <tableColumn id="6" xr3:uid="{5FC37963-7F30-4114-98FA-E43BD3491B43}" uniqueName="6" name="Fournisseurs" queryTableFieldId="6" dataDxfId="47"/>
    <tableColumn id="7" xr3:uid="{E238633C-3D8C-439E-8253-ABB011DD7494}" uniqueName="7" name="Mt Fournisseurs" queryTableFieldId="7" dataDxfId="46"/>
    <tableColumn id="8" xr3:uid="{F8C20B57-273A-4C46-9919-86F388E73361}" uniqueName="8" name="Marge HT" queryTableFieldId="8" dataDxfId="45">
      <calculatedColumnFormula>VLOOKUP(Récap_Clients_Fournisseurs[[#This Row],[N° Dossier]],Dossier_Coutiers[],4,0)</calculatedColumnFormula>
    </tableColumn>
    <tableColumn id="9" xr3:uid="{36C120A2-4627-48C9-B052-B87D68EB1287}" uniqueName="9" name="TVA_1" queryTableFieldId="9" dataDxfId="44"/>
    <tableColumn id="10" xr3:uid="{B70300CE-A3BF-4DB5-9C31-B0F2234CECD4}" uniqueName="10" name="Marge TTC" queryTableFieldId="10" dataDxfId="43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B796BE0-D7FB-4304-AA6E-7A7249A52FC0}" name="Dossier_Coutiers" displayName="Dossier_Coutiers" ref="L1:Q5" tableType="queryTable" totalsRowShown="0">
  <autoFilter ref="L1:Q5" xr:uid="{51E7988B-20CF-4E25-B9D6-CEFC57D2765E}"/>
  <tableColumns count="6">
    <tableColumn id="1" xr3:uid="{71EC4A08-FC07-4C11-9598-365D66266333}" uniqueName="1" name="Dates _x000a_de départ" queryTableFieldId="1" dataDxfId="42"/>
    <tableColumn id="2" xr3:uid="{65E887D7-FE4D-4806-955F-412C36FC928C}" uniqueName="2" name="N° Dossier" queryTableFieldId="2" dataDxfId="41"/>
    <tableColumn id="3" xr3:uid="{F5BB3DDD-0532-4D40-BEB1-F23CC127B05E}" uniqueName="3" name="Courtiers" queryTableFieldId="3" dataDxfId="40"/>
    <tableColumn id="4" xr3:uid="{1BD100E3-5AA4-4FFB-AED7-84A0481BA985}" uniqueName="4" name="Marge HT" queryTableFieldId="4"/>
    <tableColumn id="5" xr3:uid="{24B2162A-BB3F-4127-8DE7-C18EC4759E7F}" uniqueName="5" name="TVA_1" queryTableFieldId="5"/>
    <tableColumn id="6" xr3:uid="{031B66D6-1FF1-4462-A463-C8506FE5063F}" uniqueName="6" name="Marge TTC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2C215-9558-448F-83B9-AF865702367A}">
  <sheetPr codeName="Feuil1"/>
  <dimension ref="A1:U21"/>
  <sheetViews>
    <sheetView workbookViewId="0">
      <selection sqref="A1:U21"/>
    </sheetView>
  </sheetViews>
  <sheetFormatPr baseColWidth="10" defaultRowHeight="14.4" x14ac:dyDescent="0.3"/>
  <cols>
    <col min="1" max="1" width="15" bestFit="1" customWidth="1"/>
    <col min="2" max="2" width="11.33203125" customWidth="1"/>
    <col min="3" max="3" width="10.44140625" customWidth="1"/>
    <col min="4" max="4" width="8.44140625" customWidth="1"/>
    <col min="5" max="5" width="20.33203125" bestFit="1" customWidth="1"/>
    <col min="7" max="7" width="21.21875" customWidth="1"/>
    <col min="8" max="8" width="13.88671875" bestFit="1" customWidth="1"/>
    <col min="9" max="9" width="11.88671875" bestFit="1" customWidth="1"/>
    <col min="10" max="10" width="14.6640625" customWidth="1"/>
    <col min="11" max="11" width="12.88671875" bestFit="1" customWidth="1"/>
    <col min="12" max="12" width="14.77734375" customWidth="1"/>
    <col min="14" max="14" width="12" customWidth="1"/>
    <col min="15" max="15" width="12.88671875" bestFit="1" customWidth="1"/>
    <col min="17" max="17" width="17.6640625" bestFit="1" customWidth="1"/>
    <col min="18" max="18" width="12.88671875" bestFit="1" customWidth="1"/>
    <col min="19" max="19" width="11.88671875" bestFit="1" customWidth="1"/>
    <col min="20" max="20" width="12.88671875" bestFit="1" customWidth="1"/>
    <col min="21" max="21" width="13.88671875" customWidth="1"/>
  </cols>
  <sheetData>
    <row r="1" spans="1:21" ht="15" thickBot="1" x14ac:dyDescent="0.35">
      <c r="A1" s="49" t="s">
        <v>0</v>
      </c>
      <c r="B1" s="49" t="s">
        <v>1</v>
      </c>
      <c r="C1" s="49" t="s">
        <v>2</v>
      </c>
      <c r="D1" s="49" t="s">
        <v>3</v>
      </c>
      <c r="E1" s="49" t="s">
        <v>23</v>
      </c>
      <c r="F1" s="49" t="s">
        <v>4</v>
      </c>
      <c r="G1" s="49" t="s">
        <v>5</v>
      </c>
      <c r="H1" s="49" t="s">
        <v>6</v>
      </c>
      <c r="I1" s="49" t="s">
        <v>7</v>
      </c>
      <c r="J1" s="49" t="s">
        <v>8</v>
      </c>
      <c r="K1" s="49" t="s">
        <v>9</v>
      </c>
      <c r="L1" s="49" t="s">
        <v>10</v>
      </c>
      <c r="M1" s="49" t="s">
        <v>11</v>
      </c>
      <c r="N1" s="49" t="s">
        <v>18</v>
      </c>
      <c r="O1" s="49" t="s">
        <v>12</v>
      </c>
      <c r="P1" s="49" t="s">
        <v>13</v>
      </c>
      <c r="Q1" s="49" t="s">
        <v>14</v>
      </c>
      <c r="R1" s="49" t="s">
        <v>15</v>
      </c>
      <c r="S1" s="49" t="s">
        <v>16</v>
      </c>
      <c r="T1" s="49" t="s">
        <v>17</v>
      </c>
      <c r="U1" s="49" t="s">
        <v>19</v>
      </c>
    </row>
    <row r="2" spans="1:21" x14ac:dyDescent="0.3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3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3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" thickBot="1" x14ac:dyDescent="0.35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3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3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9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3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3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3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ref="J10:J11" si="2">H10+I10</f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" thickBot="1" x14ac:dyDescent="0.35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2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3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3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3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3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3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3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3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3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3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" thickBot="1" x14ac:dyDescent="0.35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3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3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3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4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3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4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3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4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A2EE-B15F-4A20-B4CE-1A8308D6D33D}">
  <sheetPr codeName="Feuil2"/>
  <dimension ref="A1:U21"/>
  <sheetViews>
    <sheetView workbookViewId="0">
      <selection sqref="A1:U21"/>
    </sheetView>
  </sheetViews>
  <sheetFormatPr baseColWidth="10" defaultRowHeight="14.4" x14ac:dyDescent="0.3"/>
  <cols>
    <col min="1" max="1" width="15" bestFit="1" customWidth="1"/>
    <col min="2" max="2" width="11.33203125" customWidth="1"/>
    <col min="3" max="3" width="10.44140625" customWidth="1"/>
    <col min="4" max="4" width="8.44140625" customWidth="1"/>
    <col min="5" max="5" width="20.33203125" bestFit="1" customWidth="1"/>
    <col min="7" max="7" width="21.21875" customWidth="1"/>
    <col min="8" max="8" width="13.77734375" customWidth="1"/>
    <col min="9" max="9" width="11.88671875" bestFit="1" customWidth="1"/>
    <col min="10" max="10" width="14.6640625" customWidth="1"/>
    <col min="11" max="11" width="12.88671875" bestFit="1" customWidth="1"/>
    <col min="12" max="12" width="14.77734375" customWidth="1"/>
    <col min="14" max="14" width="12" customWidth="1"/>
    <col min="15" max="15" width="12.88671875" bestFit="1" customWidth="1"/>
    <col min="17" max="17" width="17.6640625" bestFit="1" customWidth="1"/>
    <col min="18" max="18" width="12.88671875" bestFit="1" customWidth="1"/>
    <col min="19" max="19" width="11.88671875" bestFit="1" customWidth="1"/>
    <col min="20" max="20" width="12.88671875" bestFit="1" customWidth="1"/>
    <col min="21" max="21" width="13.88671875" customWidth="1"/>
  </cols>
  <sheetData>
    <row r="1" spans="1:21" ht="15" thickBot="1" x14ac:dyDescent="0.35">
      <c r="A1" s="49" t="s">
        <v>0</v>
      </c>
      <c r="B1" s="49" t="s">
        <v>1</v>
      </c>
      <c r="C1" s="49" t="s">
        <v>2</v>
      </c>
      <c r="D1" s="49" t="s">
        <v>3</v>
      </c>
      <c r="E1" s="49" t="s">
        <v>23</v>
      </c>
      <c r="F1" s="49" t="s">
        <v>4</v>
      </c>
      <c r="G1" s="49" t="s">
        <v>5</v>
      </c>
      <c r="H1" s="49" t="s">
        <v>6</v>
      </c>
      <c r="I1" s="49" t="s">
        <v>7</v>
      </c>
      <c r="J1" s="49" t="s">
        <v>8</v>
      </c>
      <c r="K1" s="49" t="s">
        <v>9</v>
      </c>
      <c r="L1" s="49" t="s">
        <v>10</v>
      </c>
      <c r="M1" s="49" t="s">
        <v>11</v>
      </c>
      <c r="N1" s="49" t="s">
        <v>18</v>
      </c>
      <c r="O1" s="49" t="s">
        <v>12</v>
      </c>
      <c r="P1" s="49" t="s">
        <v>13</v>
      </c>
      <c r="Q1" s="49" t="s">
        <v>14</v>
      </c>
      <c r="R1" s="49" t="s">
        <v>15</v>
      </c>
      <c r="S1" s="49" t="s">
        <v>16</v>
      </c>
      <c r="T1" s="49" t="s">
        <v>17</v>
      </c>
      <c r="U1" s="49" t="s">
        <v>19</v>
      </c>
    </row>
    <row r="2" spans="1:21" x14ac:dyDescent="0.3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3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3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" thickBot="1" x14ac:dyDescent="0.35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3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3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3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3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3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" thickBot="1" x14ac:dyDescent="0.35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3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3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3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3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3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" thickBot="1" x14ac:dyDescent="0.35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3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3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3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3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865C6-4815-42C0-8655-A00D7D54E794}">
  <sheetPr codeName="Feuil3"/>
  <dimension ref="A1:U21"/>
  <sheetViews>
    <sheetView workbookViewId="0">
      <selection sqref="A1:U21"/>
    </sheetView>
  </sheetViews>
  <sheetFormatPr baseColWidth="10" defaultRowHeight="14.4" x14ac:dyDescent="0.3"/>
  <cols>
    <col min="1" max="1" width="15" bestFit="1" customWidth="1"/>
    <col min="2" max="2" width="11.33203125" customWidth="1"/>
    <col min="3" max="3" width="10.44140625" customWidth="1"/>
    <col min="4" max="4" width="8.44140625" customWidth="1"/>
    <col min="5" max="5" width="20.33203125" bestFit="1" customWidth="1"/>
    <col min="7" max="7" width="21.21875" customWidth="1"/>
    <col min="8" max="8" width="13.77734375" customWidth="1"/>
    <col min="9" max="9" width="11.88671875" bestFit="1" customWidth="1"/>
    <col min="10" max="10" width="14.6640625" customWidth="1"/>
    <col min="11" max="11" width="12.88671875" bestFit="1" customWidth="1"/>
    <col min="12" max="12" width="14.77734375" customWidth="1"/>
    <col min="14" max="14" width="12" customWidth="1"/>
    <col min="15" max="15" width="12.88671875" bestFit="1" customWidth="1"/>
    <col min="17" max="17" width="17.6640625" bestFit="1" customWidth="1"/>
    <col min="18" max="18" width="12.88671875" bestFit="1" customWidth="1"/>
    <col min="19" max="19" width="11.88671875" bestFit="1" customWidth="1"/>
    <col min="20" max="20" width="12.88671875" bestFit="1" customWidth="1"/>
    <col min="21" max="21" width="13.88671875" customWidth="1"/>
  </cols>
  <sheetData>
    <row r="1" spans="1:21" ht="15" thickBot="1" x14ac:dyDescent="0.35">
      <c r="A1" s="49" t="s">
        <v>0</v>
      </c>
      <c r="B1" s="49" t="s">
        <v>1</v>
      </c>
      <c r="C1" s="49" t="s">
        <v>2</v>
      </c>
      <c r="D1" s="49" t="s">
        <v>3</v>
      </c>
      <c r="E1" s="49" t="s">
        <v>23</v>
      </c>
      <c r="F1" s="49" t="s">
        <v>4</v>
      </c>
      <c r="G1" s="49" t="s">
        <v>5</v>
      </c>
      <c r="H1" s="49" t="s">
        <v>6</v>
      </c>
      <c r="I1" s="49" t="s">
        <v>7</v>
      </c>
      <c r="J1" s="49" t="s">
        <v>8</v>
      </c>
      <c r="K1" s="49" t="s">
        <v>9</v>
      </c>
      <c r="L1" s="49" t="s">
        <v>10</v>
      </c>
      <c r="M1" s="49" t="s">
        <v>11</v>
      </c>
      <c r="N1" s="49" t="s">
        <v>18</v>
      </c>
      <c r="O1" s="49" t="s">
        <v>12</v>
      </c>
      <c r="P1" s="49" t="s">
        <v>13</v>
      </c>
      <c r="Q1" s="49" t="s">
        <v>14</v>
      </c>
      <c r="R1" s="49" t="s">
        <v>15</v>
      </c>
      <c r="S1" s="49" t="s">
        <v>16</v>
      </c>
      <c r="T1" s="49" t="s">
        <v>17</v>
      </c>
      <c r="U1" s="49" t="s">
        <v>19</v>
      </c>
    </row>
    <row r="2" spans="1:21" x14ac:dyDescent="0.3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3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3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" thickBot="1" x14ac:dyDescent="0.35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3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3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3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3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3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" thickBot="1" x14ac:dyDescent="0.35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3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3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3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3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3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" thickBot="1" x14ac:dyDescent="0.35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3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3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3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3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B3B2-33E7-463B-B497-9ADE713FDC06}">
  <sheetPr codeName="Feuil4"/>
  <dimension ref="A1:U23"/>
  <sheetViews>
    <sheetView topLeftCell="G1" workbookViewId="0">
      <selection sqref="A1:XFD1"/>
    </sheetView>
  </sheetViews>
  <sheetFormatPr baseColWidth="10" defaultRowHeight="14.4" x14ac:dyDescent="0.3"/>
  <cols>
    <col min="1" max="1" width="15" style="55" bestFit="1" customWidth="1"/>
    <col min="2" max="2" width="11.33203125" style="55" customWidth="1"/>
    <col min="3" max="3" width="10.44140625" style="55" customWidth="1"/>
    <col min="4" max="4" width="8.44140625" style="55" customWidth="1"/>
    <col min="5" max="5" width="20.33203125" style="55" bestFit="1" customWidth="1"/>
    <col min="7" max="7" width="21.21875" customWidth="1"/>
    <col min="8" max="8" width="13.77734375" style="55" customWidth="1"/>
    <col min="9" max="9" width="11.88671875" bestFit="1" customWidth="1"/>
    <col min="10" max="10" width="14.6640625" customWidth="1"/>
    <col min="11" max="11" width="12.88671875" bestFit="1" customWidth="1"/>
    <col min="12" max="12" width="14.77734375" customWidth="1"/>
    <col min="14" max="14" width="12" customWidth="1"/>
    <col min="15" max="15" width="12.88671875" bestFit="1" customWidth="1"/>
    <col min="17" max="17" width="17.6640625" bestFit="1" customWidth="1"/>
    <col min="18" max="18" width="12.88671875" style="55" bestFit="1" customWidth="1"/>
    <col min="19" max="19" width="11.88671875" style="55" bestFit="1" customWidth="1"/>
    <col min="20" max="20" width="12.88671875" style="55" bestFit="1" customWidth="1"/>
    <col min="21" max="21" width="13.88671875" customWidth="1"/>
  </cols>
  <sheetData>
    <row r="1" spans="1:21" s="77" customFormat="1" ht="15" thickBot="1" x14ac:dyDescent="0.35">
      <c r="A1" s="75" t="s">
        <v>0</v>
      </c>
      <c r="B1" s="75" t="s">
        <v>1</v>
      </c>
      <c r="C1" s="75" t="s">
        <v>2</v>
      </c>
      <c r="D1" s="75" t="s">
        <v>3</v>
      </c>
      <c r="E1" s="75" t="s">
        <v>23</v>
      </c>
      <c r="F1" s="76" t="s">
        <v>4</v>
      </c>
      <c r="G1" s="76" t="s">
        <v>5</v>
      </c>
      <c r="H1" s="75" t="s">
        <v>6</v>
      </c>
      <c r="I1" s="76" t="s">
        <v>7</v>
      </c>
      <c r="J1" s="76" t="s">
        <v>8</v>
      </c>
      <c r="K1" s="76" t="s">
        <v>9</v>
      </c>
      <c r="L1" s="76" t="s">
        <v>10</v>
      </c>
      <c r="M1" s="76" t="s">
        <v>11</v>
      </c>
      <c r="N1" s="76" t="s">
        <v>18</v>
      </c>
      <c r="O1" s="76" t="s">
        <v>12</v>
      </c>
      <c r="P1" s="76" t="s">
        <v>13</v>
      </c>
      <c r="Q1" s="76" t="s">
        <v>14</v>
      </c>
      <c r="R1" s="75" t="s">
        <v>15</v>
      </c>
      <c r="S1" s="75" t="s">
        <v>16</v>
      </c>
      <c r="T1" s="75" t="s">
        <v>17</v>
      </c>
      <c r="U1" s="76" t="s">
        <v>19</v>
      </c>
    </row>
    <row r="2" spans="1:21" x14ac:dyDescent="0.3">
      <c r="A2" s="51">
        <v>43831</v>
      </c>
      <c r="B2" s="56" t="s">
        <v>20</v>
      </c>
      <c r="C2" s="56" t="s">
        <v>21</v>
      </c>
      <c r="D2" s="56" t="s">
        <v>22</v>
      </c>
      <c r="E2" s="56"/>
      <c r="F2" s="9" t="s">
        <v>26</v>
      </c>
      <c r="G2" s="10">
        <v>44166</v>
      </c>
      <c r="H2" s="60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65">
        <f>T2-S2</f>
        <v>2700</v>
      </c>
      <c r="S2" s="71">
        <f>SUM(I2:I5)</f>
        <v>-85</v>
      </c>
      <c r="T2" s="65">
        <f>SUM(O2:O5)</f>
        <v>2615</v>
      </c>
      <c r="U2" s="13"/>
    </row>
    <row r="3" spans="1:21" x14ac:dyDescent="0.3">
      <c r="A3" s="52">
        <v>43831</v>
      </c>
      <c r="B3" s="57" t="s">
        <v>20</v>
      </c>
      <c r="C3" s="57" t="s">
        <v>21</v>
      </c>
      <c r="D3" s="57" t="s">
        <v>22</v>
      </c>
      <c r="E3" s="57"/>
      <c r="F3" s="1" t="s">
        <v>27</v>
      </c>
      <c r="G3" s="2">
        <v>44166</v>
      </c>
      <c r="H3" s="61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66"/>
      <c r="S3" s="66"/>
      <c r="T3" s="66"/>
      <c r="U3" s="15"/>
    </row>
    <row r="4" spans="1:21" x14ac:dyDescent="0.3">
      <c r="A4" s="52">
        <v>43831</v>
      </c>
      <c r="B4" s="57" t="s">
        <v>20</v>
      </c>
      <c r="C4" s="57" t="s">
        <v>21</v>
      </c>
      <c r="D4" s="57"/>
      <c r="E4" s="57" t="s">
        <v>24</v>
      </c>
      <c r="F4" s="1" t="s">
        <v>28</v>
      </c>
      <c r="G4" s="2">
        <v>44155</v>
      </c>
      <c r="H4" s="62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66"/>
      <c r="S4" s="66"/>
      <c r="T4" s="66"/>
      <c r="U4" s="15"/>
    </row>
    <row r="5" spans="1:21" ht="15" thickBot="1" x14ac:dyDescent="0.35">
      <c r="A5" s="53">
        <v>43831</v>
      </c>
      <c r="B5" s="58" t="s">
        <v>20</v>
      </c>
      <c r="C5" s="58" t="s">
        <v>21</v>
      </c>
      <c r="D5" s="58"/>
      <c r="E5" s="58" t="s">
        <v>25</v>
      </c>
      <c r="F5" s="7" t="s">
        <v>29</v>
      </c>
      <c r="G5" s="22">
        <v>44150</v>
      </c>
      <c r="H5" s="6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67"/>
      <c r="S5" s="67"/>
      <c r="T5" s="67"/>
      <c r="U5" s="25"/>
    </row>
    <row r="6" spans="1:21" x14ac:dyDescent="0.3">
      <c r="A6" s="51">
        <v>43842</v>
      </c>
      <c r="B6" s="56" t="s">
        <v>38</v>
      </c>
      <c r="C6" s="56" t="s">
        <v>37</v>
      </c>
      <c r="D6" s="56" t="s">
        <v>39</v>
      </c>
      <c r="E6" s="56"/>
      <c r="F6" s="9" t="s">
        <v>43</v>
      </c>
      <c r="G6" s="10">
        <v>44166</v>
      </c>
      <c r="H6" s="60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68">
        <f>T6-S6</f>
        <v>91100</v>
      </c>
      <c r="S6" s="72">
        <f>SUM(I6:I11)</f>
        <v>13230</v>
      </c>
      <c r="T6" s="68">
        <f>SUM(O6:O11)</f>
        <v>104330</v>
      </c>
      <c r="U6" s="13"/>
    </row>
    <row r="7" spans="1:21" x14ac:dyDescent="0.3">
      <c r="A7" s="52">
        <v>43842</v>
      </c>
      <c r="B7" s="57" t="s">
        <v>38</v>
      </c>
      <c r="C7" s="57" t="s">
        <v>37</v>
      </c>
      <c r="D7" s="57" t="s">
        <v>39</v>
      </c>
      <c r="E7" s="57"/>
      <c r="F7" s="1" t="s">
        <v>44</v>
      </c>
      <c r="G7" s="2">
        <v>44167</v>
      </c>
      <c r="H7" s="61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69"/>
      <c r="S7" s="73"/>
      <c r="T7" s="69"/>
      <c r="U7" s="15"/>
    </row>
    <row r="8" spans="1:21" x14ac:dyDescent="0.3">
      <c r="A8" s="52">
        <v>43842</v>
      </c>
      <c r="B8" s="57" t="s">
        <v>38</v>
      </c>
      <c r="C8" s="57" t="s">
        <v>37</v>
      </c>
      <c r="D8" s="57" t="s">
        <v>39</v>
      </c>
      <c r="E8" s="57"/>
      <c r="F8" s="1" t="s">
        <v>45</v>
      </c>
      <c r="G8" s="2">
        <v>44168</v>
      </c>
      <c r="H8" s="64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69"/>
      <c r="S8" s="73"/>
      <c r="T8" s="69"/>
      <c r="U8" s="15"/>
    </row>
    <row r="9" spans="1:21" x14ac:dyDescent="0.3">
      <c r="A9" s="52">
        <v>43842</v>
      </c>
      <c r="B9" s="57" t="s">
        <v>38</v>
      </c>
      <c r="C9" s="57" t="s">
        <v>37</v>
      </c>
      <c r="D9" s="57"/>
      <c r="E9" s="57" t="s">
        <v>40</v>
      </c>
      <c r="F9" s="1" t="s">
        <v>46</v>
      </c>
      <c r="G9" s="2">
        <v>44169</v>
      </c>
      <c r="H9" s="62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69"/>
      <c r="S9" s="73"/>
      <c r="T9" s="69"/>
      <c r="U9" s="15"/>
    </row>
    <row r="10" spans="1:21" x14ac:dyDescent="0.3">
      <c r="A10" s="52">
        <v>43842</v>
      </c>
      <c r="B10" s="57" t="s">
        <v>38</v>
      </c>
      <c r="C10" s="57" t="s">
        <v>37</v>
      </c>
      <c r="D10" s="57"/>
      <c r="E10" s="57" t="s">
        <v>41</v>
      </c>
      <c r="F10" s="1" t="s">
        <v>47</v>
      </c>
      <c r="G10" s="2">
        <v>44170</v>
      </c>
      <c r="H10" s="62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69"/>
      <c r="S10" s="73"/>
      <c r="T10" s="69"/>
      <c r="U10" s="15"/>
    </row>
    <row r="11" spans="1:21" ht="15" thickBot="1" x14ac:dyDescent="0.35">
      <c r="A11" s="54">
        <v>43842</v>
      </c>
      <c r="B11" s="59" t="s">
        <v>38</v>
      </c>
      <c r="C11" s="59" t="s">
        <v>37</v>
      </c>
      <c r="D11" s="59"/>
      <c r="E11" s="59" t="s">
        <v>42</v>
      </c>
      <c r="F11" s="17" t="s">
        <v>48</v>
      </c>
      <c r="G11" s="18">
        <v>44171</v>
      </c>
      <c r="H11" s="62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70"/>
      <c r="S11" s="74"/>
      <c r="T11" s="70"/>
      <c r="U11" s="20"/>
    </row>
    <row r="12" spans="1:21" x14ac:dyDescent="0.3">
      <c r="A12" s="51">
        <v>43842</v>
      </c>
      <c r="B12" s="56" t="s">
        <v>56</v>
      </c>
      <c r="C12" s="56" t="s">
        <v>51</v>
      </c>
      <c r="D12" s="56" t="s">
        <v>52</v>
      </c>
      <c r="E12" s="56"/>
      <c r="F12" s="9" t="s">
        <v>43</v>
      </c>
      <c r="G12" s="10">
        <v>44166</v>
      </c>
      <c r="H12" s="60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68">
        <f>T12-S12</f>
        <v>83900</v>
      </c>
      <c r="S12" s="72">
        <f>SUM(I12:I17)</f>
        <v>2590</v>
      </c>
      <c r="T12" s="68">
        <f>SUM(O12:O17)</f>
        <v>86490</v>
      </c>
      <c r="U12" s="13"/>
    </row>
    <row r="13" spans="1:21" x14ac:dyDescent="0.3">
      <c r="A13" s="52">
        <v>43842</v>
      </c>
      <c r="B13" s="57" t="s">
        <v>56</v>
      </c>
      <c r="C13" s="57" t="s">
        <v>51</v>
      </c>
      <c r="D13" s="57" t="s">
        <v>52</v>
      </c>
      <c r="E13" s="57"/>
      <c r="F13" s="1" t="s">
        <v>44</v>
      </c>
      <c r="G13" s="2">
        <v>44167</v>
      </c>
      <c r="H13" s="61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69"/>
      <c r="S13" s="73"/>
      <c r="T13" s="69"/>
      <c r="U13" s="15"/>
    </row>
    <row r="14" spans="1:21" x14ac:dyDescent="0.3">
      <c r="A14" s="52">
        <v>43842</v>
      </c>
      <c r="B14" s="57" t="s">
        <v>56</v>
      </c>
      <c r="C14" s="57" t="s">
        <v>51</v>
      </c>
      <c r="D14" s="57"/>
      <c r="E14" s="57"/>
      <c r="F14" s="1" t="s">
        <v>45</v>
      </c>
      <c r="G14" s="2">
        <v>44168</v>
      </c>
      <c r="H14" s="62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69"/>
      <c r="S14" s="73"/>
      <c r="T14" s="69"/>
      <c r="U14" s="15"/>
    </row>
    <row r="15" spans="1:21" x14ac:dyDescent="0.3">
      <c r="A15" s="52">
        <v>43842</v>
      </c>
      <c r="B15" s="57" t="s">
        <v>56</v>
      </c>
      <c r="C15" s="57" t="s">
        <v>51</v>
      </c>
      <c r="D15" s="57"/>
      <c r="E15" s="57" t="s">
        <v>53</v>
      </c>
      <c r="F15" s="1" t="s">
        <v>46</v>
      </c>
      <c r="G15" s="2">
        <v>44169</v>
      </c>
      <c r="H15" s="62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69"/>
      <c r="S15" s="73"/>
      <c r="T15" s="69"/>
      <c r="U15" s="15"/>
    </row>
    <row r="16" spans="1:21" x14ac:dyDescent="0.3">
      <c r="A16" s="52">
        <v>43842</v>
      </c>
      <c r="B16" s="57" t="s">
        <v>56</v>
      </c>
      <c r="C16" s="57" t="s">
        <v>51</v>
      </c>
      <c r="D16" s="57"/>
      <c r="E16" s="57" t="s">
        <v>54</v>
      </c>
      <c r="F16" s="1" t="s">
        <v>47</v>
      </c>
      <c r="G16" s="2">
        <v>44170</v>
      </c>
      <c r="H16" s="62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69"/>
      <c r="S16" s="73"/>
      <c r="T16" s="69"/>
      <c r="U16" s="15"/>
    </row>
    <row r="17" spans="1:21" ht="15" thickBot="1" x14ac:dyDescent="0.35">
      <c r="A17" s="54">
        <v>43842</v>
      </c>
      <c r="B17" s="57" t="s">
        <v>56</v>
      </c>
      <c r="C17" s="59" t="s">
        <v>51</v>
      </c>
      <c r="D17" s="59"/>
      <c r="E17" s="59" t="s">
        <v>55</v>
      </c>
      <c r="F17" s="17" t="s">
        <v>48</v>
      </c>
      <c r="G17" s="18">
        <v>44171</v>
      </c>
      <c r="H17" s="62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70"/>
      <c r="S17" s="74"/>
      <c r="T17" s="70"/>
      <c r="U17" s="20"/>
    </row>
    <row r="18" spans="1:21" x14ac:dyDescent="0.3">
      <c r="A18" s="51">
        <v>43855</v>
      </c>
      <c r="B18" s="56" t="s">
        <v>20</v>
      </c>
      <c r="C18" s="56" t="s">
        <v>21</v>
      </c>
      <c r="D18" s="56" t="s">
        <v>57</v>
      </c>
      <c r="E18" s="56"/>
      <c r="F18" s="9" t="s">
        <v>26</v>
      </c>
      <c r="G18" s="10">
        <v>44166</v>
      </c>
      <c r="H18" s="60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65">
        <f>T18-S18</f>
        <v>7700</v>
      </c>
      <c r="S18" s="71">
        <f>SUM(I18:I21)</f>
        <v>-85</v>
      </c>
      <c r="T18" s="65">
        <f>SUM(O18:O21)</f>
        <v>7615</v>
      </c>
      <c r="U18" s="13"/>
    </row>
    <row r="19" spans="1:21" x14ac:dyDescent="0.3">
      <c r="A19" s="52">
        <v>43855</v>
      </c>
      <c r="B19" s="57" t="s">
        <v>20</v>
      </c>
      <c r="C19" s="57" t="s">
        <v>21</v>
      </c>
      <c r="D19" s="57" t="s">
        <v>57</v>
      </c>
      <c r="E19" s="57"/>
      <c r="F19" s="1" t="s">
        <v>27</v>
      </c>
      <c r="G19" s="2">
        <v>44166</v>
      </c>
      <c r="H19" s="61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66"/>
      <c r="S19" s="66"/>
      <c r="T19" s="66"/>
      <c r="U19" s="15"/>
    </row>
    <row r="20" spans="1:21" x14ac:dyDescent="0.3">
      <c r="A20" s="52">
        <v>43855</v>
      </c>
      <c r="B20" s="57" t="s">
        <v>20</v>
      </c>
      <c r="C20" s="57" t="s">
        <v>21</v>
      </c>
      <c r="D20" s="57"/>
      <c r="E20" s="57" t="s">
        <v>59</v>
      </c>
      <c r="F20" s="1" t="s">
        <v>28</v>
      </c>
      <c r="G20" s="2">
        <v>44155</v>
      </c>
      <c r="H20" s="62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66"/>
      <c r="S20" s="66"/>
      <c r="T20" s="66"/>
      <c r="U20" s="15"/>
    </row>
    <row r="21" spans="1:21" x14ac:dyDescent="0.3">
      <c r="A21" s="52">
        <v>43855</v>
      </c>
      <c r="B21" s="58" t="s">
        <v>20</v>
      </c>
      <c r="C21" s="58" t="s">
        <v>21</v>
      </c>
      <c r="D21" s="58"/>
      <c r="E21" s="58" t="s">
        <v>58</v>
      </c>
      <c r="F21" s="7" t="s">
        <v>29</v>
      </c>
      <c r="G21" s="22">
        <v>44150</v>
      </c>
      <c r="H21" s="6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67"/>
      <c r="S21" s="67"/>
      <c r="T21" s="67"/>
      <c r="U21" s="25"/>
    </row>
    <row r="23" spans="1:21" x14ac:dyDescent="0.3">
      <c r="E23" s="55" t="s">
        <v>65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1F4B9-7EC7-4278-9CD6-71A6786FC792}">
  <sheetPr codeName="Feuil11"/>
  <dimension ref="A1:Q15"/>
  <sheetViews>
    <sheetView showGridLines="0" workbookViewId="0">
      <selection activeCell="H2" sqref="H2"/>
    </sheetView>
  </sheetViews>
  <sheetFormatPr baseColWidth="10" defaultRowHeight="14.4" x14ac:dyDescent="0.3"/>
  <cols>
    <col min="1" max="1" width="16.44140625" bestFit="1" customWidth="1"/>
    <col min="2" max="2" width="11.6640625" bestFit="1" customWidth="1"/>
    <col min="3" max="3" width="10.77734375" bestFit="1" customWidth="1"/>
    <col min="4" max="4" width="8.77734375" bestFit="1" customWidth="1"/>
    <col min="5" max="5" width="11.6640625" bestFit="1" customWidth="1"/>
    <col min="6" max="6" width="13.6640625" bestFit="1" customWidth="1"/>
    <col min="7" max="7" width="16.5546875" bestFit="1" customWidth="1"/>
    <col min="8" max="10" width="16.5546875" customWidth="1"/>
    <col min="11" max="11" width="4.77734375" customWidth="1"/>
    <col min="12" max="12" width="16.44140625" bestFit="1" customWidth="1"/>
    <col min="13" max="13" width="11.6640625" bestFit="1" customWidth="1"/>
    <col min="14" max="14" width="10.77734375" bestFit="1" customWidth="1"/>
    <col min="15" max="15" width="11.33203125" bestFit="1" customWidth="1"/>
    <col min="16" max="16" width="8.6640625" bestFit="1" customWidth="1"/>
    <col min="17" max="17" width="12.21875" bestFit="1" customWidth="1"/>
  </cols>
  <sheetData>
    <row r="1" spans="1:17" x14ac:dyDescent="0.3">
      <c r="A1" t="s">
        <v>0</v>
      </c>
      <c r="B1" s="81" t="s">
        <v>1</v>
      </c>
      <c r="C1" s="81" t="s">
        <v>2</v>
      </c>
      <c r="D1" s="81" t="s">
        <v>3</v>
      </c>
      <c r="E1" s="81" t="s">
        <v>69</v>
      </c>
      <c r="F1" s="81" t="s">
        <v>23</v>
      </c>
      <c r="G1" s="81" t="s">
        <v>68</v>
      </c>
      <c r="H1" s="81" t="s">
        <v>15</v>
      </c>
      <c r="I1" s="81" t="s">
        <v>16</v>
      </c>
      <c r="J1" s="81" t="s">
        <v>17</v>
      </c>
      <c r="L1" t="s">
        <v>0</v>
      </c>
      <c r="M1" t="s">
        <v>1</v>
      </c>
      <c r="N1" t="s">
        <v>2</v>
      </c>
      <c r="O1" t="s">
        <v>15</v>
      </c>
      <c r="P1" t="s">
        <v>16</v>
      </c>
      <c r="Q1" t="s">
        <v>17</v>
      </c>
    </row>
    <row r="2" spans="1:17" x14ac:dyDescent="0.3">
      <c r="A2" s="78">
        <v>43831</v>
      </c>
      <c r="B2" s="50" t="s">
        <v>20</v>
      </c>
      <c r="C2" s="50" t="s">
        <v>21</v>
      </c>
      <c r="D2" s="50"/>
      <c r="E2" s="50"/>
      <c r="F2" s="50" t="s">
        <v>24</v>
      </c>
      <c r="G2" s="50">
        <v>-2000</v>
      </c>
      <c r="H2" s="50">
        <f t="array" ref="H2">INDEX(Dossier_Coutiers[Marge HT],MATCH(Récap_Clients_Fournisseurs[[#This Row],[Dates 
de départ]]&amp;Récap_Clients_Fournisseurs[[#This Row],[N° Dossier]],Dossier_Coutiers[Dates 
de départ]&amp;Dossier_Coutiers[N° Dossier],0))</f>
        <v>2700</v>
      </c>
      <c r="I2" s="50">
        <f t="array" ref="I2">INDEX(Dossier_Coutiers[TVA_1],MATCH(Récap_Clients_Fournisseurs[[#This Row],[Dates 
de départ]]&amp;Récap_Clients_Fournisseurs[[#This Row],[N° Dossier]],Dossier_Coutiers[Dates 
de départ]&amp;Dossier_Coutiers[N° Dossier],0))</f>
        <v>-85</v>
      </c>
      <c r="J2" s="50">
        <f t="array" ref="J2">INDEX(Dossier_Coutiers[Marge TTC],MATCH(Récap_Clients_Fournisseurs[[#This Row],[Dates 
de départ]]&amp;Récap_Clients_Fournisseurs[[#This Row],[N° Dossier]],Dossier_Coutiers[Dates 
de départ]&amp;Dossier_Coutiers[N° Dossier],0))</f>
        <v>2615</v>
      </c>
      <c r="K2" s="50"/>
      <c r="L2" s="78">
        <v>43831</v>
      </c>
      <c r="M2" s="50" t="s">
        <v>20</v>
      </c>
      <c r="N2" s="50" t="s">
        <v>21</v>
      </c>
      <c r="O2">
        <v>2700</v>
      </c>
      <c r="P2">
        <v>-85</v>
      </c>
      <c r="Q2">
        <v>2615</v>
      </c>
    </row>
    <row r="3" spans="1:17" x14ac:dyDescent="0.3">
      <c r="A3" s="78">
        <v>43831</v>
      </c>
      <c r="B3" s="50" t="s">
        <v>20</v>
      </c>
      <c r="C3" s="50" t="s">
        <v>21</v>
      </c>
      <c r="D3" s="50"/>
      <c r="E3" s="50"/>
      <c r="F3" s="50" t="s">
        <v>25</v>
      </c>
      <c r="G3" s="50">
        <v>-3200</v>
      </c>
      <c r="H3" s="50" t="str">
        <f t="array" ref="H3">IF(Récap_Clients_Fournisseurs[[#This Row],[N° Dossier]]=B2,"",INDEX(Dossier_Coutiers[Marge HT],MATCH(Récap_Clients_Fournisseurs[[#This Row],[Dates 
de départ]]&amp;Récap_Clients_Fournisseurs[[#This Row],[N° Dossier]],Dossier_Coutiers[Dates 
de départ]&amp;Dossier_Coutiers[N° Dossier],0)))</f>
        <v/>
      </c>
      <c r="I3" s="50" t="str">
        <f t="array" ref="I3">IF(Récap_Clients_Fournisseurs[[#This Row],[N° Dossier]]=B2,"",INDEX(Dossier_Coutiers[TVA_1],MATCH(Récap_Clients_Fournisseurs[[#This Row],[Dates 
de départ]]&amp;Récap_Clients_Fournisseurs[[#This Row],[N° Dossier]],Dossier_Coutiers[Dates 
de départ]&amp;Dossier_Coutiers[N° Dossier],0)))</f>
        <v/>
      </c>
      <c r="J3" s="50" t="str">
        <f t="array" ref="J3">IF(Récap_Clients_Fournisseurs[[#This Row],[N° Dossier]]=B2,"",INDEX(Dossier_Coutiers[Marge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3" s="50"/>
      <c r="L3" s="78">
        <v>43842</v>
      </c>
      <c r="M3" s="50" t="s">
        <v>38</v>
      </c>
      <c r="N3" s="50" t="s">
        <v>37</v>
      </c>
      <c r="O3">
        <v>91100</v>
      </c>
      <c r="P3">
        <v>13230</v>
      </c>
      <c r="Q3">
        <v>104330</v>
      </c>
    </row>
    <row r="4" spans="1:17" x14ac:dyDescent="0.3">
      <c r="A4" s="78">
        <v>43831</v>
      </c>
      <c r="B4" s="50" t="s">
        <v>20</v>
      </c>
      <c r="C4" s="50" t="s">
        <v>21</v>
      </c>
      <c r="D4" s="50" t="s">
        <v>22</v>
      </c>
      <c r="E4" s="50">
        <v>16000</v>
      </c>
      <c r="F4" s="50"/>
      <c r="G4" s="50"/>
      <c r="H4" s="50" t="str">
        <f t="array" ref="H4">IF(Récap_Clients_Fournisseurs[[#This Row],[N° Dossier]]=B3,"",INDEX(Dossier_Coutiers[Marge HT],MATCH(Récap_Clients_Fournisseurs[[#This Row],[Dates 
de départ]]&amp;Récap_Clients_Fournisseurs[[#This Row],[N° Dossier]],Dossier_Coutiers[Dates 
de départ]&amp;Dossier_Coutiers[N° Dossier],0)))</f>
        <v/>
      </c>
      <c r="I4" s="50" t="str">
        <f t="array" ref="I4">IF(Récap_Clients_Fournisseurs[[#This Row],[N° Dossier]]=B3,"",INDEX(Dossier_Coutiers[TVA_1],MATCH(Récap_Clients_Fournisseurs[[#This Row],[Dates 
de départ]]&amp;Récap_Clients_Fournisseurs[[#This Row],[N° Dossier]],Dossier_Coutiers[Dates 
de départ]&amp;Dossier_Coutiers[N° Dossier],0)))</f>
        <v/>
      </c>
      <c r="J4" s="50" t="str">
        <f t="array" ref="J4">IF(Récap_Clients_Fournisseurs[[#This Row],[N° Dossier]]=B3,"",INDEX(Dossier_Coutiers[Marge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4" s="50"/>
      <c r="L4" s="78">
        <v>43842</v>
      </c>
      <c r="M4" s="50" t="s">
        <v>56</v>
      </c>
      <c r="N4" s="50" t="s">
        <v>51</v>
      </c>
      <c r="O4">
        <v>83900</v>
      </c>
      <c r="P4">
        <v>2590</v>
      </c>
      <c r="Q4">
        <v>86490</v>
      </c>
    </row>
    <row r="5" spans="1:17" x14ac:dyDescent="0.3">
      <c r="A5" s="78">
        <v>43842</v>
      </c>
      <c r="B5" s="50" t="s">
        <v>56</v>
      </c>
      <c r="C5" s="50" t="s">
        <v>51</v>
      </c>
      <c r="D5" s="50"/>
      <c r="E5" s="50"/>
      <c r="F5" s="50" t="s">
        <v>55</v>
      </c>
      <c r="G5" s="50">
        <v>-43400</v>
      </c>
      <c r="H5" s="50">
        <f t="array" ref="H5">IF(Récap_Clients_Fournisseurs[[#This Row],[N° Dossier]]=B4,"",INDEX(Dossier_Coutiers[Marge HT],MATCH(Récap_Clients_Fournisseurs[[#This Row],[Dates 
de départ]]&amp;Récap_Clients_Fournisseurs[[#This Row],[N° Dossier]],Dossier_Coutiers[Dates 
de départ]&amp;Dossier_Coutiers[N° Dossier],0)))</f>
        <v>83900</v>
      </c>
      <c r="I5" s="50">
        <f t="array" ref="I5">IF(Récap_Clients_Fournisseurs[[#This Row],[N° Dossier]]=B4,"",INDEX(Dossier_Coutiers[TVA_1],MATCH(Récap_Clients_Fournisseurs[[#This Row],[Dates 
de départ]]&amp;Récap_Clients_Fournisseurs[[#This Row],[N° Dossier]],Dossier_Coutiers[Dates 
de départ]&amp;Dossier_Coutiers[N° Dossier],0)))</f>
        <v>2590</v>
      </c>
      <c r="J5" s="50">
        <f t="array" ref="J5">IF(Récap_Clients_Fournisseurs[[#This Row],[N° Dossier]]=B4,"",INDEX(Dossier_Coutiers[Marge TTC],MATCH(Récap_Clients_Fournisseurs[[#This Row],[Dates 
de départ]]&amp;Récap_Clients_Fournisseurs[[#This Row],[N° Dossier]],Dossier_Coutiers[Dates 
de départ]&amp;Dossier_Coutiers[N° Dossier],0)))</f>
        <v>86490</v>
      </c>
      <c r="K5" s="50"/>
      <c r="L5" s="78">
        <v>43855</v>
      </c>
      <c r="M5" s="50" t="s">
        <v>20</v>
      </c>
      <c r="N5" s="50" t="s">
        <v>21</v>
      </c>
      <c r="O5">
        <v>7700</v>
      </c>
      <c r="P5">
        <v>-85</v>
      </c>
      <c r="Q5">
        <v>7615</v>
      </c>
    </row>
    <row r="6" spans="1:17" x14ac:dyDescent="0.3">
      <c r="A6" s="78">
        <v>43842</v>
      </c>
      <c r="B6" s="50" t="s">
        <v>56</v>
      </c>
      <c r="C6" s="50" t="s">
        <v>51</v>
      </c>
      <c r="D6" s="50"/>
      <c r="E6" s="50"/>
      <c r="F6" s="50" t="s">
        <v>54</v>
      </c>
      <c r="G6" s="50">
        <v>-25000</v>
      </c>
      <c r="H6" s="50" t="str">
        <f t="array" ref="H6">IF(Récap_Clients_Fournisseurs[[#This Row],[N° Dossier]]=B5,"",INDEX(Dossier_Coutiers[Marge HT],MATCH(Récap_Clients_Fournisseurs[[#This Row],[Dates 
de départ]]&amp;Récap_Clients_Fournisseurs[[#This Row],[N° Dossier]],Dossier_Coutiers[Dates 
de départ]&amp;Dossier_Coutiers[N° Dossier],0)))</f>
        <v/>
      </c>
      <c r="I6" s="50" t="str">
        <f t="array" ref="I6">IF(Récap_Clients_Fournisseurs[[#This Row],[N° Dossier]]=B5,"",INDEX(Dossier_Coutiers[TVA_1],MATCH(Récap_Clients_Fournisseurs[[#This Row],[Dates 
de départ]]&amp;Récap_Clients_Fournisseurs[[#This Row],[N° Dossier]],Dossier_Coutiers[Dates 
de départ]&amp;Dossier_Coutiers[N° Dossier],0)))</f>
        <v/>
      </c>
      <c r="J6" s="50" t="str">
        <f t="array" ref="J6">IF(Récap_Clients_Fournisseurs[[#This Row],[N° Dossier]]=B5,"",INDEX(Dossier_Coutiers[Marge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6" s="50"/>
    </row>
    <row r="7" spans="1:17" x14ac:dyDescent="0.3">
      <c r="A7" s="78">
        <v>43842</v>
      </c>
      <c r="B7" s="50" t="s">
        <v>56</v>
      </c>
      <c r="C7" s="50" t="s">
        <v>51</v>
      </c>
      <c r="D7" s="50"/>
      <c r="E7" s="50"/>
      <c r="F7" s="50" t="s">
        <v>53</v>
      </c>
      <c r="G7" s="50">
        <v>-32000</v>
      </c>
      <c r="H7" s="50" t="str">
        <f t="array" ref="H7">IF(Récap_Clients_Fournisseurs[[#This Row],[N° Dossier]]=B6,"",INDEX(Dossier_Coutiers[Marge HT],MATCH(Récap_Clients_Fournisseurs[[#This Row],[Dates 
de départ]]&amp;Récap_Clients_Fournisseurs[[#This Row],[N° Dossier]],Dossier_Coutiers[Dates 
de départ]&amp;Dossier_Coutiers[N° Dossier],0)))</f>
        <v/>
      </c>
      <c r="I7" s="50" t="str">
        <f t="array" ref="I7">IF(Récap_Clients_Fournisseurs[[#This Row],[N° Dossier]]=B6,"",INDEX(Dossier_Coutiers[TVA_1],MATCH(Récap_Clients_Fournisseurs[[#This Row],[Dates 
de départ]]&amp;Récap_Clients_Fournisseurs[[#This Row],[N° Dossier]],Dossier_Coutiers[Dates 
de départ]&amp;Dossier_Coutiers[N° Dossier],0)))</f>
        <v/>
      </c>
      <c r="J7" s="50" t="str">
        <f t="array" ref="J7">IF(Récap_Clients_Fournisseurs[[#This Row],[N° Dossier]]=B6,"",INDEX(Dossier_Coutiers[Marge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7" s="50"/>
    </row>
    <row r="8" spans="1:17" x14ac:dyDescent="0.3">
      <c r="A8" s="78">
        <v>43842</v>
      </c>
      <c r="B8" s="50" t="s">
        <v>56</v>
      </c>
      <c r="C8" s="50" t="s">
        <v>51</v>
      </c>
      <c r="D8" s="50" t="s">
        <v>52</v>
      </c>
      <c r="E8" s="50">
        <v>492000</v>
      </c>
      <c r="F8" s="50"/>
      <c r="G8" s="50"/>
      <c r="H8" s="50" t="str">
        <f t="array" ref="H8">IF(Récap_Clients_Fournisseurs[[#This Row],[N° Dossier]]=B7,"",INDEX(Dossier_Coutiers[Marge HT],MATCH(Récap_Clients_Fournisseurs[[#This Row],[Dates 
de départ]]&amp;Récap_Clients_Fournisseurs[[#This Row],[N° Dossier]],Dossier_Coutiers[Dates 
de départ]&amp;Dossier_Coutiers[N° Dossier],0)))</f>
        <v/>
      </c>
      <c r="I8" s="50" t="str">
        <f t="array" ref="I8">IF(Récap_Clients_Fournisseurs[[#This Row],[N° Dossier]]=B7,"",INDEX(Dossier_Coutiers[TVA_1],MATCH(Récap_Clients_Fournisseurs[[#This Row],[Dates 
de départ]]&amp;Récap_Clients_Fournisseurs[[#This Row],[N° Dossier]],Dossier_Coutiers[Dates 
de départ]&amp;Dossier_Coutiers[N° Dossier],0)))</f>
        <v/>
      </c>
      <c r="J8" s="50" t="str">
        <f t="array" ref="J8">IF(Récap_Clients_Fournisseurs[[#This Row],[N° Dossier]]=B7,"",INDEX(Dossier_Coutiers[Marge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8" s="50"/>
    </row>
    <row r="9" spans="1:17" x14ac:dyDescent="0.3">
      <c r="A9" s="78">
        <v>43842</v>
      </c>
      <c r="B9" s="50" t="s">
        <v>38</v>
      </c>
      <c r="C9" s="50" t="s">
        <v>37</v>
      </c>
      <c r="D9" s="50"/>
      <c r="E9" s="50"/>
      <c r="F9" s="50" t="s">
        <v>41</v>
      </c>
      <c r="G9" s="50">
        <v>-25000</v>
      </c>
      <c r="H9" s="50">
        <f t="array" ref="H9">IF(Récap_Clients_Fournisseurs[[#This Row],[N° Dossier]]=B8,"",INDEX(Dossier_Coutiers[Marge HT],MATCH(Récap_Clients_Fournisseurs[[#This Row],[Dates 
de départ]]&amp;Récap_Clients_Fournisseurs[[#This Row],[N° Dossier]],Dossier_Coutiers[Dates 
de départ]&amp;Dossier_Coutiers[N° Dossier],0)))</f>
        <v>91100</v>
      </c>
      <c r="I9" s="50">
        <f t="array" ref="I9">IF(Récap_Clients_Fournisseurs[[#This Row],[N° Dossier]]=B8,"",INDEX(Dossier_Coutiers[TVA_1],MATCH(Récap_Clients_Fournisseurs[[#This Row],[Dates 
de départ]]&amp;Récap_Clients_Fournisseurs[[#This Row],[N° Dossier]],Dossier_Coutiers[Dates 
de départ]&amp;Dossier_Coutiers[N° Dossier],0)))</f>
        <v>13230</v>
      </c>
      <c r="J9" s="50">
        <f t="array" ref="J9">IF(Récap_Clients_Fournisseurs[[#This Row],[N° Dossier]]=B8,"",INDEX(Dossier_Coutiers[Marge TTC],MATCH(Récap_Clients_Fournisseurs[[#This Row],[Dates 
de départ]]&amp;Récap_Clients_Fournisseurs[[#This Row],[N° Dossier]],Dossier_Coutiers[Dates 
de départ]&amp;Dossier_Coutiers[N° Dossier],0)))</f>
        <v>104330</v>
      </c>
      <c r="K9" s="50"/>
    </row>
    <row r="10" spans="1:17" x14ac:dyDescent="0.3">
      <c r="A10" s="78">
        <v>43842</v>
      </c>
      <c r="B10" s="50" t="s">
        <v>38</v>
      </c>
      <c r="C10" s="50" t="s">
        <v>37</v>
      </c>
      <c r="D10" s="50"/>
      <c r="E10" s="50"/>
      <c r="F10" s="50" t="s">
        <v>40</v>
      </c>
      <c r="G10" s="50">
        <v>-3200</v>
      </c>
      <c r="H10" s="50" t="str">
        <f t="array" ref="H10">IF(Récap_Clients_Fournisseurs[[#This Row],[N° Dossier]]=B9,"",INDEX(Dossier_Coutiers[Marge HT],MATCH(Récap_Clients_Fournisseurs[[#This Row],[Dates 
de départ]]&amp;Récap_Clients_Fournisseurs[[#This Row],[N° Dossier]],Dossier_Coutiers[Dates 
de départ]&amp;Dossier_Coutiers[N° Dossier],0)))</f>
        <v/>
      </c>
      <c r="I10" s="50" t="str">
        <f t="array" ref="I10">IF(Récap_Clients_Fournisseurs[[#This Row],[N° Dossier]]=B9,"",INDEX(Dossier_Coutiers[TVA_1],MATCH(Récap_Clients_Fournisseurs[[#This Row],[Dates 
de départ]]&amp;Récap_Clients_Fournisseurs[[#This Row],[N° Dossier]],Dossier_Coutiers[Dates 
de départ]&amp;Dossier_Coutiers[N° Dossier],0)))</f>
        <v/>
      </c>
      <c r="J10" s="50" t="str">
        <f t="array" ref="J10">IF(Récap_Clients_Fournisseurs[[#This Row],[N° Dossier]]=B9,"",INDEX(Dossier_Coutiers[Marge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10" s="50"/>
    </row>
    <row r="11" spans="1:17" x14ac:dyDescent="0.3">
      <c r="A11" s="78">
        <v>43842</v>
      </c>
      <c r="B11" s="50" t="s">
        <v>38</v>
      </c>
      <c r="C11" s="50" t="s">
        <v>37</v>
      </c>
      <c r="D11" s="50"/>
      <c r="E11" s="50"/>
      <c r="F11" s="50" t="s">
        <v>42</v>
      </c>
      <c r="G11" s="50">
        <v>-43400</v>
      </c>
      <c r="H11" s="50" t="str">
        <f t="array" ref="H11">IF(Récap_Clients_Fournisseurs[[#This Row],[N° Dossier]]=B10,"",INDEX(Dossier_Coutiers[Marge HT],MATCH(Récap_Clients_Fournisseurs[[#This Row],[Dates 
de départ]]&amp;Récap_Clients_Fournisseurs[[#This Row],[N° Dossier]],Dossier_Coutiers[Dates 
de départ]&amp;Dossier_Coutiers[N° Dossier],0)))</f>
        <v/>
      </c>
      <c r="I11" s="50" t="str">
        <f t="array" ref="I11">IF(Récap_Clients_Fournisseurs[[#This Row],[N° Dossier]]=B10,"",INDEX(Dossier_Coutiers[TVA_1],MATCH(Récap_Clients_Fournisseurs[[#This Row],[Dates 
de départ]]&amp;Récap_Clients_Fournisseurs[[#This Row],[N° Dossier]],Dossier_Coutiers[Dates 
de départ]&amp;Dossier_Coutiers[N° Dossier],0)))</f>
        <v/>
      </c>
      <c r="J11" s="50" t="str">
        <f t="array" ref="J11">IF(Récap_Clients_Fournisseurs[[#This Row],[N° Dossier]]=B10,"",INDEX(Dossier_Coutiers[Marge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11" s="50"/>
    </row>
    <row r="12" spans="1:17" x14ac:dyDescent="0.3">
      <c r="A12" s="78">
        <v>43842</v>
      </c>
      <c r="B12" s="50" t="s">
        <v>38</v>
      </c>
      <c r="C12" s="50" t="s">
        <v>37</v>
      </c>
      <c r="D12" s="50" t="s">
        <v>39</v>
      </c>
      <c r="E12" s="50">
        <v>436000</v>
      </c>
      <c r="F12" s="50"/>
      <c r="G12" s="50"/>
      <c r="H12" s="50" t="str">
        <f t="array" ref="H12">IF(Récap_Clients_Fournisseurs[[#This Row],[N° Dossier]]=B11,"",INDEX(Dossier_Coutiers[Marge HT],MATCH(Récap_Clients_Fournisseurs[[#This Row],[Dates 
de départ]]&amp;Récap_Clients_Fournisseurs[[#This Row],[N° Dossier]],Dossier_Coutiers[Dates 
de départ]&amp;Dossier_Coutiers[N° Dossier],0)))</f>
        <v/>
      </c>
      <c r="I12" s="50" t="str">
        <f t="array" ref="I12">IF(Récap_Clients_Fournisseurs[[#This Row],[N° Dossier]]=B11,"",INDEX(Dossier_Coutiers[TVA_1],MATCH(Récap_Clients_Fournisseurs[[#This Row],[Dates 
de départ]]&amp;Récap_Clients_Fournisseurs[[#This Row],[N° Dossier]],Dossier_Coutiers[Dates 
de départ]&amp;Dossier_Coutiers[N° Dossier],0)))</f>
        <v/>
      </c>
      <c r="J12" s="50" t="str">
        <f t="array" ref="J12">IF(Récap_Clients_Fournisseurs[[#This Row],[N° Dossier]]=B11,"",INDEX(Dossier_Coutiers[Marge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12" s="50"/>
    </row>
    <row r="13" spans="1:17" x14ac:dyDescent="0.3">
      <c r="A13" s="78">
        <v>43855</v>
      </c>
      <c r="B13" s="50" t="s">
        <v>20</v>
      </c>
      <c r="C13" s="50" t="s">
        <v>21</v>
      </c>
      <c r="D13" s="50"/>
      <c r="E13" s="50"/>
      <c r="F13" s="50" t="s">
        <v>59</v>
      </c>
      <c r="G13" s="50">
        <v>-2000</v>
      </c>
      <c r="H13" s="50">
        <f t="array" ref="H13">IF(Récap_Clients_Fournisseurs[[#This Row],[N° Dossier]]=B12,"",INDEX(Dossier_Coutiers[Marge HT],MATCH(Récap_Clients_Fournisseurs[[#This Row],[Dates 
de départ]]&amp;Récap_Clients_Fournisseurs[[#This Row],[N° Dossier]],Dossier_Coutiers[Dates 
de départ]&amp;Dossier_Coutiers[N° Dossier],0)))</f>
        <v>7700</v>
      </c>
      <c r="I13" s="50">
        <f t="array" ref="I13">IF(Récap_Clients_Fournisseurs[[#This Row],[N° Dossier]]=B12,"",INDEX(Dossier_Coutiers[TVA_1],MATCH(Récap_Clients_Fournisseurs[[#This Row],[Dates 
de départ]]&amp;Récap_Clients_Fournisseurs[[#This Row],[N° Dossier]],Dossier_Coutiers[Dates 
de départ]&amp;Dossier_Coutiers[N° Dossier],0)))</f>
        <v>-85</v>
      </c>
      <c r="J13" s="50">
        <f t="array" ref="J13">IF(Récap_Clients_Fournisseurs[[#This Row],[N° Dossier]]=B12,"",INDEX(Dossier_Coutiers[Marge TTC],MATCH(Récap_Clients_Fournisseurs[[#This Row],[Dates 
de départ]]&amp;Récap_Clients_Fournisseurs[[#This Row],[N° Dossier]],Dossier_Coutiers[Dates 
de départ]&amp;Dossier_Coutiers[N° Dossier],0)))</f>
        <v>7615</v>
      </c>
      <c r="K13" s="50"/>
    </row>
    <row r="14" spans="1:17" x14ac:dyDescent="0.3">
      <c r="A14" s="78">
        <v>43855</v>
      </c>
      <c r="B14" s="50" t="s">
        <v>20</v>
      </c>
      <c r="C14" s="50" t="s">
        <v>21</v>
      </c>
      <c r="D14" s="50"/>
      <c r="E14" s="50"/>
      <c r="F14" s="50" t="s">
        <v>58</v>
      </c>
      <c r="G14" s="50">
        <v>-3200</v>
      </c>
      <c r="H14" s="50" t="str">
        <f t="array" ref="H14">IF(Récap_Clients_Fournisseurs[[#This Row],[N° Dossier]]=B13,"",INDEX(Dossier_Coutiers[Marge HT],MATCH(Récap_Clients_Fournisseurs[[#This Row],[Dates 
de départ]]&amp;Récap_Clients_Fournisseurs[[#This Row],[N° Dossier]],Dossier_Coutiers[Dates 
de départ]&amp;Dossier_Coutiers[N° Dossier],0)))</f>
        <v/>
      </c>
      <c r="I14" s="50" t="str">
        <f t="array" ref="I14">IF(Récap_Clients_Fournisseurs[[#This Row],[N° Dossier]]=B13,"",INDEX(Dossier_Coutiers[TVA_1],MATCH(Récap_Clients_Fournisseurs[[#This Row],[Dates 
de départ]]&amp;Récap_Clients_Fournisseurs[[#This Row],[N° Dossier]],Dossier_Coutiers[Dates 
de départ]&amp;Dossier_Coutiers[N° Dossier],0)))</f>
        <v/>
      </c>
      <c r="J14" s="50" t="str">
        <f t="array" ref="J14">IF(Récap_Clients_Fournisseurs[[#This Row],[N° Dossier]]=B13,"",INDEX(Dossier_Coutiers[Marge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14" s="50"/>
    </row>
    <row r="15" spans="1:17" x14ac:dyDescent="0.3">
      <c r="A15" s="78">
        <v>43855</v>
      </c>
      <c r="B15" s="50" t="s">
        <v>20</v>
      </c>
      <c r="C15" s="50" t="s">
        <v>21</v>
      </c>
      <c r="D15" s="50" t="s">
        <v>57</v>
      </c>
      <c r="E15" s="50">
        <v>36000</v>
      </c>
      <c r="F15" s="50"/>
      <c r="G15" s="50"/>
      <c r="H15" s="50" t="str">
        <f t="array" ref="H15">IF(Récap_Clients_Fournisseurs[[#This Row],[N° Dossier]]=B14,"",INDEX(Dossier_Coutiers[Marge HT],MATCH(Récap_Clients_Fournisseurs[[#This Row],[Dates 
de départ]]&amp;Récap_Clients_Fournisseurs[[#This Row],[N° Dossier]],Dossier_Coutiers[Dates 
de départ]&amp;Dossier_Coutiers[N° Dossier],0)))</f>
        <v/>
      </c>
      <c r="I15" s="50" t="str">
        <f t="array" ref="I15">IF(Récap_Clients_Fournisseurs[[#This Row],[N° Dossier]]=B14,"",INDEX(Dossier_Coutiers[TVA_1],MATCH(Récap_Clients_Fournisseurs[[#This Row],[Dates 
de départ]]&amp;Récap_Clients_Fournisseurs[[#This Row],[N° Dossier]],Dossier_Coutiers[Dates 
de départ]&amp;Dossier_Coutiers[N° Dossier],0)))</f>
        <v/>
      </c>
      <c r="J15" s="50" t="str">
        <f t="array" ref="J15">IF(Récap_Clients_Fournisseurs[[#This Row],[N° Dossier]]=B14,"",INDEX(Dossier_Coutiers[Marge TTC],MATCH(Récap_Clients_Fournisseurs[[#This Row],[Dates 
de départ]]&amp;Récap_Clients_Fournisseurs[[#This Row],[N° Dossier]],Dossier_Coutiers[Dates 
de départ]&amp;Dossier_Coutiers[N° Dossier],0)))</f>
        <v/>
      </c>
      <c r="K15" s="50"/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8D795-E65A-43B9-ACA8-32370AA9469B}">
  <sheetPr codeName="Feuil10"/>
  <dimension ref="A1:U46"/>
  <sheetViews>
    <sheetView tabSelected="1" topLeftCell="A22" workbookViewId="0">
      <selection activeCell="E38" sqref="E32:E45"/>
      <pivotSelection pane="bottomRight" showHeader="1" axis="axisRow" dimension="4" activeRow="37" activeCol="4" previousRow="37" previousCol="4" click="1" r:id="rId1">
        <pivotArea dataOnly="0" labelOnly="1" outline="0" fieldPosition="0">
          <references count="1">
            <reference field="5" count="0"/>
          </references>
        </pivotArea>
      </pivotSelection>
    </sheetView>
  </sheetViews>
  <sheetFormatPr baseColWidth="10" defaultRowHeight="14.4" x14ac:dyDescent="0.3"/>
  <cols>
    <col min="1" max="1" width="18.6640625" bestFit="1" customWidth="1"/>
    <col min="2" max="2" width="13.88671875" bestFit="1" customWidth="1"/>
    <col min="3" max="3" width="13" bestFit="1" customWidth="1"/>
    <col min="4" max="4" width="11" bestFit="1" customWidth="1"/>
    <col min="5" max="5" width="15.88671875" bestFit="1" customWidth="1"/>
    <col min="6" max="6" width="10.6640625" bestFit="1" customWidth="1"/>
    <col min="7" max="7" width="19.109375" bestFit="1" customWidth="1"/>
    <col min="8" max="8" width="13.44140625" bestFit="1" customWidth="1"/>
    <col min="9" max="9" width="11.77734375" bestFit="1" customWidth="1"/>
    <col min="10" max="10" width="12.6640625" bestFit="1" customWidth="1"/>
    <col min="11" max="11" width="11.77734375" bestFit="1" customWidth="1"/>
    <col min="12" max="12" width="12.33203125" bestFit="1" customWidth="1"/>
    <col min="13" max="13" width="7.21875" bestFit="1" customWidth="1"/>
    <col min="14" max="14" width="10.5546875" bestFit="1" customWidth="1"/>
    <col min="15" max="15" width="12.6640625" bestFit="1" customWidth="1"/>
    <col min="16" max="16" width="8.88671875" bestFit="1" customWidth="1"/>
    <col min="17" max="17" width="16.109375" bestFit="1" customWidth="1"/>
    <col min="18" max="19" width="11.6640625" bestFit="1" customWidth="1"/>
    <col min="20" max="20" width="12.6640625" bestFit="1" customWidth="1"/>
    <col min="21" max="21" width="11.6640625" bestFit="1" customWidth="1"/>
  </cols>
  <sheetData>
    <row r="1" spans="1:21" ht="15" thickBot="1" x14ac:dyDescent="0.35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3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82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85">
        <f>T2-S2</f>
        <v>2700</v>
      </c>
      <c r="S2" s="82">
        <f>SUM(I2:I5)</f>
        <v>-85</v>
      </c>
      <c r="T2" s="85">
        <f>SUM(O2:O5)</f>
        <v>2615</v>
      </c>
      <c r="U2" s="13"/>
    </row>
    <row r="3" spans="1:21" x14ac:dyDescent="0.3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83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86"/>
      <c r="S3" s="86"/>
      <c r="T3" s="86"/>
      <c r="U3" s="15"/>
    </row>
    <row r="4" spans="1:21" hidden="1" x14ac:dyDescent="0.3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83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86"/>
      <c r="S4" s="86"/>
      <c r="T4" s="86"/>
      <c r="U4" s="15"/>
    </row>
    <row r="5" spans="1:21" ht="15" hidden="1" thickBot="1" x14ac:dyDescent="0.35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84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87"/>
      <c r="S5" s="87"/>
      <c r="T5" s="87"/>
      <c r="U5" s="25"/>
    </row>
    <row r="6" spans="1:21" hidden="1" x14ac:dyDescent="0.3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88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91">
        <f>T6-S6</f>
        <v>91100</v>
      </c>
      <c r="S6" s="88">
        <f>SUM(I6:I11)</f>
        <v>13230</v>
      </c>
      <c r="T6" s="91">
        <f>SUM(O6:O11)</f>
        <v>104330</v>
      </c>
      <c r="U6" s="13"/>
    </row>
    <row r="7" spans="1:21" hidden="1" x14ac:dyDescent="0.3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89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92"/>
      <c r="S7" s="89"/>
      <c r="T7" s="92"/>
      <c r="U7" s="15"/>
    </row>
    <row r="8" spans="1:21" hidden="1" x14ac:dyDescent="0.3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89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92"/>
      <c r="S8" s="89"/>
      <c r="T8" s="92"/>
      <c r="U8" s="15"/>
    </row>
    <row r="9" spans="1:21" hidden="1" x14ac:dyDescent="0.3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89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92"/>
      <c r="S9" s="89"/>
      <c r="T9" s="92"/>
      <c r="U9" s="15"/>
    </row>
    <row r="10" spans="1:21" hidden="1" x14ac:dyDescent="0.3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89"/>
      <c r="L10" s="1" t="s">
        <v>49</v>
      </c>
      <c r="M10" s="1"/>
      <c r="N10" s="1"/>
      <c r="O10" s="6">
        <v>-6875</v>
      </c>
      <c r="P10" s="1" t="s">
        <v>36</v>
      </c>
      <c r="Q10" s="1"/>
      <c r="R10" s="92"/>
      <c r="S10" s="89"/>
      <c r="T10" s="92"/>
      <c r="U10" s="15"/>
    </row>
    <row r="11" spans="1:21" ht="15" hidden="1" thickBot="1" x14ac:dyDescent="0.35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90"/>
      <c r="L11" s="17" t="s">
        <v>50</v>
      </c>
      <c r="M11" s="17"/>
      <c r="N11" s="17"/>
      <c r="O11" s="19">
        <v>-11935</v>
      </c>
      <c r="P11" s="1" t="s">
        <v>36</v>
      </c>
      <c r="Q11" s="17"/>
      <c r="R11" s="93"/>
      <c r="S11" s="90"/>
      <c r="T11" s="93"/>
      <c r="U11" s="20"/>
    </row>
    <row r="12" spans="1:21" hidden="1" x14ac:dyDescent="0.3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88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91">
        <f>T12-S12</f>
        <v>83900</v>
      </c>
      <c r="S12" s="88">
        <f>SUM(I12:I17)</f>
        <v>2590</v>
      </c>
      <c r="T12" s="91">
        <f>SUM(O12:O17)</f>
        <v>86490</v>
      </c>
      <c r="U12" s="13"/>
    </row>
    <row r="13" spans="1:21" hidden="1" x14ac:dyDescent="0.3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89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92"/>
      <c r="S13" s="89"/>
      <c r="T13" s="92"/>
      <c r="U13" s="15"/>
    </row>
    <row r="14" spans="1:21" hidden="1" x14ac:dyDescent="0.3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89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92"/>
      <c r="S14" s="89"/>
      <c r="T14" s="92"/>
      <c r="U14" s="15"/>
    </row>
    <row r="15" spans="1:21" hidden="1" x14ac:dyDescent="0.3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89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92"/>
      <c r="S15" s="89"/>
      <c r="T15" s="92"/>
      <c r="U15" s="15"/>
    </row>
    <row r="16" spans="1:21" hidden="1" x14ac:dyDescent="0.3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89"/>
      <c r="L16" s="1" t="s">
        <v>49</v>
      </c>
      <c r="M16" s="1"/>
      <c r="N16" s="1"/>
      <c r="O16" s="6">
        <v>-6875</v>
      </c>
      <c r="P16" s="1" t="s">
        <v>36</v>
      </c>
      <c r="Q16" s="1"/>
      <c r="R16" s="92"/>
      <c r="S16" s="89"/>
      <c r="T16" s="92"/>
      <c r="U16" s="15"/>
    </row>
    <row r="17" spans="1:21" ht="15" hidden="1" thickBot="1" x14ac:dyDescent="0.35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90"/>
      <c r="L17" s="17" t="s">
        <v>50</v>
      </c>
      <c r="M17" s="17"/>
      <c r="N17" s="17"/>
      <c r="O17" s="19">
        <v>-11935</v>
      </c>
      <c r="P17" s="1" t="s">
        <v>36</v>
      </c>
      <c r="Q17" s="17"/>
      <c r="R17" s="93"/>
      <c r="S17" s="90"/>
      <c r="T17" s="93"/>
      <c r="U17" s="20"/>
    </row>
    <row r="18" spans="1:21" hidden="1" x14ac:dyDescent="0.3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82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85">
        <f>T18-S18</f>
        <v>7700</v>
      </c>
      <c r="S18" s="82">
        <f>SUM(I18:I21)</f>
        <v>-85</v>
      </c>
      <c r="T18" s="85">
        <f>SUM(O18:O21)</f>
        <v>7615</v>
      </c>
      <c r="U18" s="13"/>
    </row>
    <row r="19" spans="1:21" hidden="1" x14ac:dyDescent="0.3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83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86"/>
      <c r="S19" s="86"/>
      <c r="T19" s="86"/>
      <c r="U19" s="15"/>
    </row>
    <row r="20" spans="1:21" hidden="1" x14ac:dyDescent="0.3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83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86"/>
      <c r="S20" s="86"/>
      <c r="T20" s="86"/>
      <c r="U20" s="15"/>
    </row>
    <row r="21" spans="1:21" hidden="1" x14ac:dyDescent="0.3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84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87"/>
      <c r="S21" s="87"/>
      <c r="T21" s="87"/>
      <c r="U21" s="25"/>
    </row>
    <row r="22" spans="1:21" ht="15" thickBot="1" x14ac:dyDescent="0.35"/>
    <row r="23" spans="1:21" ht="15" thickBot="1" x14ac:dyDescent="0.35">
      <c r="H23" s="40" t="s">
        <v>62</v>
      </c>
      <c r="I23" s="95" t="s">
        <v>63</v>
      </c>
      <c r="J23" s="96"/>
      <c r="K23" s="97"/>
    </row>
    <row r="24" spans="1:21" x14ac:dyDescent="0.3">
      <c r="A24" s="41" t="s">
        <v>0</v>
      </c>
      <c r="B24" s="41" t="s">
        <v>1</v>
      </c>
      <c r="C24" s="41" t="s">
        <v>2</v>
      </c>
      <c r="D24" s="41" t="s">
        <v>3</v>
      </c>
      <c r="E24" s="41" t="s">
        <v>23</v>
      </c>
      <c r="F24" s="41" t="s">
        <v>60</v>
      </c>
      <c r="G24" s="42" t="s">
        <v>61</v>
      </c>
      <c r="H24" s="43" t="str">
        <f>'[1]Oct-Nov-Dec 19'!$K$1</f>
        <v>Marges HT</v>
      </c>
      <c r="I24" s="44" t="str" cm="1">
        <f t="array" ref="I24:K24">'[1]Oct-Nov-Dec 19'!$R$1:$T$1</f>
        <v>Marge HT</v>
      </c>
      <c r="J24" s="45" t="str">
        <v>TVA</v>
      </c>
      <c r="K24" s="46" t="str">
        <v>Marge TTC</v>
      </c>
    </row>
    <row r="25" spans="1:21" x14ac:dyDescent="0.3">
      <c r="A25" s="98">
        <v>43831</v>
      </c>
      <c r="B25" s="87" t="s">
        <v>20</v>
      </c>
      <c r="C25" s="87" t="s">
        <v>21</v>
      </c>
      <c r="D25" s="87" t="s">
        <v>22</v>
      </c>
      <c r="E25" s="1" t="s">
        <v>24</v>
      </c>
      <c r="F25" s="101">
        <f>SUM(H2:H3)</f>
        <v>4000</v>
      </c>
      <c r="G25" s="3">
        <f>H4</f>
        <v>-500</v>
      </c>
      <c r="H25" s="84">
        <f>F25-G25</f>
        <v>4500</v>
      </c>
      <c r="I25" s="84">
        <v>2700</v>
      </c>
      <c r="J25" s="84">
        <v>-85</v>
      </c>
      <c r="K25" s="84">
        <v>2615</v>
      </c>
    </row>
    <row r="26" spans="1:21" x14ac:dyDescent="0.3">
      <c r="A26" s="99"/>
      <c r="B26" s="100"/>
      <c r="C26" s="100"/>
      <c r="D26" s="100"/>
      <c r="E26" s="1" t="str">
        <f>E5</f>
        <v>HYJ</v>
      </c>
      <c r="F26" s="102"/>
      <c r="G26" s="3">
        <f>H5</f>
        <v>-800</v>
      </c>
      <c r="H26" s="103"/>
      <c r="I26" s="103"/>
      <c r="J26" s="103"/>
      <c r="K26" s="103"/>
    </row>
    <row r="27" spans="1:21" x14ac:dyDescent="0.3">
      <c r="A27" s="2">
        <v>43855</v>
      </c>
      <c r="B27" s="1" t="s">
        <v>20</v>
      </c>
      <c r="C27" s="1" t="s">
        <v>21</v>
      </c>
      <c r="D27" s="1" t="s">
        <v>57</v>
      </c>
      <c r="E27" s="1" t="s">
        <v>59</v>
      </c>
      <c r="F27" s="3">
        <f>SUM(H18:H19)</f>
        <v>9000</v>
      </c>
      <c r="G27" s="3">
        <f>SUM(H20:H21)</f>
        <v>-1300</v>
      </c>
      <c r="H27" s="3">
        <f>F27-G27</f>
        <v>10300</v>
      </c>
      <c r="I27" s="47">
        <v>7700</v>
      </c>
      <c r="J27" s="47">
        <v>-85</v>
      </c>
      <c r="K27" s="47">
        <v>7615</v>
      </c>
    </row>
    <row r="28" spans="1:21" x14ac:dyDescent="0.3">
      <c r="A28" s="94" t="s">
        <v>64</v>
      </c>
      <c r="B28" s="94"/>
      <c r="C28" s="94"/>
      <c r="D28" s="94"/>
      <c r="E28" s="94"/>
      <c r="F28" s="94"/>
      <c r="G28" s="94"/>
      <c r="H28" s="48">
        <f>SUM(H25:H27)</f>
        <v>14800</v>
      </c>
      <c r="I28" s="48">
        <f t="shared" ref="I28:K28" si="4">SUM(I25:I27)</f>
        <v>10400</v>
      </c>
      <c r="J28" s="48">
        <f t="shared" si="4"/>
        <v>-170</v>
      </c>
      <c r="K28" s="48">
        <f t="shared" si="4"/>
        <v>10230</v>
      </c>
    </row>
    <row r="31" spans="1:21" s="81" customFormat="1" x14ac:dyDescent="0.3">
      <c r="A31" s="80" t="s">
        <v>0</v>
      </c>
      <c r="B31" s="80" t="s">
        <v>1</v>
      </c>
      <c r="C31" s="80" t="s">
        <v>2</v>
      </c>
      <c r="D31" s="80" t="s">
        <v>3</v>
      </c>
      <c r="E31" s="80" t="s">
        <v>23</v>
      </c>
      <c r="F31" s="81" t="s">
        <v>71</v>
      </c>
      <c r="G31" s="81" t="s">
        <v>70</v>
      </c>
      <c r="H31" s="81" t="s">
        <v>72</v>
      </c>
      <c r="I31" s="81" t="s">
        <v>74</v>
      </c>
      <c r="J31" s="81" t="s">
        <v>73</v>
      </c>
    </row>
    <row r="32" spans="1:21" x14ac:dyDescent="0.3">
      <c r="A32" s="104">
        <v>43831</v>
      </c>
      <c r="B32" s="81" t="s">
        <v>20</v>
      </c>
      <c r="C32" s="81" t="s">
        <v>21</v>
      </c>
      <c r="D32" s="81" t="s">
        <v>22</v>
      </c>
      <c r="E32" s="81" t="s">
        <v>67</v>
      </c>
      <c r="F32" s="105">
        <v>16000</v>
      </c>
      <c r="G32" s="105"/>
      <c r="H32" s="105">
        <v>0</v>
      </c>
      <c r="I32" s="105">
        <v>0</v>
      </c>
      <c r="J32" s="105">
        <v>0</v>
      </c>
    </row>
    <row r="33" spans="1:10" x14ac:dyDescent="0.3">
      <c r="A33" s="81"/>
      <c r="B33" s="81"/>
      <c r="C33" s="81"/>
      <c r="D33" s="81" t="s">
        <v>67</v>
      </c>
      <c r="E33" s="81" t="s">
        <v>24</v>
      </c>
      <c r="F33" s="105"/>
      <c r="G33" s="105">
        <v>-2000</v>
      </c>
      <c r="H33" s="105">
        <v>2700</v>
      </c>
      <c r="I33" s="105">
        <v>-85</v>
      </c>
      <c r="J33" s="105">
        <v>2615</v>
      </c>
    </row>
    <row r="34" spans="1:10" x14ac:dyDescent="0.3">
      <c r="A34" s="81"/>
      <c r="B34" s="81"/>
      <c r="C34" s="81"/>
      <c r="D34" s="81"/>
      <c r="E34" s="81" t="s">
        <v>25</v>
      </c>
      <c r="F34" s="105"/>
      <c r="G34" s="105">
        <v>-3200</v>
      </c>
      <c r="H34" s="105">
        <v>0</v>
      </c>
      <c r="I34" s="105">
        <v>0</v>
      </c>
      <c r="J34" s="105">
        <v>0</v>
      </c>
    </row>
    <row r="35" spans="1:10" x14ac:dyDescent="0.3">
      <c r="A35" s="104">
        <v>43842</v>
      </c>
      <c r="B35" s="81" t="s">
        <v>56</v>
      </c>
      <c r="C35" s="81" t="s">
        <v>51</v>
      </c>
      <c r="D35" s="81" t="s">
        <v>52</v>
      </c>
      <c r="E35" s="81" t="s">
        <v>67</v>
      </c>
      <c r="F35" s="105">
        <v>492000</v>
      </c>
      <c r="G35" s="105"/>
      <c r="H35" s="105">
        <v>0</v>
      </c>
      <c r="I35" s="105">
        <v>0</v>
      </c>
      <c r="J35" s="105">
        <v>0</v>
      </c>
    </row>
    <row r="36" spans="1:10" x14ac:dyDescent="0.3">
      <c r="A36" s="81"/>
      <c r="B36" s="81"/>
      <c r="C36" s="81"/>
      <c r="D36" s="81" t="s">
        <v>67</v>
      </c>
      <c r="E36" s="81" t="s">
        <v>55</v>
      </c>
      <c r="F36" s="105"/>
      <c r="G36" s="105">
        <v>-43400</v>
      </c>
      <c r="H36" s="105">
        <v>83900</v>
      </c>
      <c r="I36" s="105">
        <v>2590</v>
      </c>
      <c r="J36" s="105">
        <v>86490</v>
      </c>
    </row>
    <row r="37" spans="1:10" x14ac:dyDescent="0.3">
      <c r="A37" s="81"/>
      <c r="B37" s="81"/>
      <c r="C37" s="81"/>
      <c r="D37" s="81"/>
      <c r="E37" s="81" t="s">
        <v>54</v>
      </c>
      <c r="F37" s="105"/>
      <c r="G37" s="105">
        <v>-25000</v>
      </c>
      <c r="H37" s="105">
        <v>0</v>
      </c>
      <c r="I37" s="105">
        <v>0</v>
      </c>
      <c r="J37" s="105">
        <v>0</v>
      </c>
    </row>
    <row r="38" spans="1:10" x14ac:dyDescent="0.3">
      <c r="A38" s="81"/>
      <c r="B38" s="81"/>
      <c r="C38" s="81"/>
      <c r="D38" s="81"/>
      <c r="E38" s="81" t="s">
        <v>53</v>
      </c>
      <c r="F38" s="105"/>
      <c r="G38" s="105">
        <v>-32000</v>
      </c>
      <c r="H38" s="105">
        <v>0</v>
      </c>
      <c r="I38" s="105">
        <v>0</v>
      </c>
      <c r="J38" s="105">
        <v>0</v>
      </c>
    </row>
    <row r="39" spans="1:10" x14ac:dyDescent="0.3">
      <c r="A39" s="81"/>
      <c r="B39" s="81" t="s">
        <v>38</v>
      </c>
      <c r="C39" s="81" t="s">
        <v>37</v>
      </c>
      <c r="D39" s="81" t="s">
        <v>39</v>
      </c>
      <c r="E39" s="81" t="s">
        <v>67</v>
      </c>
      <c r="F39" s="105">
        <v>436000</v>
      </c>
      <c r="G39" s="105"/>
      <c r="H39" s="105">
        <v>0</v>
      </c>
      <c r="I39" s="105">
        <v>0</v>
      </c>
      <c r="J39" s="105">
        <v>0</v>
      </c>
    </row>
    <row r="40" spans="1:10" x14ac:dyDescent="0.3">
      <c r="A40" s="81"/>
      <c r="B40" s="81"/>
      <c r="C40" s="81"/>
      <c r="D40" s="81" t="s">
        <v>67</v>
      </c>
      <c r="E40" s="81" t="s">
        <v>41</v>
      </c>
      <c r="F40" s="105"/>
      <c r="G40" s="105">
        <v>-25000</v>
      </c>
      <c r="H40" s="105">
        <v>91100</v>
      </c>
      <c r="I40" s="105">
        <v>13230</v>
      </c>
      <c r="J40" s="105">
        <v>104330</v>
      </c>
    </row>
    <row r="41" spans="1:10" x14ac:dyDescent="0.3">
      <c r="A41" s="81"/>
      <c r="B41" s="81"/>
      <c r="C41" s="81"/>
      <c r="D41" s="81"/>
      <c r="E41" s="81" t="s">
        <v>40</v>
      </c>
      <c r="F41" s="105"/>
      <c r="G41" s="105">
        <v>-3200</v>
      </c>
      <c r="H41" s="105">
        <v>0</v>
      </c>
      <c r="I41" s="105">
        <v>0</v>
      </c>
      <c r="J41" s="105">
        <v>0</v>
      </c>
    </row>
    <row r="42" spans="1:10" x14ac:dyDescent="0.3">
      <c r="A42" s="81"/>
      <c r="B42" s="81"/>
      <c r="C42" s="81"/>
      <c r="D42" s="81"/>
      <c r="E42" s="81" t="s">
        <v>42</v>
      </c>
      <c r="F42" s="105"/>
      <c r="G42" s="105">
        <v>-43400</v>
      </c>
      <c r="H42" s="105">
        <v>0</v>
      </c>
      <c r="I42" s="105">
        <v>0</v>
      </c>
      <c r="J42" s="105">
        <v>0</v>
      </c>
    </row>
    <row r="43" spans="1:10" x14ac:dyDescent="0.3">
      <c r="A43" s="104">
        <v>43855</v>
      </c>
      <c r="B43" s="81" t="s">
        <v>20</v>
      </c>
      <c r="C43" s="81" t="s">
        <v>21</v>
      </c>
      <c r="D43" s="81" t="s">
        <v>57</v>
      </c>
      <c r="E43" s="81" t="s">
        <v>67</v>
      </c>
      <c r="F43" s="105">
        <v>36000</v>
      </c>
      <c r="G43" s="105"/>
      <c r="H43" s="105">
        <v>0</v>
      </c>
      <c r="I43" s="105">
        <v>0</v>
      </c>
      <c r="J43" s="105">
        <v>0</v>
      </c>
    </row>
    <row r="44" spans="1:10" x14ac:dyDescent="0.3">
      <c r="A44" s="81"/>
      <c r="B44" s="81"/>
      <c r="C44" s="81"/>
      <c r="D44" s="81" t="s">
        <v>67</v>
      </c>
      <c r="E44" s="81" t="s">
        <v>59</v>
      </c>
      <c r="F44" s="105"/>
      <c r="G44" s="105">
        <v>-2000</v>
      </c>
      <c r="H44" s="105">
        <v>7700</v>
      </c>
      <c r="I44" s="105">
        <v>-85</v>
      </c>
      <c r="J44" s="105">
        <v>7615</v>
      </c>
    </row>
    <row r="45" spans="1:10" x14ac:dyDescent="0.3">
      <c r="A45" s="81"/>
      <c r="B45" s="81"/>
      <c r="C45" s="81"/>
      <c r="D45" s="81"/>
      <c r="E45" s="81" t="s">
        <v>58</v>
      </c>
      <c r="F45" s="105"/>
      <c r="G45" s="105">
        <v>-3200</v>
      </c>
      <c r="H45" s="105">
        <v>0</v>
      </c>
      <c r="I45" s="105">
        <v>0</v>
      </c>
      <c r="J45" s="105">
        <v>0</v>
      </c>
    </row>
    <row r="46" spans="1:10" x14ac:dyDescent="0.3">
      <c r="A46" s="78" t="s">
        <v>66</v>
      </c>
      <c r="F46" s="79">
        <v>980000</v>
      </c>
      <c r="G46" s="79">
        <v>-182400</v>
      </c>
      <c r="H46" s="79">
        <v>185400</v>
      </c>
      <c r="I46" s="79">
        <v>15650</v>
      </c>
      <c r="J46" s="79">
        <v>201050</v>
      </c>
    </row>
  </sheetData>
  <mergeCells count="27">
    <mergeCell ref="A28:G28"/>
    <mergeCell ref="I23:K23"/>
    <mergeCell ref="A25:A26"/>
    <mergeCell ref="B25:B26"/>
    <mergeCell ref="C25:C26"/>
    <mergeCell ref="D25:D26"/>
    <mergeCell ref="F25:F26"/>
    <mergeCell ref="H25:H26"/>
    <mergeCell ref="I25:I26"/>
    <mergeCell ref="J25:J26"/>
    <mergeCell ref="K25:K26"/>
    <mergeCell ref="K12:K17"/>
    <mergeCell ref="R12:R17"/>
    <mergeCell ref="S12:S17"/>
    <mergeCell ref="T12:T17"/>
    <mergeCell ref="K18:K21"/>
    <mergeCell ref="R18:R21"/>
    <mergeCell ref="S18:S21"/>
    <mergeCell ref="T18:T21"/>
    <mergeCell ref="K2:K5"/>
    <mergeCell ref="R2:R5"/>
    <mergeCell ref="S2:S5"/>
    <mergeCell ref="T2:T5"/>
    <mergeCell ref="K6:K11"/>
    <mergeCell ref="R6:R11"/>
    <mergeCell ref="S6:S11"/>
    <mergeCell ref="T6:T11"/>
  </mergeCells>
  <conditionalFormatting sqref="D32:D45">
    <cfRule type="expression" dxfId="7" priority="5">
      <formula>$D32="(vide)"</formula>
    </cfRule>
  </conditionalFormatting>
  <conditionalFormatting sqref="A32:J45">
    <cfRule type="expression" dxfId="8" priority="2">
      <formula>$C32&lt;&gt;""</formula>
    </cfRule>
  </conditionalFormatting>
  <conditionalFormatting sqref="E32:E45">
    <cfRule type="expression" dxfId="6" priority="1">
      <formula>$E32="(vide)"</formula>
    </cfRule>
  </conditionalFormatting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00C518-9D95-4437-9923-0D109BE154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TRIMESTRE 1</vt:lpstr>
      <vt:lpstr>TRIMESTRE 2</vt:lpstr>
      <vt:lpstr>TRIMESTRE 3</vt:lpstr>
      <vt:lpstr>TRIMESTRE 4</vt:lpstr>
      <vt:lpstr>Feuil1</vt:lpstr>
      <vt:lpstr>XX</vt:lpstr>
      <vt:lpstr>Feuil1!DonnéesExternes_2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Artheau Aviation</dc:creator>
  <cp:lastModifiedBy>Zébulon</cp:lastModifiedBy>
  <dcterms:created xsi:type="dcterms:W3CDTF">2020-04-20T21:52:36Z</dcterms:created>
  <dcterms:modified xsi:type="dcterms:W3CDTF">2020-04-30T00:11:46Z</dcterms:modified>
</cp:coreProperties>
</file>