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8AAC429-6B35-4F8C-945C-1547A65A1CE3}" xr6:coauthVersionLast="41" xr6:coauthVersionMax="43" xr10:uidLastSave="{00000000-0000-0000-0000-000000000000}"/>
  <bookViews>
    <workbookView xWindow="-120" yWindow="-120" windowWidth="29040" windowHeight="15840" xr2:uid="{2C12081F-55C9-41E3-B335-FE3A75D5AEA7}"/>
  </bookViews>
  <sheets>
    <sheet name="Liste de contacts client" sheetId="4" r:id="rId1"/>
    <sheet name="Réservation" sheetId="2" r:id="rId2"/>
    <sheet name="Visuel Planning" sheetId="6" r:id="rId3"/>
    <sheet name="facturation" sheetId="1" r:id="rId4"/>
    <sheet name="Paramètres" sheetId="7" r:id="rId5"/>
    <sheet name="Aide formule" sheetId="8" r:id="rId6"/>
  </sheets>
  <externalReferences>
    <externalReference r:id="rId7"/>
  </externalReferences>
  <definedNames>
    <definedName name="annéeencours">[1]données!$M$2</definedName>
    <definedName name="ColumnTitle1">CustomerList[[#Headers],[Réf client]]</definedName>
    <definedName name="_xlnm.Print_Titles" localSheetId="0">'Liste de contacts client'!$1:$1</definedName>
    <definedName name="L_Animal">CustomerList[Nom de l''animal]</definedName>
    <definedName name="L_AnimSupp">T_AnimSupp[Animaux suppl.]</definedName>
    <definedName name="L_Contact">CustomerList[Contact]</definedName>
    <definedName name="L_Nb_visite">T_Nb_visite[Nb de visite]</definedName>
    <definedName name="L_Prestation">T_Prestation[Prestation]</definedName>
    <definedName name="L_Prix">Paramètres!$B$2:$B$5</definedName>
    <definedName name="L_Reglement">T_Reglement[Règlement]</definedName>
    <definedName name="L_Remise">T_Remise[Remise]</definedName>
    <definedName name="L_Type">T_Type[Type]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B19" i="1"/>
  <c r="A19" i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4" i="6"/>
  <c r="C19" i="1"/>
  <c r="F19" i="1"/>
  <c r="AJ25" i="6" l="1"/>
  <c r="AK25" i="6" s="1"/>
  <c r="AJ24" i="6"/>
  <c r="AK24" i="6" s="1"/>
  <c r="AJ23" i="6"/>
  <c r="AK23" i="6" s="1"/>
  <c r="AJ22" i="6"/>
  <c r="AK22" i="6" s="1"/>
  <c r="AJ21" i="6"/>
  <c r="AK21" i="6" s="1"/>
  <c r="AJ20" i="6"/>
  <c r="AK20" i="6" s="1"/>
  <c r="AJ19" i="6"/>
  <c r="AK19" i="6" s="1"/>
  <c r="AJ18" i="6"/>
  <c r="AK18" i="6" s="1"/>
  <c r="AJ17" i="6"/>
  <c r="AK17" i="6" s="1"/>
  <c r="AJ16" i="6"/>
  <c r="AK16" i="6" s="1"/>
  <c r="AJ15" i="6"/>
  <c r="AK15" i="6" s="1"/>
  <c r="AJ14" i="6"/>
  <c r="AK14" i="6" s="1"/>
  <c r="AJ13" i="6"/>
  <c r="AK13" i="6" s="1"/>
  <c r="AJ12" i="6"/>
  <c r="AK12" i="6" s="1"/>
  <c r="AJ11" i="6"/>
  <c r="AK11" i="6" s="1"/>
  <c r="AJ10" i="6"/>
  <c r="AK10" i="6" s="1"/>
  <c r="AJ9" i="6"/>
  <c r="AK9" i="6" s="1"/>
  <c r="AJ8" i="6"/>
  <c r="AK8" i="6" s="1"/>
  <c r="D25" i="6" l="1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AJ1" i="6"/>
  <c r="F5" i="2" l="1"/>
  <c r="H5" i="2"/>
  <c r="N5" i="2"/>
  <c r="F4" i="2"/>
  <c r="H4" i="2"/>
  <c r="N4" i="2"/>
  <c r="F3" i="2"/>
  <c r="H3" i="2"/>
  <c r="N3" i="2"/>
  <c r="F2" i="2"/>
  <c r="H2" i="2"/>
  <c r="N2" i="2"/>
  <c r="O2" i="2" l="1"/>
  <c r="O5" i="2"/>
  <c r="O4" i="2"/>
  <c r="O3" i="2"/>
  <c r="A3" i="4"/>
  <c r="C3" i="2" s="1"/>
  <c r="A4" i="4"/>
  <c r="A5" i="4"/>
  <c r="C5" i="2" s="1"/>
  <c r="A2" i="4"/>
  <c r="C2" i="2" s="1"/>
  <c r="C4" i="2" l="1"/>
  <c r="E12" i="1"/>
  <c r="E13" i="1"/>
  <c r="E14" i="1"/>
  <c r="B13" i="1"/>
  <c r="B11" i="1"/>
  <c r="B12" i="1"/>
  <c r="E3" i="6" l="1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3" i="6" s="1"/>
  <c r="U3" i="6" s="1"/>
  <c r="V3" i="6" s="1"/>
  <c r="W3" i="6" s="1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AI3" i="6" s="1"/>
  <c r="AI7" i="6" s="1"/>
  <c r="E2" i="6" l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R24" i="6"/>
  <c r="P22" i="6"/>
  <c r="U20" i="6"/>
  <c r="AG18" i="6"/>
  <c r="AE16" i="6"/>
  <c r="O14" i="6"/>
  <c r="AH12" i="6"/>
  <c r="AA10" i="6"/>
  <c r="AG8" i="6"/>
  <c r="Y6" i="6"/>
  <c r="K8" i="6"/>
  <c r="AF8" i="6"/>
  <c r="AE6" i="6"/>
  <c r="I6" i="6"/>
  <c r="AD6" i="6"/>
  <c r="P8" i="6"/>
  <c r="G10" i="6"/>
  <c r="N6" i="6"/>
  <c r="AI6" i="6"/>
  <c r="U8" i="6"/>
  <c r="W10" i="6"/>
  <c r="T23" i="6"/>
  <c r="Z21" i="6"/>
  <c r="AB17" i="6"/>
  <c r="L15" i="6"/>
  <c r="AF11" i="6"/>
  <c r="Z9" i="6"/>
  <c r="AH7" i="6"/>
  <c r="S6" i="6"/>
  <c r="E8" i="6"/>
  <c r="AA8" i="6"/>
  <c r="AG25" i="6"/>
  <c r="AC25" i="6"/>
  <c r="Y25" i="6"/>
  <c r="U25" i="6"/>
  <c r="Q25" i="6"/>
  <c r="M25" i="6"/>
  <c r="I25" i="6"/>
  <c r="E25" i="6"/>
  <c r="AI25" i="6"/>
  <c r="AD25" i="6"/>
  <c r="X25" i="6"/>
  <c r="S25" i="6"/>
  <c r="N25" i="6"/>
  <c r="H25" i="6"/>
  <c r="AH25" i="6"/>
  <c r="AB25" i="6"/>
  <c r="W25" i="6"/>
  <c r="R25" i="6"/>
  <c r="L25" i="6"/>
  <c r="G25" i="6"/>
  <c r="Z25" i="6"/>
  <c r="O25" i="6"/>
  <c r="AF25" i="6"/>
  <c r="V25" i="6"/>
  <c r="K25" i="6"/>
  <c r="AE25" i="6"/>
  <c r="T25" i="6"/>
  <c r="J25" i="6"/>
  <c r="AI19" i="6"/>
  <c r="AE19" i="6"/>
  <c r="AA19" i="6"/>
  <c r="W19" i="6"/>
  <c r="S19" i="6"/>
  <c r="O19" i="6"/>
  <c r="K19" i="6"/>
  <c r="G19" i="6"/>
  <c r="AG19" i="6"/>
  <c r="AB19" i="6"/>
  <c r="V19" i="6"/>
  <c r="Q19" i="6"/>
  <c r="L19" i="6"/>
  <c r="F19" i="6"/>
  <c r="AC19" i="6"/>
  <c r="U19" i="6"/>
  <c r="N19" i="6"/>
  <c r="H19" i="6"/>
  <c r="AH19" i="6"/>
  <c r="Z19" i="6"/>
  <c r="T19" i="6"/>
  <c r="M19" i="6"/>
  <c r="E19" i="6"/>
  <c r="AF19" i="6"/>
  <c r="Y19" i="6"/>
  <c r="R19" i="6"/>
  <c r="J19" i="6"/>
  <c r="AG13" i="6"/>
  <c r="AC13" i="6"/>
  <c r="Y13" i="6"/>
  <c r="U13" i="6"/>
  <c r="Q13" i="6"/>
  <c r="M13" i="6"/>
  <c r="I13" i="6"/>
  <c r="E13" i="6"/>
  <c r="AH13" i="6"/>
  <c r="AB13" i="6"/>
  <c r="W13" i="6"/>
  <c r="R13" i="6"/>
  <c r="L13" i="6"/>
  <c r="G13" i="6"/>
  <c r="AF13" i="6"/>
  <c r="AA13" i="6"/>
  <c r="V13" i="6"/>
  <c r="P13" i="6"/>
  <c r="K13" i="6"/>
  <c r="F13" i="6"/>
  <c r="AE13" i="6"/>
  <c r="Z13" i="6"/>
  <c r="T13" i="6"/>
  <c r="O13" i="6"/>
  <c r="J13" i="6"/>
  <c r="AI5" i="6"/>
  <c r="AE5" i="6"/>
  <c r="AA5" i="6"/>
  <c r="W5" i="6"/>
  <c r="S5" i="6"/>
  <c r="J5" i="6"/>
  <c r="N5" i="6"/>
  <c r="R5" i="6"/>
  <c r="X5" i="6"/>
  <c r="AC5" i="6"/>
  <c r="AH5" i="6"/>
  <c r="J7" i="6"/>
  <c r="O7" i="6"/>
  <c r="T7" i="6"/>
  <c r="Z7" i="6"/>
  <c r="AE7" i="6"/>
  <c r="F9" i="6"/>
  <c r="L9" i="6"/>
  <c r="V9" i="6"/>
  <c r="H11" i="6"/>
  <c r="X11" i="6"/>
  <c r="I12" i="6"/>
  <c r="AC12" i="6"/>
  <c r="S13" i="6"/>
  <c r="I14" i="6"/>
  <c r="AE14" i="6"/>
  <c r="Z15" i="6"/>
  <c r="W16" i="6"/>
  <c r="V17" i="6"/>
  <c r="S18" i="6"/>
  <c r="P19" i="6"/>
  <c r="N20" i="6"/>
  <c r="K21" i="6"/>
  <c r="H22" i="6"/>
  <c r="F23" i="6"/>
  <c r="AH23" i="6"/>
  <c r="F25" i="6"/>
  <c r="G5" i="6"/>
  <c r="K5" i="6"/>
  <c r="O5" i="6"/>
  <c r="T5" i="6"/>
  <c r="Y5" i="6"/>
  <c r="AD5" i="6"/>
  <c r="E6" i="6"/>
  <c r="J6" i="6"/>
  <c r="O6" i="6"/>
  <c r="U6" i="6"/>
  <c r="Z6" i="6"/>
  <c r="F7" i="6"/>
  <c r="K7" i="6"/>
  <c r="P7" i="6"/>
  <c r="V7" i="6"/>
  <c r="AA7" i="6"/>
  <c r="AF7" i="6"/>
  <c r="G8" i="6"/>
  <c r="L8" i="6"/>
  <c r="Q8" i="6"/>
  <c r="W8" i="6"/>
  <c r="AB8" i="6"/>
  <c r="H9" i="6"/>
  <c r="M9" i="6"/>
  <c r="K10" i="6"/>
  <c r="L11" i="6"/>
  <c r="AB11" i="6"/>
  <c r="M12" i="6"/>
  <c r="X13" i="6"/>
  <c r="E15" i="6"/>
  <c r="AG15" i="6"/>
  <c r="Y18" i="6"/>
  <c r="X19" i="6"/>
  <c r="R21" i="6"/>
  <c r="M23" i="6"/>
  <c r="J24" i="6"/>
  <c r="P25" i="6"/>
  <c r="AG17" i="6"/>
  <c r="AC17" i="6"/>
  <c r="Y17" i="6"/>
  <c r="U17" i="6"/>
  <c r="Q17" i="6"/>
  <c r="M17" i="6"/>
  <c r="I17" i="6"/>
  <c r="E17" i="6"/>
  <c r="AE17" i="6"/>
  <c r="Z17" i="6"/>
  <c r="T17" i="6"/>
  <c r="O17" i="6"/>
  <c r="J17" i="6"/>
  <c r="AH17" i="6"/>
  <c r="AA17" i="6"/>
  <c r="S17" i="6"/>
  <c r="L17" i="6"/>
  <c r="F17" i="6"/>
  <c r="AF17" i="6"/>
  <c r="X17" i="6"/>
  <c r="R17" i="6"/>
  <c r="K17" i="6"/>
  <c r="AD17" i="6"/>
  <c r="W17" i="6"/>
  <c r="P17" i="6"/>
  <c r="H17" i="6"/>
  <c r="AG9" i="6"/>
  <c r="AC9" i="6"/>
  <c r="Y9" i="6"/>
  <c r="U9" i="6"/>
  <c r="Q9" i="6"/>
  <c r="AF9" i="6"/>
  <c r="AB9" i="6"/>
  <c r="X9" i="6"/>
  <c r="T9" i="6"/>
  <c r="P9" i="6"/>
  <c r="AI9" i="6"/>
  <c r="AE9" i="6"/>
  <c r="AA9" i="6"/>
  <c r="W9" i="6"/>
  <c r="S9" i="6"/>
  <c r="O9" i="6"/>
  <c r="K9" i="6"/>
  <c r="G9" i="6"/>
  <c r="AH22" i="6"/>
  <c r="AD22" i="6"/>
  <c r="Z22" i="6"/>
  <c r="V22" i="6"/>
  <c r="R22" i="6"/>
  <c r="N22" i="6"/>
  <c r="J22" i="6"/>
  <c r="F22" i="6"/>
  <c r="AE22" i="6"/>
  <c r="Y22" i="6"/>
  <c r="T22" i="6"/>
  <c r="O22" i="6"/>
  <c r="I22" i="6"/>
  <c r="AI22" i="6"/>
  <c r="AB22" i="6"/>
  <c r="U22" i="6"/>
  <c r="M22" i="6"/>
  <c r="G22" i="6"/>
  <c r="AG22" i="6"/>
  <c r="AA22" i="6"/>
  <c r="S22" i="6"/>
  <c r="L22" i="6"/>
  <c r="E22" i="6"/>
  <c r="AF22" i="6"/>
  <c r="X22" i="6"/>
  <c r="Q22" i="6"/>
  <c r="K22" i="6"/>
  <c r="AF20" i="6"/>
  <c r="AB20" i="6"/>
  <c r="X20" i="6"/>
  <c r="T20" i="6"/>
  <c r="P20" i="6"/>
  <c r="L20" i="6"/>
  <c r="H20" i="6"/>
  <c r="AH20" i="6"/>
  <c r="AC20" i="6"/>
  <c r="W20" i="6"/>
  <c r="R20" i="6"/>
  <c r="M20" i="6"/>
  <c r="G20" i="6"/>
  <c r="AG20" i="6"/>
  <c r="Z20" i="6"/>
  <c r="S20" i="6"/>
  <c r="K20" i="6"/>
  <c r="E20" i="6"/>
  <c r="AE20" i="6"/>
  <c r="Y20" i="6"/>
  <c r="Q20" i="6"/>
  <c r="J20" i="6"/>
  <c r="AD20" i="6"/>
  <c r="V20" i="6"/>
  <c r="O20" i="6"/>
  <c r="I20" i="6"/>
  <c r="AF16" i="6"/>
  <c r="AB16" i="6"/>
  <c r="X16" i="6"/>
  <c r="T16" i="6"/>
  <c r="P16" i="6"/>
  <c r="L16" i="6"/>
  <c r="H16" i="6"/>
  <c r="AI16" i="6"/>
  <c r="AD16" i="6"/>
  <c r="Y16" i="6"/>
  <c r="S16" i="6"/>
  <c r="N16" i="6"/>
  <c r="I16" i="6"/>
  <c r="AC16" i="6"/>
  <c r="V16" i="6"/>
  <c r="O16" i="6"/>
  <c r="G16" i="6"/>
  <c r="AH16" i="6"/>
  <c r="AA16" i="6"/>
  <c r="U16" i="6"/>
  <c r="M16" i="6"/>
  <c r="F16" i="6"/>
  <c r="AG16" i="6"/>
  <c r="Z16" i="6"/>
  <c r="R16" i="6"/>
  <c r="K16" i="6"/>
  <c r="E16" i="6"/>
  <c r="AH14" i="6"/>
  <c r="AD14" i="6"/>
  <c r="Z14" i="6"/>
  <c r="V14" i="6"/>
  <c r="R14" i="6"/>
  <c r="N14" i="6"/>
  <c r="J14" i="6"/>
  <c r="F14" i="6"/>
  <c r="AI14" i="6"/>
  <c r="AC14" i="6"/>
  <c r="X14" i="6"/>
  <c r="S14" i="6"/>
  <c r="M14" i="6"/>
  <c r="H14" i="6"/>
  <c r="AG14" i="6"/>
  <c r="AB14" i="6"/>
  <c r="W14" i="6"/>
  <c r="Q14" i="6"/>
  <c r="L14" i="6"/>
  <c r="G14" i="6"/>
  <c r="AF14" i="6"/>
  <c r="AA14" i="6"/>
  <c r="U14" i="6"/>
  <c r="P14" i="6"/>
  <c r="K14" i="6"/>
  <c r="E14" i="6"/>
  <c r="AF12" i="6"/>
  <c r="AB12" i="6"/>
  <c r="X12" i="6"/>
  <c r="T12" i="6"/>
  <c r="P12" i="6"/>
  <c r="AG12" i="6"/>
  <c r="AA12" i="6"/>
  <c r="V12" i="6"/>
  <c r="Q12" i="6"/>
  <c r="L12" i="6"/>
  <c r="H12" i="6"/>
  <c r="AE12" i="6"/>
  <c r="Z12" i="6"/>
  <c r="U12" i="6"/>
  <c r="O12" i="6"/>
  <c r="K12" i="6"/>
  <c r="G12" i="6"/>
  <c r="AI12" i="6"/>
  <c r="AD12" i="6"/>
  <c r="Y12" i="6"/>
  <c r="S12" i="6"/>
  <c r="N12" i="6"/>
  <c r="J12" i="6"/>
  <c r="F12" i="6"/>
  <c r="AH10" i="6"/>
  <c r="AD10" i="6"/>
  <c r="Z10" i="6"/>
  <c r="V10" i="6"/>
  <c r="R10" i="6"/>
  <c r="N10" i="6"/>
  <c r="J10" i="6"/>
  <c r="F10" i="6"/>
  <c r="AG10" i="6"/>
  <c r="AC10" i="6"/>
  <c r="Y10" i="6"/>
  <c r="U10" i="6"/>
  <c r="Q10" i="6"/>
  <c r="M10" i="6"/>
  <c r="I10" i="6"/>
  <c r="E10" i="6"/>
  <c r="AF10" i="6"/>
  <c r="AB10" i="6"/>
  <c r="X10" i="6"/>
  <c r="T10" i="6"/>
  <c r="P10" i="6"/>
  <c r="L10" i="6"/>
  <c r="H10" i="6"/>
  <c r="AH8" i="6"/>
  <c r="AD8" i="6"/>
  <c r="Z8" i="6"/>
  <c r="V8" i="6"/>
  <c r="R8" i="6"/>
  <c r="N8" i="6"/>
  <c r="J8" i="6"/>
  <c r="F8" i="6"/>
  <c r="AF6" i="6"/>
  <c r="AB6" i="6"/>
  <c r="X6" i="6"/>
  <c r="T6" i="6"/>
  <c r="P6" i="6"/>
  <c r="L6" i="6"/>
  <c r="H6" i="6"/>
  <c r="H5" i="6"/>
  <c r="L5" i="6"/>
  <c r="P5" i="6"/>
  <c r="U5" i="6"/>
  <c r="Z5" i="6"/>
  <c r="AF5" i="6"/>
  <c r="F6" i="6"/>
  <c r="K6" i="6"/>
  <c r="Q6" i="6"/>
  <c r="V6" i="6"/>
  <c r="AA6" i="6"/>
  <c r="AG6" i="6"/>
  <c r="G7" i="6"/>
  <c r="L7" i="6"/>
  <c r="R7" i="6"/>
  <c r="W7" i="6"/>
  <c r="AB7" i="6"/>
  <c r="H8" i="6"/>
  <c r="M8" i="6"/>
  <c r="S8" i="6"/>
  <c r="X8" i="6"/>
  <c r="AC8" i="6"/>
  <c r="AI8" i="6"/>
  <c r="I9" i="6"/>
  <c r="N9" i="6"/>
  <c r="AD9" i="6"/>
  <c r="O10" i="6"/>
  <c r="AE10" i="6"/>
  <c r="P11" i="6"/>
  <c r="R12" i="6"/>
  <c r="H13" i="6"/>
  <c r="AD13" i="6"/>
  <c r="T14" i="6"/>
  <c r="J16" i="6"/>
  <c r="G17" i="6"/>
  <c r="AI17" i="6"/>
  <c r="AD19" i="6"/>
  <c r="AA20" i="6"/>
  <c r="W22" i="6"/>
  <c r="AA25" i="6"/>
  <c r="AI23" i="6"/>
  <c r="AE23" i="6"/>
  <c r="AA23" i="6"/>
  <c r="W23" i="6"/>
  <c r="S23" i="6"/>
  <c r="O23" i="6"/>
  <c r="K23" i="6"/>
  <c r="G23" i="6"/>
  <c r="AF23" i="6"/>
  <c r="Z23" i="6"/>
  <c r="U23" i="6"/>
  <c r="P23" i="6"/>
  <c r="J23" i="6"/>
  <c r="E23" i="6"/>
  <c r="AG23" i="6"/>
  <c r="Y23" i="6"/>
  <c r="R23" i="6"/>
  <c r="L23" i="6"/>
  <c r="AD23" i="6"/>
  <c r="X23" i="6"/>
  <c r="Q23" i="6"/>
  <c r="I23" i="6"/>
  <c r="AC23" i="6"/>
  <c r="V23" i="6"/>
  <c r="N23" i="6"/>
  <c r="H23" i="6"/>
  <c r="AG21" i="6"/>
  <c r="AC21" i="6"/>
  <c r="Y21" i="6"/>
  <c r="U21" i="6"/>
  <c r="Q21" i="6"/>
  <c r="M21" i="6"/>
  <c r="I21" i="6"/>
  <c r="E21" i="6"/>
  <c r="AI21" i="6"/>
  <c r="AD21" i="6"/>
  <c r="X21" i="6"/>
  <c r="S21" i="6"/>
  <c r="N21" i="6"/>
  <c r="H21" i="6"/>
  <c r="AE21" i="6"/>
  <c r="W21" i="6"/>
  <c r="P21" i="6"/>
  <c r="J21" i="6"/>
  <c r="AB21" i="6"/>
  <c r="V21" i="6"/>
  <c r="O21" i="6"/>
  <c r="G21" i="6"/>
  <c r="AH21" i="6"/>
  <c r="AA21" i="6"/>
  <c r="T21" i="6"/>
  <c r="L21" i="6"/>
  <c r="F21" i="6"/>
  <c r="AI15" i="6"/>
  <c r="AE15" i="6"/>
  <c r="AA15" i="6"/>
  <c r="W15" i="6"/>
  <c r="S15" i="6"/>
  <c r="O15" i="6"/>
  <c r="K15" i="6"/>
  <c r="G15" i="6"/>
  <c r="AH15" i="6"/>
  <c r="AC15" i="6"/>
  <c r="X15" i="6"/>
  <c r="R15" i="6"/>
  <c r="M15" i="6"/>
  <c r="H15" i="6"/>
  <c r="AF15" i="6"/>
  <c r="Y15" i="6"/>
  <c r="Q15" i="6"/>
  <c r="J15" i="6"/>
  <c r="AD15" i="6"/>
  <c r="V15" i="6"/>
  <c r="P15" i="6"/>
  <c r="I15" i="6"/>
  <c r="AB15" i="6"/>
  <c r="U15" i="6"/>
  <c r="N15" i="6"/>
  <c r="F15" i="6"/>
  <c r="AI11" i="6"/>
  <c r="AE11" i="6"/>
  <c r="AA11" i="6"/>
  <c r="W11" i="6"/>
  <c r="S11" i="6"/>
  <c r="O11" i="6"/>
  <c r="K11" i="6"/>
  <c r="G11" i="6"/>
  <c r="AH11" i="6"/>
  <c r="AD11" i="6"/>
  <c r="Z11" i="6"/>
  <c r="V11" i="6"/>
  <c r="R11" i="6"/>
  <c r="N11" i="6"/>
  <c r="J11" i="6"/>
  <c r="F11" i="6"/>
  <c r="AG11" i="6"/>
  <c r="AC11" i="6"/>
  <c r="Y11" i="6"/>
  <c r="U11" i="6"/>
  <c r="Q11" i="6"/>
  <c r="M11" i="6"/>
  <c r="I11" i="6"/>
  <c r="E11" i="6"/>
  <c r="AG7" i="6"/>
  <c r="AC7" i="6"/>
  <c r="Y7" i="6"/>
  <c r="U7" i="6"/>
  <c r="Q7" i="6"/>
  <c r="M7" i="6"/>
  <c r="I7" i="6"/>
  <c r="E7" i="6"/>
  <c r="F5" i="6"/>
  <c r="AF24" i="6"/>
  <c r="AB24" i="6"/>
  <c r="X24" i="6"/>
  <c r="T24" i="6"/>
  <c r="P24" i="6"/>
  <c r="L24" i="6"/>
  <c r="H24" i="6"/>
  <c r="AH24" i="6"/>
  <c r="AC24" i="6"/>
  <c r="W24" i="6"/>
  <c r="AG24" i="6"/>
  <c r="AA24" i="6"/>
  <c r="V24" i="6"/>
  <c r="Q24" i="6"/>
  <c r="K24" i="6"/>
  <c r="F24" i="6"/>
  <c r="AI24" i="6"/>
  <c r="Y24" i="6"/>
  <c r="O24" i="6"/>
  <c r="I24" i="6"/>
  <c r="AE24" i="6"/>
  <c r="U24" i="6"/>
  <c r="N24" i="6"/>
  <c r="G24" i="6"/>
  <c r="AD24" i="6"/>
  <c r="S24" i="6"/>
  <c r="M24" i="6"/>
  <c r="E24" i="6"/>
  <c r="AH18" i="6"/>
  <c r="AD18" i="6"/>
  <c r="Z18" i="6"/>
  <c r="V18" i="6"/>
  <c r="R18" i="6"/>
  <c r="N18" i="6"/>
  <c r="J18" i="6"/>
  <c r="F18" i="6"/>
  <c r="AF18" i="6"/>
  <c r="AA18" i="6"/>
  <c r="U18" i="6"/>
  <c r="P18" i="6"/>
  <c r="K18" i="6"/>
  <c r="E18" i="6"/>
  <c r="AE18" i="6"/>
  <c r="X18" i="6"/>
  <c r="Q18" i="6"/>
  <c r="I18" i="6"/>
  <c r="AC18" i="6"/>
  <c r="W18" i="6"/>
  <c r="O18" i="6"/>
  <c r="H18" i="6"/>
  <c r="AI18" i="6"/>
  <c r="AB18" i="6"/>
  <c r="T18" i="6"/>
  <c r="M18" i="6"/>
  <c r="G18" i="6"/>
  <c r="H4" i="6"/>
  <c r="E5" i="6"/>
  <c r="I5" i="6"/>
  <c r="M5" i="6"/>
  <c r="Q5" i="6"/>
  <c r="V5" i="6"/>
  <c r="AB5" i="6"/>
  <c r="AG5" i="6"/>
  <c r="G6" i="6"/>
  <c r="M6" i="6"/>
  <c r="R6" i="6"/>
  <c r="W6" i="6"/>
  <c r="AC6" i="6"/>
  <c r="AH6" i="6"/>
  <c r="H7" i="6"/>
  <c r="N7" i="6"/>
  <c r="S7" i="6"/>
  <c r="X7" i="6"/>
  <c r="AD7" i="6"/>
  <c r="I8" i="6"/>
  <c r="O8" i="6"/>
  <c r="T8" i="6"/>
  <c r="Y8" i="6"/>
  <c r="AE8" i="6"/>
  <c r="E9" i="6"/>
  <c r="J9" i="6"/>
  <c r="R9" i="6"/>
  <c r="AH9" i="6"/>
  <c r="S10" i="6"/>
  <c r="AI10" i="6"/>
  <c r="T11" i="6"/>
  <c r="E12" i="6"/>
  <c r="W12" i="6"/>
  <c r="N13" i="6"/>
  <c r="AI13" i="6"/>
  <c r="Y14" i="6"/>
  <c r="T15" i="6"/>
  <c r="Q16" i="6"/>
  <c r="N17" i="6"/>
  <c r="L18" i="6"/>
  <c r="I19" i="6"/>
  <c r="F20" i="6"/>
  <c r="AI20" i="6"/>
  <c r="AF21" i="6"/>
  <c r="AC22" i="6"/>
  <c r="AB23" i="6"/>
  <c r="Z24" i="6"/>
  <c r="AI4" i="6"/>
  <c r="AE4" i="6"/>
  <c r="AA4" i="6"/>
  <c r="W4" i="6"/>
  <c r="S4" i="6"/>
  <c r="O4" i="6"/>
  <c r="K4" i="6"/>
  <c r="G4" i="6"/>
  <c r="AH4" i="6"/>
  <c r="AD4" i="6"/>
  <c r="Z4" i="6"/>
  <c r="V4" i="6"/>
  <c r="R4" i="6"/>
  <c r="N4" i="6"/>
  <c r="J4" i="6"/>
  <c r="F4" i="6"/>
  <c r="AG4" i="6"/>
  <c r="AC4" i="6"/>
  <c r="Y4" i="6"/>
  <c r="U4" i="6"/>
  <c r="Q4" i="6"/>
  <c r="M4" i="6"/>
  <c r="I4" i="6"/>
  <c r="E4" i="6"/>
  <c r="AJ4" i="6" s="1"/>
  <c r="AK4" i="6" s="1"/>
  <c r="AF4" i="6"/>
  <c r="AB4" i="6"/>
  <c r="X4" i="6"/>
  <c r="T4" i="6"/>
  <c r="P4" i="6"/>
  <c r="L4" i="6"/>
  <c r="AJ6" i="6" l="1"/>
  <c r="AK6" i="6" s="1"/>
  <c r="AJ5" i="6"/>
  <c r="AK5" i="6" s="1"/>
  <c r="AJ7" i="6"/>
  <c r="AK7" i="6" s="1"/>
  <c r="E1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P1" authorId="0" shapeId="0" xr:uid="{FCFAC08B-4CB0-44FB-963B-611832CE5528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Bouton pour établir une facture a partir des informations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A1" authorId="0" shapeId="0" xr:uid="{3C847A7A-302C-41A4-8524-F43FB6F80450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ici il y aura mon identité professionnelle </t>
        </r>
      </text>
    </comment>
  </commentList>
</comments>
</file>

<file path=xl/sharedStrings.xml><?xml version="1.0" encoding="utf-8"?>
<sst xmlns="http://schemas.openxmlformats.org/spreadsheetml/2006/main" count="162" uniqueCount="112">
  <si>
    <t>société</t>
  </si>
  <si>
    <t>Facture</t>
  </si>
  <si>
    <t>N° Facture :</t>
  </si>
  <si>
    <r>
      <rPr>
        <b/>
        <sz val="10"/>
        <color rgb="FF969696"/>
        <rFont val="Gill Sans MT"/>
        <family val="2"/>
      </rPr>
      <t>Facturer à :</t>
    </r>
  </si>
  <si>
    <r>
      <rPr>
        <b/>
        <sz val="10"/>
        <color rgb="FF969696"/>
        <rFont val="Gill Sans MT"/>
        <family val="2"/>
      </rPr>
      <t>Date :</t>
    </r>
  </si>
  <si>
    <t>Garde</t>
  </si>
  <si>
    <t>Visite</t>
  </si>
  <si>
    <r>
      <rPr>
        <b/>
        <sz val="10"/>
        <color rgb="FF969696"/>
        <rFont val="Gill Sans MT"/>
        <family val="2"/>
      </rPr>
      <t xml:space="preserve">Rappel : </t>
    </r>
    <r>
      <rPr>
        <sz val="10"/>
        <color rgb="FF969696"/>
        <rFont val="Gill Sans MT"/>
        <family val="2"/>
      </rPr>
      <t>Merci d’inclure le numéro de facture sur votre chèque.</t>
    </r>
  </si>
  <si>
    <t>adresse</t>
  </si>
  <si>
    <t>CP, Ville</t>
  </si>
  <si>
    <t>Réf  :</t>
  </si>
  <si>
    <t>Type</t>
  </si>
  <si>
    <t>Promenade</t>
  </si>
  <si>
    <t>Du</t>
  </si>
  <si>
    <t>Téléphone</t>
  </si>
  <si>
    <t>Email</t>
  </si>
  <si>
    <t>N° Siren</t>
  </si>
  <si>
    <t>Paiement</t>
  </si>
  <si>
    <t xml:space="preserve">Especes </t>
  </si>
  <si>
    <t>Chèque</t>
  </si>
  <si>
    <t>Montant net</t>
  </si>
  <si>
    <t>TVA non applicable, art 293 B du CGI</t>
  </si>
  <si>
    <t xml:space="preserve">Séjour </t>
  </si>
  <si>
    <t>Forfait</t>
  </si>
  <si>
    <t>Remise</t>
  </si>
  <si>
    <t>Forfait journalier</t>
  </si>
  <si>
    <t>La facture se règle en deux parties 50% le jour du début de la prestation et l'autre partie de 50% à la fin de la prestation</t>
  </si>
  <si>
    <t>note :</t>
  </si>
  <si>
    <t>SIREN</t>
  </si>
  <si>
    <t>xxx-xxx-xxx-xxxxx</t>
  </si>
  <si>
    <t>Chien</t>
  </si>
  <si>
    <t>Chat</t>
  </si>
  <si>
    <t>NAC</t>
  </si>
  <si>
    <t>Oiseau</t>
  </si>
  <si>
    <t>G</t>
  </si>
  <si>
    <t>Durée du séjour</t>
  </si>
  <si>
    <t>Nom de l'animal</t>
  </si>
  <si>
    <t>Autre</t>
  </si>
  <si>
    <t>Prestation</t>
  </si>
  <si>
    <t>Nombre de visite</t>
  </si>
  <si>
    <t>Animaux suppl.</t>
  </si>
  <si>
    <t>Factures</t>
  </si>
  <si>
    <t>Réf client</t>
  </si>
  <si>
    <t>Garde ou Visite</t>
  </si>
  <si>
    <t>Contact</t>
  </si>
  <si>
    <t>Ville</t>
  </si>
  <si>
    <t>Alimentation</t>
  </si>
  <si>
    <t>Portion</t>
  </si>
  <si>
    <t>Quantité</t>
  </si>
  <si>
    <t>Ok Eau</t>
  </si>
  <si>
    <t>Ok enfant</t>
  </si>
  <si>
    <t>ok voiture</t>
  </si>
  <si>
    <t>E-mail</t>
  </si>
  <si>
    <t>Notes</t>
  </si>
  <si>
    <t>CROQUETTES</t>
  </si>
  <si>
    <t>GOBELET</t>
  </si>
  <si>
    <t>2 MAT / 2 SOIR</t>
  </si>
  <si>
    <t>OUI</t>
  </si>
  <si>
    <t>DÉJÀ PREPARE</t>
  </si>
  <si>
    <t>1 MAT / 1 SOIR</t>
  </si>
  <si>
    <t>TOULOUSE</t>
  </si>
  <si>
    <t>AURELIE CLEMENT</t>
  </si>
  <si>
    <t>MEDORE</t>
  </si>
  <si>
    <t>MINOU</t>
  </si>
  <si>
    <t>Adresse</t>
  </si>
  <si>
    <t>100 avenue de la republique</t>
  </si>
  <si>
    <t xml:space="preserve">06 00 00 00 00 </t>
  </si>
  <si>
    <t>v</t>
  </si>
  <si>
    <t>PERPIGNAN</t>
  </si>
  <si>
    <t>07 01 01 01 01</t>
  </si>
  <si>
    <t>96 rue de strasbourg</t>
  </si>
  <si>
    <t>MELISSA DUPONT</t>
  </si>
  <si>
    <t>MEDORE@GMAIL.COM</t>
  </si>
  <si>
    <t>MINOU@HOTMAIL.FR</t>
  </si>
  <si>
    <t>Ref animal</t>
  </si>
  <si>
    <t>Prix</t>
  </si>
  <si>
    <t>Nb de visite</t>
  </si>
  <si>
    <t>Début séjour</t>
  </si>
  <si>
    <t>Fin séjour</t>
  </si>
  <si>
    <t xml:space="preserve">chien - garde </t>
  </si>
  <si>
    <t>chien - visite</t>
  </si>
  <si>
    <t>chien - promenade</t>
  </si>
  <si>
    <t>chat - garde</t>
  </si>
  <si>
    <t>chat - visite</t>
  </si>
  <si>
    <t>NAC - garde</t>
  </si>
  <si>
    <t>NAC - visite</t>
  </si>
  <si>
    <t>oiseau - garde</t>
  </si>
  <si>
    <t>oiseau - visite</t>
  </si>
  <si>
    <t>IGGY</t>
  </si>
  <si>
    <t>Angouleme</t>
  </si>
  <si>
    <t>iggy@free,fr</t>
  </si>
  <si>
    <t>Règlement</t>
  </si>
  <si>
    <t>Heure début</t>
  </si>
  <si>
    <t>Heure fin</t>
  </si>
  <si>
    <t>Temps</t>
  </si>
  <si>
    <t>Sarah Connors</t>
  </si>
  <si>
    <t>Alex Tairieur</t>
  </si>
  <si>
    <t>25 avenue Clément</t>
  </si>
  <si>
    <t>Toulouse</t>
  </si>
  <si>
    <t>titi@yahoo,fr</t>
  </si>
  <si>
    <t>graines</t>
  </si>
  <si>
    <t>gGobelet</t>
  </si>
  <si>
    <t>TITI</t>
  </si>
  <si>
    <t>1 allée des roses</t>
  </si>
  <si>
    <t>Au</t>
  </si>
  <si>
    <t>Total
mois</t>
  </si>
  <si>
    <t>Nombre
de jour</t>
  </si>
  <si>
    <t>Liste de contacts client</t>
  </si>
  <si>
    <t>Réservation</t>
  </si>
  <si>
    <t>Visuel Planning</t>
  </si>
  <si>
    <t>facturation</t>
  </si>
  <si>
    <t>Annimal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</si>
</sst>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40C]d\ mmmm\ yyyy;@"/>
    <numFmt numFmtId="165" formatCode="[$-409]mmmm\ d\,\ yyyy;@"/>
    <numFmt numFmtId="166" formatCode="ddd"/>
    <numFmt numFmtId="167" formatCode="#,##0.00\ &quot;€&quot;"/>
    <numFmt numFmtId="168" formatCode="0#&quot; &quot;##&quot; &quot;##&quot; &quot;##&quot; &quot;##"/>
    <numFmt numFmtId="169" formatCode="00000"/>
    <numFmt numFmtId="170" formatCode="mmmm\ yyyy"/>
    <numFmt numFmtId="171" formatCode="d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Bookman Old Style"/>
      <family val="1"/>
    </font>
    <font>
      <b/>
      <sz val="16"/>
      <color theme="1"/>
      <name val="Calibri"/>
      <family val="2"/>
      <scheme val="minor"/>
    </font>
    <font>
      <sz val="10"/>
      <color theme="1"/>
      <name val="Gill Sans MT"/>
      <family val="2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0"/>
      <color rgb="FF969696"/>
      <name val="Gill Sans MT"/>
      <family val="2"/>
    </font>
    <font>
      <sz val="10"/>
      <color rgb="FF969696"/>
      <name val="Gill Sans MT"/>
      <family val="2"/>
    </font>
    <font>
      <sz val="10"/>
      <color indexed="55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Gill Sans MT"/>
      <family val="2"/>
    </font>
    <font>
      <sz val="11"/>
      <name val="Arial"/>
      <family val="2"/>
    </font>
    <font>
      <sz val="11"/>
      <color theme="2" tint="-0.499984740745262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i/>
      <sz val="11"/>
      <color theme="2" tint="-0.499984740745262"/>
      <name val="Inherit"/>
    </font>
    <font>
      <b/>
      <sz val="18"/>
      <color theme="4" tint="-0.24994659260841701"/>
      <name val="Calibri"/>
      <family val="2"/>
      <scheme val="minor"/>
    </font>
    <font>
      <sz val="11"/>
      <color theme="1"/>
      <name val="Arial Narrow"/>
      <family val="2"/>
    </font>
    <font>
      <sz val="11"/>
      <color rgb="FF4A5359"/>
      <name val="Arial"/>
      <family val="2"/>
    </font>
    <font>
      <b/>
      <sz val="16"/>
      <color theme="0"/>
      <name val="Calibri Light"/>
      <family val="2"/>
      <scheme val="maj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name val="Arial Narrow"/>
      <family val="2"/>
    </font>
    <font>
      <i/>
      <sz val="11"/>
      <name val="Arial Narrow"/>
      <family val="2"/>
    </font>
    <font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Arial Narrow"/>
      <family val="2"/>
    </font>
    <font>
      <b/>
      <sz val="12"/>
      <color theme="0"/>
      <name val="Calibri"/>
      <family val="2"/>
      <scheme val="minor"/>
    </font>
    <font>
      <sz val="12"/>
      <name val="Arial"/>
      <family val="2"/>
    </font>
    <font>
      <b/>
      <sz val="20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2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theme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/>
      <top/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theme="1"/>
      </left>
      <right/>
      <top style="hair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hair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hair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hair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theme="0" tint="-0.14996795556505021"/>
      </left>
      <right/>
      <top style="hair">
        <color theme="0" tint="-0.14996795556505021"/>
      </top>
      <bottom style="thin">
        <color indexed="64"/>
      </bottom>
      <diagonal/>
    </border>
    <border>
      <left/>
      <right style="thin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thin">
        <color theme="0" tint="-0.14996795556505021"/>
      </right>
      <top style="hair">
        <color theme="0" tint="-0.1499679555650502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14996795556505021"/>
      </right>
      <top/>
      <bottom style="hair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hair">
        <color theme="0" tint="-0.14996795556505021"/>
      </bottom>
      <diagonal/>
    </border>
    <border>
      <left style="thin">
        <color theme="0" tint="-0.14996795556505021"/>
      </left>
      <right/>
      <top/>
      <bottom style="hair">
        <color theme="0" tint="-0.14996795556505021"/>
      </bottom>
      <diagonal/>
    </border>
    <border>
      <left/>
      <right style="thin">
        <color theme="0" tint="-0.14996795556505021"/>
      </right>
      <top/>
      <bottom style="hair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hair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auto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auto="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4" fillId="12" borderId="0" applyNumberFormat="0" applyBorder="0" applyProtection="0">
      <alignment horizontal="left" vertical="center"/>
    </xf>
    <xf numFmtId="0" fontId="16" fillId="0" borderId="0">
      <alignment horizontal="left" wrapText="1"/>
    </xf>
    <xf numFmtId="169" fontId="16" fillId="0" borderId="0" applyFont="0" applyFill="0" applyBorder="0" applyAlignment="0">
      <alignment horizontal="left" wrapText="1"/>
    </xf>
    <xf numFmtId="0" fontId="25" fillId="0" borderId="0" applyFill="0" applyBorder="0" applyAlignment="0" applyProtection="0"/>
    <xf numFmtId="0" fontId="1" fillId="0" borderId="0">
      <alignment horizontal="left" vertical="center"/>
    </xf>
    <xf numFmtId="0" fontId="26" fillId="0" borderId="0">
      <alignment horizontal="center"/>
    </xf>
    <xf numFmtId="0" fontId="21" fillId="5" borderId="0" applyNumberFormat="0" applyBorder="0" applyProtection="0">
      <alignment horizontal="center" vertical="center"/>
    </xf>
    <xf numFmtId="0" fontId="1" fillId="5" borderId="0" applyNumberFormat="0" applyBorder="0" applyAlignment="0" applyProtection="0"/>
    <xf numFmtId="1" fontId="1" fillId="0" borderId="0" applyFill="0" applyBorder="0" applyProtection="0">
      <alignment horizontal="center" vertical="center"/>
    </xf>
  </cellStyleXfs>
  <cellXfs count="200">
    <xf numFmtId="0" fontId="0" fillId="0" borderId="0" xfId="0"/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22" fillId="0" borderId="0" xfId="0" applyFont="1"/>
    <xf numFmtId="0" fontId="22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center"/>
    </xf>
    <xf numFmtId="6" fontId="0" fillId="0" borderId="0" xfId="0" applyNumberFormat="1" applyFill="1" applyAlignment="1">
      <alignment horizontal="left" vertical="center"/>
    </xf>
    <xf numFmtId="0" fontId="23" fillId="0" borderId="0" xfId="0" applyFont="1" applyFill="1" applyAlignment="1">
      <alignment horizontal="left" vertical="center"/>
    </xf>
    <xf numFmtId="0" fontId="22" fillId="0" borderId="0" xfId="0" applyFont="1" applyFill="1"/>
    <xf numFmtId="167" fontId="22" fillId="0" borderId="0" xfId="0" applyNumberFormat="1" applyFont="1"/>
    <xf numFmtId="0" fontId="31" fillId="0" borderId="0" xfId="0" applyFont="1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32" fillId="0" borderId="13" xfId="0" applyFont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8" fillId="2" borderId="0" xfId="0" applyFont="1" applyFill="1" applyAlignment="1">
      <alignment horizontal="right" vertical="center"/>
    </xf>
    <xf numFmtId="49" fontId="6" fillId="2" borderId="2" xfId="0" applyNumberFormat="1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vertical="center"/>
    </xf>
    <xf numFmtId="49" fontId="6" fillId="2" borderId="4" xfId="0" applyNumberFormat="1" applyFont="1" applyFill="1" applyBorder="1" applyAlignment="1">
      <alignment vertical="center"/>
    </xf>
    <xf numFmtId="49" fontId="6" fillId="2" borderId="5" xfId="0" applyNumberFormat="1" applyFont="1" applyFill="1" applyBorder="1" applyAlignment="1">
      <alignment vertical="center"/>
    </xf>
    <xf numFmtId="0" fontId="3" fillId="2" borderId="0" xfId="2" applyFill="1" applyAlignment="1">
      <alignment vertical="center"/>
    </xf>
    <xf numFmtId="49" fontId="6" fillId="2" borderId="6" xfId="0" applyNumberFormat="1" applyFont="1" applyFill="1" applyBorder="1" applyAlignment="1">
      <alignment vertical="center"/>
    </xf>
    <xf numFmtId="49" fontId="6" fillId="2" borderId="7" xfId="0" applyNumberFormat="1" applyFont="1" applyFill="1" applyBorder="1" applyAlignment="1">
      <alignment vertical="center"/>
    </xf>
    <xf numFmtId="49" fontId="6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vertical="center"/>
    </xf>
    <xf numFmtId="0" fontId="7" fillId="2" borderId="0" xfId="0" applyFont="1" applyFill="1" applyAlignment="1">
      <alignment vertical="center" shrinkToFit="1"/>
    </xf>
    <xf numFmtId="164" fontId="7" fillId="2" borderId="0" xfId="0" applyNumberFormat="1" applyFont="1" applyFill="1" applyAlignment="1">
      <alignment horizontal="left" vertical="center"/>
    </xf>
    <xf numFmtId="165" fontId="1" fillId="2" borderId="0" xfId="0" applyNumberFormat="1" applyFont="1" applyFill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0" fontId="9" fillId="2" borderId="0" xfId="0" applyFont="1" applyFill="1" applyAlignment="1">
      <alignment horizontal="left" vertical="center"/>
    </xf>
    <xf numFmtId="0" fontId="11" fillId="2" borderId="0" xfId="0" applyFont="1" applyFill="1" applyAlignment="1">
      <alignment horizontal="left" vertical="center"/>
    </xf>
    <xf numFmtId="0" fontId="11" fillId="2" borderId="0" xfId="0" applyFont="1" applyFill="1" applyAlignment="1">
      <alignment vertical="center"/>
    </xf>
    <xf numFmtId="0" fontId="8" fillId="2" borderId="0" xfId="0" applyFont="1" applyFill="1" applyAlignment="1">
      <alignment horizontal="left" vertical="center"/>
    </xf>
    <xf numFmtId="0" fontId="20" fillId="0" borderId="0" xfId="0" applyFont="1" applyAlignment="1">
      <alignment vertical="center"/>
    </xf>
    <xf numFmtId="0" fontId="17" fillId="2" borderId="0" xfId="0" applyFont="1" applyFill="1" applyAlignment="1">
      <alignment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4" fontId="0" fillId="2" borderId="20" xfId="0" applyNumberFormat="1" applyFont="1" applyFill="1" applyBorder="1" applyAlignment="1">
      <alignment horizontal="center" vertical="center"/>
    </xf>
    <xf numFmtId="14" fontId="0" fillId="2" borderId="21" xfId="0" applyNumberFormat="1" applyFont="1" applyFill="1" applyBorder="1" applyAlignment="1">
      <alignment horizontal="center" vertical="center"/>
    </xf>
    <xf numFmtId="10" fontId="29" fillId="0" borderId="8" xfId="0" applyNumberFormat="1" applyFont="1" applyBorder="1" applyAlignment="1">
      <alignment horizontal="center" vertical="center"/>
    </xf>
    <xf numFmtId="0" fontId="37" fillId="0" borderId="0" xfId="0" applyFont="1" applyAlignment="1">
      <alignment horizontal="center" wrapText="1"/>
    </xf>
    <xf numFmtId="6" fontId="28" fillId="0" borderId="26" xfId="0" applyNumberFormat="1" applyFont="1" applyFill="1" applyBorder="1" applyAlignment="1">
      <alignment horizontal="center" vertical="center"/>
    </xf>
    <xf numFmtId="6" fontId="22" fillId="0" borderId="26" xfId="0" applyNumberFormat="1" applyFont="1" applyFill="1" applyBorder="1" applyAlignment="1">
      <alignment horizontal="center" vertical="center"/>
    </xf>
    <xf numFmtId="14" fontId="22" fillId="0" borderId="26" xfId="0" applyNumberFormat="1" applyFont="1" applyFill="1" applyBorder="1" applyAlignment="1">
      <alignment horizontal="center" vertical="center"/>
    </xf>
    <xf numFmtId="0" fontId="22" fillId="0" borderId="26" xfId="0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167" fontId="27" fillId="0" borderId="26" xfId="0" applyNumberFormat="1" applyFont="1" applyFill="1" applyBorder="1" applyAlignment="1">
      <alignment horizontal="center" vertical="center"/>
    </xf>
    <xf numFmtId="6" fontId="0" fillId="0" borderId="26" xfId="0" applyNumberFormat="1" applyFill="1" applyBorder="1" applyAlignment="1">
      <alignment horizontal="left" vertical="center"/>
    </xf>
    <xf numFmtId="0" fontId="22" fillId="0" borderId="26" xfId="0" applyFont="1" applyBorder="1" applyAlignment="1">
      <alignment horizontal="center" vertical="center"/>
    </xf>
    <xf numFmtId="0" fontId="27" fillId="0" borderId="26" xfId="0" applyFont="1" applyBorder="1" applyAlignment="1">
      <alignment horizontal="center" vertical="center"/>
    </xf>
    <xf numFmtId="167" fontId="27" fillId="0" borderId="26" xfId="0" applyNumberFormat="1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8" fillId="0" borderId="23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14" fontId="22" fillId="0" borderId="23" xfId="0" applyNumberFormat="1" applyFont="1" applyBorder="1" applyAlignment="1">
      <alignment horizontal="center" vertical="center"/>
    </xf>
    <xf numFmtId="167" fontId="27" fillId="0" borderId="23" xfId="0" applyNumberFormat="1" applyFont="1" applyBorder="1" applyAlignment="1">
      <alignment horizontal="center" vertical="center"/>
    </xf>
    <xf numFmtId="20" fontId="27" fillId="0" borderId="23" xfId="0" applyNumberFormat="1" applyFont="1" applyBorder="1" applyAlignment="1">
      <alignment horizontal="center" vertical="center"/>
    </xf>
    <xf numFmtId="0" fontId="27" fillId="0" borderId="23" xfId="0" applyFont="1" applyBorder="1" applyAlignment="1">
      <alignment horizontal="center" vertical="center"/>
    </xf>
    <xf numFmtId="0" fontId="27" fillId="0" borderId="24" xfId="0" applyFont="1" applyBorder="1" applyAlignment="1">
      <alignment horizontal="center" vertical="center"/>
    </xf>
    <xf numFmtId="0" fontId="37" fillId="0" borderId="28" xfId="0" applyFont="1" applyBorder="1" applyAlignment="1">
      <alignment horizontal="center" vertical="center" wrapText="1"/>
    </xf>
    <xf numFmtId="167" fontId="37" fillId="0" borderId="28" xfId="0" applyNumberFormat="1" applyFont="1" applyBorder="1" applyAlignment="1">
      <alignment horizontal="center" vertical="center" wrapText="1"/>
    </xf>
    <xf numFmtId="14" fontId="33" fillId="0" borderId="0" xfId="7" applyNumberFormat="1" applyFont="1" applyAlignment="1">
      <alignment horizontal="center" vertical="center"/>
    </xf>
    <xf numFmtId="0" fontId="31" fillId="0" borderId="0" xfId="7" applyFont="1" applyAlignment="1">
      <alignment horizontal="center" vertical="center"/>
    </xf>
    <xf numFmtId="0" fontId="33" fillId="0" borderId="0" xfId="7" applyFont="1">
      <alignment horizontal="left" vertical="center"/>
    </xf>
    <xf numFmtId="0" fontId="33" fillId="0" borderId="9" xfId="7" applyFont="1" applyBorder="1">
      <alignment horizontal="left" vertical="center"/>
    </xf>
    <xf numFmtId="167" fontId="0" fillId="0" borderId="8" xfId="0" applyNumberFormat="1" applyFont="1" applyBorder="1" applyAlignment="1">
      <alignment horizontal="center" vertical="center"/>
    </xf>
    <xf numFmtId="0" fontId="33" fillId="0" borderId="0" xfId="7" quotePrefix="1" applyFont="1">
      <alignment horizontal="left" vertical="center"/>
    </xf>
    <xf numFmtId="0" fontId="30" fillId="0" borderId="10" xfId="0" applyFont="1" applyBorder="1" applyAlignment="1">
      <alignment horizontal="center" vertical="center" wrapText="1"/>
    </xf>
    <xf numFmtId="0" fontId="30" fillId="0" borderId="11" xfId="0" applyFont="1" applyBorder="1" applyAlignment="1">
      <alignment horizontal="center" vertical="center" wrapText="1"/>
    </xf>
    <xf numFmtId="0" fontId="31" fillId="0" borderId="0" xfId="0" applyFont="1" applyFill="1" applyAlignment="1">
      <alignment horizontal="center" vertical="center" wrapText="1"/>
    </xf>
    <xf numFmtId="0" fontId="31" fillId="0" borderId="10" xfId="0" applyFont="1" applyBorder="1" applyAlignment="1">
      <alignment horizontal="center" vertical="center" wrapText="1"/>
    </xf>
    <xf numFmtId="0" fontId="31" fillId="0" borderId="12" xfId="0" applyFont="1" applyBorder="1" applyAlignment="1">
      <alignment horizontal="center" vertical="center" wrapText="1"/>
    </xf>
    <xf numFmtId="10" fontId="31" fillId="0" borderId="0" xfId="0" applyNumberFormat="1" applyFont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0" fontId="33" fillId="0" borderId="0" xfId="0" applyFont="1" applyFill="1" applyAlignment="1">
      <alignment vertical="center"/>
    </xf>
    <xf numFmtId="0" fontId="33" fillId="0" borderId="10" xfId="0" applyFont="1" applyBorder="1" applyAlignment="1">
      <alignment vertical="center"/>
    </xf>
    <xf numFmtId="0" fontId="33" fillId="0" borderId="12" xfId="0" applyFont="1" applyBorder="1" applyAlignment="1">
      <alignment horizontal="center" vertical="center"/>
    </xf>
    <xf numFmtId="10" fontId="33" fillId="0" borderId="0" xfId="0" applyNumberFormat="1" applyFont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33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6" fillId="0" borderId="0" xfId="2" applyFont="1" applyAlignment="1">
      <alignment vertical="center"/>
    </xf>
    <xf numFmtId="0" fontId="33" fillId="0" borderId="0" xfId="7" applyNumberFormat="1" applyFont="1">
      <alignment horizontal="left" vertical="center"/>
    </xf>
    <xf numFmtId="0" fontId="33" fillId="0" borderId="0" xfId="7" applyNumberFormat="1" applyFont="1" applyAlignment="1">
      <alignment horizontal="center" vertical="center"/>
    </xf>
    <xf numFmtId="0" fontId="33" fillId="0" borderId="0" xfId="7" applyNumberFormat="1" applyFont="1" applyFill="1" applyAlignment="1">
      <alignment vertical="center"/>
    </xf>
    <xf numFmtId="0" fontId="39" fillId="0" borderId="0" xfId="4" applyFont="1" applyAlignment="1">
      <alignment horizontal="center" vertical="top" wrapText="1"/>
    </xf>
    <xf numFmtId="168" fontId="39" fillId="0" borderId="0" xfId="4" applyNumberFormat="1" applyFont="1" applyAlignment="1">
      <alignment horizontal="center" vertical="top" wrapText="1"/>
    </xf>
    <xf numFmtId="0" fontId="39" fillId="0" borderId="0" xfId="4" applyFont="1" applyAlignment="1">
      <alignment horizontal="left" vertical="top" wrapText="1"/>
    </xf>
    <xf numFmtId="14" fontId="39" fillId="0" borderId="0" xfId="4" applyNumberFormat="1" applyFont="1" applyAlignment="1">
      <alignment horizontal="center" vertical="center" wrapText="1"/>
    </xf>
    <xf numFmtId="0" fontId="39" fillId="0" borderId="0" xfId="4" applyFont="1" applyAlignment="1">
      <alignment horizontal="left" vertical="center" wrapText="1"/>
    </xf>
    <xf numFmtId="168" fontId="39" fillId="0" borderId="0" xfId="4" applyNumberFormat="1" applyFont="1" applyAlignment="1">
      <alignment horizontal="center" vertical="center" wrapText="1"/>
    </xf>
    <xf numFmtId="0" fontId="36" fillId="0" borderId="0" xfId="2" applyFont="1" applyAlignment="1">
      <alignment horizontal="center" vertical="center" wrapText="1"/>
    </xf>
    <xf numFmtId="0" fontId="39" fillId="0" borderId="0" xfId="4" applyFont="1" applyAlignment="1">
      <alignment horizontal="center" vertical="center" wrapText="1"/>
    </xf>
    <xf numFmtId="169" fontId="33" fillId="0" borderId="0" xfId="5" applyFont="1" applyAlignment="1">
      <alignment horizontal="center" vertical="center" wrapText="1"/>
    </xf>
    <xf numFmtId="168" fontId="39" fillId="0" borderId="0" xfId="4" applyNumberFormat="1" applyFont="1" applyAlignment="1">
      <alignment horizontal="left" vertical="center" wrapText="1"/>
    </xf>
    <xf numFmtId="0" fontId="36" fillId="0" borderId="0" xfId="2" applyFont="1" applyFill="1" applyAlignment="1">
      <alignment horizontal="center" vertical="center" wrapText="1"/>
    </xf>
    <xf numFmtId="0" fontId="39" fillId="0" borderId="0" xfId="4" applyFont="1" applyFill="1" applyAlignment="1">
      <alignment horizontal="center" vertical="center" wrapText="1"/>
    </xf>
    <xf numFmtId="169" fontId="39" fillId="0" borderId="0" xfId="5" applyFont="1" applyAlignment="1">
      <alignment horizontal="center" vertical="center" wrapText="1"/>
    </xf>
    <xf numFmtId="0" fontId="39" fillId="0" borderId="0" xfId="4" applyFont="1" applyFill="1" applyAlignment="1">
      <alignment horizontal="left" vertical="center" wrapText="1"/>
    </xf>
    <xf numFmtId="168" fontId="39" fillId="0" borderId="0" xfId="4" applyNumberFormat="1" applyFont="1" applyFill="1" applyAlignment="1">
      <alignment horizontal="left" vertical="center" wrapText="1"/>
    </xf>
    <xf numFmtId="0" fontId="39" fillId="0" borderId="0" xfId="4" applyFont="1" applyAlignment="1">
      <alignment vertical="center" wrapText="1"/>
    </xf>
    <xf numFmtId="0" fontId="37" fillId="0" borderId="0" xfId="0" applyFont="1" applyFill="1" applyAlignment="1">
      <alignment horizontal="center" wrapText="1"/>
    </xf>
    <xf numFmtId="0" fontId="22" fillId="0" borderId="0" xfId="0" applyFont="1" applyFill="1" applyAlignment="1">
      <alignment horizontal="center" vertical="center"/>
    </xf>
    <xf numFmtId="167" fontId="22" fillId="0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left" vertical="center"/>
    </xf>
    <xf numFmtId="0" fontId="33" fillId="0" borderId="0" xfId="7" applyNumberFormat="1" applyFont="1" applyFill="1">
      <alignment horizontal="left" vertical="center"/>
    </xf>
    <xf numFmtId="0" fontId="33" fillId="0" borderId="0" xfId="7" applyNumberFormat="1" applyFont="1" applyFill="1" applyAlignment="1">
      <alignment horizontal="center" vertical="center"/>
    </xf>
    <xf numFmtId="0" fontId="42" fillId="0" borderId="0" xfId="7" applyFont="1">
      <alignment horizontal="left" vertical="center"/>
    </xf>
    <xf numFmtId="0" fontId="33" fillId="11" borderId="29" xfId="7" applyFont="1" applyFill="1" applyBorder="1">
      <alignment horizontal="left" vertical="center"/>
    </xf>
    <xf numFmtId="14" fontId="0" fillId="11" borderId="30" xfId="7" applyNumberFormat="1" applyFont="1" applyFill="1" applyBorder="1" applyAlignment="1">
      <alignment horizontal="center" vertical="center"/>
    </xf>
    <xf numFmtId="0" fontId="33" fillId="10" borderId="30" xfId="7" applyFont="1" applyFill="1" applyBorder="1" applyAlignment="1">
      <alignment horizontal="center" vertical="center"/>
    </xf>
    <xf numFmtId="0" fontId="33" fillId="11" borderId="30" xfId="7" applyFont="1" applyFill="1" applyBorder="1" applyAlignment="1">
      <alignment horizontal="center" vertical="center"/>
    </xf>
    <xf numFmtId="44" fontId="0" fillId="6" borderId="31" xfId="1" applyFont="1" applyFill="1" applyBorder="1" applyAlignment="1">
      <alignment horizontal="center" vertical="center"/>
    </xf>
    <xf numFmtId="0" fontId="33" fillId="6" borderId="29" xfId="7" applyFont="1" applyFill="1" applyBorder="1">
      <alignment horizontal="left" vertical="center"/>
    </xf>
    <xf numFmtId="14" fontId="0" fillId="6" borderId="30" xfId="7" applyNumberFormat="1" applyFont="1" applyFill="1" applyBorder="1" applyAlignment="1">
      <alignment horizontal="center" vertical="center"/>
    </xf>
    <xf numFmtId="0" fontId="33" fillId="9" borderId="30" xfId="7" applyFont="1" applyFill="1" applyBorder="1" applyAlignment="1">
      <alignment horizontal="center" vertical="center"/>
    </xf>
    <xf numFmtId="0" fontId="33" fillId="11" borderId="32" xfId="7" applyFont="1" applyFill="1" applyBorder="1">
      <alignment horizontal="left" vertical="center"/>
    </xf>
    <xf numFmtId="14" fontId="0" fillId="11" borderId="33" xfId="7" applyNumberFormat="1" applyFont="1" applyFill="1" applyBorder="1" applyAlignment="1">
      <alignment horizontal="center" vertical="center"/>
    </xf>
    <xf numFmtId="0" fontId="33" fillId="10" borderId="33" xfId="7" applyFont="1" applyFill="1" applyBorder="1" applyAlignment="1">
      <alignment horizontal="center" vertical="center"/>
    </xf>
    <xf numFmtId="44" fontId="0" fillId="6" borderId="34" xfId="1" applyFont="1" applyFill="1" applyBorder="1" applyAlignment="1">
      <alignment horizontal="center" vertical="center"/>
    </xf>
    <xf numFmtId="0" fontId="0" fillId="11" borderId="35" xfId="7" applyNumberFormat="1" applyFont="1" applyFill="1" applyBorder="1" applyAlignment="1">
      <alignment horizontal="center" vertical="center"/>
    </xf>
    <xf numFmtId="0" fontId="0" fillId="6" borderId="35" xfId="7" applyNumberFormat="1" applyFont="1" applyFill="1" applyBorder="1" applyAlignment="1">
      <alignment horizontal="center" vertical="center"/>
    </xf>
    <xf numFmtId="0" fontId="0" fillId="11" borderId="36" xfId="7" applyNumberFormat="1" applyFont="1" applyFill="1" applyBorder="1" applyAlignment="1">
      <alignment horizontal="center" vertical="center"/>
    </xf>
    <xf numFmtId="1" fontId="33" fillId="9" borderId="37" xfId="11" applyFont="1" applyFill="1" applyBorder="1">
      <alignment horizontal="center" vertical="center"/>
    </xf>
    <xf numFmtId="1" fontId="33" fillId="9" borderId="38" xfId="11" applyFont="1" applyFill="1" applyBorder="1">
      <alignment horizontal="center" vertical="center"/>
    </xf>
    <xf numFmtId="0" fontId="33" fillId="6" borderId="40" xfId="7" applyFont="1" applyFill="1" applyBorder="1">
      <alignment horizontal="left" vertical="center"/>
    </xf>
    <xf numFmtId="14" fontId="0" fillId="6" borderId="41" xfId="7" applyNumberFormat="1" applyFont="1" applyFill="1" applyBorder="1" applyAlignment="1">
      <alignment horizontal="center" vertical="center"/>
    </xf>
    <xf numFmtId="0" fontId="0" fillId="6" borderId="42" xfId="7" applyNumberFormat="1" applyFont="1" applyFill="1" applyBorder="1" applyAlignment="1">
      <alignment horizontal="center" vertical="center"/>
    </xf>
    <xf numFmtId="0" fontId="33" fillId="6" borderId="41" xfId="7" applyFont="1" applyFill="1" applyBorder="1" applyAlignment="1">
      <alignment horizontal="center" vertical="center"/>
    </xf>
    <xf numFmtId="1" fontId="33" fillId="9" borderId="43" xfId="11" applyFont="1" applyFill="1" applyBorder="1">
      <alignment horizontal="center" vertical="center"/>
    </xf>
    <xf numFmtId="44" fontId="0" fillId="6" borderId="44" xfId="1" applyFont="1" applyFill="1" applyBorder="1" applyAlignment="1">
      <alignment horizontal="center" vertical="center"/>
    </xf>
    <xf numFmtId="166" fontId="38" fillId="8" borderId="39" xfId="7" applyNumberFormat="1" applyFont="1" applyFill="1" applyBorder="1" applyAlignment="1">
      <alignment horizontal="center" vertical="center"/>
    </xf>
    <xf numFmtId="0" fontId="22" fillId="0" borderId="22" xfId="0" applyFont="1" applyBorder="1" applyAlignment="1">
      <alignment horizontal="left" vertical="center"/>
    </xf>
    <xf numFmtId="0" fontId="22" fillId="0" borderId="25" xfId="0" applyFont="1" applyFill="1" applyBorder="1" applyAlignment="1">
      <alignment horizontal="left" vertical="center"/>
    </xf>
    <xf numFmtId="0" fontId="22" fillId="0" borderId="0" xfId="0" applyFont="1" applyFill="1" applyAlignment="1">
      <alignment horizontal="left"/>
    </xf>
    <xf numFmtId="0" fontId="22" fillId="0" borderId="0" xfId="0" applyFont="1" applyAlignment="1">
      <alignment horizontal="left"/>
    </xf>
    <xf numFmtId="0" fontId="0" fillId="0" borderId="0" xfId="0" applyFill="1" applyAlignment="1">
      <alignment vertical="center"/>
    </xf>
    <xf numFmtId="0" fontId="11" fillId="0" borderId="0" xfId="0" applyFont="1" applyFill="1" applyAlignment="1">
      <alignment horizontal="left" vertical="center"/>
    </xf>
    <xf numFmtId="0" fontId="7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14" fontId="0" fillId="2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Border="1" applyAlignment="1">
      <alignment horizontal="center" vertical="center"/>
    </xf>
    <xf numFmtId="10" fontId="29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39" fillId="0" borderId="0" xfId="4" applyFont="1" applyFill="1" applyAlignment="1">
      <alignment horizontal="left" vertical="center" wrapText="1"/>
    </xf>
    <xf numFmtId="0" fontId="22" fillId="0" borderId="0" xfId="0" applyFont="1" applyFill="1" applyAlignment="1">
      <alignment horizontal="left" vertical="center"/>
    </xf>
    <xf numFmtId="0" fontId="22" fillId="0" borderId="0" xfId="0" applyFont="1" applyFill="1" applyAlignment="1">
      <alignment horizontal="left" wrapText="1"/>
    </xf>
    <xf numFmtId="0" fontId="3" fillId="0" borderId="0" xfId="2" applyAlignment="1">
      <alignment horizontal="center"/>
    </xf>
    <xf numFmtId="14" fontId="38" fillId="8" borderId="39" xfId="7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left" vertical="center" wrapText="1"/>
    </xf>
    <xf numFmtId="0" fontId="19" fillId="3" borderId="0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70" fontId="40" fillId="8" borderId="47" xfId="7" applyNumberFormat="1" applyFont="1" applyFill="1" applyBorder="1" applyAlignment="1">
      <alignment horizontal="center" vertical="center"/>
    </xf>
    <xf numFmtId="170" fontId="40" fillId="8" borderId="48" xfId="7" applyNumberFormat="1" applyFont="1" applyFill="1" applyBorder="1" applyAlignment="1">
      <alignment horizontal="center" vertical="center"/>
    </xf>
    <xf numFmtId="0" fontId="41" fillId="8" borderId="48" xfId="9" applyFont="1" applyFill="1" applyBorder="1">
      <alignment horizontal="center" vertical="center"/>
    </xf>
    <xf numFmtId="0" fontId="40" fillId="8" borderId="48" xfId="7" applyFont="1" applyFill="1" applyBorder="1" applyAlignment="1">
      <alignment horizontal="center" vertical="center"/>
    </xf>
    <xf numFmtId="0" fontId="40" fillId="8" borderId="49" xfId="7" applyFont="1" applyFill="1" applyBorder="1" applyAlignment="1">
      <alignment horizontal="center" vertical="center"/>
    </xf>
    <xf numFmtId="0" fontId="38" fillId="8" borderId="50" xfId="7" applyFont="1" applyFill="1" applyBorder="1" applyAlignment="1">
      <alignment horizontal="center" vertical="center"/>
    </xf>
    <xf numFmtId="0" fontId="38" fillId="8" borderId="51" xfId="10" applyFont="1" applyFill="1" applyBorder="1" applyAlignment="1">
      <alignment horizontal="center" vertical="center" wrapText="1"/>
    </xf>
    <xf numFmtId="0" fontId="38" fillId="8" borderId="52" xfId="7" applyFont="1" applyFill="1" applyBorder="1" applyAlignment="1">
      <alignment horizontal="center" vertical="center"/>
    </xf>
    <xf numFmtId="14" fontId="38" fillId="8" borderId="53" xfId="7" applyNumberFormat="1" applyFont="1" applyFill="1" applyBorder="1" applyAlignment="1">
      <alignment horizontal="center" vertical="center"/>
    </xf>
    <xf numFmtId="171" fontId="38" fillId="7" borderId="53" xfId="7" applyNumberFormat="1" applyFont="1" applyFill="1" applyBorder="1" applyAlignment="1">
      <alignment horizontal="center" vertical="center"/>
    </xf>
    <xf numFmtId="0" fontId="38" fillId="8" borderId="54" xfId="10" applyFont="1" applyFill="1" applyBorder="1" applyAlignment="1">
      <alignment horizontal="center" vertical="center"/>
    </xf>
    <xf numFmtId="0" fontId="38" fillId="8" borderId="45" xfId="10" applyFont="1" applyFill="1" applyBorder="1" applyAlignment="1">
      <alignment horizontal="center" vertical="center"/>
    </xf>
    <xf numFmtId="0" fontId="38" fillId="8" borderId="55" xfId="10" applyFont="1" applyFill="1" applyBorder="1" applyAlignment="1">
      <alignment horizontal="center" vertical="center"/>
    </xf>
    <xf numFmtId="0" fontId="38" fillId="8" borderId="46" xfId="10" applyFont="1" applyFill="1" applyBorder="1" applyAlignment="1">
      <alignment horizontal="center" vertical="center" wrapText="1"/>
    </xf>
    <xf numFmtId="0" fontId="38" fillId="8" borderId="56" xfId="10" applyFont="1" applyFill="1" applyBorder="1" applyAlignment="1">
      <alignment horizontal="center" vertical="center"/>
    </xf>
    <xf numFmtId="166" fontId="38" fillId="8" borderId="50" xfId="7" applyNumberFormat="1" applyFont="1" applyFill="1" applyBorder="1" applyAlignment="1">
      <alignment horizontal="center" vertical="center"/>
    </xf>
    <xf numFmtId="166" fontId="38" fillId="8" borderId="51" xfId="7" applyNumberFormat="1" applyFont="1" applyFill="1" applyBorder="1" applyAlignment="1">
      <alignment horizontal="center" vertical="center"/>
    </xf>
    <xf numFmtId="171" fontId="38" fillId="7" borderId="52" xfId="7" applyNumberFormat="1" applyFont="1" applyFill="1" applyBorder="1" applyAlignment="1">
      <alignment horizontal="center" vertical="center"/>
    </xf>
    <xf numFmtId="171" fontId="38" fillId="7" borderId="54" xfId="7" applyNumberFormat="1" applyFont="1" applyFill="1" applyBorder="1" applyAlignment="1">
      <alignment horizontal="center" vertical="center"/>
    </xf>
    <xf numFmtId="0" fontId="33" fillId="6" borderId="40" xfId="7" applyFont="1" applyFill="1" applyBorder="1" applyAlignment="1">
      <alignment horizontal="center" vertical="center"/>
    </xf>
    <xf numFmtId="0" fontId="33" fillId="6" borderId="44" xfId="7" applyFont="1" applyFill="1" applyBorder="1" applyAlignment="1">
      <alignment horizontal="center" vertical="center"/>
    </xf>
    <xf numFmtId="0" fontId="33" fillId="10" borderId="29" xfId="7" applyFont="1" applyFill="1" applyBorder="1" applyAlignment="1">
      <alignment horizontal="center" vertical="center"/>
    </xf>
    <xf numFmtId="0" fontId="33" fillId="11" borderId="31" xfId="7" applyFont="1" applyFill="1" applyBorder="1" applyAlignment="1">
      <alignment horizontal="center" vertical="center"/>
    </xf>
    <xf numFmtId="0" fontId="33" fillId="9" borderId="29" xfId="7" applyFont="1" applyFill="1" applyBorder="1" applyAlignment="1">
      <alignment horizontal="center" vertical="center"/>
    </xf>
    <xf numFmtId="0" fontId="33" fillId="6" borderId="31" xfId="7" applyFont="1" applyFill="1" applyBorder="1" applyAlignment="1">
      <alignment horizontal="center" vertical="center"/>
    </xf>
    <xf numFmtId="0" fontId="33" fillId="10" borderId="31" xfId="7" applyFont="1" applyFill="1" applyBorder="1" applyAlignment="1">
      <alignment horizontal="center" vertical="center"/>
    </xf>
    <xf numFmtId="0" fontId="33" fillId="9" borderId="31" xfId="7" applyFont="1" applyFill="1" applyBorder="1" applyAlignment="1">
      <alignment horizontal="center" vertical="center"/>
    </xf>
    <xf numFmtId="0" fontId="33" fillId="10" borderId="32" xfId="7" applyFont="1" applyFill="1" applyBorder="1" applyAlignment="1">
      <alignment horizontal="center" vertical="center"/>
    </xf>
    <xf numFmtId="0" fontId="33" fillId="10" borderId="34" xfId="7" applyFont="1" applyFill="1" applyBorder="1" applyAlignment="1">
      <alignment horizontal="center" vertical="center"/>
    </xf>
  </cellXfs>
  <cellStyles count="12">
    <cellStyle name="20 % - Accent3 2" xfId="10" xr:uid="{9E454DEC-8116-4988-93E2-4A1FF5E6997E}"/>
    <cellStyle name="Code postal" xfId="5" xr:uid="{F13E1A05-F275-4E2E-86E6-D4C9A3D69FE1}"/>
    <cellStyle name="Étiquette" xfId="8" xr:uid="{BCCEC09D-E25E-400F-B25B-3229E9BC1C92}"/>
    <cellStyle name="Lien hypertexte" xfId="2" builtinId="8"/>
    <cellStyle name="Lien hypertexte 2" xfId="6" xr:uid="{4AF828CE-9D27-4652-9A77-4C6D583A1DAC}"/>
    <cellStyle name="Monétaire" xfId="1" builtinId="4"/>
    <cellStyle name="Normal" xfId="0" builtinId="0"/>
    <cellStyle name="Normal 2" xfId="4" xr:uid="{F6A3125D-8E80-4247-8A25-742073BA910A}"/>
    <cellStyle name="Normal 3" xfId="7" xr:uid="{D11F298A-2B8E-4933-BFDB-BD7A011E8D15}"/>
    <cellStyle name="Titre 2" xfId="3" xr:uid="{0C292E7D-4070-41D3-A40B-1B9581CBAB25}"/>
    <cellStyle name="Titre 2 2" xfId="9" xr:uid="{2B7BC8A8-3CC3-480A-ADFB-6849E1F63DE7}"/>
    <cellStyle name="Total 2" xfId="11" xr:uid="{48748A28-92AA-413E-967E-E4EACABAB2B0}"/>
  </cellStyles>
  <dxfs count="71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hair">
          <color theme="1"/>
        </top>
        <bottom style="hair">
          <color theme="1"/>
        </bottom>
      </border>
    </dxf>
    <dxf>
      <border>
        <top style="hair">
          <color theme="1"/>
        </top>
      </border>
    </dxf>
    <dxf>
      <border>
        <bottom style="thin">
          <color theme="1"/>
        </bottom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hair">
          <color auto="1"/>
        </right>
      </border>
    </dxf>
    <dxf>
      <border diagonalUp="0" diagonalDown="0">
        <left/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</border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numFmt numFmtId="168" formatCode="0#&quot; &quot;##&quot; &quot;##&quot; &quot;##&quot; &quot;##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family val="2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99A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24888</xdr:colOff>
      <xdr:row>2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AA110DC-631E-4886-8FD1-6A3F32070931}"/>
            </a:ext>
          </a:extLst>
        </xdr:cNvPr>
        <xdr:cNvSpPr/>
      </xdr:nvSpPr>
      <xdr:spPr>
        <a:xfrm rot="20265558">
          <a:off x="2939538" y="4932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21</xdr:col>
      <xdr:colOff>192654</xdr:colOff>
      <xdr:row>15</xdr:row>
      <xdr:rowOff>171846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917E5FC-5035-4F48-9AF8-C10FF9A49D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190500"/>
          <a:ext cx="15432654" cy="283884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23</xdr:col>
      <xdr:colOff>154761</xdr:colOff>
      <xdr:row>41</xdr:row>
      <xdr:rowOff>143533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2A5B3B3-2666-4ACC-B0C2-10810AED28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19225" y="3238500"/>
          <a:ext cx="16918761" cy="4715533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19</xdr:col>
      <xdr:colOff>754494</xdr:colOff>
      <xdr:row>76</xdr:row>
      <xdr:rowOff>77088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E1D70E8-D5B7-4B76-9BA7-F370022F0F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19225" y="8191500"/>
          <a:ext cx="14470494" cy="636358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16</xdr:col>
      <xdr:colOff>573175</xdr:colOff>
      <xdr:row>109</xdr:row>
      <xdr:rowOff>29403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3C17EFA-02D9-4F30-A73F-2A4B27940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419225" y="14859000"/>
          <a:ext cx="12003175" cy="593490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udou/Documents/Recreanimo/Planning%20R&#233;cr&#233;anim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Mars"/>
      <sheetName val="Février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M2">
            <v>2019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76FD3A-7561-45AD-B40E-3C272BA00B37}" name="CustomerList" displayName="CustomerList" ref="A1:O5" totalsRowShown="0" headerRowDxfId="70" dataDxfId="69">
  <autoFilter ref="A1:O5" xr:uid="{00000000-0009-0000-0100-000001000000}"/>
  <tableColumns count="15">
    <tableColumn id="1" xr3:uid="{E45AA187-D09C-4D46-AA42-4AFD5A413222}" name="Réf client" dataDxfId="68">
      <calculatedColumnFormula>TEXT(TODAY(),"jjmmaaaa")&amp;"RA"&amp;TEXT(ROW()-2,"000")</calculatedColumnFormula>
    </tableColumn>
    <tableColumn id="2" xr3:uid="{CA5BA3AA-2B61-4196-9112-FB64E6AD259A}" name="Nom de l'animal" dataDxfId="67"/>
    <tableColumn id="3" xr3:uid="{7A6E14C7-57D7-4622-9E2F-CB925A38A1CE}" name="Contact" dataDxfId="66"/>
    <tableColumn id="17" xr3:uid="{72EBB99C-D32B-4E4B-9F26-E2909CB6E2F5}" name="Adresse" dataDxfId="65" dataCellStyle="Normal 2"/>
    <tableColumn id="4" xr3:uid="{F0D0D34D-21AE-44D0-865F-7D2FEBD943B9}" name="Téléphone" dataDxfId="64"/>
    <tableColumn id="5" xr3:uid="{E88EA3FC-4E76-45EB-B1FB-4EE2464C8C3E}" name="Ville" dataDxfId="63"/>
    <tableColumn id="12" xr3:uid="{7BC94D90-84EA-411C-8AB2-6DBDBE99CDB7}" name="E-mail" dataDxfId="62" dataCellStyle="Normal 2"/>
    <tableColumn id="14" xr3:uid="{43575AE0-A722-4FEE-B77A-16492BBFC0A0}" name="Garde ou Visite" dataDxfId="61" dataCellStyle="Normal 2"/>
    <tableColumn id="6" xr3:uid="{7892297E-3F67-48F5-BB92-0DC2B0E83A04}" name="Alimentation" dataDxfId="60"/>
    <tableColumn id="7" xr3:uid="{D00C3222-37D6-4527-B9D3-CE8D79DDD2ED}" name="Portion" dataDxfId="59" dataCellStyle="Code postal"/>
    <tableColumn id="8" xr3:uid="{9BCD0477-23CD-4393-955C-9121CCC9EBF7}" name="Quantité" dataDxfId="58"/>
    <tableColumn id="16" xr3:uid="{75F0840E-35EF-4AC7-8ED7-CC603F7D1652}" name="Ok Eau" dataDxfId="57"/>
    <tableColumn id="15" xr3:uid="{84D4B794-7F88-436C-B7CE-712B5EFB0994}" name="Ok enfant" dataDxfId="56"/>
    <tableColumn id="9" xr3:uid="{9F84D2F0-F08D-4E90-8D57-645C8281FEF7}" name="ok voiture" dataDxfId="55"/>
    <tableColumn id="13" xr3:uid="{41D75EA1-5E26-49FD-8F8F-F3880228C78A}" name="Notes" dataDxfId="54"/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78FE477-45CD-48B8-875D-267599439C93}" name="T_Réservation" displayName="T_Réservation" ref="A1:P5" totalsRowShown="0" headerRowDxfId="23" headerRowBorderDxfId="21" tableBorderDxfId="22" totalsRowBorderDxfId="20">
  <autoFilter ref="A1:P5" xr:uid="{9717CA68-02A2-4CA5-B41A-E651F8A690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F79EF6DE-D578-4CFD-BB69-4254558BC152}" name="Nom de l'animal" dataDxfId="19"/>
    <tableColumn id="2" xr3:uid="{18D96B73-CDCA-4403-B5D6-380B40F83CE6}" name="Type" dataDxfId="18"/>
    <tableColumn id="3" xr3:uid="{B20E4618-1B6E-4EE6-9E77-AF592354E42F}" name="Ref animal" dataDxfId="17">
      <calculatedColumnFormula>IFERROR(INDEX(CustomerList[Réf client],MATCH(A2,CustomerList[Nom de l''animal],0)),"")</calculatedColumnFormula>
    </tableColumn>
    <tableColumn id="4" xr3:uid="{7B36D944-5616-431A-AD7A-A2A56A1F48E4}" name="Début séjour" dataDxfId="16"/>
    <tableColumn id="5" xr3:uid="{355A2A3D-4757-4FCC-AE32-6AE3AE2AFF2F}" name="Fin séjour" dataDxfId="15"/>
    <tableColumn id="6" xr3:uid="{0F2048DE-4583-4355-B293-19DF7C6DD34C}" name="Durée du séjour" dataDxfId="14">
      <calculatedColumnFormula>IF(A2&lt;&gt;"",E2-D2,"")</calculatedColumnFormula>
    </tableColumn>
    <tableColumn id="7" xr3:uid="{690E396B-F5D1-4EC3-B588-0F2B46270B81}" name="Animaux suppl." dataDxfId="13"/>
    <tableColumn id="8" xr3:uid="{3FC38FDB-FE77-445B-AD77-D10FCE5BA0DC}" name="Prix" dataDxfId="12">
      <calculatedColumnFormula>IFERROR(VLOOKUP(B2,T_Type[],2,0),"")</calculatedColumnFormula>
    </tableColumn>
    <tableColumn id="9" xr3:uid="{B9C8BD79-CDF9-484E-888B-C157B639810D}" name="Prestation" dataDxfId="11"/>
    <tableColumn id="10" xr3:uid="{EF5917FA-2D54-4D8A-95A0-7730DDEEE9F3}" name="Nombre de visite" dataDxfId="10"/>
    <tableColumn id="11" xr3:uid="{90AFCC0E-AE31-4269-904E-939AD2E3811D}" name="Heure début" dataDxfId="9"/>
    <tableColumn id="12" xr3:uid="{6E7732FF-36DB-4A78-849A-3EBA8A750F73}" name="Heure fin" dataDxfId="8"/>
    <tableColumn id="13" xr3:uid="{9EBCB291-51B8-42C1-A406-F3E436A32D43}" name="Temps" dataDxfId="7"/>
    <tableColumn id="14" xr3:uid="{9E0E2A58-BAF8-4F46-8B8F-247923697AA6}" name="Forfait" dataDxfId="6">
      <calculatedColumnFormula>IFERROR(VLOOKUP(B2&amp;" - "&amp;I2,T_Forfait[],2,0),"")</calculatedColumnFormula>
    </tableColumn>
    <tableColumn id="15" xr3:uid="{022BD1F0-52A5-43B7-B0B0-0DE88A0390A8}" name="Montant net" dataDxfId="5">
      <calculatedColumnFormula>IFERROR((F2*N2)*J2+(G2*H2)*F2*J2,"")</calculatedColumnFormula>
    </tableColumn>
    <tableColumn id="16" xr3:uid="{0E2821F1-12D8-454B-B973-BD7BC6670440}" name="Factures" dataDxfId="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CCF8BB-9E3D-4658-8788-821839981577}" name="T_Type" displayName="T_Type" ref="A1:B5" totalsRowShown="0" headerRowDxfId="49" dataDxfId="48" tableBorderDxfId="47">
  <autoFilter ref="A1:B5" xr:uid="{9369FF83-6BE5-478A-84A9-2671634974D6}">
    <filterColumn colId="0" hiddenButton="1"/>
    <filterColumn colId="1" hiddenButton="1"/>
  </autoFilter>
  <tableColumns count="2">
    <tableColumn id="1" xr3:uid="{FF68D1DB-27CD-4109-9314-57CA6B111F18}" name="Type" dataDxfId="46"/>
    <tableColumn id="2" xr3:uid="{A6CD5818-3596-4C02-9C1B-37F0108E66EB}" name="Prix" dataDxfId="45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A52D72-6C3C-411A-92D4-86D4B204F7BF}" name="T_AnimSupp" displayName="T_AnimSupp" ref="D1:D6" totalsRowShown="0" headerRowDxfId="44" dataDxfId="43">
  <autoFilter ref="D1:D6" xr:uid="{7EEAA622-BE46-4CB3-8A3A-D7FF095F8C06}">
    <filterColumn colId="0" hiddenButton="1"/>
  </autoFilter>
  <tableColumns count="1">
    <tableColumn id="1" xr3:uid="{82A60CF2-0033-4AF4-A5A3-26AC1AAB20A1}" name="Animaux suppl." dataDxfId="42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F1BD1C-5C4A-4DC5-830A-567545D6712D}" name="T_Prestation" displayName="T_Prestation" ref="F1:F5" totalsRowShown="0" headerRowDxfId="41" dataDxfId="40">
  <autoFilter ref="F1:F5" xr:uid="{BE4074AE-98D8-48A6-A4B5-0A9FF5410B82}">
    <filterColumn colId="0" hiddenButton="1"/>
  </autoFilter>
  <tableColumns count="1">
    <tableColumn id="1" xr3:uid="{00734B05-A0C7-44AE-BBC7-287FC270F6E7}" name="Prestation" dataDxfId="39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85AB0B-0D1D-4A59-8CCC-31F8C61E683D}" name="T_Nb_visite" displayName="T_Nb_visite" ref="H1:H4" totalsRowShown="0" headerRowDxfId="38" dataDxfId="37">
  <autoFilter ref="H1:H4" xr:uid="{D589C724-469D-4A01-A21A-8E7698A85CFA}">
    <filterColumn colId="0" hiddenButton="1"/>
  </autoFilter>
  <tableColumns count="1">
    <tableColumn id="1" xr3:uid="{E4100374-0C1B-486B-BB8D-7F33243A5A99}" name="Nb de visite" dataDxfId="36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A6F9AE3-E729-4D8D-BDC3-2241324A1F03}" name="T_Forfait" displayName="T_Forfait" ref="J1:K10" totalsRowShown="0" headerRowDxfId="35" dataDxfId="34" tableBorderDxfId="33">
  <autoFilter ref="J1:K10" xr:uid="{234FB66A-BC57-48AD-945A-DD27640002B6}">
    <filterColumn colId="0" hiddenButton="1"/>
    <filterColumn colId="1" hiddenButton="1"/>
  </autoFilter>
  <tableColumns count="2">
    <tableColumn id="1" xr3:uid="{87427C77-8143-4831-9E45-8456C05930C3}" name="Forfait journalier" dataDxfId="32"/>
    <tableColumn id="2" xr3:uid="{BAD3A5EC-2EB3-4935-B5F5-5DF949EBCC30}" name="Prix" dataDxfId="31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E428C7-CA66-48D5-9024-1698041B11EB}" name="T_Remise" displayName="T_Remise" ref="M1:M22" totalsRowShown="0" headerRowDxfId="30" dataDxfId="29">
  <autoFilter ref="M1:M22" xr:uid="{49B5BA51-3661-416A-92B4-067DA4BC0E61}">
    <filterColumn colId="0" hiddenButton="1"/>
  </autoFilter>
  <tableColumns count="1">
    <tableColumn id="1" xr3:uid="{7AA8DCA7-7A59-4797-A7D0-928F242C13C8}" name="Remise" dataDxfId="28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FB24939-E57A-4B3D-B02C-51C173C58F1C}" name="T_Reglement" displayName="T_Reglement" ref="O1:O3" totalsRowShown="0" headerRowDxfId="27" dataDxfId="26" tableBorderDxfId="25">
  <autoFilter ref="O1:O3" xr:uid="{50EFCEAF-2DF7-4F74-9395-3D562E5C4D9F}">
    <filterColumn colId="0" hiddenButton="1"/>
  </autoFilter>
  <tableColumns count="1">
    <tableColumn id="1" xr3:uid="{71B24178-F305-4861-A9D2-DF65F531EAE1}" name="Règlement" dataDxfId="2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ggy@free,fr" TargetMode="External"/><Relationship Id="rId2" Type="http://schemas.openxmlformats.org/officeDocument/2006/relationships/hyperlink" Target="mailto:MINOU@HOTMAIL.FR" TargetMode="External"/><Relationship Id="rId1" Type="http://schemas.openxmlformats.org/officeDocument/2006/relationships/hyperlink" Target="mailto:MEDORE@G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titi@yahoo,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92BF9-78E8-4FAE-9564-0F6BCC5B6506}">
  <sheetPr codeName="Feuil4">
    <tabColor rgb="FFFF0000"/>
    <pageSetUpPr fitToPage="1"/>
  </sheetPr>
  <dimension ref="A1:O17"/>
  <sheetViews>
    <sheetView showGridLines="0" tabSelected="1" zoomScale="80" zoomScaleNormal="80" workbookViewId="0">
      <pane xSplit="2" ySplit="1" topLeftCell="C2" activePane="bottomRight" state="frozenSplit"/>
      <selection pane="topRight" activeCell="B1" sqref="B1"/>
      <selection pane="bottomLeft" activeCell="A3" sqref="A3"/>
      <selection pane="bottomRight" activeCell="A6" sqref="A6:D6"/>
    </sheetView>
  </sheetViews>
  <sheetFormatPr baseColWidth="10" defaultColWidth="10.28515625" defaultRowHeight="30" customHeight="1"/>
  <cols>
    <col min="1" max="1" width="20.7109375" style="105" customWidth="1"/>
    <col min="2" max="2" width="21.140625" style="102" customWidth="1"/>
    <col min="3" max="3" width="28.7109375" style="91" customWidth="1"/>
    <col min="4" max="4" width="35.28515625" style="91" customWidth="1"/>
    <col min="5" max="5" width="19.140625" style="105" bestFit="1" customWidth="1"/>
    <col min="6" max="6" width="25.85546875" style="107" customWidth="1"/>
    <col min="7" max="7" width="24.28515625" style="105" customWidth="1"/>
    <col min="8" max="8" width="17.85546875" style="102" customWidth="1"/>
    <col min="9" max="9" width="17.85546875" style="105" customWidth="1"/>
    <col min="10" max="10" width="17.7109375" style="102" customWidth="1"/>
    <col min="11" max="11" width="22.28515625" style="105" customWidth="1"/>
    <col min="12" max="14" width="12.7109375" style="105" customWidth="1"/>
    <col min="15" max="15" width="26.5703125" style="91" customWidth="1"/>
    <col min="16" max="16" width="22" style="102" customWidth="1"/>
    <col min="17" max="17" width="39.7109375" style="102" customWidth="1"/>
    <col min="18" max="18" width="10.28515625" style="102" customWidth="1"/>
    <col min="19" max="16384" width="10.28515625" style="102"/>
  </cols>
  <sheetData>
    <row r="1" spans="1:15" s="100" customFormat="1" ht="36.75" customHeight="1">
      <c r="A1" s="98" t="s">
        <v>42</v>
      </c>
      <c r="B1" s="98" t="s">
        <v>36</v>
      </c>
      <c r="C1" s="98" t="s">
        <v>44</v>
      </c>
      <c r="D1" s="98" t="s">
        <v>64</v>
      </c>
      <c r="E1" s="99" t="s">
        <v>14</v>
      </c>
      <c r="F1" s="98" t="s">
        <v>45</v>
      </c>
      <c r="G1" s="98" t="s">
        <v>52</v>
      </c>
      <c r="H1" s="98" t="s">
        <v>43</v>
      </c>
      <c r="I1" s="98" t="s">
        <v>46</v>
      </c>
      <c r="J1" s="98" t="s">
        <v>47</v>
      </c>
      <c r="K1" s="98" t="s">
        <v>48</v>
      </c>
      <c r="L1" s="98" t="s">
        <v>49</v>
      </c>
      <c r="M1" s="98" t="s">
        <v>50</v>
      </c>
      <c r="N1" s="98" t="s">
        <v>51</v>
      </c>
      <c r="O1" s="98" t="s">
        <v>53</v>
      </c>
    </row>
    <row r="2" spans="1:15" ht="30" customHeight="1">
      <c r="A2" s="101" t="str">
        <f ca="1">TEXT(TODAY(),"jjmmaaaa")&amp;"RA"&amp;TEXT(ROW()-2,"000")</f>
        <v>15082019RA000</v>
      </c>
      <c r="B2" s="102" t="s">
        <v>62</v>
      </c>
      <c r="C2" s="102" t="s">
        <v>71</v>
      </c>
      <c r="D2" s="102" t="s">
        <v>65</v>
      </c>
      <c r="E2" s="103" t="s">
        <v>66</v>
      </c>
      <c r="F2" s="102" t="s">
        <v>60</v>
      </c>
      <c r="G2" s="104" t="s">
        <v>72</v>
      </c>
      <c r="H2" s="105" t="s">
        <v>67</v>
      </c>
      <c r="I2" s="102" t="s">
        <v>54</v>
      </c>
      <c r="J2" s="106" t="s">
        <v>55</v>
      </c>
      <c r="K2" s="105" t="s">
        <v>56</v>
      </c>
      <c r="L2" s="105" t="s">
        <v>57</v>
      </c>
      <c r="M2" s="105" t="s">
        <v>57</v>
      </c>
      <c r="N2" s="105" t="s">
        <v>57</v>
      </c>
      <c r="O2" s="102"/>
    </row>
    <row r="3" spans="1:15" ht="30" customHeight="1">
      <c r="A3" s="101" t="str">
        <f t="shared" ref="A3:A5" ca="1" si="0">TEXT(TODAY(),"jjmmaaaa")&amp;"RA"&amp;TEXT(ROW()-2,"000")</f>
        <v>15082019RA001</v>
      </c>
      <c r="B3" s="102" t="s">
        <v>63</v>
      </c>
      <c r="C3" s="102" t="s">
        <v>61</v>
      </c>
      <c r="D3" s="102" t="s">
        <v>70</v>
      </c>
      <c r="E3" s="103" t="s">
        <v>69</v>
      </c>
      <c r="F3" s="102" t="s">
        <v>68</v>
      </c>
      <c r="G3" s="104" t="s">
        <v>73</v>
      </c>
      <c r="H3" s="105" t="s">
        <v>34</v>
      </c>
      <c r="I3" s="102" t="s">
        <v>54</v>
      </c>
      <c r="J3" s="106" t="s">
        <v>58</v>
      </c>
      <c r="K3" s="105" t="s">
        <v>59</v>
      </c>
      <c r="L3" s="105" t="s">
        <v>57</v>
      </c>
      <c r="M3" s="105" t="s">
        <v>57</v>
      </c>
      <c r="N3" s="105" t="s">
        <v>57</v>
      </c>
      <c r="O3" s="102"/>
    </row>
    <row r="4" spans="1:15" ht="30" customHeight="1">
      <c r="A4" s="101" t="str">
        <f t="shared" ca="1" si="0"/>
        <v>15082019RA002</v>
      </c>
      <c r="B4" s="102" t="s">
        <v>88</v>
      </c>
      <c r="C4" s="91" t="s">
        <v>95</v>
      </c>
      <c r="D4" s="111" t="s">
        <v>103</v>
      </c>
      <c r="E4" s="103">
        <v>102030405</v>
      </c>
      <c r="F4" s="107" t="s">
        <v>89</v>
      </c>
      <c r="G4" s="108" t="s">
        <v>90</v>
      </c>
      <c r="H4" s="109" t="s">
        <v>34</v>
      </c>
      <c r="I4" s="102" t="s">
        <v>54</v>
      </c>
      <c r="J4" s="106" t="s">
        <v>58</v>
      </c>
      <c r="K4" s="105" t="s">
        <v>59</v>
      </c>
      <c r="L4" s="105" t="s">
        <v>57</v>
      </c>
      <c r="M4" s="105" t="s">
        <v>57</v>
      </c>
      <c r="N4" s="105" t="s">
        <v>57</v>
      </c>
    </row>
    <row r="5" spans="1:15" ht="30" customHeight="1">
      <c r="A5" s="101" t="str">
        <f t="shared" ca="1" si="0"/>
        <v>15082019RA003</v>
      </c>
      <c r="B5" s="102" t="s">
        <v>102</v>
      </c>
      <c r="C5" s="91" t="s">
        <v>96</v>
      </c>
      <c r="D5" s="111" t="s">
        <v>97</v>
      </c>
      <c r="E5" s="103">
        <v>908070605</v>
      </c>
      <c r="F5" s="107" t="s">
        <v>98</v>
      </c>
      <c r="G5" s="108" t="s">
        <v>99</v>
      </c>
      <c r="H5" s="109" t="s">
        <v>67</v>
      </c>
      <c r="I5" s="105" t="s">
        <v>100</v>
      </c>
      <c r="J5" s="110" t="s">
        <v>101</v>
      </c>
      <c r="K5" s="105" t="s">
        <v>59</v>
      </c>
      <c r="L5" s="105" t="s">
        <v>57</v>
      </c>
      <c r="M5" s="105" t="s">
        <v>57</v>
      </c>
      <c r="N5" s="105" t="s">
        <v>57</v>
      </c>
    </row>
    <row r="6" spans="1:15" s="111" customFormat="1" ht="30" customHeight="1">
      <c r="A6" s="158"/>
      <c r="B6" s="158"/>
      <c r="C6" s="158"/>
      <c r="D6" s="158"/>
      <c r="E6" s="109"/>
      <c r="F6" s="112"/>
      <c r="G6" s="109"/>
      <c r="I6" s="109"/>
      <c r="K6" s="109"/>
      <c r="L6" s="109"/>
      <c r="M6" s="109"/>
      <c r="N6" s="109"/>
      <c r="O6" s="86"/>
    </row>
    <row r="7" spans="1:15" s="111" customFormat="1" ht="30" customHeight="1">
      <c r="A7" s="109"/>
      <c r="C7" s="86"/>
      <c r="D7" s="86"/>
      <c r="E7" s="109"/>
      <c r="F7" s="112"/>
      <c r="G7" s="109"/>
      <c r="I7" s="158"/>
      <c r="J7" s="158"/>
      <c r="K7" s="158"/>
      <c r="L7" s="158"/>
      <c r="M7" s="158"/>
      <c r="N7" s="158"/>
      <c r="O7" s="158"/>
    </row>
    <row r="8" spans="1:15" s="111" customFormat="1" ht="30" customHeight="1">
      <c r="A8" s="109"/>
      <c r="C8" s="86"/>
      <c r="D8" s="86"/>
      <c r="E8" s="109"/>
      <c r="F8" s="112"/>
      <c r="G8" s="109"/>
      <c r="I8" s="109"/>
      <c r="K8" s="109"/>
      <c r="L8" s="109"/>
      <c r="M8" s="109"/>
      <c r="N8" s="109"/>
      <c r="O8" s="86"/>
    </row>
    <row r="9" spans="1:15" s="111" customFormat="1" ht="30" customHeight="1">
      <c r="A9" s="109"/>
      <c r="C9" s="86"/>
      <c r="D9" s="86"/>
      <c r="E9" s="109"/>
      <c r="F9" s="112"/>
      <c r="G9" s="109"/>
      <c r="I9" s="109"/>
      <c r="K9" s="109"/>
      <c r="L9" s="109"/>
      <c r="M9" s="109"/>
      <c r="N9" s="109"/>
      <c r="O9" s="86"/>
    </row>
    <row r="10" spans="1:15" s="111" customFormat="1" ht="30" customHeight="1">
      <c r="A10" s="109"/>
      <c r="C10" s="86"/>
      <c r="D10" s="86"/>
      <c r="E10" s="109"/>
      <c r="F10" s="112"/>
      <c r="G10" s="109"/>
      <c r="I10" s="109"/>
      <c r="K10" s="109"/>
      <c r="L10" s="109"/>
      <c r="M10" s="109"/>
      <c r="N10" s="109"/>
      <c r="O10" s="86"/>
    </row>
    <row r="11" spans="1:15" s="111" customFormat="1" ht="30" customHeight="1">
      <c r="A11" s="109"/>
      <c r="C11" s="86"/>
      <c r="D11" s="86"/>
      <c r="E11" s="109"/>
      <c r="F11" s="112"/>
      <c r="G11" s="109"/>
      <c r="I11" s="109"/>
      <c r="K11" s="109"/>
      <c r="L11" s="109"/>
      <c r="M11" s="109"/>
      <c r="N11" s="109"/>
      <c r="O11" s="86"/>
    </row>
    <row r="12" spans="1:15" s="111" customFormat="1" ht="30" customHeight="1">
      <c r="A12" s="109"/>
      <c r="C12" s="86"/>
      <c r="D12" s="86"/>
      <c r="E12" s="109"/>
      <c r="F12" s="112"/>
      <c r="G12" s="109"/>
      <c r="I12" s="109"/>
      <c r="K12" s="109"/>
      <c r="L12" s="109"/>
      <c r="M12" s="109"/>
      <c r="N12" s="109"/>
      <c r="O12" s="86"/>
    </row>
    <row r="17" spans="5:5" ht="30" customHeight="1">
      <c r="E17" s="113"/>
    </row>
  </sheetData>
  <mergeCells count="2">
    <mergeCell ref="A6:D6"/>
    <mergeCell ref="I7:O7"/>
  </mergeCells>
  <dataValidations count="11">
    <dataValidation allowBlank="1" showInputMessage="1" showErrorMessage="1" prompt="Entrez des notes dans cette colonne sous ce titre" sqref="O1" xr:uid="{0E3E3ED4-7207-41FE-A9E7-FD68E9AFA1DB}"/>
    <dataValidation allowBlank="1" showInputMessage="1" showErrorMessage="1" prompt="Entrez l’adresse de courrier dans cette colonne sous ce titre" sqref="G1" xr:uid="{627227AB-BE74-475B-BD7F-389FF0B66DEF}"/>
    <dataValidation allowBlank="1" showInputMessage="1" showErrorMessage="1" prompt="Entrez le titre du contact dans cette colonne sous ce titre" sqref="N1" xr:uid="{321BA713-DACA-49CD-B908-51D273BAD118}"/>
    <dataValidation allowBlank="1" showInputMessage="1" showErrorMessage="1" prompt="Entrez le pays ou la région dans cette colonne sous ce titre" sqref="K1:M1" xr:uid="{DFDB9C22-83F5-4AB7-8623-EF9FBBF92C13}"/>
    <dataValidation allowBlank="1" showInputMessage="1" showErrorMessage="1" prompt="Entrez le code postal dans cette colonne sous ce titre" sqref="J1" xr:uid="{BFB10E62-FA75-4FCF-900D-A6B2DC3976DD}"/>
    <dataValidation allowBlank="1" showInputMessage="1" showErrorMessage="1" prompt="Entrez le département dans cette colonne sous ce titre" sqref="I1" xr:uid="{04193B08-C05A-4628-A5DA-4A95BB09A83F}"/>
    <dataValidation allowBlank="1" showInputMessage="1" showErrorMessage="1" prompt="Entrez la ville dans cette colonne sous ce titre" sqref="F1:H1" xr:uid="{B22EF164-D488-4E78-A63C-3E54E0D6BEB1}"/>
    <dataValidation allowBlank="1" showInputMessage="1" showErrorMessage="1" prompt="Entrez l’adresse de facturation dans cette colonne sous ce titre" sqref="E1" xr:uid="{4BB73149-EDF5-484D-AA9A-442688B503C4}"/>
    <dataValidation allowBlank="1" showInputMessage="1" showErrorMessage="1" prompt="Entrez le nom du contact dans cette colonne sous ce titre" sqref="C1:D1" xr:uid="{F97F439A-7B33-4F8B-8728-B4C086DB8FB1}"/>
    <dataValidation allowBlank="1" showInputMessage="1" showErrorMessage="1" prompt="Entrez la référence client dans cette colonne sous ce titre. Utilisez les filtres de titre pour trouver des entrées spécifiques" sqref="A1" xr:uid="{720DEA10-B147-4A65-BF4D-48E0181B13EF}"/>
    <dataValidation allowBlank="1" showInputMessage="1" showErrorMessage="1" prompt="Entrez le nom de la société dans cette colonne sous ce titre" sqref="B1 H1" xr:uid="{DC1BB5B2-378E-47A7-AF6D-63629815F6A7}"/>
  </dataValidations>
  <hyperlinks>
    <hyperlink ref="G2" r:id="rId1" xr:uid="{0FD0C5EA-C311-4961-BD5B-EFECE1F5DA83}"/>
    <hyperlink ref="G3" r:id="rId2" xr:uid="{EFCC9203-84BF-4293-8068-1744C6F68385}"/>
    <hyperlink ref="G4" r:id="rId3" xr:uid="{2D24CE08-71A0-484C-BAFE-D32BF4025030}"/>
    <hyperlink ref="G5" r:id="rId4" xr:uid="{9C813A44-1708-46C4-84DF-DE3B7E6ECE3E}"/>
  </hyperlinks>
  <printOptions horizontalCentered="1"/>
  <pageMargins left="0.25" right="0.25" top="0.75" bottom="0.75" header="0.3" footer="0.3"/>
  <pageSetup paperSize="9" scale="43" fitToHeight="0" orientation="landscape" r:id="rId5"/>
  <headerFooter differentFirst="1">
    <oddFooter>Page &amp;P of &amp;N</oddFooter>
  </headerFooter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68B6-AE7D-488E-AFDD-DC12BCC3943A}">
  <sheetPr codeName="Feuil1">
    <tabColor rgb="FF00B050"/>
  </sheetPr>
  <dimension ref="A1:Z16"/>
  <sheetViews>
    <sheetView showGridLines="0" zoomScaleNormal="100" workbookViewId="0"/>
  </sheetViews>
  <sheetFormatPr baseColWidth="10" defaultRowHeight="20.100000000000001" customHeight="1" outlineLevelCol="1"/>
  <cols>
    <col min="1" max="1" width="22.28515625" style="148" customWidth="1"/>
    <col min="2" max="2" width="10.7109375" style="5" customWidth="1"/>
    <col min="3" max="3" width="15.7109375" style="5" customWidth="1"/>
    <col min="4" max="7" width="12.7109375" style="5" customWidth="1"/>
    <col min="8" max="8" width="10.7109375" style="5" customWidth="1"/>
    <col min="9" max="9" width="15.5703125" style="5" customWidth="1"/>
    <col min="10" max="10" width="12.7109375" style="5" customWidth="1"/>
    <col min="11" max="13" width="10.7109375" style="5" hidden="1" customWidth="1" outlineLevel="1"/>
    <col min="14" max="14" width="11.140625" style="11" customWidth="1" collapsed="1"/>
    <col min="15" max="15" width="12.7109375" style="11" customWidth="1"/>
    <col min="16" max="16" width="13.85546875" style="5" customWidth="1"/>
    <col min="17" max="17" width="2.7109375" style="5" customWidth="1"/>
    <col min="18" max="24" width="11.42578125" style="10"/>
    <col min="25" max="16384" width="11.42578125" style="5"/>
  </cols>
  <sheetData>
    <row r="1" spans="1:26" s="52" customFormat="1" ht="36" customHeight="1">
      <c r="A1" s="71" t="s">
        <v>36</v>
      </c>
      <c r="B1" s="71" t="s">
        <v>11</v>
      </c>
      <c r="C1" s="71" t="s">
        <v>74</v>
      </c>
      <c r="D1" s="71" t="s">
        <v>77</v>
      </c>
      <c r="E1" s="71" t="s">
        <v>78</v>
      </c>
      <c r="F1" s="71" t="s">
        <v>35</v>
      </c>
      <c r="G1" s="71" t="s">
        <v>40</v>
      </c>
      <c r="H1" s="71" t="s">
        <v>75</v>
      </c>
      <c r="I1" s="71" t="s">
        <v>38</v>
      </c>
      <c r="J1" s="71" t="s">
        <v>39</v>
      </c>
      <c r="K1" s="71" t="s">
        <v>92</v>
      </c>
      <c r="L1" s="71" t="s">
        <v>93</v>
      </c>
      <c r="M1" s="71" t="s">
        <v>94</v>
      </c>
      <c r="N1" s="72" t="s">
        <v>23</v>
      </c>
      <c r="O1" s="72" t="s">
        <v>20</v>
      </c>
      <c r="P1" s="71" t="s">
        <v>41</v>
      </c>
      <c r="R1" s="160"/>
      <c r="S1" s="160"/>
      <c r="T1" s="160"/>
      <c r="U1" s="160"/>
      <c r="V1" s="160"/>
      <c r="W1" s="160"/>
      <c r="X1" s="114"/>
    </row>
    <row r="2" spans="1:26" s="6" customFormat="1" ht="20.100000000000001" customHeight="1">
      <c r="A2" s="145" t="s">
        <v>62</v>
      </c>
      <c r="B2" s="64" t="s">
        <v>30</v>
      </c>
      <c r="C2" s="65" t="str">
        <f ca="1">IFERROR(INDEX(CustomerList[Réf client],MATCH(A2,CustomerList[Nom de l''animal],0)),"")</f>
        <v>15082019RA000</v>
      </c>
      <c r="D2" s="66">
        <v>43690</v>
      </c>
      <c r="E2" s="66">
        <v>43697</v>
      </c>
      <c r="F2" s="65">
        <f>IF(A2&lt;&gt;"",E2-D2,"")</f>
        <v>7</v>
      </c>
      <c r="G2" s="64">
        <v>1</v>
      </c>
      <c r="H2" s="67">
        <f>IFERROR(VLOOKUP(B2,T_Type[],2,0),"")</f>
        <v>5</v>
      </c>
      <c r="I2" s="64" t="s">
        <v>6</v>
      </c>
      <c r="J2" s="64">
        <v>2</v>
      </c>
      <c r="K2" s="68"/>
      <c r="L2" s="68"/>
      <c r="M2" s="69"/>
      <c r="N2" s="67">
        <f>IFERROR(VLOOKUP(B2&amp;" - "&amp;I2,T_Forfait[],2,0),"")</f>
        <v>10</v>
      </c>
      <c r="O2" s="67">
        <f>IFERROR((F2*N2)*J2+(G2*H2)*F2*J2,"")</f>
        <v>210</v>
      </c>
      <c r="P2" s="70"/>
      <c r="R2" s="160"/>
      <c r="S2" s="160"/>
      <c r="T2" s="160"/>
      <c r="U2" s="160"/>
      <c r="V2" s="160"/>
      <c r="W2" s="160"/>
      <c r="X2" s="115"/>
    </row>
    <row r="3" spans="1:26" s="6" customFormat="1" ht="20.100000000000001" customHeight="1">
      <c r="A3" s="146" t="s">
        <v>63</v>
      </c>
      <c r="B3" s="53" t="s">
        <v>31</v>
      </c>
      <c r="C3" s="54" t="str">
        <f ca="1">IFERROR(INDEX(CustomerList[Réf client],MATCH(A3,CustomerList[Nom de l''animal],0)),"")</f>
        <v>15082019RA001</v>
      </c>
      <c r="D3" s="55">
        <v>43692</v>
      </c>
      <c r="E3" s="55">
        <v>43698</v>
      </c>
      <c r="F3" s="56">
        <f>IF(A3&lt;&gt;"",E3-D3,"")</f>
        <v>6</v>
      </c>
      <c r="G3" s="57">
        <v>2</v>
      </c>
      <c r="H3" s="58">
        <f>IFERROR(VLOOKUP(B3,T_Type[],2,0),"")</f>
        <v>2</v>
      </c>
      <c r="I3" s="57" t="s">
        <v>6</v>
      </c>
      <c r="J3" s="57">
        <v>1</v>
      </c>
      <c r="K3" s="59"/>
      <c r="L3" s="60"/>
      <c r="M3" s="61"/>
      <c r="N3" s="62">
        <f>IFERROR(VLOOKUP(B3&amp;" - "&amp;I3,T_Forfait[],2,0),"")</f>
        <v>8</v>
      </c>
      <c r="O3" s="62">
        <f>IFERROR((F3*N3)*J3+(G3*H3)*F3*J3,"")</f>
        <v>72</v>
      </c>
      <c r="P3" s="63"/>
      <c r="R3" s="115"/>
      <c r="S3" s="115"/>
      <c r="T3" s="115"/>
      <c r="U3" s="115"/>
      <c r="V3" s="115"/>
      <c r="W3" s="115"/>
      <c r="X3" s="115"/>
    </row>
    <row r="4" spans="1:26" s="6" customFormat="1" ht="20.100000000000001" customHeight="1">
      <c r="A4" s="146" t="s">
        <v>88</v>
      </c>
      <c r="B4" s="53" t="s">
        <v>32</v>
      </c>
      <c r="C4" s="54" t="str">
        <f ca="1">IFERROR(INDEX(CustomerList[Réf client],MATCH(A4,CustomerList[Nom de l''animal],0)),"")</f>
        <v>15082019RA002</v>
      </c>
      <c r="D4" s="55">
        <v>43697</v>
      </c>
      <c r="E4" s="55">
        <v>43713</v>
      </c>
      <c r="F4" s="56">
        <f>IF(A4&lt;&gt;"",E4-D4,"")</f>
        <v>16</v>
      </c>
      <c r="G4" s="57">
        <v>0</v>
      </c>
      <c r="H4" s="58">
        <f>IFERROR(VLOOKUP(B4,T_Type[],2,0),"")</f>
        <v>2</v>
      </c>
      <c r="I4" s="57" t="s">
        <v>5</v>
      </c>
      <c r="J4" s="57">
        <v>1</v>
      </c>
      <c r="K4" s="59"/>
      <c r="L4" s="60"/>
      <c r="M4" s="61"/>
      <c r="N4" s="62">
        <f>IFERROR(VLOOKUP(B4&amp;" - "&amp;I4,T_Forfait[],2,0),"")</f>
        <v>5</v>
      </c>
      <c r="O4" s="62">
        <f>IFERROR((F4*N4)*J4+(G4*H4)*F4*J4,"")</f>
        <v>80</v>
      </c>
      <c r="P4" s="63"/>
      <c r="R4" s="116"/>
      <c r="S4" s="115"/>
      <c r="T4" s="115"/>
      <c r="U4" s="115"/>
      <c r="V4" s="115"/>
      <c r="W4" s="115"/>
      <c r="X4" s="115"/>
    </row>
    <row r="5" spans="1:26" s="6" customFormat="1" ht="20.100000000000001" customHeight="1">
      <c r="A5" s="146" t="s">
        <v>102</v>
      </c>
      <c r="B5" s="53" t="s">
        <v>33</v>
      </c>
      <c r="C5" s="54" t="str">
        <f ca="1">IFERROR(INDEX(CustomerList[Réf client],MATCH(A5,CustomerList[Nom de l''animal],0)),"")</f>
        <v>15082019RA003</v>
      </c>
      <c r="D5" s="55">
        <v>43694</v>
      </c>
      <c r="E5" s="55">
        <v>43706</v>
      </c>
      <c r="F5" s="56">
        <f>IF(A5&lt;&gt;"",E5-D5,"")</f>
        <v>12</v>
      </c>
      <c r="G5" s="57">
        <v>0</v>
      </c>
      <c r="H5" s="58">
        <f>IFERROR(VLOOKUP(B5,T_Type[],2,0),"")</f>
        <v>2</v>
      </c>
      <c r="I5" s="57" t="s">
        <v>6</v>
      </c>
      <c r="J5" s="57">
        <v>3</v>
      </c>
      <c r="K5" s="59"/>
      <c r="L5" s="60"/>
      <c r="M5" s="61"/>
      <c r="N5" s="62">
        <f>IFERROR(VLOOKUP(B5&amp;" - "&amp;I5,T_Forfait[],2,0),"")</f>
        <v>7</v>
      </c>
      <c r="O5" s="62">
        <f>IFERROR((F5*N5)*J5+(G5*H5)*F5*J5,"")</f>
        <v>252</v>
      </c>
      <c r="P5" s="63"/>
      <c r="R5" s="159"/>
      <c r="S5" s="159"/>
      <c r="T5" s="159"/>
      <c r="U5" s="159"/>
      <c r="V5" s="159"/>
      <c r="W5" s="159"/>
      <c r="X5" s="115"/>
    </row>
    <row r="6" spans="1:26" s="6" customFormat="1" ht="20.100000000000001" customHeight="1">
      <c r="A6" s="7"/>
      <c r="B6" s="8"/>
      <c r="C6" s="8"/>
      <c r="D6" s="9"/>
      <c r="E6" s="8"/>
      <c r="F6" s="7"/>
      <c r="G6" s="9"/>
      <c r="H6" s="9"/>
      <c r="I6" s="7"/>
      <c r="J6" s="7"/>
      <c r="K6" s="8"/>
      <c r="L6" s="5"/>
      <c r="M6" s="5"/>
      <c r="N6" s="11"/>
      <c r="O6" s="11"/>
      <c r="P6" s="5"/>
      <c r="R6" s="115"/>
      <c r="S6" s="115"/>
      <c r="T6" s="115"/>
      <c r="U6" s="115"/>
      <c r="V6" s="115"/>
      <c r="W6" s="115"/>
      <c r="X6" s="115"/>
    </row>
    <row r="7" spans="1:26" s="6" customFormat="1" ht="20.100000000000001" customHeight="1">
      <c r="A7" s="7"/>
      <c r="B7" s="8"/>
      <c r="C7" s="8"/>
      <c r="D7" s="9"/>
      <c r="E7" s="8"/>
      <c r="F7" s="7"/>
      <c r="G7" s="9"/>
      <c r="H7" s="9"/>
      <c r="I7" s="7"/>
      <c r="J7" s="7"/>
      <c r="K7" s="8"/>
      <c r="L7" s="5"/>
      <c r="M7" s="5"/>
      <c r="N7" s="11"/>
      <c r="O7" s="11"/>
      <c r="P7" s="5"/>
      <c r="R7" s="115"/>
      <c r="S7" s="115"/>
      <c r="T7" s="115"/>
      <c r="U7" s="115"/>
      <c r="V7" s="115"/>
      <c r="W7" s="115"/>
      <c r="X7" s="115"/>
    </row>
    <row r="8" spans="1:26" s="6" customFormat="1" ht="20.100000000000001" customHeight="1">
      <c r="A8" s="7"/>
      <c r="B8" s="8"/>
      <c r="C8" s="8"/>
      <c r="D8" s="9"/>
      <c r="E8" s="8"/>
      <c r="F8" s="7"/>
      <c r="G8" s="9"/>
      <c r="H8" s="9"/>
      <c r="I8" s="7"/>
      <c r="J8" s="7"/>
      <c r="K8" s="8"/>
      <c r="L8" s="5"/>
      <c r="M8" s="5"/>
      <c r="N8" s="11"/>
      <c r="O8" s="11"/>
      <c r="P8" s="5"/>
      <c r="R8" s="117"/>
      <c r="S8" s="115"/>
      <c r="T8" s="115"/>
      <c r="U8" s="115"/>
      <c r="V8" s="115"/>
      <c r="W8" s="115"/>
      <c r="X8" s="115"/>
    </row>
    <row r="9" spans="1:26" s="6" customFormat="1" ht="20.100000000000001" customHeight="1">
      <c r="A9" s="7"/>
      <c r="B9" s="8"/>
      <c r="C9" s="8"/>
      <c r="D9" s="9"/>
      <c r="E9" s="8"/>
      <c r="F9" s="7"/>
      <c r="G9" s="9"/>
      <c r="H9" s="9"/>
      <c r="I9" s="7"/>
      <c r="J9" s="7"/>
      <c r="K9" s="8"/>
      <c r="L9" s="5"/>
      <c r="M9" s="5"/>
      <c r="N9" s="11"/>
      <c r="O9" s="11"/>
      <c r="P9" s="5"/>
      <c r="R9" s="115"/>
      <c r="S9" s="115"/>
      <c r="T9" s="115"/>
      <c r="U9" s="115"/>
      <c r="V9" s="115"/>
      <c r="W9" s="115"/>
      <c r="X9" s="115"/>
    </row>
    <row r="10" spans="1:26" ht="20.100000000000001" customHeight="1">
      <c r="A10" s="7"/>
      <c r="B10" s="8"/>
      <c r="C10" s="8"/>
      <c r="D10" s="9"/>
      <c r="E10" s="8"/>
      <c r="F10" s="7"/>
      <c r="G10" s="9"/>
      <c r="H10" s="9"/>
      <c r="I10" s="7"/>
      <c r="J10" s="7"/>
      <c r="K10" s="8"/>
    </row>
    <row r="11" spans="1:26" ht="20.100000000000001" customHeight="1">
      <c r="A11" s="7"/>
      <c r="B11" s="8"/>
      <c r="C11" s="8"/>
      <c r="D11" s="9"/>
      <c r="E11" s="8"/>
      <c r="F11" s="7"/>
      <c r="G11" s="9"/>
      <c r="H11" s="9"/>
      <c r="I11" s="7"/>
      <c r="J11" s="7"/>
      <c r="K11" s="8"/>
    </row>
    <row r="12" spans="1:26" ht="20.100000000000001" customHeight="1">
      <c r="A12" s="7"/>
      <c r="B12" s="8"/>
      <c r="C12" s="8"/>
      <c r="D12" s="9"/>
      <c r="E12" s="8"/>
      <c r="F12" s="7"/>
      <c r="G12" s="7"/>
      <c r="H12" s="7"/>
      <c r="I12" s="7"/>
      <c r="J12" s="7"/>
      <c r="K12" s="7"/>
    </row>
    <row r="13" spans="1:26" ht="20.100000000000001" customHeight="1">
      <c r="A13" s="147"/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6" spans="1:26" ht="20.100000000000001" customHeight="1">
      <c r="S16" s="161"/>
      <c r="T16" s="161"/>
      <c r="U16" s="161"/>
      <c r="V16" s="161"/>
      <c r="W16" s="161"/>
      <c r="X16" s="161"/>
      <c r="Y16" s="161"/>
      <c r="Z16" s="161"/>
    </row>
  </sheetData>
  <mergeCells count="3">
    <mergeCell ref="R5:W5"/>
    <mergeCell ref="R1:W2"/>
    <mergeCell ref="S16:Z16"/>
  </mergeCells>
  <conditionalFormatting sqref="A2:P5">
    <cfRule type="expression" dxfId="3" priority="1">
      <formula>$B2="nac"</formula>
    </cfRule>
    <cfRule type="expression" dxfId="2" priority="2">
      <formula>$B2="oiseau"</formula>
    </cfRule>
    <cfRule type="expression" dxfId="1" priority="3">
      <formula>$B2="chat"</formula>
    </cfRule>
    <cfRule type="expression" dxfId="0" priority="4">
      <formula>$B2="chien"</formula>
    </cfRule>
  </conditionalFormatting>
  <dataValidations count="5">
    <dataValidation type="list" allowBlank="1" showInputMessage="1" showErrorMessage="1" prompt="Choisir dans la liste déroulante." sqref="A2:A5" xr:uid="{843C16EE-80FC-4CB1-B0A7-4A10408A81D0}">
      <formula1>L_Animal</formula1>
    </dataValidation>
    <dataValidation type="list" allowBlank="1" showInputMessage="1" showErrorMessage="1" prompt="Choisir dans la liste déroulante." sqref="G2:G5" xr:uid="{0452A47C-0DE6-4492-B7F7-7F409629713C}">
      <formula1>L_AnimSupp</formula1>
    </dataValidation>
    <dataValidation type="list" allowBlank="1" showInputMessage="1" showErrorMessage="1" prompt="Choisir dans la liste déroulante." sqref="I2:I5" xr:uid="{76C8AA49-12E7-456C-BC78-3C44600357C4}">
      <formula1>L_Prestation</formula1>
    </dataValidation>
    <dataValidation type="list" allowBlank="1" showInputMessage="1" showErrorMessage="1" prompt="Choisir dans la liste déroulante." sqref="J2:J5" xr:uid="{A165A988-6EF4-42C2-A9BE-8B2C3C0E0035}">
      <formula1>L_Nb_visite</formula1>
    </dataValidation>
    <dataValidation type="list" allowBlank="1" showInputMessage="1" showErrorMessage="1" prompt="Choisir dans la liste déroulante." sqref="B2:B5" xr:uid="{75F2F56D-B8FE-483F-A12C-39BD3A4F236C}">
      <formula1>L_Type</formula1>
    </dataValidation>
  </dataValidations>
  <pageMargins left="0.25" right="0.25" top="0.75" bottom="0.75" header="0.3" footer="0.3"/>
  <pageSetup paperSize="9" orientation="landscape" horizontalDpi="4294967293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DEF92-5A79-4568-8FCE-58ADE6C8BA28}">
  <sheetPr codeName="Feuil2">
    <tabColor rgb="FFFF0000"/>
    <pageSetUpPr fitToPage="1"/>
  </sheetPr>
  <dimension ref="A1:AR156"/>
  <sheetViews>
    <sheetView showGridLines="0" zoomScale="80" zoomScaleNormal="80" workbookViewId="0">
      <selection activeCell="AM18" sqref="AM18"/>
    </sheetView>
  </sheetViews>
  <sheetFormatPr baseColWidth="10" defaultColWidth="9.140625" defaultRowHeight="20.100000000000001" customHeight="1"/>
  <cols>
    <col min="1" max="1" width="21.5703125" style="75" customWidth="1"/>
    <col min="2" max="3" width="14.7109375" style="73" customWidth="1"/>
    <col min="4" max="4" width="12.7109375" style="75" customWidth="1"/>
    <col min="5" max="35" width="5" style="75" customWidth="1"/>
    <col min="36" max="36" width="9.85546875" style="75" customWidth="1"/>
    <col min="37" max="37" width="15" style="75" customWidth="1"/>
    <col min="38" max="16384" width="9.140625" style="75"/>
  </cols>
  <sheetData>
    <row r="1" spans="1:39" s="120" customFormat="1" ht="42" customHeight="1">
      <c r="A1" s="171">
        <v>43678</v>
      </c>
      <c r="B1" s="172"/>
      <c r="C1" s="172"/>
      <c r="D1" s="172"/>
      <c r="E1" s="173" t="str">
        <f>"chiffre d'affaires du mois:        "&amp;TEXT(SUM(AK4:AK25 )," # ##0,00 €")</f>
        <v>chiffre d'affaires du mois:         594,00 €</v>
      </c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3"/>
      <c r="AB1" s="173"/>
      <c r="AC1" s="173"/>
      <c r="AD1" s="173"/>
      <c r="AE1" s="173"/>
      <c r="AF1" s="173"/>
      <c r="AG1" s="173"/>
      <c r="AH1" s="173"/>
      <c r="AI1" s="173"/>
      <c r="AJ1" s="174">
        <f>YEAR(A1)</f>
        <v>2019</v>
      </c>
      <c r="AK1" s="175"/>
    </row>
    <row r="2" spans="1:39" ht="24.95" customHeight="1">
      <c r="A2" s="176" t="s">
        <v>36</v>
      </c>
      <c r="B2" s="162" t="s">
        <v>77</v>
      </c>
      <c r="C2" s="162" t="s">
        <v>78</v>
      </c>
      <c r="D2" s="182" t="s">
        <v>111</v>
      </c>
      <c r="E2" s="186">
        <f>E3</f>
        <v>43678</v>
      </c>
      <c r="F2" s="144">
        <f>E2+1</f>
        <v>43679</v>
      </c>
      <c r="G2" s="144">
        <f t="shared" ref="G2:AI3" si="0">F2+1</f>
        <v>43680</v>
      </c>
      <c r="H2" s="144">
        <f t="shared" si="0"/>
        <v>43681</v>
      </c>
      <c r="I2" s="144">
        <f t="shared" si="0"/>
        <v>43682</v>
      </c>
      <c r="J2" s="144">
        <f t="shared" si="0"/>
        <v>43683</v>
      </c>
      <c r="K2" s="144">
        <f t="shared" si="0"/>
        <v>43684</v>
      </c>
      <c r="L2" s="144">
        <f t="shared" si="0"/>
        <v>43685</v>
      </c>
      <c r="M2" s="144">
        <f t="shared" si="0"/>
        <v>43686</v>
      </c>
      <c r="N2" s="144">
        <f t="shared" si="0"/>
        <v>43687</v>
      </c>
      <c r="O2" s="144">
        <f t="shared" si="0"/>
        <v>43688</v>
      </c>
      <c r="P2" s="144">
        <f t="shared" si="0"/>
        <v>43689</v>
      </c>
      <c r="Q2" s="144">
        <f t="shared" si="0"/>
        <v>43690</v>
      </c>
      <c r="R2" s="144">
        <f t="shared" si="0"/>
        <v>43691</v>
      </c>
      <c r="S2" s="144">
        <f t="shared" si="0"/>
        <v>43692</v>
      </c>
      <c r="T2" s="144">
        <f t="shared" si="0"/>
        <v>43693</v>
      </c>
      <c r="U2" s="144">
        <f t="shared" si="0"/>
        <v>43694</v>
      </c>
      <c r="V2" s="144">
        <f t="shared" si="0"/>
        <v>43695</v>
      </c>
      <c r="W2" s="144">
        <f t="shared" si="0"/>
        <v>43696</v>
      </c>
      <c r="X2" s="144">
        <f t="shared" si="0"/>
        <v>43697</v>
      </c>
      <c r="Y2" s="144">
        <f t="shared" si="0"/>
        <v>43698</v>
      </c>
      <c r="Z2" s="144">
        <f t="shared" si="0"/>
        <v>43699</v>
      </c>
      <c r="AA2" s="144">
        <f t="shared" si="0"/>
        <v>43700</v>
      </c>
      <c r="AB2" s="144">
        <f t="shared" si="0"/>
        <v>43701</v>
      </c>
      <c r="AC2" s="144">
        <f t="shared" si="0"/>
        <v>43702</v>
      </c>
      <c r="AD2" s="144">
        <f t="shared" si="0"/>
        <v>43703</v>
      </c>
      <c r="AE2" s="144">
        <f t="shared" si="0"/>
        <v>43704</v>
      </c>
      <c r="AF2" s="144">
        <f t="shared" si="0"/>
        <v>43705</v>
      </c>
      <c r="AG2" s="144">
        <f t="shared" si="0"/>
        <v>43706</v>
      </c>
      <c r="AH2" s="144">
        <f t="shared" si="0"/>
        <v>43707</v>
      </c>
      <c r="AI2" s="187">
        <f t="shared" si="0"/>
        <v>43708</v>
      </c>
      <c r="AJ2" s="184" t="s">
        <v>106</v>
      </c>
      <c r="AK2" s="177" t="s">
        <v>105</v>
      </c>
    </row>
    <row r="3" spans="1:39" s="74" customFormat="1" ht="24.95" customHeight="1">
      <c r="A3" s="178"/>
      <c r="B3" s="179"/>
      <c r="C3" s="179"/>
      <c r="D3" s="183"/>
      <c r="E3" s="188">
        <f>A1</f>
        <v>43678</v>
      </c>
      <c r="F3" s="180">
        <f>E3+1</f>
        <v>43679</v>
      </c>
      <c r="G3" s="180">
        <f t="shared" si="0"/>
        <v>43680</v>
      </c>
      <c r="H3" s="180">
        <f t="shared" si="0"/>
        <v>43681</v>
      </c>
      <c r="I3" s="180">
        <f t="shared" si="0"/>
        <v>43682</v>
      </c>
      <c r="J3" s="180">
        <f t="shared" si="0"/>
        <v>43683</v>
      </c>
      <c r="K3" s="180">
        <f t="shared" si="0"/>
        <v>43684</v>
      </c>
      <c r="L3" s="180">
        <f t="shared" si="0"/>
        <v>43685</v>
      </c>
      <c r="M3" s="180">
        <f t="shared" si="0"/>
        <v>43686</v>
      </c>
      <c r="N3" s="180">
        <f t="shared" si="0"/>
        <v>43687</v>
      </c>
      <c r="O3" s="180">
        <f t="shared" si="0"/>
        <v>43688</v>
      </c>
      <c r="P3" s="180">
        <f t="shared" si="0"/>
        <v>43689</v>
      </c>
      <c r="Q3" s="180">
        <f t="shared" si="0"/>
        <v>43690</v>
      </c>
      <c r="R3" s="180">
        <f t="shared" si="0"/>
        <v>43691</v>
      </c>
      <c r="S3" s="180">
        <f t="shared" si="0"/>
        <v>43692</v>
      </c>
      <c r="T3" s="180">
        <f t="shared" si="0"/>
        <v>43693</v>
      </c>
      <c r="U3" s="180">
        <f t="shared" si="0"/>
        <v>43694</v>
      </c>
      <c r="V3" s="180">
        <f t="shared" si="0"/>
        <v>43695</v>
      </c>
      <c r="W3" s="180">
        <f t="shared" si="0"/>
        <v>43696</v>
      </c>
      <c r="X3" s="180">
        <f t="shared" si="0"/>
        <v>43697</v>
      </c>
      <c r="Y3" s="180">
        <f t="shared" si="0"/>
        <v>43698</v>
      </c>
      <c r="Z3" s="180">
        <f t="shared" si="0"/>
        <v>43699</v>
      </c>
      <c r="AA3" s="180">
        <f t="shared" si="0"/>
        <v>43700</v>
      </c>
      <c r="AB3" s="180">
        <f t="shared" si="0"/>
        <v>43701</v>
      </c>
      <c r="AC3" s="180">
        <f t="shared" si="0"/>
        <v>43702</v>
      </c>
      <c r="AD3" s="180">
        <f t="shared" si="0"/>
        <v>43703</v>
      </c>
      <c r="AE3" s="180">
        <f t="shared" si="0"/>
        <v>43704</v>
      </c>
      <c r="AF3" s="180">
        <f>IFERROR(IF(MONTH($A$1)&lt;MONTH(AE3+1),"",AE3+1),"")</f>
        <v>43705</v>
      </c>
      <c r="AG3" s="180">
        <f t="shared" ref="AG3:AI3" si="1">IFERROR(IF(MONTH($A$1)&lt;MONTH(AF3+1),"",AF3+1),"")</f>
        <v>43706</v>
      </c>
      <c r="AH3" s="180">
        <f t="shared" si="1"/>
        <v>43707</v>
      </c>
      <c r="AI3" s="189">
        <f t="shared" si="1"/>
        <v>43708</v>
      </c>
      <c r="AJ3" s="185"/>
      <c r="AK3" s="181"/>
    </row>
    <row r="4" spans="1:39" ht="24.95" customHeight="1">
      <c r="A4" s="138" t="s">
        <v>62</v>
      </c>
      <c r="B4" s="139">
        <f>IFERROR(VLOOKUP($A4,Réservation!$A$2:$P$5,4,0),"")</f>
        <v>43690</v>
      </c>
      <c r="C4" s="139">
        <f>IFERROR(VLOOKUP($A4,Réservation!$A$2:$P$5,5,0)-1,"")</f>
        <v>43696</v>
      </c>
      <c r="D4" s="140" t="str">
        <f>IFERROR(VLOOKUP(A4,T_Réservation[],2,0),"")</f>
        <v>Chien</v>
      </c>
      <c r="E4" s="190" t="str">
        <f>IF(AND(E$3&lt;=$C4,E$3&gt;=$B4),1,"")</f>
        <v/>
      </c>
      <c r="F4" s="141" t="str">
        <f t="shared" ref="F4:AI4" si="2">IF(AND(F$3&lt;=$C4,F$3&gt;=$B4),1,"")</f>
        <v/>
      </c>
      <c r="G4" s="141" t="str">
        <f t="shared" si="2"/>
        <v/>
      </c>
      <c r="H4" s="141" t="str">
        <f t="shared" si="2"/>
        <v/>
      </c>
      <c r="I4" s="141" t="str">
        <f t="shared" si="2"/>
        <v/>
      </c>
      <c r="J4" s="141" t="str">
        <f t="shared" si="2"/>
        <v/>
      </c>
      <c r="K4" s="141" t="str">
        <f t="shared" si="2"/>
        <v/>
      </c>
      <c r="L4" s="141" t="str">
        <f t="shared" si="2"/>
        <v/>
      </c>
      <c r="M4" s="141" t="str">
        <f t="shared" si="2"/>
        <v/>
      </c>
      <c r="N4" s="141" t="str">
        <f t="shared" si="2"/>
        <v/>
      </c>
      <c r="O4" s="141" t="str">
        <f t="shared" si="2"/>
        <v/>
      </c>
      <c r="P4" s="141" t="str">
        <f t="shared" si="2"/>
        <v/>
      </c>
      <c r="Q4" s="141">
        <f t="shared" si="2"/>
        <v>1</v>
      </c>
      <c r="R4" s="141">
        <f t="shared" si="2"/>
        <v>1</v>
      </c>
      <c r="S4" s="141">
        <f t="shared" si="2"/>
        <v>1</v>
      </c>
      <c r="T4" s="141">
        <f t="shared" si="2"/>
        <v>1</v>
      </c>
      <c r="U4" s="141">
        <f t="shared" si="2"/>
        <v>1</v>
      </c>
      <c r="V4" s="141">
        <f t="shared" si="2"/>
        <v>1</v>
      </c>
      <c r="W4" s="141">
        <f t="shared" si="2"/>
        <v>1</v>
      </c>
      <c r="X4" s="141" t="str">
        <f t="shared" si="2"/>
        <v/>
      </c>
      <c r="Y4" s="141" t="str">
        <f t="shared" si="2"/>
        <v/>
      </c>
      <c r="Z4" s="141" t="str">
        <f t="shared" si="2"/>
        <v/>
      </c>
      <c r="AA4" s="141" t="str">
        <f t="shared" si="2"/>
        <v/>
      </c>
      <c r="AB4" s="141" t="str">
        <f t="shared" si="2"/>
        <v/>
      </c>
      <c r="AC4" s="141" t="str">
        <f t="shared" si="2"/>
        <v/>
      </c>
      <c r="AD4" s="141" t="str">
        <f t="shared" si="2"/>
        <v/>
      </c>
      <c r="AE4" s="141" t="str">
        <f t="shared" si="2"/>
        <v/>
      </c>
      <c r="AF4" s="141" t="str">
        <f t="shared" si="2"/>
        <v/>
      </c>
      <c r="AG4" s="141" t="str">
        <f t="shared" si="2"/>
        <v/>
      </c>
      <c r="AH4" s="141" t="str">
        <f t="shared" si="2"/>
        <v/>
      </c>
      <c r="AI4" s="191" t="str">
        <f t="shared" si="2"/>
        <v/>
      </c>
      <c r="AJ4" s="142">
        <f>IF(ISBLANK(A4),"",SUM(E4:AI4))</f>
        <v>7</v>
      </c>
      <c r="AK4" s="143">
        <f>IFERROR(VLOOKUP($A4,Réservation!$A$2:$P$5,15,0)/VLOOKUP($A4,Réservation!$A$2:$P$5,6,0)*AJ4,"")</f>
        <v>210</v>
      </c>
      <c r="AM4" s="78"/>
    </row>
    <row r="5" spans="1:39" ht="24.95" customHeight="1">
      <c r="A5" s="121" t="s">
        <v>63</v>
      </c>
      <c r="B5" s="122">
        <f>IFERROR(VLOOKUP($A5,Réservation!$A$2:$P$5,4,0),"")</f>
        <v>43692</v>
      </c>
      <c r="C5" s="122">
        <f>IFERROR(VLOOKUP($A5,Réservation!$A$2:$P$5,5,0)-1,"")</f>
        <v>43697</v>
      </c>
      <c r="D5" s="133" t="str">
        <f>IFERROR(VLOOKUP(A5,T_Réservation[],2,0),"")</f>
        <v>Chat</v>
      </c>
      <c r="E5" s="192" t="str">
        <f t="shared" ref="E5:T20" si="3">IF(AND(E$3&lt;=$C5,E$3&gt;=$B5),1,"")</f>
        <v/>
      </c>
      <c r="F5" s="123" t="str">
        <f t="shared" si="3"/>
        <v/>
      </c>
      <c r="G5" s="123" t="str">
        <f t="shared" si="3"/>
        <v/>
      </c>
      <c r="H5" s="123" t="str">
        <f t="shared" si="3"/>
        <v/>
      </c>
      <c r="I5" s="123" t="str">
        <f t="shared" si="3"/>
        <v/>
      </c>
      <c r="J5" s="123" t="str">
        <f t="shared" si="3"/>
        <v/>
      </c>
      <c r="K5" s="123" t="str">
        <f t="shared" si="3"/>
        <v/>
      </c>
      <c r="L5" s="123" t="str">
        <f t="shared" si="3"/>
        <v/>
      </c>
      <c r="M5" s="123" t="str">
        <f t="shared" si="3"/>
        <v/>
      </c>
      <c r="N5" s="123" t="str">
        <f t="shared" si="3"/>
        <v/>
      </c>
      <c r="O5" s="123" t="str">
        <f t="shared" si="3"/>
        <v/>
      </c>
      <c r="P5" s="123" t="str">
        <f t="shared" si="3"/>
        <v/>
      </c>
      <c r="Q5" s="123" t="str">
        <f t="shared" si="3"/>
        <v/>
      </c>
      <c r="R5" s="123" t="str">
        <f t="shared" si="3"/>
        <v/>
      </c>
      <c r="S5" s="123">
        <f t="shared" si="3"/>
        <v>1</v>
      </c>
      <c r="T5" s="123">
        <f t="shared" si="3"/>
        <v>1</v>
      </c>
      <c r="U5" s="123">
        <f t="shared" ref="U5:AI19" si="4">IF(AND(U$3&lt;=$C5,U$3&gt;=$B5),1,"")</f>
        <v>1</v>
      </c>
      <c r="V5" s="123">
        <f t="shared" si="4"/>
        <v>1</v>
      </c>
      <c r="W5" s="123">
        <f t="shared" si="4"/>
        <v>1</v>
      </c>
      <c r="X5" s="123">
        <f t="shared" si="4"/>
        <v>1</v>
      </c>
      <c r="Y5" s="123" t="str">
        <f t="shared" si="4"/>
        <v/>
      </c>
      <c r="Z5" s="123" t="str">
        <f t="shared" si="4"/>
        <v/>
      </c>
      <c r="AA5" s="123" t="str">
        <f t="shared" si="4"/>
        <v/>
      </c>
      <c r="AB5" s="123" t="str">
        <f t="shared" si="4"/>
        <v/>
      </c>
      <c r="AC5" s="123" t="str">
        <f t="shared" si="4"/>
        <v/>
      </c>
      <c r="AD5" s="123" t="str">
        <f t="shared" si="4"/>
        <v/>
      </c>
      <c r="AE5" s="123" t="str">
        <f t="shared" si="4"/>
        <v/>
      </c>
      <c r="AF5" s="123" t="str">
        <f t="shared" si="4"/>
        <v/>
      </c>
      <c r="AG5" s="123" t="str">
        <f t="shared" si="4"/>
        <v/>
      </c>
      <c r="AH5" s="124" t="str">
        <f t="shared" si="4"/>
        <v/>
      </c>
      <c r="AI5" s="193" t="str">
        <f t="shared" si="4"/>
        <v/>
      </c>
      <c r="AJ5" s="136">
        <f t="shared" ref="AJ5:AJ25" si="5">IF(ISBLANK(A5),"",SUM(E5:AI5))</f>
        <v>6</v>
      </c>
      <c r="AK5" s="125">
        <f>IFERROR(VLOOKUP($A5,Réservation!$A$2:$P$5,15,0)/VLOOKUP($A5,Réservation!$A$2:$P$5,6,0)*AJ5,"")</f>
        <v>72</v>
      </c>
    </row>
    <row r="6" spans="1:39" ht="24.95" customHeight="1">
      <c r="A6" s="126" t="s">
        <v>88</v>
      </c>
      <c r="B6" s="127">
        <f>IFERROR(VLOOKUP($A6,Réservation!$A$2:$P$5,4,0),"")</f>
        <v>43697</v>
      </c>
      <c r="C6" s="127">
        <f>IFERROR(VLOOKUP($A6,Réservation!$A$2:$P$5,5,0)-1,"")</f>
        <v>43712</v>
      </c>
      <c r="D6" s="134" t="str">
        <f>IFERROR(VLOOKUP(A6,T_Réservation[],2,0),"")</f>
        <v>NAC</v>
      </c>
      <c r="E6" s="194" t="str">
        <f t="shared" si="3"/>
        <v/>
      </c>
      <c r="F6" s="128" t="str">
        <f t="shared" si="3"/>
        <v/>
      </c>
      <c r="G6" s="128" t="str">
        <f t="shared" si="3"/>
        <v/>
      </c>
      <c r="H6" s="128" t="str">
        <f t="shared" si="3"/>
        <v/>
      </c>
      <c r="I6" s="128" t="str">
        <f t="shared" si="3"/>
        <v/>
      </c>
      <c r="J6" s="128" t="str">
        <f t="shared" si="3"/>
        <v/>
      </c>
      <c r="K6" s="128" t="str">
        <f t="shared" si="3"/>
        <v/>
      </c>
      <c r="L6" s="128" t="str">
        <f t="shared" si="3"/>
        <v/>
      </c>
      <c r="M6" s="128" t="str">
        <f t="shared" si="3"/>
        <v/>
      </c>
      <c r="N6" s="128" t="str">
        <f t="shared" si="3"/>
        <v/>
      </c>
      <c r="O6" s="128" t="str">
        <f t="shared" si="3"/>
        <v/>
      </c>
      <c r="P6" s="128" t="str">
        <f t="shared" si="3"/>
        <v/>
      </c>
      <c r="Q6" s="128" t="str">
        <f t="shared" si="3"/>
        <v/>
      </c>
      <c r="R6" s="128" t="str">
        <f t="shared" si="3"/>
        <v/>
      </c>
      <c r="S6" s="128" t="str">
        <f t="shared" si="3"/>
        <v/>
      </c>
      <c r="T6" s="128" t="str">
        <f t="shared" si="3"/>
        <v/>
      </c>
      <c r="U6" s="128" t="str">
        <f t="shared" si="4"/>
        <v/>
      </c>
      <c r="V6" s="128" t="str">
        <f t="shared" si="4"/>
        <v/>
      </c>
      <c r="W6" s="128" t="str">
        <f t="shared" si="4"/>
        <v/>
      </c>
      <c r="X6" s="128">
        <f t="shared" si="4"/>
        <v>1</v>
      </c>
      <c r="Y6" s="128">
        <f t="shared" si="4"/>
        <v>1</v>
      </c>
      <c r="Z6" s="128">
        <f t="shared" si="4"/>
        <v>1</v>
      </c>
      <c r="AA6" s="128">
        <f t="shared" si="4"/>
        <v>1</v>
      </c>
      <c r="AB6" s="128">
        <f t="shared" si="4"/>
        <v>1</v>
      </c>
      <c r="AC6" s="128">
        <f t="shared" si="4"/>
        <v>1</v>
      </c>
      <c r="AD6" s="128">
        <f t="shared" si="4"/>
        <v>1</v>
      </c>
      <c r="AE6" s="128">
        <f t="shared" si="4"/>
        <v>1</v>
      </c>
      <c r="AF6" s="128">
        <f t="shared" si="4"/>
        <v>1</v>
      </c>
      <c r="AG6" s="128">
        <f t="shared" si="4"/>
        <v>1</v>
      </c>
      <c r="AH6" s="128">
        <f t="shared" si="4"/>
        <v>1</v>
      </c>
      <c r="AI6" s="195">
        <f t="shared" si="4"/>
        <v>1</v>
      </c>
      <c r="AJ6" s="136">
        <f t="shared" si="5"/>
        <v>12</v>
      </c>
      <c r="AK6" s="125">
        <f>IFERROR(VLOOKUP($A6,Réservation!$A$2:$P$5,15,0)/VLOOKUP($A6,Réservation!$A$2:$P$5,6,0)*AJ6,"")</f>
        <v>60</v>
      </c>
    </row>
    <row r="7" spans="1:39" ht="24.95" customHeight="1">
      <c r="A7" s="121" t="s">
        <v>102</v>
      </c>
      <c r="B7" s="122">
        <f>IFERROR(VLOOKUP($A7,Réservation!$A$2:$P$5,4,0),"")</f>
        <v>43694</v>
      </c>
      <c r="C7" s="122">
        <f>IFERROR(VLOOKUP($A7,Réservation!$A$2:$P$5,5,0)-1,"")</f>
        <v>43705</v>
      </c>
      <c r="D7" s="133" t="str">
        <f>IFERROR(VLOOKUP(A7,T_Réservation[],2,0),"")</f>
        <v>Oiseau</v>
      </c>
      <c r="E7" s="192" t="str">
        <f t="shared" si="3"/>
        <v/>
      </c>
      <c r="F7" s="123" t="str">
        <f t="shared" si="3"/>
        <v/>
      </c>
      <c r="G7" s="123" t="str">
        <f t="shared" si="3"/>
        <v/>
      </c>
      <c r="H7" s="123" t="str">
        <f t="shared" si="3"/>
        <v/>
      </c>
      <c r="I7" s="123" t="str">
        <f t="shared" si="3"/>
        <v/>
      </c>
      <c r="J7" s="123" t="str">
        <f t="shared" si="3"/>
        <v/>
      </c>
      <c r="K7" s="123" t="str">
        <f t="shared" si="3"/>
        <v/>
      </c>
      <c r="L7" s="123" t="str">
        <f t="shared" si="3"/>
        <v/>
      </c>
      <c r="M7" s="123" t="str">
        <f t="shared" si="3"/>
        <v/>
      </c>
      <c r="N7" s="123" t="str">
        <f t="shared" si="3"/>
        <v/>
      </c>
      <c r="O7" s="123" t="str">
        <f t="shared" si="3"/>
        <v/>
      </c>
      <c r="P7" s="123" t="str">
        <f t="shared" si="3"/>
        <v/>
      </c>
      <c r="Q7" s="123" t="str">
        <f t="shared" si="3"/>
        <v/>
      </c>
      <c r="R7" s="123" t="str">
        <f t="shared" si="3"/>
        <v/>
      </c>
      <c r="S7" s="123" t="str">
        <f t="shared" si="3"/>
        <v/>
      </c>
      <c r="T7" s="123" t="str">
        <f t="shared" si="3"/>
        <v/>
      </c>
      <c r="U7" s="123">
        <f t="shared" si="4"/>
        <v>1</v>
      </c>
      <c r="V7" s="123">
        <f t="shared" si="4"/>
        <v>1</v>
      </c>
      <c r="W7" s="123">
        <f t="shared" si="4"/>
        <v>1</v>
      </c>
      <c r="X7" s="123">
        <f t="shared" si="4"/>
        <v>1</v>
      </c>
      <c r="Y7" s="123">
        <f t="shared" si="4"/>
        <v>1</v>
      </c>
      <c r="Z7" s="123">
        <f t="shared" si="4"/>
        <v>1</v>
      </c>
      <c r="AA7" s="123">
        <f t="shared" si="4"/>
        <v>1</v>
      </c>
      <c r="AB7" s="123">
        <f t="shared" si="4"/>
        <v>1</v>
      </c>
      <c r="AC7" s="123">
        <f t="shared" si="4"/>
        <v>1</v>
      </c>
      <c r="AD7" s="123">
        <f t="shared" si="4"/>
        <v>1</v>
      </c>
      <c r="AE7" s="123">
        <f t="shared" si="4"/>
        <v>1</v>
      </c>
      <c r="AF7" s="123">
        <f t="shared" si="4"/>
        <v>1</v>
      </c>
      <c r="AG7" s="123" t="str">
        <f t="shared" si="4"/>
        <v/>
      </c>
      <c r="AH7" s="123" t="str">
        <f t="shared" si="4"/>
        <v/>
      </c>
      <c r="AI7" s="196" t="str">
        <f>IF(AND(AI$3&lt;=$C7,AI$3&gt;=$B7),1,"")</f>
        <v/>
      </c>
      <c r="AJ7" s="136">
        <f t="shared" si="5"/>
        <v>12</v>
      </c>
      <c r="AK7" s="125">
        <f>IFERROR(VLOOKUP($A7,Réservation!$A$2:$P$5,15,0)/VLOOKUP($A7,Réservation!$A$2:$P$5,6,0)*AJ7,"")</f>
        <v>252</v>
      </c>
    </row>
    <row r="8" spans="1:39" ht="24.95" customHeight="1">
      <c r="A8" s="126"/>
      <c r="B8" s="127" t="str">
        <f>IFERROR(VLOOKUP($A8,Réservation!$A$2:$P$5,4,0),"")</f>
        <v/>
      </c>
      <c r="C8" s="127" t="str">
        <f>IFERROR(VLOOKUP($A8,Réservation!$A$2:$P$5,5,0)-1,"")</f>
        <v/>
      </c>
      <c r="D8" s="134" t="str">
        <f>IFERROR(VLOOKUP(A8,T_Réservation[],2,0),"")</f>
        <v/>
      </c>
      <c r="E8" s="194" t="str">
        <f t="shared" si="3"/>
        <v/>
      </c>
      <c r="F8" s="128" t="str">
        <f t="shared" si="3"/>
        <v/>
      </c>
      <c r="G8" s="128" t="str">
        <f t="shared" si="3"/>
        <v/>
      </c>
      <c r="H8" s="128" t="str">
        <f t="shared" si="3"/>
        <v/>
      </c>
      <c r="I8" s="128" t="str">
        <f t="shared" si="3"/>
        <v/>
      </c>
      <c r="J8" s="128" t="str">
        <f t="shared" si="3"/>
        <v/>
      </c>
      <c r="K8" s="128" t="str">
        <f t="shared" si="3"/>
        <v/>
      </c>
      <c r="L8" s="128" t="str">
        <f t="shared" si="3"/>
        <v/>
      </c>
      <c r="M8" s="128" t="str">
        <f t="shared" si="3"/>
        <v/>
      </c>
      <c r="N8" s="128" t="str">
        <f t="shared" si="3"/>
        <v/>
      </c>
      <c r="O8" s="128" t="str">
        <f t="shared" si="3"/>
        <v/>
      </c>
      <c r="P8" s="128" t="str">
        <f t="shared" si="3"/>
        <v/>
      </c>
      <c r="Q8" s="128" t="str">
        <f t="shared" si="3"/>
        <v/>
      </c>
      <c r="R8" s="128" t="str">
        <f t="shared" si="3"/>
        <v/>
      </c>
      <c r="S8" s="128" t="str">
        <f t="shared" si="3"/>
        <v/>
      </c>
      <c r="T8" s="128" t="str">
        <f t="shared" si="3"/>
        <v/>
      </c>
      <c r="U8" s="128" t="str">
        <f t="shared" si="4"/>
        <v/>
      </c>
      <c r="V8" s="128" t="str">
        <f t="shared" si="4"/>
        <v/>
      </c>
      <c r="W8" s="128" t="str">
        <f t="shared" si="4"/>
        <v/>
      </c>
      <c r="X8" s="128" t="str">
        <f t="shared" si="4"/>
        <v/>
      </c>
      <c r="Y8" s="128" t="str">
        <f t="shared" si="4"/>
        <v/>
      </c>
      <c r="Z8" s="128" t="str">
        <f t="shared" si="4"/>
        <v/>
      </c>
      <c r="AA8" s="128" t="str">
        <f t="shared" si="4"/>
        <v/>
      </c>
      <c r="AB8" s="128" t="str">
        <f t="shared" si="4"/>
        <v/>
      </c>
      <c r="AC8" s="128" t="str">
        <f t="shared" si="4"/>
        <v/>
      </c>
      <c r="AD8" s="128" t="str">
        <f t="shared" si="4"/>
        <v/>
      </c>
      <c r="AE8" s="128" t="str">
        <f t="shared" si="4"/>
        <v/>
      </c>
      <c r="AF8" s="128" t="str">
        <f t="shared" si="4"/>
        <v/>
      </c>
      <c r="AG8" s="128" t="str">
        <f t="shared" si="4"/>
        <v/>
      </c>
      <c r="AH8" s="128" t="str">
        <f t="shared" si="4"/>
        <v/>
      </c>
      <c r="AI8" s="197" t="str">
        <f t="shared" si="4"/>
        <v/>
      </c>
      <c r="AJ8" s="136" t="str">
        <f t="shared" si="5"/>
        <v/>
      </c>
      <c r="AK8" s="125" t="str">
        <f>IFERROR(VLOOKUP($A8,Réservation!$A$2:$P$5,15,0)/VLOOKUP($A8,Réservation!$A$2:$P$5,6,0)*AJ8,"")</f>
        <v/>
      </c>
      <c r="AM8" s="76"/>
    </row>
    <row r="9" spans="1:39" ht="24.95" customHeight="1">
      <c r="A9" s="121"/>
      <c r="B9" s="122" t="str">
        <f>IFERROR(VLOOKUP($A9,Réservation!$A$2:$P$5,4,0),"")</f>
        <v/>
      </c>
      <c r="C9" s="122" t="str">
        <f>IFERROR(VLOOKUP($A9,Réservation!$A$2:$P$5,5,0)-1,"")</f>
        <v/>
      </c>
      <c r="D9" s="133" t="str">
        <f>IFERROR(VLOOKUP(A9,T_Réservation[],2,0),"")</f>
        <v/>
      </c>
      <c r="E9" s="192" t="str">
        <f t="shared" si="3"/>
        <v/>
      </c>
      <c r="F9" s="123" t="str">
        <f t="shared" si="3"/>
        <v/>
      </c>
      <c r="G9" s="123" t="str">
        <f t="shared" si="3"/>
        <v/>
      </c>
      <c r="H9" s="123" t="str">
        <f t="shared" si="3"/>
        <v/>
      </c>
      <c r="I9" s="123" t="str">
        <f t="shared" si="3"/>
        <v/>
      </c>
      <c r="J9" s="123" t="str">
        <f t="shared" si="3"/>
        <v/>
      </c>
      <c r="K9" s="123" t="str">
        <f t="shared" si="3"/>
        <v/>
      </c>
      <c r="L9" s="123" t="str">
        <f t="shared" si="3"/>
        <v/>
      </c>
      <c r="M9" s="123" t="str">
        <f t="shared" si="3"/>
        <v/>
      </c>
      <c r="N9" s="123" t="str">
        <f t="shared" si="3"/>
        <v/>
      </c>
      <c r="O9" s="123" t="str">
        <f t="shared" si="3"/>
        <v/>
      </c>
      <c r="P9" s="123" t="str">
        <f t="shared" si="3"/>
        <v/>
      </c>
      <c r="Q9" s="123" t="str">
        <f t="shared" si="3"/>
        <v/>
      </c>
      <c r="R9" s="123" t="str">
        <f t="shared" si="3"/>
        <v/>
      </c>
      <c r="S9" s="123" t="str">
        <f t="shared" si="3"/>
        <v/>
      </c>
      <c r="T9" s="123" t="str">
        <f t="shared" si="3"/>
        <v/>
      </c>
      <c r="U9" s="123" t="str">
        <f t="shared" si="4"/>
        <v/>
      </c>
      <c r="V9" s="123" t="str">
        <f t="shared" si="4"/>
        <v/>
      </c>
      <c r="W9" s="123" t="str">
        <f t="shared" si="4"/>
        <v/>
      </c>
      <c r="X9" s="123" t="str">
        <f t="shared" si="4"/>
        <v/>
      </c>
      <c r="Y9" s="123" t="str">
        <f t="shared" si="4"/>
        <v/>
      </c>
      <c r="Z9" s="123" t="str">
        <f t="shared" si="4"/>
        <v/>
      </c>
      <c r="AA9" s="123" t="str">
        <f t="shared" si="4"/>
        <v/>
      </c>
      <c r="AB9" s="123" t="str">
        <f t="shared" si="4"/>
        <v/>
      </c>
      <c r="AC9" s="123" t="str">
        <f t="shared" si="4"/>
        <v/>
      </c>
      <c r="AD9" s="123" t="str">
        <f t="shared" si="4"/>
        <v/>
      </c>
      <c r="AE9" s="123" t="str">
        <f t="shared" si="4"/>
        <v/>
      </c>
      <c r="AF9" s="123" t="str">
        <f t="shared" si="4"/>
        <v/>
      </c>
      <c r="AG9" s="123" t="str">
        <f t="shared" si="4"/>
        <v/>
      </c>
      <c r="AH9" s="123" t="str">
        <f t="shared" si="4"/>
        <v/>
      </c>
      <c r="AI9" s="196" t="str">
        <f t="shared" si="4"/>
        <v/>
      </c>
      <c r="AJ9" s="136" t="str">
        <f t="shared" si="5"/>
        <v/>
      </c>
      <c r="AK9" s="125" t="str">
        <f>IFERROR(VLOOKUP($A9,Réservation!$A$2:$P$5,15,0)/VLOOKUP($A9,Réservation!$A$2:$P$5,6,0)*AJ9,"")</f>
        <v/>
      </c>
    </row>
    <row r="10" spans="1:39" ht="24.95" customHeight="1">
      <c r="A10" s="126"/>
      <c r="B10" s="127" t="str">
        <f>IFERROR(VLOOKUP($A10,Réservation!$A$2:$P$5,4,0),"")</f>
        <v/>
      </c>
      <c r="C10" s="127" t="str">
        <f>IFERROR(VLOOKUP($A10,Réservation!$A$2:$P$5,5,0)-1,"")</f>
        <v/>
      </c>
      <c r="D10" s="134" t="str">
        <f>IFERROR(VLOOKUP(A10,T_Réservation[],2,0),"")</f>
        <v/>
      </c>
      <c r="E10" s="194" t="str">
        <f t="shared" si="3"/>
        <v/>
      </c>
      <c r="F10" s="128" t="str">
        <f t="shared" si="3"/>
        <v/>
      </c>
      <c r="G10" s="128" t="str">
        <f t="shared" si="3"/>
        <v/>
      </c>
      <c r="H10" s="128" t="str">
        <f t="shared" si="3"/>
        <v/>
      </c>
      <c r="I10" s="128" t="str">
        <f t="shared" si="3"/>
        <v/>
      </c>
      <c r="J10" s="128" t="str">
        <f t="shared" si="3"/>
        <v/>
      </c>
      <c r="K10" s="128" t="str">
        <f t="shared" si="3"/>
        <v/>
      </c>
      <c r="L10" s="128" t="str">
        <f t="shared" si="3"/>
        <v/>
      </c>
      <c r="M10" s="128" t="str">
        <f t="shared" si="3"/>
        <v/>
      </c>
      <c r="N10" s="128" t="str">
        <f t="shared" si="3"/>
        <v/>
      </c>
      <c r="O10" s="128" t="str">
        <f t="shared" si="3"/>
        <v/>
      </c>
      <c r="P10" s="128" t="str">
        <f t="shared" si="3"/>
        <v/>
      </c>
      <c r="Q10" s="128" t="str">
        <f t="shared" si="3"/>
        <v/>
      </c>
      <c r="R10" s="128" t="str">
        <f t="shared" si="3"/>
        <v/>
      </c>
      <c r="S10" s="128" t="str">
        <f t="shared" si="3"/>
        <v/>
      </c>
      <c r="T10" s="128" t="str">
        <f t="shared" si="3"/>
        <v/>
      </c>
      <c r="U10" s="128" t="str">
        <f t="shared" si="4"/>
        <v/>
      </c>
      <c r="V10" s="128" t="str">
        <f t="shared" si="4"/>
        <v/>
      </c>
      <c r="W10" s="128" t="str">
        <f t="shared" si="4"/>
        <v/>
      </c>
      <c r="X10" s="128" t="str">
        <f t="shared" si="4"/>
        <v/>
      </c>
      <c r="Y10" s="128" t="str">
        <f t="shared" si="4"/>
        <v/>
      </c>
      <c r="Z10" s="128" t="str">
        <f t="shared" si="4"/>
        <v/>
      </c>
      <c r="AA10" s="128" t="str">
        <f t="shared" si="4"/>
        <v/>
      </c>
      <c r="AB10" s="128" t="str">
        <f t="shared" si="4"/>
        <v/>
      </c>
      <c r="AC10" s="128" t="str">
        <f t="shared" si="4"/>
        <v/>
      </c>
      <c r="AD10" s="128" t="str">
        <f t="shared" si="4"/>
        <v/>
      </c>
      <c r="AE10" s="128" t="str">
        <f t="shared" si="4"/>
        <v/>
      </c>
      <c r="AF10" s="128" t="str">
        <f t="shared" si="4"/>
        <v/>
      </c>
      <c r="AG10" s="128" t="str">
        <f t="shared" si="4"/>
        <v/>
      </c>
      <c r="AH10" s="128" t="str">
        <f t="shared" si="4"/>
        <v/>
      </c>
      <c r="AI10" s="197" t="str">
        <f t="shared" si="4"/>
        <v/>
      </c>
      <c r="AJ10" s="136" t="str">
        <f t="shared" si="5"/>
        <v/>
      </c>
      <c r="AK10" s="125" t="str">
        <f>IFERROR(VLOOKUP($A10,Réservation!$A$2:$P$5,15,0)/VLOOKUP($A10,Réservation!$A$2:$P$5,6,0)*AJ10,"")</f>
        <v/>
      </c>
    </row>
    <row r="11" spans="1:39" ht="24.95" customHeight="1">
      <c r="A11" s="121"/>
      <c r="B11" s="122" t="str">
        <f>IFERROR(VLOOKUP($A11,Réservation!$A$2:$P$5,4,0),"")</f>
        <v/>
      </c>
      <c r="C11" s="122" t="str">
        <f>IFERROR(VLOOKUP($A11,Réservation!$A$2:$P$5,5,0)-1,"")</f>
        <v/>
      </c>
      <c r="D11" s="133" t="str">
        <f>IFERROR(VLOOKUP(A11,T_Réservation[],2,0),"")</f>
        <v/>
      </c>
      <c r="E11" s="192" t="str">
        <f t="shared" si="3"/>
        <v/>
      </c>
      <c r="F11" s="123" t="str">
        <f t="shared" si="3"/>
        <v/>
      </c>
      <c r="G11" s="123" t="str">
        <f t="shared" si="3"/>
        <v/>
      </c>
      <c r="H11" s="123" t="str">
        <f t="shared" si="3"/>
        <v/>
      </c>
      <c r="I11" s="123" t="str">
        <f t="shared" si="3"/>
        <v/>
      </c>
      <c r="J11" s="123" t="str">
        <f t="shared" si="3"/>
        <v/>
      </c>
      <c r="K11" s="123" t="str">
        <f t="shared" si="3"/>
        <v/>
      </c>
      <c r="L11" s="123" t="str">
        <f t="shared" si="3"/>
        <v/>
      </c>
      <c r="M11" s="123" t="str">
        <f t="shared" si="3"/>
        <v/>
      </c>
      <c r="N11" s="123" t="str">
        <f t="shared" si="3"/>
        <v/>
      </c>
      <c r="O11" s="123" t="str">
        <f t="shared" si="3"/>
        <v/>
      </c>
      <c r="P11" s="123" t="str">
        <f t="shared" si="3"/>
        <v/>
      </c>
      <c r="Q11" s="123" t="str">
        <f t="shared" si="3"/>
        <v/>
      </c>
      <c r="R11" s="123" t="str">
        <f t="shared" si="3"/>
        <v/>
      </c>
      <c r="S11" s="123" t="str">
        <f t="shared" si="3"/>
        <v/>
      </c>
      <c r="T11" s="123" t="str">
        <f t="shared" si="3"/>
        <v/>
      </c>
      <c r="U11" s="123" t="str">
        <f t="shared" si="4"/>
        <v/>
      </c>
      <c r="V11" s="123" t="str">
        <f t="shared" si="4"/>
        <v/>
      </c>
      <c r="W11" s="123" t="str">
        <f t="shared" si="4"/>
        <v/>
      </c>
      <c r="X11" s="123" t="str">
        <f t="shared" si="4"/>
        <v/>
      </c>
      <c r="Y11" s="123" t="str">
        <f t="shared" si="4"/>
        <v/>
      </c>
      <c r="Z11" s="123" t="str">
        <f t="shared" si="4"/>
        <v/>
      </c>
      <c r="AA11" s="123" t="str">
        <f t="shared" si="4"/>
        <v/>
      </c>
      <c r="AB11" s="123" t="str">
        <f t="shared" si="4"/>
        <v/>
      </c>
      <c r="AC11" s="123" t="str">
        <f t="shared" si="4"/>
        <v/>
      </c>
      <c r="AD11" s="123" t="str">
        <f t="shared" si="4"/>
        <v/>
      </c>
      <c r="AE11" s="123" t="str">
        <f t="shared" si="4"/>
        <v/>
      </c>
      <c r="AF11" s="123" t="str">
        <f t="shared" si="4"/>
        <v/>
      </c>
      <c r="AG11" s="123" t="str">
        <f t="shared" si="4"/>
        <v/>
      </c>
      <c r="AH11" s="123" t="str">
        <f t="shared" si="4"/>
        <v/>
      </c>
      <c r="AI11" s="196" t="str">
        <f t="shared" si="4"/>
        <v/>
      </c>
      <c r="AJ11" s="136" t="str">
        <f t="shared" si="5"/>
        <v/>
      </c>
      <c r="AK11" s="125" t="str">
        <f>IFERROR(VLOOKUP($A11,Réservation!$A$2:$P$5,15,0)/VLOOKUP($A11,Réservation!$A$2:$P$5,6,0)*AJ11,"")</f>
        <v/>
      </c>
    </row>
    <row r="12" spans="1:39" ht="24.95" customHeight="1">
      <c r="A12" s="126"/>
      <c r="B12" s="127" t="str">
        <f>IFERROR(VLOOKUP($A12,Réservation!$A$2:$P$5,4,0),"")</f>
        <v/>
      </c>
      <c r="C12" s="127" t="str">
        <f>IFERROR(VLOOKUP($A12,Réservation!$A$2:$P$5,5,0)-1,"")</f>
        <v/>
      </c>
      <c r="D12" s="134" t="str">
        <f>IFERROR(VLOOKUP(A12,T_Réservation[],2,0),"")</f>
        <v/>
      </c>
      <c r="E12" s="194" t="str">
        <f t="shared" si="3"/>
        <v/>
      </c>
      <c r="F12" s="128" t="str">
        <f t="shared" si="3"/>
        <v/>
      </c>
      <c r="G12" s="128" t="str">
        <f t="shared" si="3"/>
        <v/>
      </c>
      <c r="H12" s="128" t="str">
        <f t="shared" si="3"/>
        <v/>
      </c>
      <c r="I12" s="128" t="str">
        <f t="shared" si="3"/>
        <v/>
      </c>
      <c r="J12" s="128" t="str">
        <f t="shared" si="3"/>
        <v/>
      </c>
      <c r="K12" s="128" t="str">
        <f t="shared" si="3"/>
        <v/>
      </c>
      <c r="L12" s="128" t="str">
        <f t="shared" si="3"/>
        <v/>
      </c>
      <c r="M12" s="128" t="str">
        <f t="shared" si="3"/>
        <v/>
      </c>
      <c r="N12" s="128" t="str">
        <f t="shared" si="3"/>
        <v/>
      </c>
      <c r="O12" s="128" t="str">
        <f t="shared" si="3"/>
        <v/>
      </c>
      <c r="P12" s="128" t="str">
        <f t="shared" si="3"/>
        <v/>
      </c>
      <c r="Q12" s="128" t="str">
        <f t="shared" si="3"/>
        <v/>
      </c>
      <c r="R12" s="128" t="str">
        <f t="shared" si="3"/>
        <v/>
      </c>
      <c r="S12" s="128" t="str">
        <f t="shared" si="3"/>
        <v/>
      </c>
      <c r="T12" s="128" t="str">
        <f t="shared" si="3"/>
        <v/>
      </c>
      <c r="U12" s="128" t="str">
        <f t="shared" si="4"/>
        <v/>
      </c>
      <c r="V12" s="128" t="str">
        <f t="shared" si="4"/>
        <v/>
      </c>
      <c r="W12" s="128" t="str">
        <f t="shared" si="4"/>
        <v/>
      </c>
      <c r="X12" s="128" t="str">
        <f t="shared" si="4"/>
        <v/>
      </c>
      <c r="Y12" s="128" t="str">
        <f t="shared" si="4"/>
        <v/>
      </c>
      <c r="Z12" s="128" t="str">
        <f t="shared" si="4"/>
        <v/>
      </c>
      <c r="AA12" s="128" t="str">
        <f t="shared" si="4"/>
        <v/>
      </c>
      <c r="AB12" s="128" t="str">
        <f t="shared" si="4"/>
        <v/>
      </c>
      <c r="AC12" s="128" t="str">
        <f t="shared" si="4"/>
        <v/>
      </c>
      <c r="AD12" s="128" t="str">
        <f t="shared" si="4"/>
        <v/>
      </c>
      <c r="AE12" s="128" t="str">
        <f t="shared" si="4"/>
        <v/>
      </c>
      <c r="AF12" s="128" t="str">
        <f t="shared" si="4"/>
        <v/>
      </c>
      <c r="AG12" s="128" t="str">
        <f t="shared" si="4"/>
        <v/>
      </c>
      <c r="AH12" s="128" t="str">
        <f t="shared" si="4"/>
        <v/>
      </c>
      <c r="AI12" s="197" t="str">
        <f t="shared" si="4"/>
        <v/>
      </c>
      <c r="AJ12" s="136" t="str">
        <f t="shared" si="5"/>
        <v/>
      </c>
      <c r="AK12" s="125" t="str">
        <f>IFERROR(VLOOKUP($A12,Réservation!$A$2:$P$5,15,0)/VLOOKUP($A12,Réservation!$A$2:$P$5,6,0)*AJ12,"")</f>
        <v/>
      </c>
    </row>
    <row r="13" spans="1:39" ht="24.95" customHeight="1">
      <c r="A13" s="121"/>
      <c r="B13" s="122" t="str">
        <f>IFERROR(VLOOKUP($A13,Réservation!$A$2:$P$5,4,0),"")</f>
        <v/>
      </c>
      <c r="C13" s="122" t="str">
        <f>IFERROR(VLOOKUP($A13,Réservation!$A$2:$P$5,5,0)-1,"")</f>
        <v/>
      </c>
      <c r="D13" s="133" t="str">
        <f>IFERROR(VLOOKUP(A13,T_Réservation[],2,0),"")</f>
        <v/>
      </c>
      <c r="E13" s="192" t="str">
        <f t="shared" si="3"/>
        <v/>
      </c>
      <c r="F13" s="123" t="str">
        <f t="shared" si="3"/>
        <v/>
      </c>
      <c r="G13" s="123" t="str">
        <f t="shared" si="3"/>
        <v/>
      </c>
      <c r="H13" s="123" t="str">
        <f t="shared" si="3"/>
        <v/>
      </c>
      <c r="I13" s="123" t="str">
        <f t="shared" si="3"/>
        <v/>
      </c>
      <c r="J13" s="123" t="str">
        <f t="shared" si="3"/>
        <v/>
      </c>
      <c r="K13" s="123" t="str">
        <f t="shared" si="3"/>
        <v/>
      </c>
      <c r="L13" s="123" t="str">
        <f t="shared" si="3"/>
        <v/>
      </c>
      <c r="M13" s="123" t="str">
        <f t="shared" si="3"/>
        <v/>
      </c>
      <c r="N13" s="123" t="str">
        <f t="shared" si="3"/>
        <v/>
      </c>
      <c r="O13" s="123" t="str">
        <f t="shared" si="3"/>
        <v/>
      </c>
      <c r="P13" s="123" t="str">
        <f t="shared" si="3"/>
        <v/>
      </c>
      <c r="Q13" s="123" t="str">
        <f t="shared" si="3"/>
        <v/>
      </c>
      <c r="R13" s="123" t="str">
        <f t="shared" si="3"/>
        <v/>
      </c>
      <c r="S13" s="123" t="str">
        <f t="shared" si="3"/>
        <v/>
      </c>
      <c r="T13" s="123" t="str">
        <f t="shared" si="3"/>
        <v/>
      </c>
      <c r="U13" s="123" t="str">
        <f t="shared" si="4"/>
        <v/>
      </c>
      <c r="V13" s="123" t="str">
        <f t="shared" si="4"/>
        <v/>
      </c>
      <c r="W13" s="123" t="str">
        <f t="shared" si="4"/>
        <v/>
      </c>
      <c r="X13" s="123" t="str">
        <f t="shared" si="4"/>
        <v/>
      </c>
      <c r="Y13" s="123" t="str">
        <f t="shared" si="4"/>
        <v/>
      </c>
      <c r="Z13" s="123" t="str">
        <f t="shared" si="4"/>
        <v/>
      </c>
      <c r="AA13" s="123" t="str">
        <f t="shared" si="4"/>
        <v/>
      </c>
      <c r="AB13" s="123" t="str">
        <f t="shared" si="4"/>
        <v/>
      </c>
      <c r="AC13" s="123" t="str">
        <f t="shared" si="4"/>
        <v/>
      </c>
      <c r="AD13" s="123" t="str">
        <f t="shared" si="4"/>
        <v/>
      </c>
      <c r="AE13" s="123" t="str">
        <f t="shared" si="4"/>
        <v/>
      </c>
      <c r="AF13" s="123" t="str">
        <f t="shared" si="4"/>
        <v/>
      </c>
      <c r="AG13" s="123" t="str">
        <f t="shared" si="4"/>
        <v/>
      </c>
      <c r="AH13" s="123" t="str">
        <f t="shared" si="4"/>
        <v/>
      </c>
      <c r="AI13" s="196" t="str">
        <f t="shared" si="4"/>
        <v/>
      </c>
      <c r="AJ13" s="136" t="str">
        <f t="shared" si="5"/>
        <v/>
      </c>
      <c r="AK13" s="125" t="str">
        <f>IFERROR(VLOOKUP($A13,Réservation!$A$2:$P$5,15,0)/VLOOKUP($A13,Réservation!$A$2:$P$5,6,0)*AJ13,"")</f>
        <v/>
      </c>
    </row>
    <row r="14" spans="1:39" ht="24.95" customHeight="1">
      <c r="A14" s="126"/>
      <c r="B14" s="127" t="str">
        <f>IFERROR(VLOOKUP($A14,Réservation!$A$2:$P$5,4,0),"")</f>
        <v/>
      </c>
      <c r="C14" s="127" t="str">
        <f>IFERROR(VLOOKUP($A14,Réservation!$A$2:$P$5,5,0)-1,"")</f>
        <v/>
      </c>
      <c r="D14" s="134" t="str">
        <f>IFERROR(VLOOKUP(A14,T_Réservation[],2,0),"")</f>
        <v/>
      </c>
      <c r="E14" s="194" t="str">
        <f t="shared" si="3"/>
        <v/>
      </c>
      <c r="F14" s="128" t="str">
        <f t="shared" si="3"/>
        <v/>
      </c>
      <c r="G14" s="128" t="str">
        <f t="shared" si="3"/>
        <v/>
      </c>
      <c r="H14" s="128" t="str">
        <f t="shared" si="3"/>
        <v/>
      </c>
      <c r="I14" s="128" t="str">
        <f t="shared" si="3"/>
        <v/>
      </c>
      <c r="J14" s="128" t="str">
        <f t="shared" si="3"/>
        <v/>
      </c>
      <c r="K14" s="128" t="str">
        <f t="shared" si="3"/>
        <v/>
      </c>
      <c r="L14" s="128" t="str">
        <f t="shared" si="3"/>
        <v/>
      </c>
      <c r="M14" s="128" t="str">
        <f t="shared" si="3"/>
        <v/>
      </c>
      <c r="N14" s="128" t="str">
        <f t="shared" si="3"/>
        <v/>
      </c>
      <c r="O14" s="128" t="str">
        <f t="shared" si="3"/>
        <v/>
      </c>
      <c r="P14" s="128" t="str">
        <f t="shared" si="3"/>
        <v/>
      </c>
      <c r="Q14" s="128" t="str">
        <f t="shared" si="3"/>
        <v/>
      </c>
      <c r="R14" s="128" t="str">
        <f t="shared" si="3"/>
        <v/>
      </c>
      <c r="S14" s="128" t="str">
        <f t="shared" si="3"/>
        <v/>
      </c>
      <c r="T14" s="128" t="str">
        <f t="shared" si="3"/>
        <v/>
      </c>
      <c r="U14" s="128" t="str">
        <f t="shared" si="4"/>
        <v/>
      </c>
      <c r="V14" s="128" t="str">
        <f t="shared" si="4"/>
        <v/>
      </c>
      <c r="W14" s="128" t="str">
        <f t="shared" si="4"/>
        <v/>
      </c>
      <c r="X14" s="128" t="str">
        <f t="shared" si="4"/>
        <v/>
      </c>
      <c r="Y14" s="128" t="str">
        <f t="shared" si="4"/>
        <v/>
      </c>
      <c r="Z14" s="128" t="str">
        <f t="shared" si="4"/>
        <v/>
      </c>
      <c r="AA14" s="128" t="str">
        <f t="shared" si="4"/>
        <v/>
      </c>
      <c r="AB14" s="128" t="str">
        <f t="shared" si="4"/>
        <v/>
      </c>
      <c r="AC14" s="128" t="str">
        <f t="shared" si="4"/>
        <v/>
      </c>
      <c r="AD14" s="128" t="str">
        <f t="shared" si="4"/>
        <v/>
      </c>
      <c r="AE14" s="128" t="str">
        <f t="shared" si="4"/>
        <v/>
      </c>
      <c r="AF14" s="128" t="str">
        <f t="shared" si="4"/>
        <v/>
      </c>
      <c r="AG14" s="128" t="str">
        <f t="shared" si="4"/>
        <v/>
      </c>
      <c r="AH14" s="128" t="str">
        <f t="shared" si="4"/>
        <v/>
      </c>
      <c r="AI14" s="197" t="str">
        <f t="shared" si="4"/>
        <v/>
      </c>
      <c r="AJ14" s="136" t="str">
        <f t="shared" si="5"/>
        <v/>
      </c>
      <c r="AK14" s="125" t="str">
        <f>IFERROR(VLOOKUP($A14,Réservation!$A$2:$P$5,15,0)/VLOOKUP($A14,Réservation!$A$2:$P$5,6,0)*AJ14,"")</f>
        <v/>
      </c>
    </row>
    <row r="15" spans="1:39" ht="24.95" customHeight="1">
      <c r="A15" s="121"/>
      <c r="B15" s="122" t="str">
        <f>IFERROR(VLOOKUP($A15,Réservation!$A$2:$P$5,4,0),"")</f>
        <v/>
      </c>
      <c r="C15" s="122" t="str">
        <f>IFERROR(VLOOKUP($A15,Réservation!$A$2:$P$5,5,0)-1,"")</f>
        <v/>
      </c>
      <c r="D15" s="133" t="str">
        <f>IFERROR(VLOOKUP(A15,T_Réservation[],2,0),"")</f>
        <v/>
      </c>
      <c r="E15" s="192" t="str">
        <f t="shared" si="3"/>
        <v/>
      </c>
      <c r="F15" s="123" t="str">
        <f t="shared" si="3"/>
        <v/>
      </c>
      <c r="G15" s="123" t="str">
        <f t="shared" si="3"/>
        <v/>
      </c>
      <c r="H15" s="123" t="str">
        <f t="shared" si="3"/>
        <v/>
      </c>
      <c r="I15" s="123" t="str">
        <f t="shared" si="3"/>
        <v/>
      </c>
      <c r="J15" s="123" t="str">
        <f t="shared" si="3"/>
        <v/>
      </c>
      <c r="K15" s="123" t="str">
        <f t="shared" si="3"/>
        <v/>
      </c>
      <c r="L15" s="123" t="str">
        <f t="shared" si="3"/>
        <v/>
      </c>
      <c r="M15" s="123" t="str">
        <f t="shared" si="3"/>
        <v/>
      </c>
      <c r="N15" s="123" t="str">
        <f t="shared" si="3"/>
        <v/>
      </c>
      <c r="O15" s="123" t="str">
        <f t="shared" si="3"/>
        <v/>
      </c>
      <c r="P15" s="123" t="str">
        <f t="shared" si="3"/>
        <v/>
      </c>
      <c r="Q15" s="123" t="str">
        <f t="shared" si="3"/>
        <v/>
      </c>
      <c r="R15" s="123" t="str">
        <f t="shared" si="3"/>
        <v/>
      </c>
      <c r="S15" s="123" t="str">
        <f t="shared" si="3"/>
        <v/>
      </c>
      <c r="T15" s="123" t="str">
        <f t="shared" si="3"/>
        <v/>
      </c>
      <c r="U15" s="123" t="str">
        <f t="shared" si="4"/>
        <v/>
      </c>
      <c r="V15" s="123" t="str">
        <f t="shared" si="4"/>
        <v/>
      </c>
      <c r="W15" s="123" t="str">
        <f t="shared" si="4"/>
        <v/>
      </c>
      <c r="X15" s="123" t="str">
        <f t="shared" si="4"/>
        <v/>
      </c>
      <c r="Y15" s="123" t="str">
        <f t="shared" si="4"/>
        <v/>
      </c>
      <c r="Z15" s="123" t="str">
        <f t="shared" si="4"/>
        <v/>
      </c>
      <c r="AA15" s="123" t="str">
        <f t="shared" si="4"/>
        <v/>
      </c>
      <c r="AB15" s="123" t="str">
        <f t="shared" si="4"/>
        <v/>
      </c>
      <c r="AC15" s="123" t="str">
        <f t="shared" si="4"/>
        <v/>
      </c>
      <c r="AD15" s="123" t="str">
        <f t="shared" si="4"/>
        <v/>
      </c>
      <c r="AE15" s="123" t="str">
        <f t="shared" si="4"/>
        <v/>
      </c>
      <c r="AF15" s="123" t="str">
        <f t="shared" si="4"/>
        <v/>
      </c>
      <c r="AG15" s="123" t="str">
        <f t="shared" si="4"/>
        <v/>
      </c>
      <c r="AH15" s="123" t="str">
        <f t="shared" si="4"/>
        <v/>
      </c>
      <c r="AI15" s="196" t="str">
        <f t="shared" si="4"/>
        <v/>
      </c>
      <c r="AJ15" s="136" t="str">
        <f t="shared" si="5"/>
        <v/>
      </c>
      <c r="AK15" s="125" t="str">
        <f>IFERROR(VLOOKUP($A15,Réservation!$A$2:$P$5,15,0)/VLOOKUP($A15,Réservation!$A$2:$P$5,6,0)*AJ15,"")</f>
        <v/>
      </c>
    </row>
    <row r="16" spans="1:39" ht="24.95" customHeight="1">
      <c r="A16" s="126"/>
      <c r="B16" s="127" t="str">
        <f>IFERROR(VLOOKUP($A16,Réservation!$A$2:$P$5,4,0),"")</f>
        <v/>
      </c>
      <c r="C16" s="127" t="str">
        <f>IFERROR(VLOOKUP($A16,Réservation!$A$2:$P$5,5,0)-1,"")</f>
        <v/>
      </c>
      <c r="D16" s="134" t="str">
        <f>IFERROR(VLOOKUP(A16,T_Réservation[],2,0),"")</f>
        <v/>
      </c>
      <c r="E16" s="194" t="str">
        <f t="shared" si="3"/>
        <v/>
      </c>
      <c r="F16" s="128" t="str">
        <f t="shared" si="3"/>
        <v/>
      </c>
      <c r="G16" s="128" t="str">
        <f t="shared" si="3"/>
        <v/>
      </c>
      <c r="H16" s="128" t="str">
        <f t="shared" si="3"/>
        <v/>
      </c>
      <c r="I16" s="128" t="str">
        <f t="shared" si="3"/>
        <v/>
      </c>
      <c r="J16" s="128" t="str">
        <f t="shared" si="3"/>
        <v/>
      </c>
      <c r="K16" s="128" t="str">
        <f t="shared" si="3"/>
        <v/>
      </c>
      <c r="L16" s="128" t="str">
        <f t="shared" si="3"/>
        <v/>
      </c>
      <c r="M16" s="128" t="str">
        <f t="shared" si="3"/>
        <v/>
      </c>
      <c r="N16" s="128" t="str">
        <f t="shared" si="3"/>
        <v/>
      </c>
      <c r="O16" s="128" t="str">
        <f t="shared" si="3"/>
        <v/>
      </c>
      <c r="P16" s="128" t="str">
        <f t="shared" si="3"/>
        <v/>
      </c>
      <c r="Q16" s="128" t="str">
        <f t="shared" si="3"/>
        <v/>
      </c>
      <c r="R16" s="128" t="str">
        <f t="shared" si="3"/>
        <v/>
      </c>
      <c r="S16" s="128" t="str">
        <f t="shared" si="3"/>
        <v/>
      </c>
      <c r="T16" s="128" t="str">
        <f t="shared" si="3"/>
        <v/>
      </c>
      <c r="U16" s="128" t="str">
        <f t="shared" si="4"/>
        <v/>
      </c>
      <c r="V16" s="128" t="str">
        <f t="shared" si="4"/>
        <v/>
      </c>
      <c r="W16" s="128" t="str">
        <f t="shared" si="4"/>
        <v/>
      </c>
      <c r="X16" s="128" t="str">
        <f t="shared" si="4"/>
        <v/>
      </c>
      <c r="Y16" s="128" t="str">
        <f t="shared" si="4"/>
        <v/>
      </c>
      <c r="Z16" s="128" t="str">
        <f t="shared" si="4"/>
        <v/>
      </c>
      <c r="AA16" s="128" t="str">
        <f t="shared" si="4"/>
        <v/>
      </c>
      <c r="AB16" s="128" t="str">
        <f t="shared" si="4"/>
        <v/>
      </c>
      <c r="AC16" s="128" t="str">
        <f t="shared" si="4"/>
        <v/>
      </c>
      <c r="AD16" s="128" t="str">
        <f t="shared" si="4"/>
        <v/>
      </c>
      <c r="AE16" s="128" t="str">
        <f t="shared" si="4"/>
        <v/>
      </c>
      <c r="AF16" s="128" t="str">
        <f t="shared" si="4"/>
        <v/>
      </c>
      <c r="AG16" s="128" t="str">
        <f t="shared" si="4"/>
        <v/>
      </c>
      <c r="AH16" s="128" t="str">
        <f t="shared" si="4"/>
        <v/>
      </c>
      <c r="AI16" s="197" t="str">
        <f t="shared" si="4"/>
        <v/>
      </c>
      <c r="AJ16" s="136" t="str">
        <f t="shared" si="5"/>
        <v/>
      </c>
      <c r="AK16" s="125" t="str">
        <f>IFERROR(VLOOKUP($A16,Réservation!$A$2:$P$5,15,0)/VLOOKUP($A16,Réservation!$A$2:$P$5,6,0)*AJ16,"")</f>
        <v/>
      </c>
    </row>
    <row r="17" spans="1:44" ht="24.95" customHeight="1">
      <c r="A17" s="121"/>
      <c r="B17" s="122" t="str">
        <f>IFERROR(VLOOKUP($A17,Réservation!$A$2:$P$5,4,0),"")</f>
        <v/>
      </c>
      <c r="C17" s="122" t="str">
        <f>IFERROR(VLOOKUP($A17,Réservation!$A$2:$P$5,5,0)-1,"")</f>
        <v/>
      </c>
      <c r="D17" s="133" t="str">
        <f>IFERROR(VLOOKUP(A17,T_Réservation[],2,0),"")</f>
        <v/>
      </c>
      <c r="E17" s="192" t="str">
        <f t="shared" si="3"/>
        <v/>
      </c>
      <c r="F17" s="123" t="str">
        <f t="shared" si="3"/>
        <v/>
      </c>
      <c r="G17" s="123" t="str">
        <f t="shared" si="3"/>
        <v/>
      </c>
      <c r="H17" s="123" t="str">
        <f t="shared" si="3"/>
        <v/>
      </c>
      <c r="I17" s="123" t="str">
        <f t="shared" si="3"/>
        <v/>
      </c>
      <c r="J17" s="123" t="str">
        <f t="shared" si="3"/>
        <v/>
      </c>
      <c r="K17" s="123" t="str">
        <f t="shared" si="3"/>
        <v/>
      </c>
      <c r="L17" s="123" t="str">
        <f t="shared" si="3"/>
        <v/>
      </c>
      <c r="M17" s="123" t="str">
        <f t="shared" si="3"/>
        <v/>
      </c>
      <c r="N17" s="123" t="str">
        <f t="shared" si="3"/>
        <v/>
      </c>
      <c r="O17" s="123" t="str">
        <f t="shared" si="3"/>
        <v/>
      </c>
      <c r="P17" s="123" t="str">
        <f t="shared" si="3"/>
        <v/>
      </c>
      <c r="Q17" s="123" t="str">
        <f t="shared" si="3"/>
        <v/>
      </c>
      <c r="R17" s="123" t="str">
        <f t="shared" si="3"/>
        <v/>
      </c>
      <c r="S17" s="123" t="str">
        <f t="shared" si="3"/>
        <v/>
      </c>
      <c r="T17" s="123" t="str">
        <f t="shared" si="3"/>
        <v/>
      </c>
      <c r="U17" s="123" t="str">
        <f t="shared" si="4"/>
        <v/>
      </c>
      <c r="V17" s="123" t="str">
        <f t="shared" si="4"/>
        <v/>
      </c>
      <c r="W17" s="123" t="str">
        <f t="shared" si="4"/>
        <v/>
      </c>
      <c r="X17" s="123" t="str">
        <f t="shared" si="4"/>
        <v/>
      </c>
      <c r="Y17" s="123" t="str">
        <f t="shared" si="4"/>
        <v/>
      </c>
      <c r="Z17" s="123" t="str">
        <f t="shared" si="4"/>
        <v/>
      </c>
      <c r="AA17" s="123" t="str">
        <f t="shared" si="4"/>
        <v/>
      </c>
      <c r="AB17" s="123" t="str">
        <f t="shared" si="4"/>
        <v/>
      </c>
      <c r="AC17" s="123" t="str">
        <f t="shared" si="4"/>
        <v/>
      </c>
      <c r="AD17" s="123" t="str">
        <f t="shared" si="4"/>
        <v/>
      </c>
      <c r="AE17" s="123" t="str">
        <f t="shared" si="4"/>
        <v/>
      </c>
      <c r="AF17" s="123" t="str">
        <f t="shared" si="4"/>
        <v/>
      </c>
      <c r="AG17" s="123" t="str">
        <f t="shared" si="4"/>
        <v/>
      </c>
      <c r="AH17" s="123" t="str">
        <f t="shared" si="4"/>
        <v/>
      </c>
      <c r="AI17" s="196" t="str">
        <f t="shared" si="4"/>
        <v/>
      </c>
      <c r="AJ17" s="136" t="str">
        <f t="shared" si="5"/>
        <v/>
      </c>
      <c r="AK17" s="125" t="str">
        <f>IFERROR(VLOOKUP($A17,Réservation!$A$2:$P$5,15,0)/VLOOKUP($A17,Réservation!$A$2:$P$5,6,0)*AJ17,"")</f>
        <v/>
      </c>
    </row>
    <row r="18" spans="1:44" ht="24.95" customHeight="1">
      <c r="A18" s="126"/>
      <c r="B18" s="127" t="str">
        <f>IFERROR(VLOOKUP($A18,Réservation!$A$2:$P$5,4,0),"")</f>
        <v/>
      </c>
      <c r="C18" s="127" t="str">
        <f>IFERROR(VLOOKUP($A18,Réservation!$A$2:$P$5,5,0)-1,"")</f>
        <v/>
      </c>
      <c r="D18" s="134" t="str">
        <f>IFERROR(VLOOKUP(A18,T_Réservation[],2,0),"")</f>
        <v/>
      </c>
      <c r="E18" s="194" t="str">
        <f t="shared" si="3"/>
        <v/>
      </c>
      <c r="F18" s="128" t="str">
        <f t="shared" si="3"/>
        <v/>
      </c>
      <c r="G18" s="128" t="str">
        <f t="shared" si="3"/>
        <v/>
      </c>
      <c r="H18" s="128" t="str">
        <f t="shared" si="3"/>
        <v/>
      </c>
      <c r="I18" s="128" t="str">
        <f t="shared" si="3"/>
        <v/>
      </c>
      <c r="J18" s="128" t="str">
        <f t="shared" si="3"/>
        <v/>
      </c>
      <c r="K18" s="128" t="str">
        <f t="shared" si="3"/>
        <v/>
      </c>
      <c r="L18" s="128" t="str">
        <f t="shared" si="3"/>
        <v/>
      </c>
      <c r="M18" s="128" t="str">
        <f t="shared" si="3"/>
        <v/>
      </c>
      <c r="N18" s="128" t="str">
        <f t="shared" si="3"/>
        <v/>
      </c>
      <c r="O18" s="128" t="str">
        <f t="shared" si="3"/>
        <v/>
      </c>
      <c r="P18" s="128" t="str">
        <f t="shared" si="3"/>
        <v/>
      </c>
      <c r="Q18" s="128" t="str">
        <f t="shared" si="3"/>
        <v/>
      </c>
      <c r="R18" s="128" t="str">
        <f t="shared" si="3"/>
        <v/>
      </c>
      <c r="S18" s="128" t="str">
        <f t="shared" si="3"/>
        <v/>
      </c>
      <c r="T18" s="128" t="str">
        <f t="shared" si="3"/>
        <v/>
      </c>
      <c r="U18" s="128" t="str">
        <f t="shared" si="4"/>
        <v/>
      </c>
      <c r="V18" s="128" t="str">
        <f t="shared" si="4"/>
        <v/>
      </c>
      <c r="W18" s="128" t="str">
        <f t="shared" si="4"/>
        <v/>
      </c>
      <c r="X18" s="128" t="str">
        <f t="shared" si="4"/>
        <v/>
      </c>
      <c r="Y18" s="128" t="str">
        <f t="shared" si="4"/>
        <v/>
      </c>
      <c r="Z18" s="128" t="str">
        <f t="shared" si="4"/>
        <v/>
      </c>
      <c r="AA18" s="128" t="str">
        <f t="shared" si="4"/>
        <v/>
      </c>
      <c r="AB18" s="128" t="str">
        <f t="shared" si="4"/>
        <v/>
      </c>
      <c r="AC18" s="128" t="str">
        <f t="shared" si="4"/>
        <v/>
      </c>
      <c r="AD18" s="128" t="str">
        <f t="shared" si="4"/>
        <v/>
      </c>
      <c r="AE18" s="128" t="str">
        <f t="shared" si="4"/>
        <v/>
      </c>
      <c r="AF18" s="128" t="str">
        <f t="shared" si="4"/>
        <v/>
      </c>
      <c r="AG18" s="128" t="str">
        <f t="shared" si="4"/>
        <v/>
      </c>
      <c r="AH18" s="128" t="str">
        <f t="shared" si="4"/>
        <v/>
      </c>
      <c r="AI18" s="197" t="str">
        <f t="shared" si="4"/>
        <v/>
      </c>
      <c r="AJ18" s="136" t="str">
        <f t="shared" si="5"/>
        <v/>
      </c>
      <c r="AK18" s="125" t="str">
        <f>IFERROR(VLOOKUP($A18,Réservation!$A$2:$P$5,15,0)/VLOOKUP($A18,Réservation!$A$2:$P$5,6,0)*AJ18,"")</f>
        <v/>
      </c>
    </row>
    <row r="19" spans="1:44" ht="24.95" customHeight="1">
      <c r="A19" s="121"/>
      <c r="B19" s="122" t="str">
        <f>IFERROR(VLOOKUP($A19,Réservation!$A$2:$P$5,4,0),"")</f>
        <v/>
      </c>
      <c r="C19" s="122" t="str">
        <f>IFERROR(VLOOKUP($A19,Réservation!$A$2:$P$5,5,0)-1,"")</f>
        <v/>
      </c>
      <c r="D19" s="133" t="str">
        <f>IFERROR(VLOOKUP(A19,T_Réservation[],2,0),"")</f>
        <v/>
      </c>
      <c r="E19" s="192" t="str">
        <f t="shared" si="3"/>
        <v/>
      </c>
      <c r="F19" s="123" t="str">
        <f t="shared" si="3"/>
        <v/>
      </c>
      <c r="G19" s="123" t="str">
        <f t="shared" si="3"/>
        <v/>
      </c>
      <c r="H19" s="123" t="str">
        <f t="shared" si="3"/>
        <v/>
      </c>
      <c r="I19" s="123" t="str">
        <f t="shared" si="3"/>
        <v/>
      </c>
      <c r="J19" s="123" t="str">
        <f t="shared" si="3"/>
        <v/>
      </c>
      <c r="K19" s="123" t="str">
        <f t="shared" si="3"/>
        <v/>
      </c>
      <c r="L19" s="123" t="str">
        <f t="shared" si="3"/>
        <v/>
      </c>
      <c r="M19" s="123" t="str">
        <f t="shared" si="3"/>
        <v/>
      </c>
      <c r="N19" s="123" t="str">
        <f t="shared" si="3"/>
        <v/>
      </c>
      <c r="O19" s="123" t="str">
        <f t="shared" si="3"/>
        <v/>
      </c>
      <c r="P19" s="123" t="str">
        <f t="shared" si="3"/>
        <v/>
      </c>
      <c r="Q19" s="123" t="str">
        <f t="shared" si="3"/>
        <v/>
      </c>
      <c r="R19" s="123" t="str">
        <f t="shared" si="3"/>
        <v/>
      </c>
      <c r="S19" s="123" t="str">
        <f t="shared" si="3"/>
        <v/>
      </c>
      <c r="T19" s="123" t="str">
        <f t="shared" si="3"/>
        <v/>
      </c>
      <c r="U19" s="123" t="str">
        <f t="shared" si="4"/>
        <v/>
      </c>
      <c r="V19" s="123" t="str">
        <f t="shared" si="4"/>
        <v/>
      </c>
      <c r="W19" s="123" t="str">
        <f t="shared" si="4"/>
        <v/>
      </c>
      <c r="X19" s="123" t="str">
        <f t="shared" si="4"/>
        <v/>
      </c>
      <c r="Y19" s="123" t="str">
        <f t="shared" si="4"/>
        <v/>
      </c>
      <c r="Z19" s="123" t="str">
        <f t="shared" si="4"/>
        <v/>
      </c>
      <c r="AA19" s="123" t="str">
        <f t="shared" si="4"/>
        <v/>
      </c>
      <c r="AB19" s="123" t="str">
        <f t="shared" si="4"/>
        <v/>
      </c>
      <c r="AC19" s="123" t="str">
        <f t="shared" si="4"/>
        <v/>
      </c>
      <c r="AD19" s="123" t="str">
        <f t="shared" si="4"/>
        <v/>
      </c>
      <c r="AE19" s="123" t="str">
        <f t="shared" si="4"/>
        <v/>
      </c>
      <c r="AF19" s="123" t="str">
        <f t="shared" si="4"/>
        <v/>
      </c>
      <c r="AG19" s="123" t="str">
        <f t="shared" si="4"/>
        <v/>
      </c>
      <c r="AH19" s="123" t="str">
        <f t="shared" si="4"/>
        <v/>
      </c>
      <c r="AI19" s="196" t="str">
        <f t="shared" si="4"/>
        <v/>
      </c>
      <c r="AJ19" s="136" t="str">
        <f t="shared" si="5"/>
        <v/>
      </c>
      <c r="AK19" s="125" t="str">
        <f>IFERROR(VLOOKUP($A19,Réservation!$A$2:$P$5,15,0)/VLOOKUP($A19,Réservation!$A$2:$P$5,6,0)*AJ19,"")</f>
        <v/>
      </c>
    </row>
    <row r="20" spans="1:44" ht="24.95" customHeight="1">
      <c r="A20" s="126"/>
      <c r="B20" s="127" t="str">
        <f>IFERROR(VLOOKUP($A20,Réservation!$A$2:$P$5,4,0),"")</f>
        <v/>
      </c>
      <c r="C20" s="127" t="str">
        <f>IFERROR(VLOOKUP($A20,Réservation!$A$2:$P$5,5,0)-1,"")</f>
        <v/>
      </c>
      <c r="D20" s="134" t="str">
        <f>IFERROR(VLOOKUP(A20,T_Réservation[],2,0),"")</f>
        <v/>
      </c>
      <c r="E20" s="194" t="str">
        <f t="shared" si="3"/>
        <v/>
      </c>
      <c r="F20" s="128" t="str">
        <f t="shared" si="3"/>
        <v/>
      </c>
      <c r="G20" s="128" t="str">
        <f t="shared" si="3"/>
        <v/>
      </c>
      <c r="H20" s="128" t="str">
        <f t="shared" si="3"/>
        <v/>
      </c>
      <c r="I20" s="128" t="str">
        <f t="shared" si="3"/>
        <v/>
      </c>
      <c r="J20" s="128" t="str">
        <f t="shared" si="3"/>
        <v/>
      </c>
      <c r="K20" s="128" t="str">
        <f t="shared" si="3"/>
        <v/>
      </c>
      <c r="L20" s="128" t="str">
        <f t="shared" si="3"/>
        <v/>
      </c>
      <c r="M20" s="128" t="str">
        <f t="shared" si="3"/>
        <v/>
      </c>
      <c r="N20" s="128" t="str">
        <f t="shared" si="3"/>
        <v/>
      </c>
      <c r="O20" s="128" t="str">
        <f t="shared" si="3"/>
        <v/>
      </c>
      <c r="P20" s="128" t="str">
        <f t="shared" si="3"/>
        <v/>
      </c>
      <c r="Q20" s="128" t="str">
        <f t="shared" si="3"/>
        <v/>
      </c>
      <c r="R20" s="128" t="str">
        <f t="shared" si="3"/>
        <v/>
      </c>
      <c r="S20" s="128" t="str">
        <f t="shared" si="3"/>
        <v/>
      </c>
      <c r="T20" s="128" t="str">
        <f t="shared" ref="T20:AI25" si="6">IF(AND(T$3&lt;=$C20,T$3&gt;=$B20),1,"")</f>
        <v/>
      </c>
      <c r="U20" s="128" t="str">
        <f t="shared" si="6"/>
        <v/>
      </c>
      <c r="V20" s="128" t="str">
        <f t="shared" si="6"/>
        <v/>
      </c>
      <c r="W20" s="128" t="str">
        <f t="shared" si="6"/>
        <v/>
      </c>
      <c r="X20" s="128" t="str">
        <f t="shared" si="6"/>
        <v/>
      </c>
      <c r="Y20" s="128" t="str">
        <f t="shared" si="6"/>
        <v/>
      </c>
      <c r="Z20" s="128" t="str">
        <f t="shared" si="6"/>
        <v/>
      </c>
      <c r="AA20" s="128" t="str">
        <f t="shared" si="6"/>
        <v/>
      </c>
      <c r="AB20" s="128" t="str">
        <f t="shared" si="6"/>
        <v/>
      </c>
      <c r="AC20" s="128" t="str">
        <f t="shared" si="6"/>
        <v/>
      </c>
      <c r="AD20" s="128" t="str">
        <f t="shared" si="6"/>
        <v/>
      </c>
      <c r="AE20" s="128" t="str">
        <f t="shared" si="6"/>
        <v/>
      </c>
      <c r="AF20" s="128" t="str">
        <f t="shared" si="6"/>
        <v/>
      </c>
      <c r="AG20" s="128" t="str">
        <f t="shared" si="6"/>
        <v/>
      </c>
      <c r="AH20" s="128" t="str">
        <f t="shared" si="6"/>
        <v/>
      </c>
      <c r="AI20" s="197" t="str">
        <f t="shared" si="6"/>
        <v/>
      </c>
      <c r="AJ20" s="136" t="str">
        <f t="shared" si="5"/>
        <v/>
      </c>
      <c r="AK20" s="125" t="str">
        <f>IFERROR(VLOOKUP($A20,Réservation!$A$2:$P$5,15,0)/VLOOKUP($A20,Réservation!$A$2:$P$5,6,0)*AJ20,"")</f>
        <v/>
      </c>
    </row>
    <row r="21" spans="1:44" ht="24.95" customHeight="1">
      <c r="A21" s="121"/>
      <c r="B21" s="122" t="str">
        <f>IFERROR(VLOOKUP($A21,Réservation!$A$2:$P$5,4,0),"")</f>
        <v/>
      </c>
      <c r="C21" s="122" t="str">
        <f>IFERROR(VLOOKUP($A21,Réservation!$A$2:$P$5,5,0)-1,"")</f>
        <v/>
      </c>
      <c r="D21" s="133" t="str">
        <f>IFERROR(VLOOKUP(A21,T_Réservation[],2,0),"")</f>
        <v/>
      </c>
      <c r="E21" s="192" t="str">
        <f t="shared" ref="E21:T25" si="7">IF(AND(E$3&lt;=$C21,E$3&gt;=$B21),1,"")</f>
        <v/>
      </c>
      <c r="F21" s="123" t="str">
        <f t="shared" si="7"/>
        <v/>
      </c>
      <c r="G21" s="123" t="str">
        <f t="shared" si="7"/>
        <v/>
      </c>
      <c r="H21" s="123" t="str">
        <f t="shared" si="7"/>
        <v/>
      </c>
      <c r="I21" s="123" t="str">
        <f t="shared" si="7"/>
        <v/>
      </c>
      <c r="J21" s="123" t="str">
        <f t="shared" si="7"/>
        <v/>
      </c>
      <c r="K21" s="123" t="str">
        <f t="shared" si="7"/>
        <v/>
      </c>
      <c r="L21" s="123" t="str">
        <f t="shared" si="7"/>
        <v/>
      </c>
      <c r="M21" s="123" t="str">
        <f t="shared" si="7"/>
        <v/>
      </c>
      <c r="N21" s="123" t="str">
        <f t="shared" si="7"/>
        <v/>
      </c>
      <c r="O21" s="123" t="str">
        <f t="shared" si="7"/>
        <v/>
      </c>
      <c r="P21" s="123" t="str">
        <f t="shared" si="7"/>
        <v/>
      </c>
      <c r="Q21" s="123" t="str">
        <f t="shared" si="7"/>
        <v/>
      </c>
      <c r="R21" s="123" t="str">
        <f t="shared" si="7"/>
        <v/>
      </c>
      <c r="S21" s="123" t="str">
        <f t="shared" si="7"/>
        <v/>
      </c>
      <c r="T21" s="123" t="str">
        <f t="shared" si="7"/>
        <v/>
      </c>
      <c r="U21" s="123" t="str">
        <f t="shared" si="6"/>
        <v/>
      </c>
      <c r="V21" s="123" t="str">
        <f t="shared" si="6"/>
        <v/>
      </c>
      <c r="W21" s="123" t="str">
        <f t="shared" si="6"/>
        <v/>
      </c>
      <c r="X21" s="123" t="str">
        <f t="shared" si="6"/>
        <v/>
      </c>
      <c r="Y21" s="123" t="str">
        <f t="shared" si="6"/>
        <v/>
      </c>
      <c r="Z21" s="123" t="str">
        <f t="shared" si="6"/>
        <v/>
      </c>
      <c r="AA21" s="123" t="str">
        <f t="shared" si="6"/>
        <v/>
      </c>
      <c r="AB21" s="123" t="str">
        <f t="shared" si="6"/>
        <v/>
      </c>
      <c r="AC21" s="123" t="str">
        <f t="shared" si="6"/>
        <v/>
      </c>
      <c r="AD21" s="123" t="str">
        <f t="shared" si="6"/>
        <v/>
      </c>
      <c r="AE21" s="123" t="str">
        <f t="shared" si="6"/>
        <v/>
      </c>
      <c r="AF21" s="123" t="str">
        <f t="shared" si="6"/>
        <v/>
      </c>
      <c r="AG21" s="123" t="str">
        <f t="shared" si="6"/>
        <v/>
      </c>
      <c r="AH21" s="123" t="str">
        <f t="shared" si="6"/>
        <v/>
      </c>
      <c r="AI21" s="196" t="str">
        <f t="shared" si="6"/>
        <v/>
      </c>
      <c r="AJ21" s="136" t="str">
        <f t="shared" si="5"/>
        <v/>
      </c>
      <c r="AK21" s="125" t="str">
        <f>IFERROR(VLOOKUP($A21,Réservation!$A$2:$P$5,15,0)/VLOOKUP($A21,Réservation!$A$2:$P$5,6,0)*AJ21,"")</f>
        <v/>
      </c>
    </row>
    <row r="22" spans="1:44" ht="24.95" customHeight="1">
      <c r="A22" s="126"/>
      <c r="B22" s="127" t="str">
        <f>IFERROR(VLOOKUP($A22,Réservation!$A$2:$P$5,4,0),"")</f>
        <v/>
      </c>
      <c r="C22" s="127" t="str">
        <f>IFERROR(VLOOKUP($A22,Réservation!$A$2:$P$5,5,0)-1,"")</f>
        <v/>
      </c>
      <c r="D22" s="134" t="str">
        <f>IFERROR(VLOOKUP(A22,T_Réservation[],2,0),"")</f>
        <v/>
      </c>
      <c r="E22" s="194" t="str">
        <f t="shared" si="7"/>
        <v/>
      </c>
      <c r="F22" s="128" t="str">
        <f t="shared" si="7"/>
        <v/>
      </c>
      <c r="G22" s="128" t="str">
        <f t="shared" si="7"/>
        <v/>
      </c>
      <c r="H22" s="128" t="str">
        <f t="shared" si="7"/>
        <v/>
      </c>
      <c r="I22" s="128" t="str">
        <f t="shared" si="7"/>
        <v/>
      </c>
      <c r="J22" s="128" t="str">
        <f t="shared" si="7"/>
        <v/>
      </c>
      <c r="K22" s="128" t="str">
        <f t="shared" si="7"/>
        <v/>
      </c>
      <c r="L22" s="128" t="str">
        <f t="shared" si="7"/>
        <v/>
      </c>
      <c r="M22" s="128" t="str">
        <f t="shared" si="7"/>
        <v/>
      </c>
      <c r="N22" s="128" t="str">
        <f t="shared" si="7"/>
        <v/>
      </c>
      <c r="O22" s="128" t="str">
        <f t="shared" si="7"/>
        <v/>
      </c>
      <c r="P22" s="128" t="str">
        <f t="shared" si="7"/>
        <v/>
      </c>
      <c r="Q22" s="128" t="str">
        <f t="shared" si="7"/>
        <v/>
      </c>
      <c r="R22" s="128" t="str">
        <f t="shared" si="7"/>
        <v/>
      </c>
      <c r="S22" s="128" t="str">
        <f t="shared" si="7"/>
        <v/>
      </c>
      <c r="T22" s="128" t="str">
        <f t="shared" si="7"/>
        <v/>
      </c>
      <c r="U22" s="128" t="str">
        <f t="shared" si="6"/>
        <v/>
      </c>
      <c r="V22" s="128" t="str">
        <f t="shared" si="6"/>
        <v/>
      </c>
      <c r="W22" s="128" t="str">
        <f t="shared" si="6"/>
        <v/>
      </c>
      <c r="X22" s="128" t="str">
        <f t="shared" si="6"/>
        <v/>
      </c>
      <c r="Y22" s="128" t="str">
        <f t="shared" si="6"/>
        <v/>
      </c>
      <c r="Z22" s="128" t="str">
        <f t="shared" si="6"/>
        <v/>
      </c>
      <c r="AA22" s="128" t="str">
        <f t="shared" si="6"/>
        <v/>
      </c>
      <c r="AB22" s="128" t="str">
        <f t="shared" si="6"/>
        <v/>
      </c>
      <c r="AC22" s="128" t="str">
        <f t="shared" si="6"/>
        <v/>
      </c>
      <c r="AD22" s="128" t="str">
        <f t="shared" si="6"/>
        <v/>
      </c>
      <c r="AE22" s="128" t="str">
        <f t="shared" si="6"/>
        <v/>
      </c>
      <c r="AF22" s="128" t="str">
        <f t="shared" si="6"/>
        <v/>
      </c>
      <c r="AG22" s="128" t="str">
        <f t="shared" si="6"/>
        <v/>
      </c>
      <c r="AH22" s="128" t="str">
        <f t="shared" si="6"/>
        <v/>
      </c>
      <c r="AI22" s="197" t="str">
        <f t="shared" si="6"/>
        <v/>
      </c>
      <c r="AJ22" s="136" t="str">
        <f t="shared" si="5"/>
        <v/>
      </c>
      <c r="AK22" s="125" t="str">
        <f>IFERROR(VLOOKUP($A22,Réservation!$A$2:$P$5,15,0)/VLOOKUP($A22,Réservation!$A$2:$P$5,6,0)*AJ22,"")</f>
        <v/>
      </c>
    </row>
    <row r="23" spans="1:44" ht="24.95" customHeight="1">
      <c r="A23" s="121"/>
      <c r="B23" s="122" t="str">
        <f>IFERROR(VLOOKUP($A23,Réservation!$A$2:$P$5,4,0),"")</f>
        <v/>
      </c>
      <c r="C23" s="122" t="str">
        <f>IFERROR(VLOOKUP($A23,Réservation!$A$2:$P$5,5,0)-1,"")</f>
        <v/>
      </c>
      <c r="D23" s="133" t="str">
        <f>IFERROR(VLOOKUP(A23,T_Réservation[],2,0),"")</f>
        <v/>
      </c>
      <c r="E23" s="192" t="str">
        <f t="shared" si="7"/>
        <v/>
      </c>
      <c r="F23" s="123" t="str">
        <f t="shared" si="7"/>
        <v/>
      </c>
      <c r="G23" s="123" t="str">
        <f t="shared" si="7"/>
        <v/>
      </c>
      <c r="H23" s="123" t="str">
        <f t="shared" si="7"/>
        <v/>
      </c>
      <c r="I23" s="123" t="str">
        <f t="shared" si="7"/>
        <v/>
      </c>
      <c r="J23" s="123" t="str">
        <f t="shared" si="7"/>
        <v/>
      </c>
      <c r="K23" s="123" t="str">
        <f t="shared" si="7"/>
        <v/>
      </c>
      <c r="L23" s="123" t="str">
        <f t="shared" si="7"/>
        <v/>
      </c>
      <c r="M23" s="123" t="str">
        <f t="shared" si="7"/>
        <v/>
      </c>
      <c r="N23" s="123" t="str">
        <f t="shared" si="7"/>
        <v/>
      </c>
      <c r="O23" s="123" t="str">
        <f t="shared" si="7"/>
        <v/>
      </c>
      <c r="P23" s="123" t="str">
        <f t="shared" si="7"/>
        <v/>
      </c>
      <c r="Q23" s="123" t="str">
        <f t="shared" si="7"/>
        <v/>
      </c>
      <c r="R23" s="123" t="str">
        <f t="shared" si="7"/>
        <v/>
      </c>
      <c r="S23" s="123" t="str">
        <f t="shared" si="7"/>
        <v/>
      </c>
      <c r="T23" s="123" t="str">
        <f t="shared" si="7"/>
        <v/>
      </c>
      <c r="U23" s="123" t="str">
        <f t="shared" si="6"/>
        <v/>
      </c>
      <c r="V23" s="123" t="str">
        <f t="shared" si="6"/>
        <v/>
      </c>
      <c r="W23" s="123" t="str">
        <f t="shared" si="6"/>
        <v/>
      </c>
      <c r="X23" s="123" t="str">
        <f t="shared" si="6"/>
        <v/>
      </c>
      <c r="Y23" s="123" t="str">
        <f t="shared" si="6"/>
        <v/>
      </c>
      <c r="Z23" s="123" t="str">
        <f t="shared" si="6"/>
        <v/>
      </c>
      <c r="AA23" s="123" t="str">
        <f t="shared" si="6"/>
        <v/>
      </c>
      <c r="AB23" s="123" t="str">
        <f t="shared" si="6"/>
        <v/>
      </c>
      <c r="AC23" s="123" t="str">
        <f t="shared" si="6"/>
        <v/>
      </c>
      <c r="AD23" s="123" t="str">
        <f t="shared" si="6"/>
        <v/>
      </c>
      <c r="AE23" s="123" t="str">
        <f t="shared" si="6"/>
        <v/>
      </c>
      <c r="AF23" s="123" t="str">
        <f t="shared" si="6"/>
        <v/>
      </c>
      <c r="AG23" s="123" t="str">
        <f t="shared" si="6"/>
        <v/>
      </c>
      <c r="AH23" s="123" t="str">
        <f t="shared" si="6"/>
        <v/>
      </c>
      <c r="AI23" s="196" t="str">
        <f t="shared" si="6"/>
        <v/>
      </c>
      <c r="AJ23" s="136" t="str">
        <f t="shared" si="5"/>
        <v/>
      </c>
      <c r="AK23" s="125" t="str">
        <f>IFERROR(VLOOKUP($A23,Réservation!$A$2:$P$5,15,0)/VLOOKUP($A23,Réservation!$A$2:$P$5,6,0)*AJ23,"")</f>
        <v/>
      </c>
    </row>
    <row r="24" spans="1:44" ht="24.95" customHeight="1">
      <c r="A24" s="126"/>
      <c r="B24" s="127" t="str">
        <f>IFERROR(VLOOKUP($A24,Réservation!$A$2:$P$5,4,0),"")</f>
        <v/>
      </c>
      <c r="C24" s="127" t="str">
        <f>IFERROR(VLOOKUP($A24,Réservation!$A$2:$P$5,5,0)-1,"")</f>
        <v/>
      </c>
      <c r="D24" s="134" t="str">
        <f>IFERROR(VLOOKUP(A24,T_Réservation[],2,0),"")</f>
        <v/>
      </c>
      <c r="E24" s="194" t="str">
        <f t="shared" si="7"/>
        <v/>
      </c>
      <c r="F24" s="128" t="str">
        <f t="shared" si="7"/>
        <v/>
      </c>
      <c r="G24" s="128" t="str">
        <f t="shared" si="7"/>
        <v/>
      </c>
      <c r="H24" s="128" t="str">
        <f t="shared" si="7"/>
        <v/>
      </c>
      <c r="I24" s="128" t="str">
        <f t="shared" si="7"/>
        <v/>
      </c>
      <c r="J24" s="128" t="str">
        <f t="shared" si="7"/>
        <v/>
      </c>
      <c r="K24" s="128" t="str">
        <f t="shared" si="7"/>
        <v/>
      </c>
      <c r="L24" s="128" t="str">
        <f t="shared" si="7"/>
        <v/>
      </c>
      <c r="M24" s="128" t="str">
        <f t="shared" si="7"/>
        <v/>
      </c>
      <c r="N24" s="128" t="str">
        <f t="shared" si="7"/>
        <v/>
      </c>
      <c r="O24" s="128" t="str">
        <f t="shared" si="7"/>
        <v/>
      </c>
      <c r="P24" s="128" t="str">
        <f t="shared" si="7"/>
        <v/>
      </c>
      <c r="Q24" s="128" t="str">
        <f t="shared" si="7"/>
        <v/>
      </c>
      <c r="R24" s="128" t="str">
        <f t="shared" si="7"/>
        <v/>
      </c>
      <c r="S24" s="128" t="str">
        <f t="shared" si="7"/>
        <v/>
      </c>
      <c r="T24" s="128" t="str">
        <f t="shared" si="7"/>
        <v/>
      </c>
      <c r="U24" s="128" t="str">
        <f t="shared" si="6"/>
        <v/>
      </c>
      <c r="V24" s="128" t="str">
        <f t="shared" si="6"/>
        <v/>
      </c>
      <c r="W24" s="128" t="str">
        <f t="shared" si="6"/>
        <v/>
      </c>
      <c r="X24" s="128" t="str">
        <f t="shared" si="6"/>
        <v/>
      </c>
      <c r="Y24" s="128" t="str">
        <f t="shared" si="6"/>
        <v/>
      </c>
      <c r="Z24" s="128" t="str">
        <f t="shared" si="6"/>
        <v/>
      </c>
      <c r="AA24" s="128" t="str">
        <f t="shared" si="6"/>
        <v/>
      </c>
      <c r="AB24" s="128" t="str">
        <f t="shared" si="6"/>
        <v/>
      </c>
      <c r="AC24" s="128" t="str">
        <f t="shared" si="6"/>
        <v/>
      </c>
      <c r="AD24" s="128" t="str">
        <f t="shared" si="6"/>
        <v/>
      </c>
      <c r="AE24" s="128" t="str">
        <f t="shared" si="6"/>
        <v/>
      </c>
      <c r="AF24" s="128" t="str">
        <f t="shared" si="6"/>
        <v/>
      </c>
      <c r="AG24" s="128" t="str">
        <f t="shared" si="6"/>
        <v/>
      </c>
      <c r="AH24" s="128" t="str">
        <f t="shared" si="6"/>
        <v/>
      </c>
      <c r="AI24" s="197" t="str">
        <f t="shared" si="6"/>
        <v/>
      </c>
      <c r="AJ24" s="136" t="str">
        <f t="shared" si="5"/>
        <v/>
      </c>
      <c r="AK24" s="125" t="str">
        <f>IFERROR(VLOOKUP($A24,Réservation!$A$2:$P$5,15,0)/VLOOKUP($A24,Réservation!$A$2:$P$5,6,0)*AJ24,"")</f>
        <v/>
      </c>
    </row>
    <row r="25" spans="1:44" ht="24.95" customHeight="1">
      <c r="A25" s="129"/>
      <c r="B25" s="130" t="str">
        <f>IFERROR(VLOOKUP($A25,Réservation!$A$2:$P$5,4,0),"")</f>
        <v/>
      </c>
      <c r="C25" s="130" t="str">
        <f>IFERROR(VLOOKUP($A25,Réservation!$A$2:$P$5,5,0)-1,"")</f>
        <v/>
      </c>
      <c r="D25" s="135" t="str">
        <f>IFERROR(VLOOKUP(A25,T_Réservation[],2,0),"")</f>
        <v/>
      </c>
      <c r="E25" s="198" t="str">
        <f t="shared" si="7"/>
        <v/>
      </c>
      <c r="F25" s="131" t="str">
        <f t="shared" si="7"/>
        <v/>
      </c>
      <c r="G25" s="131" t="str">
        <f t="shared" si="7"/>
        <v/>
      </c>
      <c r="H25" s="131" t="str">
        <f t="shared" si="7"/>
        <v/>
      </c>
      <c r="I25" s="131" t="str">
        <f t="shared" si="7"/>
        <v/>
      </c>
      <c r="J25" s="131" t="str">
        <f t="shared" si="7"/>
        <v/>
      </c>
      <c r="K25" s="131" t="str">
        <f t="shared" si="7"/>
        <v/>
      </c>
      <c r="L25" s="131" t="str">
        <f t="shared" si="7"/>
        <v/>
      </c>
      <c r="M25" s="131" t="str">
        <f t="shared" si="7"/>
        <v/>
      </c>
      <c r="N25" s="131" t="str">
        <f t="shared" si="7"/>
        <v/>
      </c>
      <c r="O25" s="131" t="str">
        <f t="shared" si="7"/>
        <v/>
      </c>
      <c r="P25" s="131" t="str">
        <f t="shared" si="7"/>
        <v/>
      </c>
      <c r="Q25" s="131" t="str">
        <f t="shared" si="7"/>
        <v/>
      </c>
      <c r="R25" s="131" t="str">
        <f t="shared" si="7"/>
        <v/>
      </c>
      <c r="S25" s="131" t="str">
        <f t="shared" si="7"/>
        <v/>
      </c>
      <c r="T25" s="131" t="str">
        <f t="shared" si="7"/>
        <v/>
      </c>
      <c r="U25" s="131" t="str">
        <f t="shared" si="6"/>
        <v/>
      </c>
      <c r="V25" s="131" t="str">
        <f t="shared" si="6"/>
        <v/>
      </c>
      <c r="W25" s="131" t="str">
        <f t="shared" si="6"/>
        <v/>
      </c>
      <c r="X25" s="131" t="str">
        <f t="shared" si="6"/>
        <v/>
      </c>
      <c r="Y25" s="131" t="str">
        <f t="shared" si="6"/>
        <v/>
      </c>
      <c r="Z25" s="131" t="str">
        <f t="shared" si="6"/>
        <v/>
      </c>
      <c r="AA25" s="131" t="str">
        <f t="shared" si="6"/>
        <v/>
      </c>
      <c r="AB25" s="131" t="str">
        <f t="shared" si="6"/>
        <v/>
      </c>
      <c r="AC25" s="131" t="str">
        <f t="shared" si="6"/>
        <v/>
      </c>
      <c r="AD25" s="131" t="str">
        <f t="shared" si="6"/>
        <v/>
      </c>
      <c r="AE25" s="131" t="str">
        <f t="shared" si="6"/>
        <v/>
      </c>
      <c r="AF25" s="131" t="str">
        <f t="shared" si="6"/>
        <v/>
      </c>
      <c r="AG25" s="131" t="str">
        <f t="shared" si="6"/>
        <v/>
      </c>
      <c r="AH25" s="131" t="str">
        <f t="shared" si="6"/>
        <v/>
      </c>
      <c r="AI25" s="199" t="str">
        <f t="shared" si="6"/>
        <v/>
      </c>
      <c r="AJ25" s="137" t="str">
        <f t="shared" si="5"/>
        <v/>
      </c>
      <c r="AK25" s="132" t="str">
        <f>IFERROR(VLOOKUP($A25,Réservation!$A$2:$P$5,15,0)/VLOOKUP($A25,Réservation!$A$2:$P$5,6,0)*AJ25,"")</f>
        <v/>
      </c>
    </row>
    <row r="26" spans="1:44" s="118" customFormat="1" ht="20.100000000000001" customHeight="1">
      <c r="B26" s="119"/>
      <c r="C26" s="119"/>
    </row>
    <row r="27" spans="1:44" s="118" customFormat="1" ht="20.100000000000001" customHeight="1">
      <c r="B27" s="119"/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</row>
    <row r="28" spans="1:44" s="118" customFormat="1" ht="20.100000000000001" customHeight="1">
      <c r="B28" s="119"/>
      <c r="C28" s="97"/>
      <c r="AC28" s="97"/>
      <c r="AD28" s="97"/>
      <c r="AE28" s="97"/>
      <c r="AF28" s="97"/>
    </row>
    <row r="29" spans="1:44" s="118" customFormat="1" ht="20.100000000000001" customHeight="1">
      <c r="B29" s="119"/>
      <c r="C29" s="119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97"/>
      <c r="AA29" s="97"/>
    </row>
    <row r="30" spans="1:44" s="118" customFormat="1" ht="20.100000000000001" customHeight="1">
      <c r="B30" s="119"/>
      <c r="C30" s="119"/>
    </row>
    <row r="31" spans="1:44" s="118" customFormat="1" ht="20.100000000000001" customHeight="1">
      <c r="B31" s="97"/>
      <c r="C31" s="119"/>
      <c r="W31" s="97"/>
      <c r="X31" s="97"/>
      <c r="Y31" s="97"/>
      <c r="Z31" s="97"/>
      <c r="AA31" s="97"/>
      <c r="AB31" s="97"/>
      <c r="AC31" s="97"/>
      <c r="AD31" s="97"/>
      <c r="AE31" s="97"/>
      <c r="AF31" s="97"/>
      <c r="AG31" s="97"/>
      <c r="AH31" s="97"/>
      <c r="AI31" s="97"/>
      <c r="AJ31" s="97"/>
      <c r="AK31" s="97"/>
      <c r="AL31" s="97"/>
      <c r="AM31" s="97"/>
      <c r="AN31" s="97"/>
      <c r="AO31" s="97"/>
      <c r="AP31" s="97"/>
      <c r="AQ31" s="97"/>
      <c r="AR31" s="97"/>
    </row>
    <row r="32" spans="1:44" s="118" customFormat="1" ht="20.100000000000001" customHeight="1">
      <c r="B32" s="119"/>
      <c r="C32" s="119"/>
    </row>
    <row r="33" spans="2:27" s="118" customFormat="1" ht="20.100000000000001" customHeight="1">
      <c r="B33" s="119"/>
      <c r="C33" s="119"/>
      <c r="T33" s="97"/>
      <c r="U33" s="97"/>
      <c r="V33" s="97"/>
      <c r="W33" s="97"/>
      <c r="X33" s="97"/>
      <c r="Y33" s="97"/>
      <c r="Z33" s="97"/>
      <c r="AA33" s="97"/>
    </row>
    <row r="34" spans="2:27" s="95" customFormat="1" ht="20.100000000000001" customHeight="1">
      <c r="B34" s="96"/>
      <c r="C34" s="96"/>
    </row>
    <row r="35" spans="2:27" s="95" customFormat="1" ht="20.100000000000001" customHeight="1">
      <c r="B35" s="96"/>
      <c r="C35" s="96"/>
    </row>
    <row r="36" spans="2:27" s="95" customFormat="1" ht="20.100000000000001" customHeight="1">
      <c r="B36" s="96"/>
      <c r="C36" s="96"/>
    </row>
    <row r="37" spans="2:27" s="95" customFormat="1" ht="20.100000000000001" customHeight="1">
      <c r="B37" s="96"/>
      <c r="C37" s="96"/>
    </row>
    <row r="38" spans="2:27" s="95" customFormat="1" ht="20.100000000000001" customHeight="1">
      <c r="B38" s="96"/>
      <c r="C38" s="96"/>
    </row>
    <row r="39" spans="2:27" s="95" customFormat="1" ht="20.100000000000001" customHeight="1">
      <c r="B39" s="96"/>
      <c r="C39" s="96"/>
    </row>
    <row r="40" spans="2:27" s="95" customFormat="1" ht="20.100000000000001" customHeight="1">
      <c r="B40" s="96"/>
      <c r="C40" s="96"/>
    </row>
    <row r="41" spans="2:27" s="95" customFormat="1" ht="20.100000000000001" customHeight="1">
      <c r="B41" s="96"/>
      <c r="C41" s="96"/>
    </row>
    <row r="42" spans="2:27" s="95" customFormat="1" ht="20.100000000000001" customHeight="1">
      <c r="B42" s="96"/>
      <c r="C42" s="96"/>
    </row>
    <row r="43" spans="2:27" s="95" customFormat="1" ht="20.100000000000001" customHeight="1">
      <c r="B43" s="96"/>
      <c r="C43" s="96"/>
    </row>
    <row r="44" spans="2:27" s="95" customFormat="1" ht="20.100000000000001" customHeight="1">
      <c r="B44" s="96"/>
      <c r="C44" s="96"/>
    </row>
    <row r="45" spans="2:27" s="95" customFormat="1" ht="20.100000000000001" customHeight="1">
      <c r="B45" s="96"/>
      <c r="C45" s="96"/>
    </row>
    <row r="46" spans="2:27" s="95" customFormat="1" ht="20.100000000000001" customHeight="1">
      <c r="B46" s="96"/>
      <c r="C46" s="96"/>
    </row>
    <row r="47" spans="2:27" s="95" customFormat="1" ht="20.100000000000001" customHeight="1">
      <c r="B47" s="96"/>
      <c r="C47" s="96"/>
    </row>
    <row r="48" spans="2:27" s="95" customFormat="1" ht="20.100000000000001" customHeight="1">
      <c r="B48" s="96"/>
      <c r="C48" s="96"/>
    </row>
    <row r="49" spans="2:3" s="95" customFormat="1" ht="20.100000000000001" customHeight="1">
      <c r="B49" s="96"/>
      <c r="C49" s="96"/>
    </row>
    <row r="50" spans="2:3" s="95" customFormat="1" ht="20.100000000000001" customHeight="1">
      <c r="B50" s="96"/>
      <c r="C50" s="96"/>
    </row>
    <row r="51" spans="2:3" s="95" customFormat="1" ht="20.100000000000001" customHeight="1">
      <c r="B51" s="96"/>
      <c r="C51" s="96"/>
    </row>
    <row r="52" spans="2:3" s="95" customFormat="1" ht="20.100000000000001" customHeight="1">
      <c r="B52" s="96"/>
      <c r="C52" s="96"/>
    </row>
    <row r="53" spans="2:3" s="95" customFormat="1" ht="20.100000000000001" customHeight="1">
      <c r="B53" s="96"/>
      <c r="C53" s="96"/>
    </row>
    <row r="54" spans="2:3" s="95" customFormat="1" ht="20.100000000000001" customHeight="1">
      <c r="B54" s="96"/>
      <c r="C54" s="96"/>
    </row>
    <row r="55" spans="2:3" s="95" customFormat="1" ht="20.100000000000001" customHeight="1">
      <c r="B55" s="96"/>
      <c r="C55" s="96"/>
    </row>
    <row r="56" spans="2:3" s="95" customFormat="1" ht="20.100000000000001" customHeight="1">
      <c r="B56" s="96"/>
      <c r="C56" s="96"/>
    </row>
    <row r="57" spans="2:3" s="95" customFormat="1" ht="20.100000000000001" customHeight="1">
      <c r="B57" s="96"/>
      <c r="C57" s="96"/>
    </row>
    <row r="58" spans="2:3" s="95" customFormat="1" ht="20.100000000000001" customHeight="1">
      <c r="B58" s="96"/>
      <c r="C58" s="96"/>
    </row>
    <row r="59" spans="2:3" s="95" customFormat="1" ht="20.100000000000001" customHeight="1">
      <c r="B59" s="96"/>
      <c r="C59" s="96"/>
    </row>
    <row r="60" spans="2:3" s="95" customFormat="1" ht="20.100000000000001" customHeight="1">
      <c r="B60" s="96"/>
      <c r="C60" s="96"/>
    </row>
    <row r="61" spans="2:3" s="95" customFormat="1" ht="20.100000000000001" customHeight="1">
      <c r="B61" s="96"/>
      <c r="C61" s="96"/>
    </row>
    <row r="62" spans="2:3" s="95" customFormat="1" ht="20.100000000000001" customHeight="1">
      <c r="B62" s="96"/>
      <c r="C62" s="96"/>
    </row>
    <row r="63" spans="2:3" s="95" customFormat="1" ht="20.100000000000001" customHeight="1">
      <c r="B63" s="96"/>
      <c r="C63" s="96"/>
    </row>
    <row r="64" spans="2:3" s="95" customFormat="1" ht="20.100000000000001" customHeight="1">
      <c r="B64" s="96"/>
      <c r="C64" s="96"/>
    </row>
    <row r="65" spans="2:3" s="95" customFormat="1" ht="20.100000000000001" customHeight="1">
      <c r="B65" s="96"/>
      <c r="C65" s="96"/>
    </row>
    <row r="66" spans="2:3" s="95" customFormat="1" ht="20.100000000000001" customHeight="1">
      <c r="B66" s="96"/>
      <c r="C66" s="96"/>
    </row>
    <row r="67" spans="2:3" s="95" customFormat="1" ht="20.100000000000001" customHeight="1">
      <c r="B67" s="96"/>
      <c r="C67" s="96"/>
    </row>
    <row r="68" spans="2:3" s="95" customFormat="1" ht="20.100000000000001" customHeight="1">
      <c r="B68" s="96"/>
      <c r="C68" s="96"/>
    </row>
    <row r="69" spans="2:3" s="95" customFormat="1" ht="20.100000000000001" customHeight="1">
      <c r="B69" s="96"/>
      <c r="C69" s="96"/>
    </row>
    <row r="70" spans="2:3" s="95" customFormat="1" ht="20.100000000000001" customHeight="1">
      <c r="B70" s="96"/>
      <c r="C70" s="96"/>
    </row>
    <row r="71" spans="2:3" s="95" customFormat="1" ht="20.100000000000001" customHeight="1">
      <c r="B71" s="96"/>
      <c r="C71" s="96"/>
    </row>
    <row r="72" spans="2:3" s="95" customFormat="1" ht="20.100000000000001" customHeight="1">
      <c r="B72" s="96"/>
      <c r="C72" s="96"/>
    </row>
    <row r="73" spans="2:3" s="95" customFormat="1" ht="20.100000000000001" customHeight="1">
      <c r="B73" s="96"/>
      <c r="C73" s="96"/>
    </row>
    <row r="74" spans="2:3" s="95" customFormat="1" ht="20.100000000000001" customHeight="1">
      <c r="B74" s="96"/>
      <c r="C74" s="96"/>
    </row>
    <row r="75" spans="2:3" s="95" customFormat="1" ht="20.100000000000001" customHeight="1">
      <c r="B75" s="96"/>
      <c r="C75" s="96"/>
    </row>
    <row r="76" spans="2:3" s="95" customFormat="1" ht="20.100000000000001" customHeight="1">
      <c r="B76" s="96"/>
      <c r="C76" s="96"/>
    </row>
    <row r="77" spans="2:3" s="95" customFormat="1" ht="20.100000000000001" customHeight="1">
      <c r="B77" s="96"/>
      <c r="C77" s="96"/>
    </row>
    <row r="78" spans="2:3" s="95" customFormat="1" ht="20.100000000000001" customHeight="1">
      <c r="B78" s="96"/>
      <c r="C78" s="96"/>
    </row>
    <row r="79" spans="2:3" s="95" customFormat="1" ht="20.100000000000001" customHeight="1">
      <c r="B79" s="96"/>
      <c r="C79" s="96"/>
    </row>
    <row r="80" spans="2:3" s="95" customFormat="1" ht="20.100000000000001" customHeight="1">
      <c r="B80" s="96"/>
      <c r="C80" s="96"/>
    </row>
    <row r="81" spans="2:3" s="95" customFormat="1" ht="20.100000000000001" customHeight="1">
      <c r="B81" s="96"/>
      <c r="C81" s="96"/>
    </row>
    <row r="82" spans="2:3" s="95" customFormat="1" ht="20.100000000000001" customHeight="1">
      <c r="B82" s="96"/>
      <c r="C82" s="96"/>
    </row>
    <row r="83" spans="2:3" s="95" customFormat="1" ht="20.100000000000001" customHeight="1">
      <c r="B83" s="96"/>
      <c r="C83" s="96"/>
    </row>
    <row r="84" spans="2:3" s="95" customFormat="1" ht="20.100000000000001" customHeight="1">
      <c r="B84" s="96"/>
      <c r="C84" s="96"/>
    </row>
    <row r="85" spans="2:3" s="95" customFormat="1" ht="20.100000000000001" customHeight="1">
      <c r="B85" s="96"/>
      <c r="C85" s="96"/>
    </row>
    <row r="86" spans="2:3" s="95" customFormat="1" ht="20.100000000000001" customHeight="1">
      <c r="B86" s="96"/>
      <c r="C86" s="96"/>
    </row>
    <row r="87" spans="2:3" s="95" customFormat="1" ht="20.100000000000001" customHeight="1">
      <c r="B87" s="96"/>
      <c r="C87" s="96"/>
    </row>
    <row r="88" spans="2:3" s="95" customFormat="1" ht="20.100000000000001" customHeight="1">
      <c r="B88" s="96"/>
      <c r="C88" s="96"/>
    </row>
    <row r="89" spans="2:3" s="95" customFormat="1" ht="20.100000000000001" customHeight="1">
      <c r="B89" s="96"/>
      <c r="C89" s="96"/>
    </row>
    <row r="90" spans="2:3" s="95" customFormat="1" ht="20.100000000000001" customHeight="1">
      <c r="B90" s="96"/>
      <c r="C90" s="96"/>
    </row>
    <row r="91" spans="2:3" s="95" customFormat="1" ht="20.100000000000001" customHeight="1">
      <c r="B91" s="96"/>
      <c r="C91" s="96"/>
    </row>
    <row r="92" spans="2:3" s="95" customFormat="1" ht="20.100000000000001" customHeight="1">
      <c r="B92" s="96"/>
      <c r="C92" s="96"/>
    </row>
    <row r="93" spans="2:3" s="95" customFormat="1" ht="20.100000000000001" customHeight="1">
      <c r="B93" s="96"/>
      <c r="C93" s="96"/>
    </row>
    <row r="94" spans="2:3" s="95" customFormat="1" ht="20.100000000000001" customHeight="1">
      <c r="B94" s="96"/>
      <c r="C94" s="96"/>
    </row>
    <row r="95" spans="2:3" s="95" customFormat="1" ht="20.100000000000001" customHeight="1">
      <c r="B95" s="96"/>
      <c r="C95" s="96"/>
    </row>
    <row r="96" spans="2:3" s="95" customFormat="1" ht="20.100000000000001" customHeight="1">
      <c r="B96" s="96"/>
      <c r="C96" s="96"/>
    </row>
    <row r="97" spans="2:3" s="95" customFormat="1" ht="20.100000000000001" customHeight="1">
      <c r="B97" s="96"/>
      <c r="C97" s="96"/>
    </row>
    <row r="98" spans="2:3" s="95" customFormat="1" ht="20.100000000000001" customHeight="1">
      <c r="B98" s="96"/>
      <c r="C98" s="96"/>
    </row>
    <row r="99" spans="2:3" s="95" customFormat="1" ht="20.100000000000001" customHeight="1">
      <c r="B99" s="96"/>
      <c r="C99" s="96"/>
    </row>
    <row r="100" spans="2:3" s="95" customFormat="1" ht="20.100000000000001" customHeight="1">
      <c r="B100" s="96"/>
      <c r="C100" s="96"/>
    </row>
    <row r="101" spans="2:3" s="95" customFormat="1" ht="20.100000000000001" customHeight="1">
      <c r="B101" s="96"/>
      <c r="C101" s="96"/>
    </row>
    <row r="102" spans="2:3" s="95" customFormat="1" ht="20.100000000000001" customHeight="1">
      <c r="B102" s="96"/>
      <c r="C102" s="96"/>
    </row>
    <row r="103" spans="2:3" s="95" customFormat="1" ht="20.100000000000001" customHeight="1">
      <c r="B103" s="96"/>
      <c r="C103" s="96"/>
    </row>
    <row r="104" spans="2:3" s="95" customFormat="1" ht="20.100000000000001" customHeight="1">
      <c r="B104" s="96"/>
      <c r="C104" s="96"/>
    </row>
    <row r="105" spans="2:3" s="95" customFormat="1" ht="20.100000000000001" customHeight="1">
      <c r="B105" s="96"/>
      <c r="C105" s="96"/>
    </row>
    <row r="106" spans="2:3" s="95" customFormat="1" ht="20.100000000000001" customHeight="1">
      <c r="B106" s="96"/>
      <c r="C106" s="96"/>
    </row>
    <row r="107" spans="2:3" s="95" customFormat="1" ht="20.100000000000001" customHeight="1">
      <c r="B107" s="96"/>
      <c r="C107" s="96"/>
    </row>
    <row r="108" spans="2:3" s="95" customFormat="1" ht="20.100000000000001" customHeight="1">
      <c r="B108" s="96"/>
      <c r="C108" s="96"/>
    </row>
    <row r="109" spans="2:3" s="95" customFormat="1" ht="20.100000000000001" customHeight="1">
      <c r="B109" s="96"/>
      <c r="C109" s="96"/>
    </row>
    <row r="110" spans="2:3" s="95" customFormat="1" ht="20.100000000000001" customHeight="1">
      <c r="B110" s="96"/>
      <c r="C110" s="96"/>
    </row>
    <row r="111" spans="2:3" s="95" customFormat="1" ht="20.100000000000001" customHeight="1">
      <c r="B111" s="96"/>
      <c r="C111" s="96"/>
    </row>
    <row r="112" spans="2:3" s="95" customFormat="1" ht="20.100000000000001" customHeight="1">
      <c r="B112" s="96"/>
      <c r="C112" s="96"/>
    </row>
    <row r="113" spans="2:3" s="95" customFormat="1" ht="20.100000000000001" customHeight="1">
      <c r="B113" s="96"/>
      <c r="C113" s="96"/>
    </row>
    <row r="114" spans="2:3" s="95" customFormat="1" ht="20.100000000000001" customHeight="1">
      <c r="B114" s="96"/>
      <c r="C114" s="96"/>
    </row>
    <row r="115" spans="2:3" s="95" customFormat="1" ht="20.100000000000001" customHeight="1">
      <c r="B115" s="96"/>
      <c r="C115" s="96"/>
    </row>
    <row r="116" spans="2:3" s="95" customFormat="1" ht="20.100000000000001" customHeight="1">
      <c r="B116" s="96"/>
      <c r="C116" s="96"/>
    </row>
    <row r="117" spans="2:3" s="95" customFormat="1" ht="20.100000000000001" customHeight="1">
      <c r="B117" s="96"/>
      <c r="C117" s="96"/>
    </row>
    <row r="118" spans="2:3" s="95" customFormat="1" ht="20.100000000000001" customHeight="1">
      <c r="B118" s="96"/>
      <c r="C118" s="96"/>
    </row>
    <row r="119" spans="2:3" s="95" customFormat="1" ht="20.100000000000001" customHeight="1">
      <c r="B119" s="96"/>
      <c r="C119" s="96"/>
    </row>
    <row r="120" spans="2:3" s="95" customFormat="1" ht="20.100000000000001" customHeight="1">
      <c r="B120" s="96"/>
      <c r="C120" s="96"/>
    </row>
    <row r="121" spans="2:3" s="95" customFormat="1" ht="20.100000000000001" customHeight="1">
      <c r="B121" s="96"/>
      <c r="C121" s="96"/>
    </row>
    <row r="122" spans="2:3" s="95" customFormat="1" ht="20.100000000000001" customHeight="1">
      <c r="B122" s="96"/>
      <c r="C122" s="96"/>
    </row>
    <row r="123" spans="2:3" s="95" customFormat="1" ht="20.100000000000001" customHeight="1">
      <c r="B123" s="96"/>
      <c r="C123" s="96"/>
    </row>
    <row r="124" spans="2:3" s="95" customFormat="1" ht="20.100000000000001" customHeight="1">
      <c r="B124" s="96"/>
      <c r="C124" s="96"/>
    </row>
    <row r="125" spans="2:3" s="95" customFormat="1" ht="20.100000000000001" customHeight="1">
      <c r="B125" s="96"/>
      <c r="C125" s="96"/>
    </row>
    <row r="126" spans="2:3" s="95" customFormat="1" ht="20.100000000000001" customHeight="1">
      <c r="B126" s="96"/>
      <c r="C126" s="96"/>
    </row>
    <row r="127" spans="2:3" s="95" customFormat="1" ht="20.100000000000001" customHeight="1">
      <c r="B127" s="96"/>
      <c r="C127" s="96"/>
    </row>
    <row r="128" spans="2:3" s="95" customFormat="1" ht="20.100000000000001" customHeight="1">
      <c r="B128" s="96"/>
      <c r="C128" s="96"/>
    </row>
    <row r="129" spans="2:3" s="95" customFormat="1" ht="20.100000000000001" customHeight="1">
      <c r="B129" s="96"/>
      <c r="C129" s="96"/>
    </row>
    <row r="130" spans="2:3" s="95" customFormat="1" ht="20.100000000000001" customHeight="1">
      <c r="B130" s="96"/>
      <c r="C130" s="96"/>
    </row>
    <row r="131" spans="2:3" s="95" customFormat="1" ht="20.100000000000001" customHeight="1">
      <c r="B131" s="96"/>
      <c r="C131" s="96"/>
    </row>
    <row r="132" spans="2:3" s="95" customFormat="1" ht="20.100000000000001" customHeight="1">
      <c r="B132" s="96"/>
      <c r="C132" s="96"/>
    </row>
    <row r="133" spans="2:3" s="95" customFormat="1" ht="20.100000000000001" customHeight="1">
      <c r="B133" s="96"/>
      <c r="C133" s="96"/>
    </row>
    <row r="134" spans="2:3" s="95" customFormat="1" ht="20.100000000000001" customHeight="1">
      <c r="B134" s="96"/>
      <c r="C134" s="96"/>
    </row>
    <row r="135" spans="2:3" s="95" customFormat="1" ht="20.100000000000001" customHeight="1">
      <c r="B135" s="96"/>
      <c r="C135" s="96"/>
    </row>
    <row r="136" spans="2:3" s="95" customFormat="1" ht="20.100000000000001" customHeight="1">
      <c r="B136" s="96"/>
      <c r="C136" s="96"/>
    </row>
    <row r="137" spans="2:3" s="95" customFormat="1" ht="20.100000000000001" customHeight="1">
      <c r="B137" s="96"/>
      <c r="C137" s="96"/>
    </row>
    <row r="138" spans="2:3" s="95" customFormat="1" ht="20.100000000000001" customHeight="1">
      <c r="B138" s="96"/>
      <c r="C138" s="96"/>
    </row>
    <row r="139" spans="2:3" s="95" customFormat="1" ht="20.100000000000001" customHeight="1">
      <c r="B139" s="96"/>
      <c r="C139" s="96"/>
    </row>
    <row r="140" spans="2:3" s="95" customFormat="1" ht="20.100000000000001" customHeight="1">
      <c r="B140" s="96"/>
      <c r="C140" s="96"/>
    </row>
    <row r="141" spans="2:3" s="95" customFormat="1" ht="20.100000000000001" customHeight="1">
      <c r="B141" s="96"/>
      <c r="C141" s="96"/>
    </row>
    <row r="142" spans="2:3" s="95" customFormat="1" ht="20.100000000000001" customHeight="1">
      <c r="B142" s="96"/>
      <c r="C142" s="96"/>
    </row>
    <row r="143" spans="2:3" s="95" customFormat="1" ht="20.100000000000001" customHeight="1">
      <c r="B143" s="96"/>
      <c r="C143" s="96"/>
    </row>
    <row r="144" spans="2:3" s="95" customFormat="1" ht="20.100000000000001" customHeight="1">
      <c r="B144" s="96"/>
      <c r="C144" s="96"/>
    </row>
    <row r="145" spans="2:3" s="95" customFormat="1" ht="20.100000000000001" customHeight="1">
      <c r="B145" s="96"/>
      <c r="C145" s="96"/>
    </row>
    <row r="146" spans="2:3" s="95" customFormat="1" ht="20.100000000000001" customHeight="1">
      <c r="B146" s="96"/>
      <c r="C146" s="96"/>
    </row>
    <row r="147" spans="2:3" s="95" customFormat="1" ht="20.100000000000001" customHeight="1">
      <c r="B147" s="96"/>
      <c r="C147" s="96"/>
    </row>
    <row r="148" spans="2:3" s="95" customFormat="1" ht="20.100000000000001" customHeight="1">
      <c r="B148" s="96"/>
      <c r="C148" s="96"/>
    </row>
    <row r="149" spans="2:3" s="95" customFormat="1" ht="20.100000000000001" customHeight="1">
      <c r="B149" s="96"/>
      <c r="C149" s="96"/>
    </row>
    <row r="150" spans="2:3" s="95" customFormat="1" ht="20.100000000000001" customHeight="1">
      <c r="B150" s="96"/>
      <c r="C150" s="96"/>
    </row>
    <row r="151" spans="2:3" s="95" customFormat="1" ht="20.100000000000001" customHeight="1">
      <c r="B151" s="96"/>
      <c r="C151" s="96"/>
    </row>
    <row r="152" spans="2:3" s="95" customFormat="1" ht="20.100000000000001" customHeight="1">
      <c r="B152" s="96"/>
      <c r="C152" s="96"/>
    </row>
    <row r="153" spans="2:3" s="95" customFormat="1" ht="20.100000000000001" customHeight="1">
      <c r="B153" s="96"/>
      <c r="C153" s="96"/>
    </row>
    <row r="154" spans="2:3" s="95" customFormat="1" ht="20.100000000000001" customHeight="1">
      <c r="B154" s="96"/>
      <c r="C154" s="96"/>
    </row>
    <row r="155" spans="2:3" s="95" customFormat="1" ht="20.100000000000001" customHeight="1">
      <c r="B155" s="96"/>
      <c r="C155" s="96"/>
    </row>
    <row r="156" spans="2:3" s="95" customFormat="1" ht="20.100000000000001" customHeight="1">
      <c r="B156" s="96"/>
      <c r="C156" s="96"/>
    </row>
  </sheetData>
  <mergeCells count="9">
    <mergeCell ref="AJ2:AJ3"/>
    <mergeCell ref="AK2:AK3"/>
    <mergeCell ref="AJ1:AK1"/>
    <mergeCell ref="A2:A3"/>
    <mergeCell ref="B2:B3"/>
    <mergeCell ref="C2:C3"/>
    <mergeCell ref="D2:D3"/>
    <mergeCell ref="E1:AI1"/>
    <mergeCell ref="A1:D1"/>
  </mergeCells>
  <conditionalFormatting sqref="E4:AI25">
    <cfRule type="expression" dxfId="53" priority="1">
      <formula>AND($D4="chat")</formula>
    </cfRule>
    <cfRule type="expression" dxfId="52" priority="2">
      <formula>AND($D4="chien")</formula>
    </cfRule>
    <cfRule type="expression" dxfId="51" priority="3">
      <formula>AND($D4="nac")</formula>
    </cfRule>
    <cfRule type="expression" dxfId="50" priority="4">
      <formula>AND($D4="oiseau")</formula>
    </cfRule>
  </conditionalFormatting>
  <conditionalFormatting sqref="AJ4:AJ25">
    <cfRule type="dataBar" priority="8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{3B8C2F81-73EC-4F6E-B1D8-6C9A7D926E34}</x14:id>
        </ext>
      </extLst>
    </cfRule>
  </conditionalFormatting>
  <conditionalFormatting sqref="AK4:AK25">
    <cfRule type="dataBar" priority="7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{C9A0A5E0-43F6-4358-B54C-ECAC58717F2F}</x14:id>
        </ext>
      </extLst>
    </cfRule>
  </conditionalFormatting>
  <dataValidations count="4"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Noms des employés, puis sélectionnez ces noms dans les listes déroulantes de cette colonne. Appuyez sur ALT+FLÈCHE BAS, puis sur ENTRÉE pour sélectionner un nom" sqref="D2" xr:uid="{B99E1D66-01C4-41E7-81C5-1D657D5F17C0}"/>
    <dataValidation type="list" allowBlank="1" showInputMessage="1" showErrorMessage="1" prompt="Choisir dans la liste déroulante" sqref="A4:A25" xr:uid="{A7600231-B838-4813-9047-B6AB3D703F99}">
      <formula1>L_Animal</formula1>
    </dataValidation>
    <dataValidation allowBlank="1" showInputMessage="1" showErrorMessage="1" prompt="Calcule automatiquement le nombre total de jours d’absence d’un employé durant ce mois" sqref="AJ2" xr:uid="{7485BE1F-6B0A-4986-9DDF-E23534D878C2}"/>
    <dataValidation allowBlank="1" showErrorMessage="1" sqref="AK2:AK3" xr:uid="{8191B60B-EBB0-4CB5-961F-726341F18D9B}"/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8C2F81-73EC-4F6E-B1D8-6C9A7D926E3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AJ4:AJ25</xm:sqref>
        </x14:conditionalFormatting>
        <x14:conditionalFormatting xmlns:xm="http://schemas.microsoft.com/office/excel/2006/main">
          <x14:cfRule type="dataBar" id="{C9A0A5E0-43F6-4358-B54C-ECAC58717F2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AK4:AK25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89685-0249-442C-9E4F-D6BE204F3156}">
  <sheetPr codeName="Feuil3">
    <tabColor theme="4" tint="-0.249977111117893"/>
  </sheetPr>
  <dimension ref="A1:O48"/>
  <sheetViews>
    <sheetView showGridLines="0" workbookViewId="0">
      <selection activeCell="K9" sqref="K9"/>
    </sheetView>
  </sheetViews>
  <sheetFormatPr baseColWidth="10" defaultRowHeight="15"/>
  <cols>
    <col min="1" max="1" width="11.42578125" style="21"/>
    <col min="2" max="2" width="13.7109375" style="21" customWidth="1"/>
    <col min="3" max="3" width="16.140625" style="21" bestFit="1" customWidth="1"/>
    <col min="4" max="4" width="11.42578125" style="21" bestFit="1" customWidth="1"/>
    <col min="5" max="5" width="11.42578125" style="21"/>
    <col min="6" max="6" width="12.5703125" style="21" customWidth="1"/>
    <col min="7" max="7" width="10.7109375" style="21" customWidth="1"/>
    <col min="8" max="16384" width="11.42578125" style="21"/>
  </cols>
  <sheetData>
    <row r="1" spans="1:15" ht="21">
      <c r="A1" s="1" t="s">
        <v>0</v>
      </c>
      <c r="B1" s="2"/>
      <c r="C1" s="2"/>
      <c r="D1" s="20"/>
      <c r="E1" s="20"/>
      <c r="F1" s="20"/>
      <c r="G1" s="20"/>
    </row>
    <row r="2" spans="1:15" ht="15.75" customHeight="1">
      <c r="A2" s="3"/>
      <c r="B2" s="4"/>
      <c r="C2" s="22"/>
      <c r="D2" s="22"/>
      <c r="E2" s="23"/>
      <c r="F2" s="24"/>
      <c r="G2" s="4"/>
    </row>
    <row r="3" spans="1:15">
      <c r="A3" s="3" t="s">
        <v>8</v>
      </c>
      <c r="B3" s="4"/>
      <c r="C3" s="4"/>
      <c r="D3" s="22"/>
      <c r="E3" s="25"/>
      <c r="F3" s="26"/>
      <c r="G3" s="4"/>
    </row>
    <row r="4" spans="1:15">
      <c r="A4" s="4" t="s">
        <v>9</v>
      </c>
      <c r="B4" s="4"/>
      <c r="C4" s="4"/>
      <c r="D4" s="22"/>
      <c r="E4" s="25"/>
      <c r="F4" s="26"/>
      <c r="G4" s="4"/>
    </row>
    <row r="5" spans="1:15">
      <c r="A5" s="3" t="s">
        <v>14</v>
      </c>
      <c r="B5" s="4"/>
      <c r="C5" s="4"/>
      <c r="D5" s="22"/>
      <c r="E5" s="25"/>
      <c r="F5" s="26"/>
      <c r="G5" s="4"/>
    </row>
    <row r="6" spans="1:15">
      <c r="A6" s="4" t="s">
        <v>15</v>
      </c>
      <c r="B6" s="4"/>
      <c r="C6" s="22"/>
      <c r="D6" s="27"/>
      <c r="E6" s="25"/>
      <c r="F6" s="26"/>
      <c r="G6" s="4"/>
      <c r="O6" s="149"/>
    </row>
    <row r="7" spans="1:15" ht="39" customHeight="1">
      <c r="A7" s="4" t="s">
        <v>16</v>
      </c>
      <c r="B7" s="4"/>
      <c r="C7" s="4"/>
      <c r="D7" s="4"/>
      <c r="E7" s="28"/>
      <c r="F7" s="29"/>
      <c r="G7" s="4"/>
      <c r="J7" s="149"/>
      <c r="K7" s="149"/>
      <c r="L7" s="149"/>
      <c r="M7" s="149"/>
      <c r="N7" s="149"/>
      <c r="O7" s="149"/>
    </row>
    <row r="8" spans="1:15" ht="39" customHeight="1">
      <c r="A8" s="4"/>
      <c r="B8" s="4"/>
      <c r="C8" s="4"/>
      <c r="D8" s="4"/>
      <c r="E8" s="30"/>
      <c r="F8" s="30"/>
      <c r="G8" s="4"/>
      <c r="J8" s="149"/>
      <c r="K8" s="149"/>
      <c r="L8" s="149"/>
      <c r="M8" s="149"/>
      <c r="N8" s="149"/>
      <c r="O8" s="149"/>
    </row>
    <row r="9" spans="1:15" ht="27" customHeight="1">
      <c r="A9" s="165" t="s">
        <v>1</v>
      </c>
      <c r="B9" s="165"/>
      <c r="C9" s="165"/>
      <c r="D9" s="165"/>
      <c r="E9" s="165"/>
      <c r="F9" s="165"/>
      <c r="G9" s="165"/>
      <c r="J9" s="149"/>
      <c r="K9" s="149"/>
      <c r="L9" s="149"/>
      <c r="M9" s="149"/>
      <c r="N9" s="149"/>
      <c r="O9" s="149"/>
    </row>
    <row r="10" spans="1:15">
      <c r="A10" s="4"/>
      <c r="B10" s="4"/>
      <c r="C10" s="4"/>
      <c r="D10" s="4"/>
      <c r="E10" s="4"/>
      <c r="F10" s="4"/>
      <c r="G10" s="4"/>
      <c r="J10" s="149"/>
      <c r="K10" s="149"/>
      <c r="L10" s="149"/>
      <c r="M10" s="149"/>
      <c r="N10" s="149"/>
      <c r="O10" s="149"/>
    </row>
    <row r="11" spans="1:15">
      <c r="A11" s="31" t="s">
        <v>2</v>
      </c>
      <c r="B11" s="3" t="str">
        <f ca="1">YEAR(TODAY())&amp;TEXT(MONTH(TODAY()),"00")&amp;TEXT(1,"000")</f>
        <v>201908001</v>
      </c>
      <c r="C11" s="32"/>
      <c r="D11" s="22" t="s">
        <v>3</v>
      </c>
      <c r="E11" s="3" t="s">
        <v>102</v>
      </c>
      <c r="F11" s="33"/>
      <c r="G11" s="34"/>
      <c r="J11" s="149"/>
      <c r="K11" s="149"/>
      <c r="L11" s="149"/>
      <c r="M11" s="149"/>
      <c r="N11" s="149"/>
      <c r="O11" s="149"/>
    </row>
    <row r="12" spans="1:15">
      <c r="A12" s="22" t="s">
        <v>4</v>
      </c>
      <c r="B12" s="35">
        <f ca="1">TODAY()</f>
        <v>43692</v>
      </c>
      <c r="C12" s="36"/>
      <c r="D12" s="4"/>
      <c r="E12" s="3" t="str">
        <f>INDEX(CustomerList[Contact],MATCH(E11,CustomerList[Nom de l''animal],0))</f>
        <v>Alex Tairieur</v>
      </c>
      <c r="F12" s="33"/>
      <c r="G12" s="34"/>
      <c r="J12" s="149"/>
      <c r="K12" s="149"/>
      <c r="L12" s="149"/>
      <c r="M12" s="149"/>
      <c r="N12" s="149"/>
    </row>
    <row r="13" spans="1:15">
      <c r="A13" s="31" t="s">
        <v>10</v>
      </c>
      <c r="B13" s="4" t="str">
        <f ca="1">INDEX(CustomerList[Réf client],MATCH(E11,CustomerList[Nom de l''animal],0))</f>
        <v>15082019RA003</v>
      </c>
      <c r="C13" s="32"/>
      <c r="D13" s="4"/>
      <c r="E13" s="4" t="str">
        <f>INDEX(CustomerList[Adresse],MATCH(E11,CustomerList[Nom de l''animal],0))</f>
        <v>25 avenue Clément</v>
      </c>
      <c r="F13" s="33"/>
      <c r="G13" s="34"/>
      <c r="J13" s="149"/>
      <c r="K13" s="149"/>
      <c r="L13" s="149"/>
      <c r="M13" s="149"/>
      <c r="N13" s="149"/>
    </row>
    <row r="14" spans="1:15">
      <c r="A14" s="4"/>
      <c r="B14" s="4"/>
      <c r="C14" s="4"/>
      <c r="D14" s="4"/>
      <c r="E14" s="4" t="str">
        <f>INDEX(CustomerList[Ville],MATCH(E11,CustomerList[Nom de l''animal],0))</f>
        <v>Toulouse</v>
      </c>
      <c r="F14" s="33"/>
      <c r="G14" s="34"/>
      <c r="J14" s="149"/>
      <c r="K14" s="149"/>
      <c r="L14" s="149"/>
      <c r="M14" s="149"/>
      <c r="N14" s="149"/>
    </row>
    <row r="15" spans="1:15">
      <c r="A15" s="4"/>
      <c r="B15" s="4"/>
      <c r="C15" s="4"/>
      <c r="D15" s="4"/>
      <c r="E15" s="33"/>
      <c r="F15" s="33"/>
      <c r="G15" s="34"/>
      <c r="J15" s="149"/>
      <c r="K15" s="149"/>
      <c r="L15" s="149"/>
      <c r="M15" s="149"/>
      <c r="N15" s="149"/>
    </row>
    <row r="16" spans="1:15" ht="40.5" customHeight="1">
      <c r="A16" s="20"/>
      <c r="B16" s="20"/>
      <c r="C16" s="20"/>
      <c r="D16" s="20"/>
      <c r="E16" s="20"/>
      <c r="F16" s="20"/>
      <c r="G16" s="20"/>
      <c r="J16" s="149"/>
      <c r="K16" s="149"/>
      <c r="L16" s="149"/>
      <c r="M16" s="149"/>
      <c r="N16" s="149"/>
    </row>
    <row r="17" spans="1:14" ht="18.75" customHeight="1">
      <c r="A17" s="168" t="s">
        <v>22</v>
      </c>
      <c r="B17" s="169"/>
      <c r="C17" s="163" t="s">
        <v>25</v>
      </c>
      <c r="D17" s="163" t="s">
        <v>24</v>
      </c>
      <c r="E17" s="163" t="s">
        <v>11</v>
      </c>
      <c r="F17" s="163" t="s">
        <v>20</v>
      </c>
      <c r="G17" s="163" t="s">
        <v>17</v>
      </c>
      <c r="J17" s="149"/>
      <c r="K17" s="149"/>
      <c r="L17" s="149"/>
      <c r="M17" s="149"/>
      <c r="N17" s="149"/>
    </row>
    <row r="18" spans="1:14">
      <c r="A18" s="47" t="s">
        <v>13</v>
      </c>
      <c r="B18" s="48" t="s">
        <v>104</v>
      </c>
      <c r="C18" s="164"/>
      <c r="D18" s="164"/>
      <c r="E18" s="164"/>
      <c r="F18" s="164"/>
      <c r="G18" s="164"/>
      <c r="J18" s="149"/>
      <c r="K18" s="149"/>
      <c r="L18" s="149"/>
      <c r="M18" s="149"/>
      <c r="N18" s="149"/>
    </row>
    <row r="19" spans="1:14">
      <c r="A19" s="49">
        <f>IFERROR(VLOOKUP(E11,Réservation!$A$2:$P$5,4,0),"")</f>
        <v>43694</v>
      </c>
      <c r="B19" s="50">
        <f>IFERROR(VLOOKUP(E11,Réservation!$A$2:$P$5,5,0),"")</f>
        <v>43706</v>
      </c>
      <c r="C19" s="77">
        <f>IFERROR(VLOOKUP(E11,Réservation!$A$2:$P$5,14,0),"")</f>
        <v>7</v>
      </c>
      <c r="D19" s="51">
        <v>0.2</v>
      </c>
      <c r="E19" s="37" t="str">
        <f>IFERROR(VLOOKUP(E11,Réservation!$A$2:$P$5,9,0),"")</f>
        <v>Visite</v>
      </c>
      <c r="F19" s="38">
        <f>IFERROR(VLOOKUP(E11,Réservation!$A$2:$P$5,15,0)-VLOOKUP(E11,Réservation!$A$2:$P$5,15,0)*D19,"")</f>
        <v>201.6</v>
      </c>
      <c r="G19" s="39" t="s">
        <v>19</v>
      </c>
      <c r="I19" s="40"/>
    </row>
    <row r="20" spans="1:14">
      <c r="A20" s="153"/>
      <c r="B20" s="153"/>
      <c r="C20" s="154"/>
      <c r="D20" s="155"/>
      <c r="E20" s="156"/>
      <c r="F20" s="154"/>
      <c r="G20" s="157"/>
      <c r="I20" s="40"/>
    </row>
    <row r="21" spans="1:14">
      <c r="A21" s="153"/>
      <c r="B21" s="153"/>
      <c r="C21" s="154"/>
      <c r="D21" s="155"/>
      <c r="E21" s="156"/>
      <c r="F21" s="154"/>
      <c r="G21" s="157"/>
      <c r="I21" s="40"/>
    </row>
    <row r="22" spans="1:14">
      <c r="A22" s="153"/>
      <c r="B22" s="153"/>
      <c r="C22" s="154"/>
      <c r="D22" s="155"/>
      <c r="E22" s="156"/>
      <c r="F22" s="154"/>
      <c r="G22" s="157"/>
      <c r="I22" s="40"/>
    </row>
    <row r="23" spans="1:14">
      <c r="A23" s="41" t="s">
        <v>7</v>
      </c>
      <c r="B23" s="42"/>
      <c r="C23" s="43"/>
      <c r="D23" s="43"/>
      <c r="E23" s="20"/>
      <c r="F23" s="20"/>
      <c r="G23" s="20"/>
    </row>
    <row r="24" spans="1:14">
      <c r="A24" s="44"/>
      <c r="B24" s="150"/>
      <c r="C24" s="7"/>
      <c r="D24" s="151"/>
      <c r="E24" s="152"/>
      <c r="F24" s="152"/>
      <c r="G24" s="152"/>
      <c r="H24" s="149"/>
      <c r="I24" s="149"/>
      <c r="J24" s="149"/>
      <c r="K24" s="149"/>
    </row>
    <row r="25" spans="1:14" ht="17.25" customHeight="1">
      <c r="A25" s="167" t="s">
        <v>27</v>
      </c>
      <c r="B25" s="167"/>
      <c r="C25" s="167"/>
      <c r="D25" s="167"/>
      <c r="E25" s="167"/>
      <c r="F25" s="167"/>
      <c r="G25" s="167"/>
    </row>
    <row r="26" spans="1:14">
      <c r="A26" s="167"/>
      <c r="B26" s="167"/>
      <c r="C26" s="167"/>
      <c r="D26" s="167"/>
      <c r="E26" s="167"/>
      <c r="F26" s="167"/>
      <c r="G26" s="167"/>
    </row>
    <row r="27" spans="1:14">
      <c r="A27" s="167"/>
      <c r="B27" s="167"/>
      <c r="C27" s="167"/>
      <c r="D27" s="167"/>
      <c r="E27" s="167"/>
      <c r="F27" s="167"/>
      <c r="G27" s="167"/>
    </row>
    <row r="28" spans="1:14">
      <c r="A28" s="167"/>
      <c r="B28" s="167"/>
      <c r="C28" s="167"/>
      <c r="D28" s="167"/>
      <c r="E28" s="167"/>
      <c r="F28" s="167"/>
      <c r="G28" s="167"/>
    </row>
    <row r="29" spans="1:14">
      <c r="A29" s="167"/>
      <c r="B29" s="167"/>
      <c r="C29" s="167"/>
      <c r="D29" s="167"/>
      <c r="E29" s="167"/>
      <c r="F29" s="167"/>
      <c r="G29" s="167"/>
    </row>
    <row r="30" spans="1:14">
      <c r="A30" s="33"/>
      <c r="B30" s="33"/>
      <c r="C30" s="33"/>
      <c r="D30" s="33"/>
      <c r="E30" s="33"/>
      <c r="F30" s="33"/>
      <c r="G30" s="33"/>
    </row>
    <row r="31" spans="1:14">
      <c r="A31" s="33"/>
      <c r="B31" s="33"/>
      <c r="C31" s="33"/>
      <c r="D31" s="33"/>
      <c r="E31" s="33"/>
      <c r="F31" s="33"/>
      <c r="G31" s="33"/>
    </row>
    <row r="32" spans="1:14">
      <c r="A32" s="33"/>
      <c r="B32" s="33"/>
      <c r="C32" s="33"/>
      <c r="D32" s="33"/>
      <c r="E32" s="33"/>
      <c r="F32" s="33"/>
      <c r="G32" s="33"/>
    </row>
    <row r="33" spans="1:7">
      <c r="A33" s="33"/>
      <c r="B33" s="33"/>
      <c r="C33" s="33"/>
      <c r="D33" s="33"/>
      <c r="E33" s="33"/>
      <c r="F33" s="33"/>
      <c r="G33" s="33"/>
    </row>
    <row r="34" spans="1:7">
      <c r="A34" s="33"/>
      <c r="B34" s="33"/>
      <c r="C34" s="33"/>
      <c r="D34" s="33"/>
      <c r="E34" s="33"/>
      <c r="F34" s="33"/>
      <c r="G34" s="33"/>
    </row>
    <row r="35" spans="1:7">
      <c r="A35" s="33"/>
      <c r="B35" s="33"/>
      <c r="C35" s="33"/>
      <c r="D35" s="33"/>
      <c r="E35" s="33"/>
      <c r="F35" s="33"/>
      <c r="G35" s="33"/>
    </row>
    <row r="36" spans="1:7">
      <c r="A36" s="33"/>
      <c r="B36" s="33"/>
      <c r="C36" s="33"/>
      <c r="D36" s="33"/>
      <c r="E36" s="33"/>
      <c r="F36" s="33"/>
      <c r="G36" s="33"/>
    </row>
    <row r="37" spans="1:7">
      <c r="A37" s="33"/>
      <c r="B37" s="33"/>
      <c r="C37" s="33"/>
      <c r="D37" s="33"/>
      <c r="E37" s="33"/>
      <c r="F37" s="33"/>
      <c r="G37" s="33"/>
    </row>
    <row r="38" spans="1:7">
      <c r="A38" s="33"/>
      <c r="B38" s="33"/>
      <c r="C38" s="33"/>
      <c r="D38" s="33"/>
      <c r="E38" s="33"/>
      <c r="F38" s="33"/>
      <c r="G38" s="33"/>
    </row>
    <row r="39" spans="1:7">
      <c r="A39" s="33"/>
      <c r="B39" s="33"/>
      <c r="C39" s="33"/>
      <c r="D39" s="33"/>
      <c r="E39" s="33"/>
      <c r="F39" s="33"/>
      <c r="G39" s="33"/>
    </row>
    <row r="40" spans="1:7">
      <c r="A40" s="33"/>
      <c r="B40" s="33"/>
      <c r="C40" s="33"/>
      <c r="D40" s="33"/>
      <c r="E40" s="33"/>
      <c r="F40" s="33"/>
      <c r="G40" s="33"/>
    </row>
    <row r="41" spans="1:7">
      <c r="A41" s="166" t="s">
        <v>26</v>
      </c>
      <c r="B41" s="166"/>
      <c r="C41" s="166"/>
      <c r="D41" s="166"/>
      <c r="E41" s="166"/>
      <c r="F41" s="166"/>
      <c r="G41" s="166"/>
    </row>
    <row r="42" spans="1:7">
      <c r="A42" s="166"/>
      <c r="B42" s="166"/>
      <c r="C42" s="166"/>
      <c r="D42" s="166"/>
      <c r="E42" s="166"/>
      <c r="F42" s="166"/>
      <c r="G42" s="166"/>
    </row>
    <row r="43" spans="1:7">
      <c r="A43" s="45" t="s">
        <v>21</v>
      </c>
      <c r="B43" s="46"/>
      <c r="C43" s="46"/>
      <c r="D43" s="46"/>
      <c r="E43" s="46" t="s">
        <v>28</v>
      </c>
      <c r="F43" s="46" t="s">
        <v>29</v>
      </c>
      <c r="G43" s="46"/>
    </row>
    <row r="44" spans="1:7">
      <c r="A44" s="33"/>
      <c r="B44" s="33"/>
      <c r="C44" s="33"/>
      <c r="D44" s="33"/>
      <c r="E44" s="33"/>
      <c r="F44" s="33"/>
      <c r="G44" s="33"/>
    </row>
    <row r="45" spans="1:7">
      <c r="A45" s="33"/>
      <c r="B45" s="33"/>
      <c r="C45" s="33"/>
      <c r="D45" s="33"/>
      <c r="E45" s="33"/>
      <c r="F45" s="33"/>
      <c r="G45" s="33"/>
    </row>
    <row r="46" spans="1:7">
      <c r="A46" s="33"/>
      <c r="B46" s="33"/>
      <c r="C46" s="33"/>
      <c r="D46" s="33"/>
      <c r="E46" s="33"/>
      <c r="F46" s="33"/>
      <c r="G46" s="33"/>
    </row>
    <row r="47" spans="1:7">
      <c r="A47" s="33"/>
      <c r="B47" s="33"/>
      <c r="C47" s="33"/>
      <c r="D47" s="33"/>
      <c r="E47" s="33"/>
      <c r="F47" s="33"/>
      <c r="G47" s="33"/>
    </row>
    <row r="48" spans="1:7">
      <c r="A48" s="33"/>
      <c r="B48" s="33"/>
      <c r="C48" s="33"/>
      <c r="D48" s="33"/>
      <c r="E48" s="33"/>
      <c r="F48" s="33"/>
      <c r="G48" s="33"/>
    </row>
  </sheetData>
  <mergeCells count="9">
    <mergeCell ref="E17:E18"/>
    <mergeCell ref="F17:F18"/>
    <mergeCell ref="G17:G18"/>
    <mergeCell ref="A9:G9"/>
    <mergeCell ref="A41:G42"/>
    <mergeCell ref="A25:G29"/>
    <mergeCell ref="A17:B17"/>
    <mergeCell ref="C17:C18"/>
    <mergeCell ref="D17:D18"/>
  </mergeCells>
  <phoneticPr fontId="12" type="noConversion"/>
  <dataValidations count="4">
    <dataValidation type="list" allowBlank="1" showInputMessage="1" showErrorMessage="1" prompt="Choisir dans la liste déroulante" sqref="E11" xr:uid="{8EA3095C-8E1D-4639-B685-82997078C8AD}">
      <formula1>L_Animal</formula1>
    </dataValidation>
    <dataValidation type="list" allowBlank="1" showInputMessage="1" showErrorMessage="1" prompt="Choisir dans la liste déroulante" sqref="D19" xr:uid="{37034BF8-9DB3-42F4-9344-D78E30FCF4AE}">
      <formula1>L_Remise</formula1>
    </dataValidation>
    <dataValidation type="list" allowBlank="1" showInputMessage="1" showErrorMessage="1" prompt="Choisir dans la liste déroulante" sqref="G19" xr:uid="{2A5333FF-D423-4292-AFE6-39318541304C}">
      <formula1>L_Reglement</formula1>
    </dataValidation>
    <dataValidation allowBlank="1" showInputMessage="1" showErrorMessage="1" prompt="Choisir dans la liste déroulante" sqref="D20:D22 G20:G23" xr:uid="{D9D3EA24-B4D3-41A7-B350-F6B31A246B73}"/>
  </dataValidations>
  <pageMargins left="0.25" right="0.25" top="0.75" bottom="0.75" header="0.3" footer="0.3"/>
  <pageSetup paperSize="9" orientation="portrait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4263-84CD-4035-93F4-3B80EEC20B93}">
  <sheetPr codeName="Feuil5"/>
  <dimension ref="A1:P35"/>
  <sheetViews>
    <sheetView showGridLines="0" workbookViewId="0">
      <selection activeCell="D18" sqref="D18"/>
    </sheetView>
  </sheetViews>
  <sheetFormatPr baseColWidth="10" defaultRowHeight="15.75"/>
  <cols>
    <col min="1" max="1" width="11.42578125" style="91"/>
    <col min="2" max="2" width="11.42578125" style="92"/>
    <col min="3" max="3" width="2.7109375" style="86" customWidth="1"/>
    <col min="4" max="4" width="12.28515625" style="92" customWidth="1"/>
    <col min="5" max="5" width="2.7109375" style="86" customWidth="1"/>
    <col min="6" max="6" width="18.7109375" style="93" customWidth="1"/>
    <col min="7" max="7" width="2.7109375" style="86" customWidth="1"/>
    <col min="8" max="8" width="9.140625" style="92" customWidth="1"/>
    <col min="9" max="9" width="2.7109375" style="86" customWidth="1"/>
    <col min="10" max="10" width="20.7109375" style="91" customWidth="1"/>
    <col min="11" max="11" width="10.7109375" style="92" customWidth="1"/>
    <col min="12" max="12" width="2.7109375" style="86" customWidth="1"/>
    <col min="13" max="13" width="15.7109375" style="89" customWidth="1"/>
    <col min="14" max="14" width="2.7109375" style="86" customWidth="1"/>
    <col min="15" max="15" width="15.7109375" style="91" customWidth="1"/>
    <col min="16" max="16" width="2.7109375" style="86" customWidth="1"/>
    <col min="17" max="16384" width="11.42578125" style="91"/>
  </cols>
  <sheetData>
    <row r="1" spans="1:16" s="12" customFormat="1" ht="31.5">
      <c r="A1" s="79" t="s">
        <v>11</v>
      </c>
      <c r="B1" s="80" t="s">
        <v>75</v>
      </c>
      <c r="C1" s="81"/>
      <c r="D1" s="12" t="s">
        <v>40</v>
      </c>
      <c r="E1" s="81"/>
      <c r="F1" s="13" t="s">
        <v>38</v>
      </c>
      <c r="G1" s="81"/>
      <c r="H1" s="12" t="s">
        <v>76</v>
      </c>
      <c r="I1" s="81"/>
      <c r="J1" s="82" t="s">
        <v>25</v>
      </c>
      <c r="K1" s="83" t="s">
        <v>75</v>
      </c>
      <c r="L1" s="81"/>
      <c r="M1" s="84" t="s">
        <v>24</v>
      </c>
      <c r="N1" s="81"/>
      <c r="O1" s="85" t="s">
        <v>91</v>
      </c>
      <c r="P1" s="81"/>
    </row>
    <row r="2" spans="1:16" ht="15" customHeight="1">
      <c r="A2" s="16" t="s">
        <v>30</v>
      </c>
      <c r="B2" s="17">
        <v>5</v>
      </c>
      <c r="D2" s="14">
        <v>0</v>
      </c>
      <c r="F2" s="14" t="s">
        <v>6</v>
      </c>
      <c r="H2" s="14">
        <v>1</v>
      </c>
      <c r="J2" s="87" t="s">
        <v>79</v>
      </c>
      <c r="K2" s="88">
        <v>15</v>
      </c>
      <c r="M2" s="89">
        <v>0</v>
      </c>
      <c r="O2" s="90" t="s">
        <v>18</v>
      </c>
    </row>
    <row r="3" spans="1:16" ht="15" customHeight="1">
      <c r="A3" s="16" t="s">
        <v>31</v>
      </c>
      <c r="B3" s="18">
        <v>2</v>
      </c>
      <c r="D3" s="14">
        <v>1</v>
      </c>
      <c r="F3" s="14" t="s">
        <v>5</v>
      </c>
      <c r="H3" s="14">
        <v>2</v>
      </c>
      <c r="J3" s="87" t="s">
        <v>80</v>
      </c>
      <c r="K3" s="88">
        <v>10</v>
      </c>
      <c r="M3" s="89">
        <v>0.05</v>
      </c>
      <c r="O3" s="90" t="s">
        <v>19</v>
      </c>
    </row>
    <row r="4" spans="1:16">
      <c r="A4" s="16" t="s">
        <v>33</v>
      </c>
      <c r="B4" s="18">
        <v>2</v>
      </c>
      <c r="D4" s="14">
        <v>2</v>
      </c>
      <c r="F4" s="14" t="s">
        <v>12</v>
      </c>
      <c r="H4" s="14">
        <v>3</v>
      </c>
      <c r="J4" s="87" t="s">
        <v>81</v>
      </c>
      <c r="K4" s="88">
        <v>8</v>
      </c>
      <c r="M4" s="89">
        <v>0.1</v>
      </c>
    </row>
    <row r="5" spans="1:16">
      <c r="A5" s="16" t="s">
        <v>32</v>
      </c>
      <c r="B5" s="19">
        <v>2</v>
      </c>
      <c r="D5" s="14">
        <v>3</v>
      </c>
      <c r="F5" s="14" t="s">
        <v>37</v>
      </c>
      <c r="J5" s="87" t="s">
        <v>82</v>
      </c>
      <c r="K5" s="88">
        <v>7</v>
      </c>
      <c r="M5" s="89">
        <v>0.15</v>
      </c>
    </row>
    <row r="6" spans="1:16">
      <c r="B6" s="15"/>
      <c r="D6" s="14">
        <v>4</v>
      </c>
      <c r="J6" s="87" t="s">
        <v>83</v>
      </c>
      <c r="K6" s="88">
        <v>8</v>
      </c>
      <c r="M6" s="89">
        <v>0.2</v>
      </c>
    </row>
    <row r="7" spans="1:16">
      <c r="B7" s="15"/>
      <c r="H7" s="15"/>
      <c r="J7" s="87" t="s">
        <v>84</v>
      </c>
      <c r="K7" s="88">
        <v>5</v>
      </c>
      <c r="M7" s="89">
        <v>0.25</v>
      </c>
    </row>
    <row r="8" spans="1:16">
      <c r="B8" s="15"/>
      <c r="F8" s="14"/>
      <c r="H8" s="15"/>
      <c r="J8" s="87" t="s">
        <v>85</v>
      </c>
      <c r="K8" s="88">
        <v>7</v>
      </c>
      <c r="M8" s="89">
        <v>0.3</v>
      </c>
    </row>
    <row r="9" spans="1:16">
      <c r="J9" s="87" t="s">
        <v>86</v>
      </c>
      <c r="K9" s="88">
        <v>5</v>
      </c>
      <c r="M9" s="89">
        <v>0.35</v>
      </c>
    </row>
    <row r="10" spans="1:16">
      <c r="J10" s="87" t="s">
        <v>87</v>
      </c>
      <c r="K10" s="88">
        <v>7</v>
      </c>
      <c r="M10" s="89">
        <v>0.4</v>
      </c>
    </row>
    <row r="11" spans="1:16">
      <c r="M11" s="89">
        <v>0.45</v>
      </c>
    </row>
    <row r="12" spans="1:16">
      <c r="M12" s="89">
        <v>0.5</v>
      </c>
    </row>
    <row r="13" spans="1:16">
      <c r="M13" s="89">
        <v>0.55000000000000004</v>
      </c>
    </row>
    <row r="14" spans="1:16">
      <c r="M14" s="89">
        <v>0.6</v>
      </c>
    </row>
    <row r="15" spans="1:16">
      <c r="M15" s="89">
        <v>0.65</v>
      </c>
    </row>
    <row r="16" spans="1:16">
      <c r="M16" s="89">
        <v>0.7</v>
      </c>
    </row>
    <row r="17" spans="13:13">
      <c r="M17" s="89">
        <v>0.75</v>
      </c>
    </row>
    <row r="18" spans="13:13">
      <c r="M18" s="89">
        <v>0.8</v>
      </c>
    </row>
    <row r="19" spans="13:13">
      <c r="M19" s="89">
        <v>0.85</v>
      </c>
    </row>
    <row r="20" spans="13:13">
      <c r="M20" s="89">
        <v>0.9</v>
      </c>
    </row>
    <row r="21" spans="13:13">
      <c r="M21" s="89">
        <v>0.95</v>
      </c>
    </row>
    <row r="22" spans="13:13">
      <c r="M22" s="89">
        <v>1</v>
      </c>
    </row>
    <row r="35" spans="1:1">
      <c r="A35" s="94"/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9E59C-C334-453F-B3AD-C063F5D7BB8C}">
  <dimension ref="A1:A110"/>
  <sheetViews>
    <sheetView topLeftCell="A43" workbookViewId="0">
      <selection activeCell="A79" sqref="A79:A110"/>
    </sheetView>
  </sheetViews>
  <sheetFormatPr baseColWidth="10" defaultRowHeight="15"/>
  <cols>
    <col min="1" max="1" width="21.28515625" bestFit="1" customWidth="1"/>
  </cols>
  <sheetData>
    <row r="1" spans="1:1">
      <c r="A1" s="170" t="s">
        <v>107</v>
      </c>
    </row>
    <row r="2" spans="1:1">
      <c r="A2" s="170"/>
    </row>
    <row r="3" spans="1:1">
      <c r="A3" s="170"/>
    </row>
    <row r="4" spans="1:1">
      <c r="A4" s="170"/>
    </row>
    <row r="5" spans="1:1">
      <c r="A5" s="170"/>
    </row>
    <row r="6" spans="1:1">
      <c r="A6" s="170"/>
    </row>
    <row r="7" spans="1:1">
      <c r="A7" s="170"/>
    </row>
    <row r="8" spans="1:1">
      <c r="A8" s="170"/>
    </row>
    <row r="9" spans="1:1">
      <c r="A9" s="170"/>
    </row>
    <row r="10" spans="1:1">
      <c r="A10" s="170"/>
    </row>
    <row r="11" spans="1:1">
      <c r="A11" s="170"/>
    </row>
    <row r="12" spans="1:1">
      <c r="A12" s="170"/>
    </row>
    <row r="13" spans="1:1">
      <c r="A13" s="170"/>
    </row>
    <row r="14" spans="1:1">
      <c r="A14" s="170"/>
    </row>
    <row r="15" spans="1:1">
      <c r="A15" s="170"/>
    </row>
    <row r="16" spans="1:1">
      <c r="A16" s="170"/>
    </row>
    <row r="18" spans="1:1">
      <c r="A18" s="170" t="s">
        <v>108</v>
      </c>
    </row>
    <row r="19" spans="1:1">
      <c r="A19" s="170"/>
    </row>
    <row r="20" spans="1:1">
      <c r="A20" s="170"/>
    </row>
    <row r="21" spans="1:1">
      <c r="A21" s="170"/>
    </row>
    <row r="22" spans="1:1">
      <c r="A22" s="170"/>
    </row>
    <row r="23" spans="1:1">
      <c r="A23" s="170"/>
    </row>
    <row r="24" spans="1:1">
      <c r="A24" s="170"/>
    </row>
    <row r="25" spans="1:1">
      <c r="A25" s="170"/>
    </row>
    <row r="26" spans="1:1">
      <c r="A26" s="170"/>
    </row>
    <row r="27" spans="1:1">
      <c r="A27" s="170"/>
    </row>
    <row r="28" spans="1:1">
      <c r="A28" s="170"/>
    </row>
    <row r="29" spans="1:1">
      <c r="A29" s="170"/>
    </row>
    <row r="30" spans="1:1">
      <c r="A30" s="170"/>
    </row>
    <row r="31" spans="1:1">
      <c r="A31" s="170"/>
    </row>
    <row r="32" spans="1:1">
      <c r="A32" s="170"/>
    </row>
    <row r="33" spans="1:1">
      <c r="A33" s="170"/>
    </row>
    <row r="34" spans="1:1">
      <c r="A34" s="170"/>
    </row>
    <row r="35" spans="1:1">
      <c r="A35" s="170"/>
    </row>
    <row r="36" spans="1:1">
      <c r="A36" s="170"/>
    </row>
    <row r="37" spans="1:1">
      <c r="A37" s="170"/>
    </row>
    <row r="38" spans="1:1">
      <c r="A38" s="170"/>
    </row>
    <row r="39" spans="1:1">
      <c r="A39" s="170"/>
    </row>
    <row r="40" spans="1:1">
      <c r="A40" s="170"/>
    </row>
    <row r="41" spans="1:1">
      <c r="A41" s="170"/>
    </row>
    <row r="42" spans="1:1">
      <c r="A42" s="170"/>
    </row>
    <row r="44" spans="1:1">
      <c r="A44" s="170" t="s">
        <v>109</v>
      </c>
    </row>
    <row r="45" spans="1:1">
      <c r="A45" s="170"/>
    </row>
    <row r="46" spans="1:1">
      <c r="A46" s="170"/>
    </row>
    <row r="47" spans="1:1">
      <c r="A47" s="170"/>
    </row>
    <row r="48" spans="1:1">
      <c r="A48" s="170"/>
    </row>
    <row r="49" spans="1:1">
      <c r="A49" s="170"/>
    </row>
    <row r="50" spans="1:1">
      <c r="A50" s="170"/>
    </row>
    <row r="51" spans="1:1">
      <c r="A51" s="170"/>
    </row>
    <row r="52" spans="1:1">
      <c r="A52" s="170"/>
    </row>
    <row r="53" spans="1:1">
      <c r="A53" s="170"/>
    </row>
    <row r="54" spans="1:1">
      <c r="A54" s="170"/>
    </row>
    <row r="55" spans="1:1">
      <c r="A55" s="170"/>
    </row>
    <row r="56" spans="1:1">
      <c r="A56" s="170"/>
    </row>
    <row r="57" spans="1:1">
      <c r="A57" s="170"/>
    </row>
    <row r="58" spans="1:1">
      <c r="A58" s="170"/>
    </row>
    <row r="59" spans="1:1">
      <c r="A59" s="170"/>
    </row>
    <row r="60" spans="1:1">
      <c r="A60" s="170"/>
    </row>
    <row r="61" spans="1:1">
      <c r="A61" s="170"/>
    </row>
    <row r="62" spans="1:1">
      <c r="A62" s="170"/>
    </row>
    <row r="63" spans="1:1">
      <c r="A63" s="170"/>
    </row>
    <row r="64" spans="1:1">
      <c r="A64" s="170"/>
    </row>
    <row r="65" spans="1:1">
      <c r="A65" s="170"/>
    </row>
    <row r="66" spans="1:1">
      <c r="A66" s="170"/>
    </row>
    <row r="67" spans="1:1">
      <c r="A67" s="170"/>
    </row>
    <row r="68" spans="1:1">
      <c r="A68" s="170"/>
    </row>
    <row r="69" spans="1:1">
      <c r="A69" s="170"/>
    </row>
    <row r="70" spans="1:1">
      <c r="A70" s="170"/>
    </row>
    <row r="71" spans="1:1">
      <c r="A71" s="170"/>
    </row>
    <row r="72" spans="1:1">
      <c r="A72" s="170"/>
    </row>
    <row r="73" spans="1:1">
      <c r="A73" s="170"/>
    </row>
    <row r="74" spans="1:1">
      <c r="A74" s="170"/>
    </row>
    <row r="75" spans="1:1">
      <c r="A75" s="170"/>
    </row>
    <row r="76" spans="1:1">
      <c r="A76" s="170"/>
    </row>
    <row r="77" spans="1:1">
      <c r="A77" s="170"/>
    </row>
    <row r="79" spans="1:1">
      <c r="A79" s="170" t="s">
        <v>110</v>
      </c>
    </row>
    <row r="80" spans="1:1">
      <c r="A80" s="170"/>
    </row>
    <row r="81" spans="1:1">
      <c r="A81" s="170"/>
    </row>
    <row r="82" spans="1:1">
      <c r="A82" s="170"/>
    </row>
    <row r="83" spans="1:1">
      <c r="A83" s="170"/>
    </row>
    <row r="84" spans="1:1">
      <c r="A84" s="170"/>
    </row>
    <row r="85" spans="1:1">
      <c r="A85" s="170"/>
    </row>
    <row r="86" spans="1:1">
      <c r="A86" s="170"/>
    </row>
    <row r="87" spans="1:1">
      <c r="A87" s="170"/>
    </row>
    <row r="88" spans="1:1">
      <c r="A88" s="170"/>
    </row>
    <row r="89" spans="1:1">
      <c r="A89" s="170"/>
    </row>
    <row r="90" spans="1:1">
      <c r="A90" s="170"/>
    </row>
    <row r="91" spans="1:1">
      <c r="A91" s="170"/>
    </row>
    <row r="92" spans="1:1">
      <c r="A92" s="170"/>
    </row>
    <row r="93" spans="1:1">
      <c r="A93" s="170"/>
    </row>
    <row r="94" spans="1:1">
      <c r="A94" s="170"/>
    </row>
    <row r="95" spans="1:1">
      <c r="A95" s="170"/>
    </row>
    <row r="96" spans="1:1">
      <c r="A96" s="170"/>
    </row>
    <row r="97" spans="1:1">
      <c r="A97" s="170"/>
    </row>
    <row r="98" spans="1:1">
      <c r="A98" s="170"/>
    </row>
    <row r="99" spans="1:1">
      <c r="A99" s="170"/>
    </row>
    <row r="100" spans="1:1">
      <c r="A100" s="170"/>
    </row>
    <row r="101" spans="1:1">
      <c r="A101" s="170"/>
    </row>
    <row r="102" spans="1:1">
      <c r="A102" s="170"/>
    </row>
    <row r="103" spans="1:1">
      <c r="A103" s="170"/>
    </row>
    <row r="104" spans="1:1">
      <c r="A104" s="170"/>
    </row>
    <row r="105" spans="1:1">
      <c r="A105" s="170"/>
    </row>
    <row r="106" spans="1:1">
      <c r="A106" s="170"/>
    </row>
    <row r="107" spans="1:1">
      <c r="A107" s="170"/>
    </row>
    <row r="108" spans="1:1">
      <c r="A108" s="170"/>
    </row>
    <row r="109" spans="1:1">
      <c r="A109" s="170"/>
    </row>
    <row r="110" spans="1:1">
      <c r="A110" s="170"/>
    </row>
  </sheetData>
  <mergeCells count="4">
    <mergeCell ref="A1:A16"/>
    <mergeCell ref="A18:A42"/>
    <mergeCell ref="A44:A77"/>
    <mergeCell ref="A79:A110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Liste de contacts client</vt:lpstr>
      <vt:lpstr>Réservation</vt:lpstr>
      <vt:lpstr>Visuel Planning</vt:lpstr>
      <vt:lpstr>facturation</vt:lpstr>
      <vt:lpstr>Paramètres</vt:lpstr>
      <vt:lpstr>Aide formule</vt:lpstr>
      <vt:lpstr>ColumnTitle1</vt:lpstr>
      <vt:lpstr>'Liste de contacts client'!Impression_des_titres</vt:lpstr>
      <vt:lpstr>L_Animal</vt:lpstr>
      <vt:lpstr>L_AnimSupp</vt:lpstr>
      <vt:lpstr>L_Contact</vt:lpstr>
      <vt:lpstr>L_Nb_visite</vt:lpstr>
      <vt:lpstr>L_Prestation</vt:lpstr>
      <vt:lpstr>L_Prix</vt:lpstr>
      <vt:lpstr>L_Reglement</vt:lpstr>
      <vt:lpstr>L_Remise</vt:lpstr>
      <vt:lpstr>L_Type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nikkox</dc:creator>
  <cp:lastModifiedBy>JoDan</cp:lastModifiedBy>
  <cp:lastPrinted>2019-08-13T11:25:21Z</cp:lastPrinted>
  <dcterms:created xsi:type="dcterms:W3CDTF">2019-08-13T06:15:41Z</dcterms:created>
  <dcterms:modified xsi:type="dcterms:W3CDTF">2019-08-15T10:18:46Z</dcterms:modified>
</cp:coreProperties>
</file>