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328" codeName="{74837BA0-65D6-932C-5D65-3B800EBDC722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JoDan\Downloads\"/>
    </mc:Choice>
  </mc:AlternateContent>
  <xr:revisionPtr revIDLastSave="0" documentId="13_ncr:1_{1C600ED8-919C-4CA6-962F-22EEE87A33E6}" xr6:coauthVersionLast="41" xr6:coauthVersionMax="41" xr10:uidLastSave="{00000000-0000-0000-0000-000000000000}"/>
  <bookViews>
    <workbookView xWindow="-120" yWindow="-120" windowWidth="29040" windowHeight="15840" xr2:uid="{3220558F-E5DA-44C5-9FC0-1A0E9C1EBCDC}"/>
  </bookViews>
  <sheets>
    <sheet name="Facture" sheetId="2" r:id="rId1"/>
    <sheet name="Historique facture" sheetId="4" r:id="rId2"/>
    <sheet name="Paramètres" sheetId="3" r:id="rId3"/>
  </sheets>
  <definedNames>
    <definedName name="L_Clients">T_Clients[Nom]</definedName>
    <definedName name="L_Conditions">T_Conditions[Conditions règlement]</definedName>
    <definedName name="L_Cout">T_Phases[Coût]</definedName>
    <definedName name="L_Phases">T_Phases[Phases]</definedName>
    <definedName name="_xlnm.Print_Area" localSheetId="0">Facture!$B$1:$G$44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25" i="2" l="1"/>
  <c r="L17" i="2" l="1"/>
  <c r="L18" i="2"/>
  <c r="L19" i="2"/>
  <c r="F16" i="2" s="1"/>
  <c r="L20" i="2"/>
  <c r="L21" i="2"/>
  <c r="L22" i="2"/>
  <c r="L23" i="2"/>
  <c r="L24" i="2"/>
  <c r="F31" i="2" s="1"/>
  <c r="K24" i="2"/>
  <c r="K17" i="2"/>
  <c r="K18" i="2"/>
  <c r="K19" i="2"/>
  <c r="K20" i="2"/>
  <c r="K21" i="2"/>
  <c r="K22" i="2"/>
  <c r="K23" i="2"/>
  <c r="F30" i="2"/>
  <c r="F29" i="2"/>
  <c r="F28" i="2"/>
  <c r="F27" i="2"/>
  <c r="F26" i="2"/>
  <c r="F25" i="2"/>
  <c r="F24" i="2"/>
  <c r="F23" i="2"/>
  <c r="F22" i="2"/>
  <c r="F21" i="2"/>
  <c r="F20" i="2"/>
  <c r="F19" i="2"/>
  <c r="F18" i="2"/>
  <c r="F17" i="2"/>
  <c r="L25" i="2" l="1"/>
  <c r="K25" i="2" s="1"/>
  <c r="F15" i="2"/>
  <c r="F14" i="2"/>
  <c r="C31" i="2"/>
  <c r="E31" i="2" s="1"/>
  <c r="G31" i="2" s="1"/>
  <c r="C30" i="2"/>
  <c r="C29" i="2"/>
  <c r="C28" i="2"/>
  <c r="C27" i="2"/>
  <c r="C26" i="2"/>
  <c r="C25" i="2"/>
  <c r="C24" i="2"/>
  <c r="C23" i="2"/>
  <c r="C22" i="2"/>
  <c r="C21" i="2"/>
  <c r="C20" i="2"/>
  <c r="C19" i="2"/>
  <c r="C18" i="2"/>
  <c r="C17" i="2"/>
  <c r="E17" i="2" s="1"/>
  <c r="G17" i="2" s="1"/>
  <c r="C16" i="2"/>
  <c r="E16" i="2" s="1"/>
  <c r="G16" i="2" s="1"/>
  <c r="C15" i="2"/>
  <c r="E15" i="2" s="1"/>
  <c r="C14" i="2"/>
  <c r="E14" i="2" s="1"/>
  <c r="G30" i="2"/>
  <c r="G29" i="2"/>
  <c r="G28" i="2"/>
  <c r="G27" i="2"/>
  <c r="G26" i="2"/>
  <c r="G25" i="2"/>
  <c r="G24" i="2"/>
  <c r="G23" i="2"/>
  <c r="G22" i="2"/>
  <c r="G21" i="2"/>
  <c r="G20" i="2"/>
  <c r="G19" i="2"/>
  <c r="G18" i="2"/>
  <c r="E30" i="2"/>
  <c r="E29" i="2"/>
  <c r="E28" i="2"/>
  <c r="E27" i="2"/>
  <c r="E26" i="2"/>
  <c r="E25" i="2"/>
  <c r="E24" i="2"/>
  <c r="E23" i="2"/>
  <c r="E22" i="2"/>
  <c r="E21" i="2"/>
  <c r="E20" i="2"/>
  <c r="E19" i="2"/>
  <c r="E18" i="2"/>
  <c r="G14" i="2" l="1"/>
  <c r="G15" i="2"/>
  <c r="F11" i="2"/>
  <c r="B9" i="2" l="1"/>
  <c r="E8" i="2"/>
  <c r="E6" i="2"/>
  <c r="E5" i="2"/>
  <c r="G33" i="2" l="1"/>
  <c r="G34" i="2" l="1"/>
  <c r="G35" i="2" s="1"/>
</calcChain>
</file>

<file path=xl/sharedStrings.xml><?xml version="1.0" encoding="utf-8"?>
<sst xmlns="http://schemas.openxmlformats.org/spreadsheetml/2006/main" count="148" uniqueCount="117">
  <si>
    <t>Montant</t>
  </si>
  <si>
    <t>Sous total HT</t>
  </si>
  <si>
    <t>TVA 20,00%</t>
  </si>
  <si>
    <t>Total TTC</t>
  </si>
  <si>
    <t>MON ENTREPRISE SARL</t>
  </si>
  <si>
    <t>Facture n°</t>
  </si>
  <si>
    <t>Destinataire</t>
  </si>
  <si>
    <t>Rue</t>
  </si>
  <si>
    <t>Code postal</t>
  </si>
  <si>
    <t>Ville</t>
  </si>
  <si>
    <t>N° TVA</t>
  </si>
  <si>
    <t>ARES</t>
  </si>
  <si>
    <t>7 rue Paul Louis</t>
  </si>
  <si>
    <t>Nimes</t>
  </si>
  <si>
    <t>Omnium</t>
  </si>
  <si>
    <t>9 impasse Paul</t>
  </si>
  <si>
    <t>Paris</t>
  </si>
  <si>
    <t>Luta</t>
  </si>
  <si>
    <t>Boulevard Jules</t>
  </si>
  <si>
    <t>Garopa</t>
  </si>
  <si>
    <t>25 bis rue Albert</t>
  </si>
  <si>
    <t>Marseille</t>
  </si>
  <si>
    <t>Ulti SAS</t>
  </si>
  <si>
    <t>7 rue Forge</t>
  </si>
  <si>
    <t>Nori SARL</t>
  </si>
  <si>
    <t>9 boulevard de l'Orme</t>
  </si>
  <si>
    <t>Lille</t>
  </si>
  <si>
    <t>Numa</t>
  </si>
  <si>
    <t>12 rue des Hommes</t>
  </si>
  <si>
    <t>Loma</t>
  </si>
  <si>
    <t>impasse Louis</t>
  </si>
  <si>
    <t>Cie et Co</t>
  </si>
  <si>
    <t>ZI les Ormes</t>
  </si>
  <si>
    <t>Boulot</t>
  </si>
  <si>
    <t>ZA Louvin</t>
  </si>
  <si>
    <t>Niora</t>
  </si>
  <si>
    <t>22 bis rue Lanvin</t>
  </si>
  <si>
    <t>Horbus</t>
  </si>
  <si>
    <t>15 rue Boulga</t>
  </si>
  <si>
    <t>Lyon</t>
  </si>
  <si>
    <t>Ciolut</t>
  </si>
  <si>
    <t>98 impasse sans fin</t>
  </si>
  <si>
    <t>Grenoble</t>
  </si>
  <si>
    <t>Goula</t>
  </si>
  <si>
    <t>Boulevard Albert</t>
  </si>
  <si>
    <t>Nom</t>
  </si>
  <si>
    <t>Adresse</t>
  </si>
  <si>
    <t>Téléphone</t>
  </si>
  <si>
    <t>Mail</t>
  </si>
  <si>
    <t>04 72 31 54 27</t>
  </si>
  <si>
    <t>ares@free.fr</t>
  </si>
  <si>
    <t>04 78 91 35 33</t>
  </si>
  <si>
    <t>omnium@free.fr</t>
  </si>
  <si>
    <t>04 72 54 02 52</t>
  </si>
  <si>
    <t>luta@free.fr</t>
  </si>
  <si>
    <t>04 78 53 28 72</t>
  </si>
  <si>
    <t>garopa@free.fr</t>
  </si>
  <si>
    <t>04 77 93 55 44</t>
  </si>
  <si>
    <t>ulti sas@free.fr</t>
  </si>
  <si>
    <t>04 78 49 44 36</t>
  </si>
  <si>
    <t>nori sarl@free.fr</t>
  </si>
  <si>
    <t>04 78 68 96 36</t>
  </si>
  <si>
    <t>numa@free.fr</t>
  </si>
  <si>
    <t>04 78 73 48 24</t>
  </si>
  <si>
    <t>loma@free.fr</t>
  </si>
  <si>
    <t>04 74 58 65 64</t>
  </si>
  <si>
    <t>cie et co@free.fr</t>
  </si>
  <si>
    <t>04 75 31 91 88</t>
  </si>
  <si>
    <t>boulot@free.fr</t>
  </si>
  <si>
    <t>niora@free.fr</t>
  </si>
  <si>
    <t>horbus@free.fr</t>
  </si>
  <si>
    <t>ciolut@free.fr</t>
  </si>
  <si>
    <t>goula@free.fr</t>
  </si>
  <si>
    <t>FR32123456789</t>
  </si>
  <si>
    <t>FR21012345678</t>
  </si>
  <si>
    <t>FR05987654321</t>
  </si>
  <si>
    <t>FR08987654322</t>
  </si>
  <si>
    <t>FR11987654323</t>
  </si>
  <si>
    <t>FR14987654324</t>
  </si>
  <si>
    <t>FR17987654325</t>
  </si>
  <si>
    <t>FR20987654326</t>
  </si>
  <si>
    <t>FR23987654327</t>
  </si>
  <si>
    <t>FR26987654328</t>
  </si>
  <si>
    <t>FR29987654329</t>
  </si>
  <si>
    <t>FR32987654330</t>
  </si>
  <si>
    <t>FR35987654331</t>
  </si>
  <si>
    <t>180 route de Paris</t>
  </si>
  <si>
    <t>69009 LYON</t>
  </si>
  <si>
    <t>Tél 04 05 06 07 00 - Fax 04 05 06 07 01</t>
  </si>
  <si>
    <t>N° TVA Intracommunautaire : FR14 987 654 324 00015</t>
  </si>
  <si>
    <t>Date</t>
  </si>
  <si>
    <t>N° facture</t>
  </si>
  <si>
    <t xml:space="preserve">Lyon le, </t>
  </si>
  <si>
    <t>Phase 1</t>
  </si>
  <si>
    <t>Phase 2</t>
  </si>
  <si>
    <t>Phase 3</t>
  </si>
  <si>
    <t>Phase 4</t>
  </si>
  <si>
    <t>Phase 5</t>
  </si>
  <si>
    <t>Phase 6</t>
  </si>
  <si>
    <t>Phase 7</t>
  </si>
  <si>
    <t>Phase 8</t>
  </si>
  <si>
    <t>Phases</t>
  </si>
  <si>
    <t>Coût</t>
  </si>
  <si>
    <t>Phase</t>
  </si>
  <si>
    <t>Facturable</t>
  </si>
  <si>
    <t>Avancement</t>
  </si>
  <si>
    <t>Facturé</t>
  </si>
  <si>
    <t>Conditions règlement</t>
  </si>
  <si>
    <t>Paiement à réception de facture</t>
  </si>
  <si>
    <t>Paiement à 30 jours fin de mois</t>
  </si>
  <si>
    <t>Paiement à 60 jours fin de mois</t>
  </si>
  <si>
    <t>CP</t>
  </si>
  <si>
    <t>Rappel facturé</t>
  </si>
  <si>
    <t>Valeur en votre aimable règlement</t>
  </si>
  <si>
    <t>Faire un double clic</t>
  </si>
  <si>
    <t>Total</t>
  </si>
  <si>
    <t>Ne pas supprimer la première ligne du tableau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</si>
</sst>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0#&quot; &quot;##&quot; &quot;##&quot; &quot;##&quot; &quot;##"/>
    <numFmt numFmtId="165" formatCode="[$-F800]dddd\,\ mmmm\ dd\,\ yyyy"/>
    <numFmt numFmtId="166" formatCode="00000"/>
  </numFmts>
  <fonts count="17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2"/>
      <color theme="4" tint="-0.249977111117893"/>
      <name val="Calibri"/>
      <family val="2"/>
      <scheme val="minor"/>
    </font>
    <font>
      <sz val="20"/>
      <color theme="1"/>
      <name val="Segoe UI"/>
      <family val="2"/>
    </font>
    <font>
      <sz val="12"/>
      <color theme="1"/>
      <name val="Segoe UI"/>
      <family val="2"/>
    </font>
    <font>
      <b/>
      <sz val="10"/>
      <color theme="1"/>
      <name val="Segoe UI"/>
      <family val="2"/>
    </font>
    <font>
      <sz val="10"/>
      <color theme="1"/>
      <name val="Segoe UI"/>
      <family val="2"/>
    </font>
    <font>
      <b/>
      <sz val="12"/>
      <color theme="1"/>
      <name val="Segoe UI"/>
      <family val="2"/>
    </font>
    <font>
      <b/>
      <sz val="11"/>
      <color theme="0"/>
      <name val="Calibri"/>
      <family val="2"/>
      <scheme val="minor"/>
    </font>
    <font>
      <b/>
      <sz val="12"/>
      <color theme="8" tint="-0.249977111117893"/>
      <name val="Segoe UI"/>
      <family val="2"/>
    </font>
    <font>
      <i/>
      <sz val="11"/>
      <color theme="1"/>
      <name val="Segoe UI"/>
      <family val="2"/>
    </font>
    <font>
      <b/>
      <i/>
      <sz val="9"/>
      <color theme="1"/>
      <name val="Segoe UI"/>
      <family val="2"/>
    </font>
    <font>
      <sz val="12"/>
      <color theme="4" tint="0.79998168889431442"/>
      <name val="Segoe UI"/>
      <family val="2"/>
    </font>
    <font>
      <i/>
      <sz val="12"/>
      <color theme="7" tint="0.3999755851924192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8" tint="0.79998168889431442"/>
        <bgColor indexed="64"/>
      </patternFill>
    </fill>
  </fills>
  <borders count="21">
    <border>
      <left/>
      <right/>
      <top/>
      <bottom/>
      <diagonal/>
    </border>
    <border>
      <left/>
      <right/>
      <top/>
      <bottom style="thick">
        <color auto="1"/>
      </bottom>
      <diagonal/>
    </border>
    <border>
      <left/>
      <right style="thin">
        <color auto="1"/>
      </right>
      <top style="hair">
        <color auto="1"/>
      </top>
      <bottom style="hair">
        <color auto="1"/>
      </bottom>
      <diagonal/>
    </border>
    <border>
      <left style="thin">
        <color auto="1"/>
      </left>
      <right style="thin">
        <color auto="1"/>
      </right>
      <top style="hair">
        <color auto="1"/>
      </top>
      <bottom style="hair">
        <color auto="1"/>
      </bottom>
      <diagonal/>
    </border>
    <border>
      <left style="thin">
        <color auto="1"/>
      </left>
      <right/>
      <top style="hair">
        <color auto="1"/>
      </top>
      <bottom style="hair">
        <color auto="1"/>
      </bottom>
      <diagonal/>
    </border>
    <border>
      <left/>
      <right/>
      <top/>
      <bottom style="thick">
        <color rgb="FF0070C0"/>
      </bottom>
      <diagonal/>
    </border>
    <border>
      <left/>
      <right style="thin">
        <color auto="1"/>
      </right>
      <top/>
      <bottom style="hair">
        <color auto="1"/>
      </bottom>
      <diagonal/>
    </border>
    <border>
      <left style="thin">
        <color auto="1"/>
      </left>
      <right style="thin">
        <color auto="1"/>
      </right>
      <top/>
      <bottom style="hair">
        <color auto="1"/>
      </bottom>
      <diagonal/>
    </border>
    <border>
      <left style="thin">
        <color auto="1"/>
      </left>
      <right/>
      <top/>
      <bottom style="hair">
        <color auto="1"/>
      </bottom>
      <diagonal/>
    </border>
    <border>
      <left/>
      <right style="thin">
        <color auto="1"/>
      </right>
      <top/>
      <bottom style="thick">
        <color rgb="FF0070C0"/>
      </bottom>
      <diagonal/>
    </border>
    <border>
      <left style="thin">
        <color auto="1"/>
      </left>
      <right style="thin">
        <color auto="1"/>
      </right>
      <top/>
      <bottom style="thick">
        <color rgb="FF0070C0"/>
      </bottom>
      <diagonal/>
    </border>
    <border>
      <left style="thin">
        <color auto="1"/>
      </left>
      <right/>
      <top/>
      <bottom style="thick">
        <color rgb="FF0070C0"/>
      </bottom>
      <diagonal/>
    </border>
    <border>
      <left/>
      <right style="thin">
        <color auto="1"/>
      </right>
      <top style="hair">
        <color auto="1"/>
      </top>
      <bottom style="thick">
        <color rgb="FF0070C0"/>
      </bottom>
      <diagonal/>
    </border>
    <border>
      <left style="thin">
        <color auto="1"/>
      </left>
      <right/>
      <top style="hair">
        <color auto="1"/>
      </top>
      <bottom style="thick">
        <color rgb="FF0070C0"/>
      </bottom>
      <diagonal/>
    </border>
    <border>
      <left/>
      <right style="thin">
        <color auto="1"/>
      </right>
      <top style="thick">
        <color rgb="FF0070C0"/>
      </top>
      <bottom style="hair">
        <color auto="1"/>
      </bottom>
      <diagonal/>
    </border>
    <border>
      <left style="thin">
        <color auto="1"/>
      </left>
      <right/>
      <top style="thick">
        <color rgb="FF0070C0"/>
      </top>
      <bottom style="hair">
        <color auto="1"/>
      </bottom>
      <diagonal/>
    </border>
    <border>
      <left/>
      <right style="thin">
        <color auto="1"/>
      </right>
      <top style="hair">
        <color auto="1"/>
      </top>
      <bottom/>
      <diagonal/>
    </border>
    <border>
      <left style="thin">
        <color auto="1"/>
      </left>
      <right style="thin">
        <color auto="1"/>
      </right>
      <top style="hair">
        <color auto="1"/>
      </top>
      <bottom/>
      <diagonal/>
    </border>
    <border>
      <left style="thin">
        <color auto="1"/>
      </left>
      <right/>
      <top style="hair">
        <color auto="1"/>
      </top>
      <bottom/>
      <diagonal/>
    </border>
    <border>
      <left style="thin">
        <color theme="8" tint="0.79998168889431442"/>
      </left>
      <right/>
      <top style="thin">
        <color theme="8" tint="0.79998168889431442"/>
      </top>
      <bottom style="thin">
        <color theme="8" tint="0.79998168889431442"/>
      </bottom>
      <diagonal/>
    </border>
    <border>
      <left/>
      <right style="thin">
        <color theme="8" tint="0.79998168889431442"/>
      </right>
      <top style="thin">
        <color theme="8" tint="0.79998168889431442"/>
      </top>
      <bottom style="thin">
        <color theme="8" tint="0.79998168889431442"/>
      </bottom>
      <diagonal/>
    </border>
  </borders>
  <cellStyleXfs count="2">
    <xf numFmtId="0" fontId="0" fillId="0" borderId="0"/>
    <xf numFmtId="0" fontId="16" fillId="0" borderId="0" applyNumberFormat="0" applyFill="0" applyBorder="0" applyAlignment="0" applyProtection="0"/>
  </cellStyleXfs>
  <cellXfs count="70">
    <xf numFmtId="0" fontId="0" fillId="0" borderId="0" xfId="0"/>
    <xf numFmtId="4" fontId="0" fillId="0" borderId="0" xfId="0" applyNumberFormat="1"/>
    <xf numFmtId="0" fontId="1" fillId="0" borderId="1" xfId="0" applyFont="1" applyBorder="1" applyAlignment="1">
      <alignment horizontal="center"/>
    </xf>
    <xf numFmtId="4" fontId="1" fillId="0" borderId="1" xfId="0" applyNumberFormat="1" applyFont="1" applyBorder="1" applyAlignment="1">
      <alignment horizontal="center"/>
    </xf>
    <xf numFmtId="0" fontId="0" fillId="0" borderId="0" xfId="0" applyAlignment="1">
      <alignment horizontal="center"/>
    </xf>
    <xf numFmtId="164" fontId="0" fillId="0" borderId="0" xfId="0" applyNumberFormat="1" applyAlignment="1">
      <alignment horizontal="center"/>
    </xf>
    <xf numFmtId="0" fontId="2" fillId="0" borderId="0" xfId="0" applyFont="1" applyAlignment="1">
      <alignment horizontal="center" vertical="center"/>
    </xf>
    <xf numFmtId="14" fontId="2" fillId="0" borderId="0" xfId="0" applyNumberFormat="1" applyFont="1" applyAlignment="1">
      <alignment horizontal="center" vertical="center"/>
    </xf>
    <xf numFmtId="0" fontId="2" fillId="0" borderId="0" xfId="0" applyFont="1" applyAlignment="1">
      <alignment vertical="center"/>
    </xf>
    <xf numFmtId="4" fontId="2" fillId="0" borderId="0" xfId="0" applyNumberFormat="1" applyFont="1" applyAlignment="1">
      <alignment vertical="center"/>
    </xf>
    <xf numFmtId="0" fontId="3" fillId="0" borderId="0" xfId="0" applyFont="1" applyAlignment="1">
      <alignment horizontal="center" vertical="center" wrapText="1"/>
    </xf>
    <xf numFmtId="166" fontId="2" fillId="0" borderId="0" xfId="0" applyNumberFormat="1" applyFont="1" applyAlignment="1">
      <alignment horizontal="center" vertical="center"/>
    </xf>
    <xf numFmtId="4" fontId="2" fillId="0" borderId="0" xfId="0" applyNumberFormat="1" applyFont="1" applyAlignment="1">
      <alignment horizontal="center" vertical="center"/>
    </xf>
    <xf numFmtId="0" fontId="6" fillId="0" borderId="0" xfId="0" applyFont="1"/>
    <xf numFmtId="14" fontId="6" fillId="0" borderId="0" xfId="0" applyNumberFormat="1" applyFont="1" applyAlignment="1">
      <alignment horizontal="left"/>
    </xf>
    <xf numFmtId="0" fontId="6" fillId="0" borderId="0" xfId="0" applyFont="1" applyAlignment="1"/>
    <xf numFmtId="0" fontId="8" fillId="0" borderId="0" xfId="0" applyFont="1" applyAlignment="1"/>
    <xf numFmtId="0" fontId="6" fillId="0" borderId="0" xfId="0" applyFont="1" applyAlignment="1">
      <alignment horizontal="right"/>
    </xf>
    <xf numFmtId="14" fontId="6" fillId="0" borderId="0" xfId="0" applyNumberFormat="1" applyFont="1" applyAlignment="1">
      <alignment horizontal="right"/>
    </xf>
    <xf numFmtId="0" fontId="6" fillId="0" borderId="0" xfId="0" applyFont="1" applyAlignment="1">
      <alignment horizontal="left"/>
    </xf>
    <xf numFmtId="0" fontId="9" fillId="2" borderId="9" xfId="0" applyFont="1" applyFill="1" applyBorder="1" applyAlignment="1">
      <alignment horizontal="center"/>
    </xf>
    <xf numFmtId="0" fontId="9" fillId="2" borderId="10" xfId="0" applyFont="1" applyFill="1" applyBorder="1" applyAlignment="1">
      <alignment horizontal="center"/>
    </xf>
    <xf numFmtId="0" fontId="9" fillId="2" borderId="11" xfId="0" applyFont="1" applyFill="1" applyBorder="1" applyAlignment="1">
      <alignment horizontal="center"/>
    </xf>
    <xf numFmtId="0" fontId="6" fillId="0" borderId="6" xfId="0" applyFont="1" applyBorder="1"/>
    <xf numFmtId="4" fontId="6" fillId="0" borderId="7" xfId="0" applyNumberFormat="1" applyFont="1" applyBorder="1" applyAlignment="1"/>
    <xf numFmtId="10" fontId="6" fillId="0" borderId="7" xfId="0" applyNumberFormat="1" applyFont="1" applyBorder="1" applyAlignment="1">
      <alignment horizontal="center"/>
    </xf>
    <xf numFmtId="4" fontId="6" fillId="0" borderId="7" xfId="0" applyNumberFormat="1" applyFont="1" applyBorder="1"/>
    <xf numFmtId="4" fontId="6" fillId="0" borderId="8" xfId="0" applyNumberFormat="1" applyFont="1" applyBorder="1"/>
    <xf numFmtId="0" fontId="6" fillId="0" borderId="2" xfId="0" applyFont="1" applyBorder="1"/>
    <xf numFmtId="4" fontId="6" fillId="0" borderId="3" xfId="0" applyNumberFormat="1" applyFont="1" applyBorder="1" applyAlignment="1"/>
    <xf numFmtId="10" fontId="6" fillId="0" borderId="3" xfId="0" applyNumberFormat="1" applyFont="1" applyBorder="1" applyAlignment="1">
      <alignment horizontal="center"/>
    </xf>
    <xf numFmtId="4" fontId="6" fillId="0" borderId="3" xfId="0" applyNumberFormat="1" applyFont="1" applyBorder="1"/>
    <xf numFmtId="4" fontId="6" fillId="0" borderId="4" xfId="0" applyNumberFormat="1" applyFont="1" applyBorder="1"/>
    <xf numFmtId="4" fontId="6" fillId="0" borderId="13" xfId="0" applyNumberFormat="1" applyFont="1" applyBorder="1"/>
    <xf numFmtId="0" fontId="6" fillId="0" borderId="14" xfId="0" applyFont="1" applyBorder="1" applyAlignment="1"/>
    <xf numFmtId="4" fontId="6" fillId="0" borderId="15" xfId="0" applyNumberFormat="1" applyFont="1" applyBorder="1"/>
    <xf numFmtId="0" fontId="6" fillId="0" borderId="2" xfId="0" applyFont="1" applyBorder="1" applyAlignment="1"/>
    <xf numFmtId="0" fontId="6" fillId="0" borderId="12" xfId="0" applyFont="1" applyBorder="1" applyAlignment="1"/>
    <xf numFmtId="10" fontId="2" fillId="0" borderId="0" xfId="0" applyNumberFormat="1" applyFont="1" applyAlignment="1">
      <alignment horizontal="center" vertical="center"/>
    </xf>
    <xf numFmtId="4" fontId="2" fillId="0" borderId="0" xfId="0" applyNumberFormat="1" applyFont="1" applyAlignment="1">
      <alignment horizontal="right" vertical="center"/>
    </xf>
    <xf numFmtId="0" fontId="1" fillId="0" borderId="0" xfId="0" applyFont="1" applyAlignment="1">
      <alignment horizontal="center"/>
    </xf>
    <xf numFmtId="0" fontId="4" fillId="0" borderId="0" xfId="0" applyFont="1" applyBorder="1" applyAlignment="1">
      <alignment horizontal="center" vertical="center" wrapText="1"/>
    </xf>
    <xf numFmtId="14" fontId="4" fillId="0" borderId="0" xfId="0" applyNumberFormat="1" applyFont="1" applyBorder="1" applyAlignment="1">
      <alignment horizontal="center" vertical="center" wrapText="1"/>
    </xf>
    <xf numFmtId="166" fontId="4" fillId="0" borderId="0" xfId="0" applyNumberFormat="1" applyFont="1" applyBorder="1" applyAlignment="1">
      <alignment horizontal="center" vertical="center" wrapText="1"/>
    </xf>
    <xf numFmtId="4" fontId="4" fillId="0" borderId="0" xfId="0" applyNumberFormat="1" applyFont="1" applyBorder="1" applyAlignment="1">
      <alignment horizontal="center" vertical="center" wrapText="1"/>
    </xf>
    <xf numFmtId="10" fontId="4" fillId="0" borderId="0" xfId="0" applyNumberFormat="1" applyFont="1" applyBorder="1" applyAlignment="1">
      <alignment horizontal="center" vertical="center" wrapText="1"/>
    </xf>
    <xf numFmtId="10" fontId="0" fillId="0" borderId="0" xfId="0" applyNumberFormat="1"/>
    <xf numFmtId="0" fontId="10" fillId="0" borderId="0" xfId="0" applyFont="1" applyFill="1"/>
    <xf numFmtId="0" fontId="0" fillId="0" borderId="0" xfId="0" applyFill="1"/>
    <xf numFmtId="0" fontId="6" fillId="0" borderId="0" xfId="0" applyFont="1" applyAlignment="1">
      <alignment horizontal="center"/>
    </xf>
    <xf numFmtId="0" fontId="12" fillId="0" borderId="0" xfId="0" applyFont="1" applyAlignment="1"/>
    <xf numFmtId="0" fontId="6" fillId="0" borderId="16" xfId="0" applyFont="1" applyBorder="1"/>
    <xf numFmtId="4" fontId="6" fillId="0" borderId="17" xfId="0" applyNumberFormat="1" applyFont="1" applyBorder="1" applyAlignment="1"/>
    <xf numFmtId="10" fontId="6" fillId="0" borderId="17" xfId="0" applyNumberFormat="1" applyFont="1" applyBorder="1" applyAlignment="1">
      <alignment horizontal="center"/>
    </xf>
    <xf numFmtId="4" fontId="6" fillId="0" borderId="17" xfId="0" applyNumberFormat="1" applyFont="1" applyBorder="1"/>
    <xf numFmtId="4" fontId="6" fillId="0" borderId="18" xfId="0" applyNumberFormat="1" applyFont="1" applyBorder="1"/>
    <xf numFmtId="0" fontId="6" fillId="0" borderId="0" xfId="0" applyFont="1" applyBorder="1" applyAlignment="1"/>
    <xf numFmtId="4" fontId="6" fillId="0" borderId="0" xfId="0" applyNumberFormat="1" applyFont="1" applyBorder="1"/>
    <xf numFmtId="10" fontId="2" fillId="0" borderId="0" xfId="0" applyNumberFormat="1" applyFont="1" applyAlignment="1">
      <alignment horizontal="right" vertical="center"/>
    </xf>
    <xf numFmtId="0" fontId="15" fillId="0" borderId="0" xfId="0" applyFont="1" applyAlignment="1">
      <alignment vertical="center"/>
    </xf>
    <xf numFmtId="0" fontId="16" fillId="0" borderId="0" xfId="1"/>
    <xf numFmtId="0" fontId="14" fillId="0" borderId="19" xfId="0" applyFont="1" applyBorder="1" applyAlignment="1">
      <alignment horizontal="center"/>
    </xf>
    <xf numFmtId="0" fontId="14" fillId="0" borderId="20" xfId="0" applyFont="1" applyBorder="1" applyAlignment="1">
      <alignment horizontal="center"/>
    </xf>
    <xf numFmtId="0" fontId="12" fillId="0" borderId="0" xfId="0" applyFont="1" applyAlignment="1">
      <alignment horizontal="left"/>
    </xf>
    <xf numFmtId="0" fontId="11" fillId="0" borderId="0" xfId="0" applyFont="1" applyAlignment="1">
      <alignment horizontal="center"/>
    </xf>
    <xf numFmtId="0" fontId="5" fillId="0" borderId="5" xfId="0" applyFont="1" applyBorder="1" applyAlignment="1">
      <alignment horizontal="left"/>
    </xf>
    <xf numFmtId="0" fontId="13" fillId="0" borderId="0" xfId="0" applyFont="1" applyAlignment="1">
      <alignment horizontal="center"/>
    </xf>
    <xf numFmtId="0" fontId="6" fillId="0" borderId="0" xfId="0" applyFont="1" applyAlignment="1">
      <alignment horizontal="left"/>
    </xf>
    <xf numFmtId="0" fontId="7" fillId="0" borderId="0" xfId="0" applyFont="1" applyAlignment="1">
      <alignment horizontal="left"/>
    </xf>
    <xf numFmtId="165" fontId="6" fillId="0" borderId="0" xfId="0" applyNumberFormat="1" applyFont="1" applyAlignment="1">
      <alignment horizontal="left"/>
    </xf>
  </cellXfs>
  <cellStyles count="2">
    <cellStyle name="Lien hypertexte" xfId="1" builtinId="8"/>
    <cellStyle name="Normal" xfId="0" builtinId="0"/>
  </cellStyles>
  <dxfs count="42">
    <dxf>
      <border outline="0">
        <bottom style="thick">
          <color auto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bottom" textRotation="0" wrapText="0" indent="0" justifyLastLine="0" shrinkToFit="0" readingOrder="0"/>
    </dxf>
    <dxf>
      <numFmt numFmtId="164" formatCode="0#&quot; &quot;##&quot; &quot;##&quot; &quot;##&quot; &quot;##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border>
        <bottom style="thick">
          <color auto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bottom" textRotation="0" wrapText="0" indent="0" justifyLastLine="0" shrinkToFit="0" readingOrder="0"/>
    </dxf>
    <dxf>
      <numFmt numFmtId="4" formatCode="#,##0.00"/>
    </dxf>
    <dxf>
      <alignment horizontal="center" vertical="bottom" textRotation="0" wrapText="0" indent="0" justifyLastLine="0" shrinkToFit="0" readingOrder="0"/>
    </dxf>
    <dxf>
      <border outline="0">
        <bottom style="thick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4" formatCode="#,##0.00"/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4" formatCode="#,##0.00"/>
      <alignment horizontal="righ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4" formatCode="#,##0.00"/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4" formatCode="0.00%"/>
      <alignment horizontal="righ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4" formatCode="#,##0.00"/>
      <alignment horizontal="righ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4" formatCode="#,##0.00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66" formatCode="00000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9" formatCode="dd/mm/yyyy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border outline="0">
        <top style="thin">
          <color theme="4"/>
        </top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family val="2"/>
        <scheme val="minor"/>
      </font>
      <numFmt numFmtId="4" formatCode="#,##0.00"/>
      <alignment horizontal="center" vertical="center" textRotation="0" wrapText="1" indent="0" justifyLastLine="0" shrinkToFit="0" readingOrder="0"/>
    </dxf>
    <dxf>
      <border>
        <left style="thin">
          <color theme="8"/>
        </left>
        <right style="thin">
          <color theme="8"/>
        </right>
        <top style="thin">
          <color theme="8"/>
        </top>
        <bottom style="thin">
          <color theme="8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Segoe UI"/>
        <family val="2"/>
        <scheme val="none"/>
      </font>
      <numFmt numFmtId="4" formatCode="#,##0.00"/>
      <border diagonalUp="0" diagonalDown="0">
        <left style="thin">
          <color auto="1"/>
        </left>
        <right/>
        <top style="hair">
          <color auto="1"/>
        </top>
        <bottom style="hair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Segoe UI"/>
        <family val="2"/>
        <scheme val="none"/>
      </font>
      <numFmt numFmtId="4" formatCode="#,##0.00"/>
      <border diagonalUp="0" diagonalDown="0">
        <left style="thin">
          <color auto="1"/>
        </left>
        <right/>
        <top style="hair">
          <color auto="1"/>
        </top>
        <bottom style="hair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Segoe UI"/>
        <family val="2"/>
        <scheme val="none"/>
      </font>
      <numFmt numFmtId="4" formatCode="#,##0.00"/>
      <border diagonalUp="0" diagonalDown="0">
        <left style="thin">
          <color auto="1"/>
        </left>
        <right style="thin">
          <color auto="1"/>
        </right>
        <top style="hair">
          <color auto="1"/>
        </top>
        <bottom style="hair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Segoe UI"/>
        <family val="2"/>
        <scheme val="none"/>
      </font>
      <numFmt numFmtId="14" formatCode="0.00%"/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hair">
          <color auto="1"/>
        </top>
        <bottom style="hair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Segoe UI"/>
        <family val="2"/>
        <scheme val="none"/>
      </font>
      <numFmt numFmtId="4" formatCode="#,##0.00"/>
      <alignment horizontal="general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hair">
          <color auto="1"/>
        </top>
        <bottom style="hair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Segoe UI"/>
        <family val="2"/>
        <scheme val="none"/>
      </font>
      <border diagonalUp="0" diagonalDown="0">
        <left/>
        <right style="thin">
          <color auto="1"/>
        </right>
        <top style="hair">
          <color auto="1"/>
        </top>
        <bottom style="hair">
          <color auto="1"/>
        </bottom>
        <vertical/>
        <horizontal/>
      </border>
    </dxf>
    <dxf>
      <border outline="0">
        <bottom style="thick">
          <color rgb="FF0070C0"/>
        </bottom>
      </border>
    </dxf>
    <dxf>
      <border outline="0">
        <bottom style="thick">
          <color rgb="FF0070C0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Segoe UI"/>
        <family val="2"/>
        <scheme val="none"/>
      </font>
      <fill>
        <patternFill patternType="solid">
          <fgColor indexed="64"/>
          <bgColor theme="8" tint="0.79998168889431442"/>
        </patternFill>
      </fill>
      <alignment horizontal="center" vertical="bottom" textRotation="0" wrapText="0" indent="0" justifyLastLine="0" shrinkToFit="0" readingOrder="0"/>
    </dxf>
    <dxf>
      <numFmt numFmtId="4" formatCode="#,##0.00"/>
    </dxf>
    <dxf>
      <numFmt numFmtId="4" formatCode="#,##0.00"/>
    </dxf>
    <dxf>
      <numFmt numFmtId="14" formatCode="0.00%"/>
    </dxf>
    <dxf>
      <numFmt numFmtId="14" formatCode="0.00%"/>
    </dxf>
    <dxf>
      <numFmt numFmtId="4" formatCode="#,##0.00"/>
    </dxf>
    <dxf>
      <numFmt numFmtId="4" formatCode="#,##0.0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absolute">
        <xdr:from>
          <xdr:col>9</xdr:col>
          <xdr:colOff>66675</xdr:colOff>
          <xdr:row>7</xdr:row>
          <xdr:rowOff>209550</xdr:rowOff>
        </xdr:from>
        <xdr:to>
          <xdr:col>10</xdr:col>
          <xdr:colOff>1038225</xdr:colOff>
          <xdr:row>9</xdr:row>
          <xdr:rowOff>200025</xdr:rowOff>
        </xdr:to>
        <xdr:sp macro="" textlink="">
          <xdr:nvSpPr>
            <xdr:cNvPr id="2053" name="CommandButton1" hidden="1">
              <a:extLst>
                <a:ext uri="{63B3BB69-23CF-44E3-9099-C40C66FF867C}">
                  <a14:compatExt spid="_x0000_s2053"/>
                </a:ext>
                <a:ext uri="{FF2B5EF4-FFF2-40B4-BE49-F238E27FC236}">
                  <a16:creationId xmlns:a16="http://schemas.microsoft.com/office/drawing/2014/main" id="{00000000-0008-0000-0000-000005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ffectLst/>
            <a:extLst>
              <a:ext uri="{91240B29-F687-4F45-9708-019B960494DF}">
                <a14:hiddenLine w="1">
                  <a:noFill/>
                  <a:miter lim="800000"/>
                  <a:headEnd/>
                  <a:tailEnd/>
                </a14:hiddenLine>
              </a:ext>
              <a:ext uri="{AF507438-7753-43E0-B8FC-AC1667EBCBE1}">
                <a14:hiddenEffects>
                  <a:effectLst>
                    <a:outerShdw dist="35921" dir="2700000" algn="ctr" rotWithShape="0">
                      <a:srgbClr val="000000"/>
                    </a:outerShdw>
                  </a:effectLst>
                </a14:hiddenEffects>
              </a:ext>
              <a:ext uri="{53640926-AAD7-44D8-BBD7-CCE9431645EC}">
                <a14:shadowObscured val="1"/>
              </a:ext>
            </a:extLst>
          </xdr:spPr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2027B08C-581B-4B5F-98FC-6519B2A93EFD}" name="T_Facturé" displayName="T_Facturé" ref="I16:L25" totalsRowCount="1" headerRowDxfId="41">
  <autoFilter ref="I16:L24" xr:uid="{B68AB911-7008-4871-8A5D-D0A11ECFC0CE}">
    <filterColumn colId="0" hiddenButton="1"/>
    <filterColumn colId="1" hiddenButton="1"/>
    <filterColumn colId="2" hiddenButton="1"/>
    <filterColumn colId="3" hiddenButton="1"/>
  </autoFilter>
  <tableColumns count="4">
    <tableColumn id="1" xr3:uid="{ED843B11-F531-47B7-A1AC-07159EA7645B}" name="Phase" totalsRowLabel="Total"/>
    <tableColumn id="2" xr3:uid="{AB4A9498-8109-4F53-9A40-84B46DFDB423}" name="Coût" totalsRowFunction="sum" dataDxfId="40" totalsRowDxfId="39"/>
    <tableColumn id="4" xr3:uid="{BBA5621C-10CD-4BEB-837A-A4A5A573F2DD}" name="Avancement" totalsRowFunction="custom" dataDxfId="38" totalsRowDxfId="37">
      <calculatedColumnFormula>_xlfn.MAXIFS(Tableau3[Avancement],Tableau3[Destinataire],$E$4,Tableau3[Phase],T_Facturé[[#This Row],[Phase]])</calculatedColumnFormula>
      <totalsRowFormula>T_Facturé[[#Totals],[Facturé]]/T_Facturé[[#Totals],[Coût]]</totalsRowFormula>
    </tableColumn>
    <tableColumn id="3" xr3:uid="{38EFF277-0834-497E-8808-6055AA6FC8A7}" name="Facturé" totalsRowFunction="sum" dataDxfId="36" totalsRowDxfId="35">
      <calculatedColumnFormula>SUMPRODUCT((Tableau3[Destinataire]=$E$4)*(Tableau3[Phase]=$I17)*(Tableau3[Montant]))</calculatedColumnFormula>
    </tableColumn>
  </tableColumns>
  <tableStyleInfo name="TableStyleLight6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9765FC2A-EA69-4F76-B3C1-6EC70B3F6860}" name="Tableau6" displayName="Tableau6" ref="B13:G31" totalsRowShown="0" headerRowDxfId="34" headerRowBorderDxfId="33" tableBorderDxfId="32">
  <autoFilter ref="B13:G31" xr:uid="{02DBEE37-2471-4577-BC62-A9B3F2394E44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</autoFilter>
  <tableColumns count="6">
    <tableColumn id="1" xr3:uid="{DD357D6C-CABA-4309-9787-6FB59CDAA1B7}" name="Phase" dataDxfId="31"/>
    <tableColumn id="2" xr3:uid="{75052BBE-E24D-4A60-AC45-4182581BB3B7}" name="Coût" dataDxfId="30">
      <calculatedColumnFormula>IFERROR(INDEX(T_Phases[Coût],MATCH($B14,T_Phases[Phases],0)),"")</calculatedColumnFormula>
    </tableColumn>
    <tableColumn id="3" xr3:uid="{96856252-12EF-46A3-84D1-1E06A8E590C7}" name="Avancement" dataDxfId="29"/>
    <tableColumn id="4" xr3:uid="{79414877-8EE3-4F44-B943-A40CCD4BD60D}" name="Facturable" dataDxfId="28">
      <calculatedColumnFormula>IF($B14&lt;&gt;"",C14*D14,"")</calculatedColumnFormula>
    </tableColumn>
    <tableColumn id="5" xr3:uid="{25C4CB6C-9C5F-4CE0-840A-030202212015}" name="Facturé" dataDxfId="27">
      <calculatedColumnFormula>IFERROR(INDEX(T_Facturé[Facturé],MATCH($B14,T_Facturé[Phase],0)),"")</calculatedColumnFormula>
    </tableColumn>
    <tableColumn id="6" xr3:uid="{27D0EB6D-6790-4A19-B9C9-711636A3A485}" name="Montant" dataDxfId="26">
      <calculatedColumnFormula>IF(ISBLANK(B14),"",E14-F14)</calculatedColumnFormula>
    </tableColumn>
  </tableColumns>
  <tableStyleInfo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528B4462-3DA1-4074-BFAB-257D19BC2589}" name="Tableau3" displayName="Tableau3" ref="A1:M2" totalsRowShown="0" headerRowDxfId="24" tableBorderDxfId="23">
  <autoFilter ref="A1:M2" xr:uid="{3771BDEB-DBB3-45C8-8382-D8FAEB492DB2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8" hiddenButton="1"/>
    <filterColumn colId="9" hiddenButton="1"/>
    <filterColumn colId="10" hiddenButton="1"/>
    <filterColumn colId="11" hiddenButton="1"/>
    <filterColumn colId="12" hiddenButton="1"/>
  </autoFilter>
  <tableColumns count="13">
    <tableColumn id="1" xr3:uid="{15362A3C-2DB9-4787-ABE2-E81DB8591B1B}" name="N° facture" dataDxfId="22"/>
    <tableColumn id="2" xr3:uid="{509FF4E2-AF95-4ADE-91AC-061342256286}" name="Date" dataDxfId="21"/>
    <tableColumn id="3" xr3:uid="{3BA2BF41-7DA0-4E90-9FC8-D869488B179C}" name="Destinataire" dataDxfId="20"/>
    <tableColumn id="4" xr3:uid="{2145DF74-4624-4FAF-B8BA-F50125D855C1}" name="Rue" dataDxfId="19"/>
    <tableColumn id="5" xr3:uid="{B48E87C7-896D-41F6-847C-D9C3C67B7437}" name="CP" dataDxfId="18"/>
    <tableColumn id="6" xr3:uid="{92BDE3CC-CF77-4737-A34D-9D13905FE57C}" name="Ville" dataDxfId="17"/>
    <tableColumn id="7" xr3:uid="{CE7FDA32-B1F6-4F97-86DD-511F0710EADA}" name="N° TVA" dataDxfId="16"/>
    <tableColumn id="8" xr3:uid="{8FAFDD0E-1FD1-4B73-8008-D2CF309EE8ED}" name="Phase" dataDxfId="15"/>
    <tableColumn id="9" xr3:uid="{B509D105-D107-4C05-9606-898D45A8A5E8}" name="Coût" dataDxfId="14"/>
    <tableColumn id="10" xr3:uid="{2398954A-11D2-493D-9B65-150AE195C623}" name="Avancement" dataDxfId="13"/>
    <tableColumn id="11" xr3:uid="{E3E8A58C-4CFF-4640-81F7-57ACBC471F28}" name="Facturable" dataDxfId="12"/>
    <tableColumn id="12" xr3:uid="{87CFCB48-6E3E-426B-AFA7-2042F0D4ECB5}" name="Facturé" dataDxfId="11"/>
    <tableColumn id="13" xr3:uid="{501FED73-1BBB-48DF-977E-C8F84AF091DC}" name="Montant" dataDxfId="10"/>
  </tableColumns>
  <tableStyleInfo name="TableStyleLight1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E1BE5C1F-8752-4455-B685-6DFB69DCFFA3}" name="T_Phases" displayName="T_Phases" ref="A1:B9" totalsRowShown="0" headerRowBorderDxfId="9">
  <autoFilter ref="A1:B9" xr:uid="{10443414-F267-408E-9889-345F112F2386}">
    <filterColumn colId="0" hiddenButton="1"/>
    <filterColumn colId="1" hiddenButton="1"/>
  </autoFilter>
  <tableColumns count="2">
    <tableColumn id="1" xr3:uid="{D172F3BF-EF9A-458F-8684-8522881F6248}" name="Phases" dataDxfId="8"/>
    <tableColumn id="3" xr3:uid="{DB4CE28D-B654-467C-94A2-304052F5B23E}" name="Coût" dataDxfId="7"/>
  </tableColumns>
  <tableStyleInfo name="TableStyleLight1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C3AF483C-0A47-4B74-BBCA-3FCA6913D108}" name="T_Clients" displayName="T_Clients" ref="D1:J15" totalsRowShown="0" headerRowDxfId="6" headerRowBorderDxfId="5">
  <autoFilter ref="D1:J15" xr:uid="{8B84016D-3094-40B0-9A23-5AAFBBAA2372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</autoFilter>
  <tableColumns count="7">
    <tableColumn id="2" xr3:uid="{EB06D73A-F6D3-48D2-A99D-F0E2ABA76847}" name="Nom"/>
    <tableColumn id="3" xr3:uid="{970AA891-4E89-4508-97F8-C8F94135EC90}" name="Adresse"/>
    <tableColumn id="4" xr3:uid="{8E32FFF9-3674-47F5-896B-51ADC80019CA}" name="Code postal" dataDxfId="4"/>
    <tableColumn id="5" xr3:uid="{97552455-5BAC-4F2A-9B6D-C89AA038101F}" name="Ville"/>
    <tableColumn id="6" xr3:uid="{CD08BB25-E3A7-48CD-A976-9587E2864FE8}" name="N° TVA" dataDxfId="3"/>
    <tableColumn id="7" xr3:uid="{A1F5F928-8A65-4978-9FE4-EE7B1BB6580A}" name="Téléphone" dataDxfId="2"/>
    <tableColumn id="8" xr3:uid="{EC6CE05C-75DE-4F7B-95F7-04CEC9D0D0E5}" name="Mail"/>
  </tableColumns>
  <tableStyleInfo name="TableStyleLight1"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488715B9-87AE-418B-A599-B71A850CA7A1}" name="T_Conditions" displayName="T_Conditions" ref="L1:L4" totalsRowShown="0" headerRowDxfId="1" headerRowBorderDxfId="0">
  <autoFilter ref="L1:L4" xr:uid="{C552320C-F098-4EF3-AB55-9AA80C8071B5}">
    <filterColumn colId="0" hiddenButton="1"/>
  </autoFilter>
  <tableColumns count="1">
    <tableColumn id="1" xr3:uid="{EEB5CD80-D08E-428F-834A-260DBF5C3922}" name="Conditions règlement"/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openxmlformats.org/officeDocument/2006/relationships/table" Target="../tables/table2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table" Target="../tables/table1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6.xml"/><Relationship Id="rId2" Type="http://schemas.openxmlformats.org/officeDocument/2006/relationships/table" Target="../tables/table5.xml"/><Relationship Id="rId1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C041A99-7B31-4A28-973A-07CD6099F704}">
  <sheetPr codeName="Feuil1"/>
  <dimension ref="B2:M43"/>
  <sheetViews>
    <sheetView showGridLines="0" tabSelected="1" workbookViewId="0">
      <selection activeCell="F11" sqref="F11:G11"/>
    </sheetView>
  </sheetViews>
  <sheetFormatPr baseColWidth="10" defaultRowHeight="17.25" x14ac:dyDescent="0.3"/>
  <cols>
    <col min="1" max="1" width="4.7109375" style="13" customWidth="1"/>
    <col min="2" max="3" width="15.7109375" style="13" customWidth="1"/>
    <col min="4" max="4" width="16.85546875" style="13" customWidth="1"/>
    <col min="5" max="7" width="15.7109375" style="13" customWidth="1"/>
    <col min="8" max="8" width="4.7109375" style="13" customWidth="1"/>
    <col min="9" max="9" width="10.85546875" style="13" bestFit="1" customWidth="1"/>
    <col min="10" max="10" width="9.7109375" style="13" bestFit="1" customWidth="1"/>
    <col min="11" max="11" width="16.7109375" style="13" bestFit="1" customWidth="1"/>
    <col min="12" max="12" width="12.140625" style="13" bestFit="1" customWidth="1"/>
    <col min="13" max="16384" width="11.42578125" style="13"/>
  </cols>
  <sheetData>
    <row r="2" spans="2:13" ht="31.5" thickBot="1" x14ac:dyDescent="0.6">
      <c r="B2" s="65" t="s">
        <v>4</v>
      </c>
      <c r="C2" s="65"/>
      <c r="D2" s="65"/>
      <c r="E2" s="65"/>
      <c r="F2" s="65"/>
      <c r="G2" s="65"/>
    </row>
    <row r="3" spans="2:13" ht="18" thickTop="1" x14ac:dyDescent="0.3"/>
    <row r="4" spans="2:13" x14ac:dyDescent="0.3">
      <c r="E4" s="67"/>
      <c r="F4" s="67"/>
      <c r="G4" s="67"/>
    </row>
    <row r="5" spans="2:13" x14ac:dyDescent="0.3">
      <c r="B5" s="14"/>
      <c r="E5" s="67" t="str">
        <f>IFERROR(VLOOKUP(E4,Paramètres!D2:J15,2,0),"")</f>
        <v/>
      </c>
      <c r="F5" s="67"/>
      <c r="G5" s="67"/>
      <c r="I5" s="47"/>
      <c r="J5" s="48"/>
      <c r="K5"/>
      <c r="L5"/>
      <c r="M5"/>
    </row>
    <row r="6" spans="2:13" x14ac:dyDescent="0.3">
      <c r="B6" s="14"/>
      <c r="E6" s="67" t="str">
        <f>IFERROR(VLOOKUP(E4,Paramètres!D2:J15,3,0)&amp;" "&amp;VLOOKUP(E4,Paramètres!D2:J15,4,0),"")</f>
        <v/>
      </c>
      <c r="F6" s="67"/>
      <c r="G6" s="67"/>
      <c r="I6"/>
      <c r="J6"/>
      <c r="K6"/>
      <c r="L6"/>
      <c r="M6"/>
    </row>
    <row r="7" spans="2:13" x14ac:dyDescent="0.3">
      <c r="B7" s="14"/>
      <c r="E7" s="15"/>
      <c r="F7" s="15"/>
    </row>
    <row r="8" spans="2:13" x14ac:dyDescent="0.3">
      <c r="B8" s="14"/>
      <c r="E8" s="68" t="str">
        <f>"N° TVA Intracommunautaire : "&amp;IFERROR(VLOOKUP(E4,Paramètres!D2:J15,5,0),"")</f>
        <v xml:space="preserve">N° TVA Intracommunautaire : </v>
      </c>
      <c r="F8" s="68"/>
      <c r="G8" s="68"/>
    </row>
    <row r="9" spans="2:13" x14ac:dyDescent="0.3">
      <c r="B9" s="14" t="str">
        <f>RIGHT(,13)</f>
        <v/>
      </c>
      <c r="E9" s="16"/>
      <c r="F9" s="16"/>
    </row>
    <row r="10" spans="2:13" x14ac:dyDescent="0.3">
      <c r="E10" s="17" t="s">
        <v>5</v>
      </c>
      <c r="F10" s="67">
        <v>2019060001</v>
      </c>
      <c r="G10" s="67"/>
    </row>
    <row r="11" spans="2:13" x14ac:dyDescent="0.3">
      <c r="E11" s="18" t="s">
        <v>92</v>
      </c>
      <c r="F11" s="69">
        <f ca="1">TODAY()</f>
        <v>43787</v>
      </c>
      <c r="G11" s="69"/>
      <c r="J11" s="61" t="s">
        <v>114</v>
      </c>
      <c r="K11" s="62"/>
    </row>
    <row r="12" spans="2:13" x14ac:dyDescent="0.3">
      <c r="D12" s="18"/>
      <c r="E12" s="19"/>
      <c r="F12" s="19"/>
    </row>
    <row r="13" spans="2:13" ht="18" thickBot="1" x14ac:dyDescent="0.35">
      <c r="B13" s="20" t="s">
        <v>103</v>
      </c>
      <c r="C13" s="21" t="s">
        <v>102</v>
      </c>
      <c r="D13" s="21" t="s">
        <v>105</v>
      </c>
      <c r="E13" s="21" t="s">
        <v>104</v>
      </c>
      <c r="F13" s="22" t="s">
        <v>106</v>
      </c>
      <c r="G13" s="22" t="s">
        <v>0</v>
      </c>
    </row>
    <row r="14" spans="2:13" ht="18" thickTop="1" x14ac:dyDescent="0.3">
      <c r="B14" s="23"/>
      <c r="C14" s="24" t="str">
        <f>IFERROR(INDEX(T_Phases[Coût],MATCH($B14,T_Phases[Phases],0)),"")</f>
        <v/>
      </c>
      <c r="D14" s="25"/>
      <c r="E14" s="26" t="str">
        <f>IF($B14&lt;&gt;"",C14*D14,"")</f>
        <v/>
      </c>
      <c r="F14" s="27" t="str">
        <f>IFERROR(INDEX(T_Facturé[Facturé],MATCH($B14,T_Facturé[Phase],0)),"")</f>
        <v/>
      </c>
      <c r="G14" s="27" t="str">
        <f>IF(ISBLANK(B14),"",E14-F14)</f>
        <v/>
      </c>
    </row>
    <row r="15" spans="2:13" x14ac:dyDescent="0.3">
      <c r="B15" s="28"/>
      <c r="C15" s="29" t="str">
        <f>IFERROR(INDEX(T_Phases[Coût],MATCH($B15,T_Phases[Phases],0)),"")</f>
        <v/>
      </c>
      <c r="D15" s="30"/>
      <c r="E15" s="31" t="str">
        <f t="shared" ref="E15:E31" si="0">IF($B15&lt;&gt;"",C15*D15,"")</f>
        <v/>
      </c>
      <c r="F15" s="32" t="str">
        <f>IFERROR(INDEX(T_Facturé[Facturé],MATCH($B15,T_Facturé[Phase],0)),"")</f>
        <v/>
      </c>
      <c r="G15" s="32" t="str">
        <f t="shared" ref="G15:G31" si="1">IF(ISBLANK(B15),"",E15-F15)</f>
        <v/>
      </c>
      <c r="I15" s="64" t="s">
        <v>112</v>
      </c>
      <c r="J15" s="64"/>
      <c r="K15" s="64"/>
      <c r="L15" s="64"/>
    </row>
    <row r="16" spans="2:13" x14ac:dyDescent="0.3">
      <c r="B16" s="28"/>
      <c r="C16" s="29" t="str">
        <f>IFERROR(INDEX(T_Phases[Coût],MATCH($B16,T_Phases[Phases],0)),"")</f>
        <v/>
      </c>
      <c r="D16" s="30"/>
      <c r="E16" s="31" t="str">
        <f t="shared" si="0"/>
        <v/>
      </c>
      <c r="F16" s="32" t="str">
        <f>IFERROR(INDEX(T_Facturé[Facturé],MATCH($B16,T_Facturé[Phase],0)),"")</f>
        <v/>
      </c>
      <c r="G16" s="32" t="str">
        <f t="shared" si="1"/>
        <v/>
      </c>
      <c r="I16" s="40" t="s">
        <v>103</v>
      </c>
      <c r="J16" s="40" t="s">
        <v>102</v>
      </c>
      <c r="K16" s="40" t="s">
        <v>105</v>
      </c>
      <c r="L16" s="40" t="s">
        <v>106</v>
      </c>
    </row>
    <row r="17" spans="2:12" x14ac:dyDescent="0.3">
      <c r="B17" s="28"/>
      <c r="C17" s="29" t="str">
        <f>IFERROR(INDEX(T_Phases[Coût],MATCH($B17,T_Phases[Phases],0)),"")</f>
        <v/>
      </c>
      <c r="D17" s="30"/>
      <c r="E17" s="31" t="str">
        <f t="shared" si="0"/>
        <v/>
      </c>
      <c r="F17" s="32" t="str">
        <f>IFERROR(INDEX(T_Facturé[Facturé],MATCH($B17,T_Facturé[Phase],0)),"")</f>
        <v/>
      </c>
      <c r="G17" s="32" t="str">
        <f t="shared" si="1"/>
        <v/>
      </c>
      <c r="I17" t="s">
        <v>93</v>
      </c>
      <c r="J17" s="1">
        <v>500</v>
      </c>
      <c r="K17" s="46">
        <f>_xlfn.MAXIFS(Tableau3[Avancement],Tableau3[Destinataire],$E$4,Tableau3[Phase],T_Facturé[[#This Row],[Phase]])</f>
        <v>0</v>
      </c>
      <c r="L17" s="1">
        <f>SUMPRODUCT((Tableau3[Destinataire]=$E$4)*(Tableau3[Phase]=$I17)*(Tableau3[Montant]))</f>
        <v>0</v>
      </c>
    </row>
    <row r="18" spans="2:12" x14ac:dyDescent="0.3">
      <c r="B18" s="28"/>
      <c r="C18" s="29" t="str">
        <f>IFERROR(INDEX(T_Phases[Coût],MATCH($B18,T_Phases[Phases],0)),"")</f>
        <v/>
      </c>
      <c r="D18" s="30"/>
      <c r="E18" s="31" t="str">
        <f t="shared" si="0"/>
        <v/>
      </c>
      <c r="F18" s="32" t="str">
        <f>IFERROR(INDEX(T_Facturé[Facturé],MATCH($B18,T_Facturé[Phase],0)),"")</f>
        <v/>
      </c>
      <c r="G18" s="32" t="str">
        <f t="shared" si="1"/>
        <v/>
      </c>
      <c r="I18" t="s">
        <v>94</v>
      </c>
      <c r="J18" s="1">
        <v>200</v>
      </c>
      <c r="K18" s="46">
        <f>_xlfn.MAXIFS(Tableau3[Avancement],Tableau3[Destinataire],$E$4,Tableau3[Phase],T_Facturé[[#This Row],[Phase]])</f>
        <v>0</v>
      </c>
      <c r="L18" s="1">
        <f>SUMPRODUCT((Tableau3[Destinataire]=$E$4)*(Tableau3[Phase]=$I18)*(Tableau3[Montant]))</f>
        <v>0</v>
      </c>
    </row>
    <row r="19" spans="2:12" x14ac:dyDescent="0.3">
      <c r="B19" s="28"/>
      <c r="C19" s="29" t="str">
        <f>IFERROR(INDEX(T_Phases[Coût],MATCH($B19,T_Phases[Phases],0)),"")</f>
        <v/>
      </c>
      <c r="D19" s="30"/>
      <c r="E19" s="31" t="str">
        <f t="shared" si="0"/>
        <v/>
      </c>
      <c r="F19" s="32" t="str">
        <f>IFERROR(INDEX(T_Facturé[Facturé],MATCH($B19,T_Facturé[Phase],0)),"")</f>
        <v/>
      </c>
      <c r="G19" s="32" t="str">
        <f t="shared" si="1"/>
        <v/>
      </c>
      <c r="I19" t="s">
        <v>95</v>
      </c>
      <c r="J19" s="1">
        <v>800</v>
      </c>
      <c r="K19" s="46">
        <f>_xlfn.MAXIFS(Tableau3[Avancement],Tableau3[Destinataire],$E$4,Tableau3[Phase],T_Facturé[[#This Row],[Phase]])</f>
        <v>0</v>
      </c>
      <c r="L19" s="1">
        <f>SUMPRODUCT((Tableau3[Destinataire]=$E$4)*(Tableau3[Phase]=$I19)*(Tableau3[Montant]))</f>
        <v>0</v>
      </c>
    </row>
    <row r="20" spans="2:12" x14ac:dyDescent="0.3">
      <c r="B20" s="28"/>
      <c r="C20" s="29" t="str">
        <f>IFERROR(INDEX(T_Phases[Coût],MATCH($B20,T_Phases[Phases],0)),"")</f>
        <v/>
      </c>
      <c r="D20" s="30"/>
      <c r="E20" s="31" t="str">
        <f t="shared" si="0"/>
        <v/>
      </c>
      <c r="F20" s="32" t="str">
        <f>IFERROR(INDEX(T_Facturé[Facturé],MATCH($B20,T_Facturé[Phase],0)),"")</f>
        <v/>
      </c>
      <c r="G20" s="32" t="str">
        <f t="shared" si="1"/>
        <v/>
      </c>
      <c r="I20" t="s">
        <v>96</v>
      </c>
      <c r="J20" s="1">
        <v>700</v>
      </c>
      <c r="K20" s="46">
        <f>_xlfn.MAXIFS(Tableau3[Avancement],Tableau3[Destinataire],$E$4,Tableau3[Phase],T_Facturé[[#This Row],[Phase]])</f>
        <v>0</v>
      </c>
      <c r="L20" s="1">
        <f>SUMPRODUCT((Tableau3[Destinataire]=$E$4)*(Tableau3[Phase]=$I20)*(Tableau3[Montant]))</f>
        <v>0</v>
      </c>
    </row>
    <row r="21" spans="2:12" x14ac:dyDescent="0.3">
      <c r="B21" s="28"/>
      <c r="C21" s="29" t="str">
        <f>IFERROR(INDEX(T_Phases[Coût],MATCH($B21,T_Phases[Phases],0)),"")</f>
        <v/>
      </c>
      <c r="D21" s="30"/>
      <c r="E21" s="31" t="str">
        <f t="shared" si="0"/>
        <v/>
      </c>
      <c r="F21" s="32" t="str">
        <f>IFERROR(INDEX(T_Facturé[Facturé],MATCH($B21,T_Facturé[Phase],0)),"")</f>
        <v/>
      </c>
      <c r="G21" s="32" t="str">
        <f t="shared" si="1"/>
        <v/>
      </c>
      <c r="I21" t="s">
        <v>97</v>
      </c>
      <c r="J21" s="1">
        <v>60</v>
      </c>
      <c r="K21" s="46">
        <f>_xlfn.MAXIFS(Tableau3[Avancement],Tableau3[Destinataire],$E$4,Tableau3[Phase],T_Facturé[[#This Row],[Phase]])</f>
        <v>0</v>
      </c>
      <c r="L21" s="1">
        <f>SUMPRODUCT((Tableau3[Destinataire]=$E$4)*(Tableau3[Phase]=$I21)*(Tableau3[Montant]))</f>
        <v>0</v>
      </c>
    </row>
    <row r="22" spans="2:12" x14ac:dyDescent="0.3">
      <c r="B22" s="28"/>
      <c r="C22" s="29" t="str">
        <f>IFERROR(INDEX(T_Phases[Coût],MATCH($B22,T_Phases[Phases],0)),"")</f>
        <v/>
      </c>
      <c r="D22" s="30"/>
      <c r="E22" s="31" t="str">
        <f t="shared" si="0"/>
        <v/>
      </c>
      <c r="F22" s="32" t="str">
        <f>IFERROR(INDEX(T_Facturé[Facturé],MATCH($B22,T_Facturé[Phase],0)),"")</f>
        <v/>
      </c>
      <c r="G22" s="32" t="str">
        <f t="shared" si="1"/>
        <v/>
      </c>
      <c r="I22" t="s">
        <v>98</v>
      </c>
      <c r="J22" s="1">
        <v>150</v>
      </c>
      <c r="K22" s="46">
        <f>_xlfn.MAXIFS(Tableau3[Avancement],Tableau3[Destinataire],$E$4,Tableau3[Phase],T_Facturé[[#This Row],[Phase]])</f>
        <v>0</v>
      </c>
      <c r="L22" s="1">
        <f>SUMPRODUCT((Tableau3[Destinataire]=$E$4)*(Tableau3[Phase]=$I22)*(Tableau3[Montant]))</f>
        <v>0</v>
      </c>
    </row>
    <row r="23" spans="2:12" x14ac:dyDescent="0.3">
      <c r="B23" s="28"/>
      <c r="C23" s="29" t="str">
        <f>IFERROR(INDEX(T_Phases[Coût],MATCH($B23,T_Phases[Phases],0)),"")</f>
        <v/>
      </c>
      <c r="D23" s="30"/>
      <c r="E23" s="31" t="str">
        <f t="shared" si="0"/>
        <v/>
      </c>
      <c r="F23" s="32" t="str">
        <f>IFERROR(INDEX(T_Facturé[Facturé],MATCH($B23,T_Facturé[Phase],0)),"")</f>
        <v/>
      </c>
      <c r="G23" s="32" t="str">
        <f t="shared" si="1"/>
        <v/>
      </c>
      <c r="I23" t="s">
        <v>99</v>
      </c>
      <c r="J23" s="1">
        <v>600</v>
      </c>
      <c r="K23" s="46">
        <f>_xlfn.MAXIFS(Tableau3[Avancement],Tableau3[Destinataire],$E$4,Tableau3[Phase],T_Facturé[[#This Row],[Phase]])</f>
        <v>0</v>
      </c>
      <c r="L23" s="1">
        <f>SUMPRODUCT((Tableau3[Destinataire]=$E$4)*(Tableau3[Phase]=$I23)*(Tableau3[Montant]))</f>
        <v>0</v>
      </c>
    </row>
    <row r="24" spans="2:12" x14ac:dyDescent="0.3">
      <c r="B24" s="28"/>
      <c r="C24" s="29" t="str">
        <f>IFERROR(INDEX(T_Phases[Coût],MATCH($B24,T_Phases[Phases],0)),"")</f>
        <v/>
      </c>
      <c r="D24" s="30"/>
      <c r="E24" s="31" t="str">
        <f t="shared" si="0"/>
        <v/>
      </c>
      <c r="F24" s="32" t="str">
        <f>IFERROR(INDEX(T_Facturé[Facturé],MATCH($B24,T_Facturé[Phase],0)),"")</f>
        <v/>
      </c>
      <c r="G24" s="32" t="str">
        <f t="shared" si="1"/>
        <v/>
      </c>
      <c r="I24" t="s">
        <v>100</v>
      </c>
      <c r="J24" s="1">
        <v>300</v>
      </c>
      <c r="K24" s="46">
        <f>_xlfn.MAXIFS(Tableau3[Avancement],Tableau3[Destinataire],$E$4,Tableau3[Phase],T_Facturé[[#This Row],[Phase]])</f>
        <v>0</v>
      </c>
      <c r="L24" s="1">
        <f>SUMPRODUCT((Tableau3[Destinataire]=$E$4)*(Tableau3[Phase]=$I24)*(Tableau3[Montant]))</f>
        <v>0</v>
      </c>
    </row>
    <row r="25" spans="2:12" x14ac:dyDescent="0.3">
      <c r="B25" s="28"/>
      <c r="C25" s="29" t="str">
        <f>IFERROR(INDEX(T_Phases[Coût],MATCH($B25,T_Phases[Phases],0)),"")</f>
        <v/>
      </c>
      <c r="D25" s="30"/>
      <c r="E25" s="31" t="str">
        <f t="shared" si="0"/>
        <v/>
      </c>
      <c r="F25" s="32" t="str">
        <f>IFERROR(INDEX(T_Facturé[Facturé],MATCH($B25,T_Facturé[Phase],0)),"")</f>
        <v/>
      </c>
      <c r="G25" s="32" t="str">
        <f t="shared" si="1"/>
        <v/>
      </c>
      <c r="I25" t="s">
        <v>115</v>
      </c>
      <c r="J25" s="1">
        <f>SUBTOTAL(109,T_Facturé[Coût])</f>
        <v>3310</v>
      </c>
      <c r="K25" s="46">
        <f>T_Facturé[[#Totals],[Facturé]]/T_Facturé[[#Totals],[Coût]]</f>
        <v>0</v>
      </c>
      <c r="L25" s="1">
        <f>SUBTOTAL(109,T_Facturé[Facturé])</f>
        <v>0</v>
      </c>
    </row>
    <row r="26" spans="2:12" x14ac:dyDescent="0.3">
      <c r="B26" s="28"/>
      <c r="C26" s="29" t="str">
        <f>IFERROR(INDEX(T_Phases[Coût],MATCH($B26,T_Phases[Phases],0)),"")</f>
        <v/>
      </c>
      <c r="D26" s="30"/>
      <c r="E26" s="31" t="str">
        <f t="shared" si="0"/>
        <v/>
      </c>
      <c r="F26" s="32" t="str">
        <f>IFERROR(INDEX(T_Facturé[Facturé],MATCH($B26,T_Facturé[Phase],0)),"")</f>
        <v/>
      </c>
      <c r="G26" s="32" t="str">
        <f t="shared" si="1"/>
        <v/>
      </c>
    </row>
    <row r="27" spans="2:12" x14ac:dyDescent="0.3">
      <c r="B27" s="28"/>
      <c r="C27" s="29" t="str">
        <f>IFERROR(INDEX(T_Phases[Coût],MATCH($B27,T_Phases[Phases],0)),"")</f>
        <v/>
      </c>
      <c r="D27" s="30"/>
      <c r="E27" s="31" t="str">
        <f t="shared" si="0"/>
        <v/>
      </c>
      <c r="F27" s="32" t="str">
        <f>IFERROR(INDEX(T_Facturé[Facturé],MATCH($B27,T_Facturé[Phase],0)),"")</f>
        <v/>
      </c>
      <c r="G27" s="32" t="str">
        <f t="shared" si="1"/>
        <v/>
      </c>
    </row>
    <row r="28" spans="2:12" x14ac:dyDescent="0.3">
      <c r="B28" s="28"/>
      <c r="C28" s="29" t="str">
        <f>IFERROR(INDEX(T_Phases[Coût],MATCH($B28,T_Phases[Phases],0)),"")</f>
        <v/>
      </c>
      <c r="D28" s="30"/>
      <c r="E28" s="31" t="str">
        <f t="shared" si="0"/>
        <v/>
      </c>
      <c r="F28" s="32" t="str">
        <f>IFERROR(INDEX(T_Facturé[Facturé],MATCH($B28,T_Facturé[Phase],0)),"")</f>
        <v/>
      </c>
      <c r="G28" s="32" t="str">
        <f t="shared" si="1"/>
        <v/>
      </c>
    </row>
    <row r="29" spans="2:12" x14ac:dyDescent="0.3">
      <c r="B29" s="28"/>
      <c r="C29" s="29" t="str">
        <f>IFERROR(INDEX(T_Phases[Coût],MATCH($B29,T_Phases[Phases],0)),"")</f>
        <v/>
      </c>
      <c r="D29" s="30"/>
      <c r="E29" s="31" t="str">
        <f t="shared" si="0"/>
        <v/>
      </c>
      <c r="F29" s="32" t="str">
        <f>IFERROR(INDEX(T_Facturé[Facturé],MATCH($B29,T_Facturé[Phase],0)),"")</f>
        <v/>
      </c>
      <c r="G29" s="32" t="str">
        <f t="shared" si="1"/>
        <v/>
      </c>
    </row>
    <row r="30" spans="2:12" x14ac:dyDescent="0.3">
      <c r="B30" s="28"/>
      <c r="C30" s="29" t="str">
        <f>IFERROR(INDEX(T_Phases[Coût],MATCH($B30,T_Phases[Phases],0)),"")</f>
        <v/>
      </c>
      <c r="D30" s="30"/>
      <c r="E30" s="31" t="str">
        <f t="shared" si="0"/>
        <v/>
      </c>
      <c r="F30" s="32" t="str">
        <f>IFERROR(INDEX(T_Facturé[Facturé],MATCH($B30,T_Facturé[Phase],0)),"")</f>
        <v/>
      </c>
      <c r="G30" s="32" t="str">
        <f t="shared" si="1"/>
        <v/>
      </c>
    </row>
    <row r="31" spans="2:12" x14ac:dyDescent="0.3">
      <c r="B31" s="51"/>
      <c r="C31" s="52" t="str">
        <f>IFERROR(INDEX(T_Phases[Coût],MATCH($B31,T_Phases[Phases],0)),"")</f>
        <v/>
      </c>
      <c r="D31" s="53"/>
      <c r="E31" s="54" t="str">
        <f t="shared" si="0"/>
        <v/>
      </c>
      <c r="F31" s="55" t="str">
        <f>IFERROR(INDEX(T_Facturé[Facturé],MATCH($B31,T_Facturé[Phase],0)),"")</f>
        <v/>
      </c>
      <c r="G31" s="55" t="str">
        <f t="shared" si="1"/>
        <v/>
      </c>
    </row>
    <row r="32" spans="2:12" ht="18" thickBot="1" x14ac:dyDescent="0.35"/>
    <row r="33" spans="2:7" ht="18" thickTop="1" x14ac:dyDescent="0.3">
      <c r="E33" s="50"/>
      <c r="F33" s="34" t="s">
        <v>1</v>
      </c>
      <c r="G33" s="35">
        <f>SUM(G14:G31)</f>
        <v>0</v>
      </c>
    </row>
    <row r="34" spans="2:7" x14ac:dyDescent="0.3">
      <c r="E34" s="49"/>
      <c r="F34" s="36" t="s">
        <v>2</v>
      </c>
      <c r="G34" s="32">
        <f>G33*RIGHT(F34,LEN(F34)-4)</f>
        <v>0</v>
      </c>
    </row>
    <row r="35" spans="2:7" ht="18" thickBot="1" x14ac:dyDescent="0.35">
      <c r="F35" s="37" t="s">
        <v>3</v>
      </c>
      <c r="G35" s="33">
        <f>SUM(G33:G34)</f>
        <v>0</v>
      </c>
    </row>
    <row r="36" spans="2:7" ht="18" thickTop="1" x14ac:dyDescent="0.3">
      <c r="F36" s="56"/>
      <c r="G36" s="57"/>
    </row>
    <row r="37" spans="2:7" x14ac:dyDescent="0.3">
      <c r="B37" s="63" t="s">
        <v>113</v>
      </c>
      <c r="C37" s="63"/>
      <c r="D37" s="63"/>
      <c r="E37" s="50"/>
      <c r="F37" s="56"/>
      <c r="G37" s="57"/>
    </row>
    <row r="38" spans="2:7" x14ac:dyDescent="0.3">
      <c r="B38" s="63" t="s">
        <v>109</v>
      </c>
      <c r="C38" s="63"/>
      <c r="D38" s="63"/>
      <c r="E38" s="50"/>
      <c r="F38" s="56"/>
      <c r="G38" s="57"/>
    </row>
    <row r="40" spans="2:7" ht="14.1" customHeight="1" x14ac:dyDescent="0.3">
      <c r="B40" s="66" t="s">
        <v>86</v>
      </c>
      <c r="C40" s="66"/>
      <c r="D40" s="66"/>
      <c r="E40" s="66"/>
      <c r="F40" s="66"/>
      <c r="G40" s="66"/>
    </row>
    <row r="41" spans="2:7" ht="14.1" customHeight="1" x14ac:dyDescent="0.3">
      <c r="B41" s="66" t="s">
        <v>87</v>
      </c>
      <c r="C41" s="66"/>
      <c r="D41" s="66"/>
      <c r="E41" s="66"/>
      <c r="F41" s="66"/>
      <c r="G41" s="66"/>
    </row>
    <row r="42" spans="2:7" ht="14.1" customHeight="1" x14ac:dyDescent="0.3">
      <c r="B42" s="66" t="s">
        <v>88</v>
      </c>
      <c r="C42" s="66"/>
      <c r="D42" s="66"/>
      <c r="E42" s="66"/>
      <c r="F42" s="66"/>
      <c r="G42" s="66"/>
    </row>
    <row r="43" spans="2:7" ht="14.1" customHeight="1" x14ac:dyDescent="0.3">
      <c r="B43" s="66" t="s">
        <v>89</v>
      </c>
      <c r="C43" s="66"/>
      <c r="D43" s="66"/>
      <c r="E43" s="66"/>
      <c r="F43" s="66"/>
      <c r="G43" s="66"/>
    </row>
  </sheetData>
  <mergeCells count="15">
    <mergeCell ref="B43:G43"/>
    <mergeCell ref="E4:G4"/>
    <mergeCell ref="E5:G5"/>
    <mergeCell ref="E6:G6"/>
    <mergeCell ref="E8:G8"/>
    <mergeCell ref="F10:G10"/>
    <mergeCell ref="F11:G11"/>
    <mergeCell ref="B40:G40"/>
    <mergeCell ref="B41:G41"/>
    <mergeCell ref="B42:G42"/>
    <mergeCell ref="J11:K11"/>
    <mergeCell ref="B37:D37"/>
    <mergeCell ref="B38:D38"/>
    <mergeCell ref="I15:L15"/>
    <mergeCell ref="B2:G2"/>
  </mergeCells>
  <dataValidations count="3">
    <dataValidation type="list" allowBlank="1" showInputMessage="1" showErrorMessage="1" sqref="B14:B31" xr:uid="{4A082CDE-91FB-492F-A1B6-948B76778642}">
      <formula1>L_Phases</formula1>
    </dataValidation>
    <dataValidation type="list" allowBlank="1" showInputMessage="1" showErrorMessage="1" prompt="Saisir un client dans la liste déroulante." sqref="E4:G4" xr:uid="{DB44E30F-5F3A-49DE-AB47-7631E8C30712}">
      <formula1>L_Clients</formula1>
    </dataValidation>
    <dataValidation type="list" allowBlank="1" showInputMessage="1" showErrorMessage="1" sqref="B38 E34" xr:uid="{6D58A2C7-1CBD-4424-ABBC-2780D5086516}">
      <formula1>L_Conditions</formula1>
    </dataValidation>
  </dataValidations>
  <printOptions horizontalCentered="1" verticalCentered="1"/>
  <pageMargins left="0" right="0" top="0" bottom="0" header="0" footer="0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2053" r:id="rId4" name="CommandButton1">
          <controlPr defaultSize="0" print="0" autoFill="0" autoLine="0" r:id="rId5">
            <anchor>
              <from>
                <xdr:col>9</xdr:col>
                <xdr:colOff>66675</xdr:colOff>
                <xdr:row>7</xdr:row>
                <xdr:rowOff>209550</xdr:rowOff>
              </from>
              <to>
                <xdr:col>10</xdr:col>
                <xdr:colOff>1038225</xdr:colOff>
                <xdr:row>9</xdr:row>
                <xdr:rowOff>200025</xdr:rowOff>
              </to>
            </anchor>
          </controlPr>
        </control>
      </mc:Choice>
      <mc:Fallback>
        <control shapeId="2053" r:id="rId4" name="CommandButton1"/>
      </mc:Fallback>
    </mc:AlternateContent>
  </controls>
  <tableParts count="2">
    <tablePart r:id="rId6"/>
    <tablePart r:id="rId7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579B986-7988-43DC-BD66-BE59F774CABE}">
  <sheetPr codeName="Feuil3"/>
  <dimension ref="A1:O2"/>
  <sheetViews>
    <sheetView showGridLines="0" workbookViewId="0">
      <selection activeCell="A4" sqref="A4"/>
    </sheetView>
  </sheetViews>
  <sheetFormatPr baseColWidth="10" defaultRowHeight="15.75" x14ac:dyDescent="0.25"/>
  <cols>
    <col min="1" max="1" width="15.7109375" style="6" customWidth="1"/>
    <col min="2" max="2" width="12.7109375" style="7" customWidth="1"/>
    <col min="3" max="4" width="20.7109375" style="8" customWidth="1"/>
    <col min="5" max="5" width="10.7109375" style="11" customWidth="1"/>
    <col min="6" max="6" width="20.7109375" style="8" customWidth="1"/>
    <col min="7" max="7" width="18.7109375" style="6" customWidth="1"/>
    <col min="8" max="8" width="12.7109375" style="12" customWidth="1"/>
    <col min="9" max="9" width="15.7109375" style="39" customWidth="1"/>
    <col min="10" max="10" width="15.7109375" style="38" customWidth="1"/>
    <col min="11" max="11" width="15.7109375" style="9" customWidth="1"/>
    <col min="12" max="12" width="15.7109375" style="39" customWidth="1"/>
    <col min="13" max="13" width="15.7109375" style="9" customWidth="1"/>
    <col min="14" max="16384" width="11.42578125" style="8"/>
  </cols>
  <sheetData>
    <row r="1" spans="1:15" s="10" customFormat="1" x14ac:dyDescent="0.25">
      <c r="A1" s="41" t="s">
        <v>91</v>
      </c>
      <c r="B1" s="42" t="s">
        <v>90</v>
      </c>
      <c r="C1" s="41" t="s">
        <v>6</v>
      </c>
      <c r="D1" s="41" t="s">
        <v>7</v>
      </c>
      <c r="E1" s="43" t="s">
        <v>111</v>
      </c>
      <c r="F1" s="41" t="s">
        <v>9</v>
      </c>
      <c r="G1" s="41" t="s">
        <v>10</v>
      </c>
      <c r="H1" s="44" t="s">
        <v>103</v>
      </c>
      <c r="I1" s="44" t="s">
        <v>102</v>
      </c>
      <c r="J1" s="45" t="s">
        <v>105</v>
      </c>
      <c r="K1" s="44" t="s">
        <v>104</v>
      </c>
      <c r="L1" s="44" t="s">
        <v>106</v>
      </c>
      <c r="M1" s="44" t="s">
        <v>0</v>
      </c>
    </row>
    <row r="2" spans="1:15" x14ac:dyDescent="0.25">
      <c r="A2" s="6">
        <v>0</v>
      </c>
      <c r="J2" s="58"/>
      <c r="O2" s="59" t="s">
        <v>116</v>
      </c>
    </row>
  </sheetData>
  <conditionalFormatting sqref="A1:M1048576">
    <cfRule type="expression" dxfId="25" priority="1">
      <formula>$A1&lt;&gt;""</formula>
    </cfRule>
  </conditionalFormatting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36259CC-07B5-411A-8A9B-870150E8E01F}">
  <sheetPr codeName="Feuil2"/>
  <dimension ref="A1:N15"/>
  <sheetViews>
    <sheetView showGridLines="0" workbookViewId="0">
      <selection activeCell="N7" sqref="N7"/>
    </sheetView>
  </sheetViews>
  <sheetFormatPr baseColWidth="10" defaultRowHeight="15" x14ac:dyDescent="0.25"/>
  <cols>
    <col min="1" max="1" width="19.28515625" style="4" customWidth="1"/>
    <col min="2" max="2" width="11.42578125" style="1"/>
    <col min="3" max="3" width="2.7109375" style="48" customWidth="1"/>
    <col min="4" max="4" width="10.7109375" customWidth="1"/>
    <col min="5" max="5" width="20.7109375" customWidth="1"/>
    <col min="6" max="6" width="13.5703125" style="4" customWidth="1"/>
    <col min="7" max="7" width="9.28515625" bestFit="1" customWidth="1"/>
    <col min="8" max="8" width="15.7109375" style="4" customWidth="1"/>
    <col min="9" max="9" width="12.7109375" style="4" customWidth="1"/>
    <col min="10" max="10" width="20.7109375" customWidth="1"/>
    <col min="11" max="11" width="2.7109375" style="48" customWidth="1"/>
    <col min="12" max="12" width="29.85546875" bestFit="1" customWidth="1"/>
  </cols>
  <sheetData>
    <row r="1" spans="1:14" ht="15.75" thickBot="1" x14ac:dyDescent="0.3">
      <c r="A1" s="2" t="s">
        <v>101</v>
      </c>
      <c r="B1" s="3" t="s">
        <v>102</v>
      </c>
      <c r="D1" s="2" t="s">
        <v>45</v>
      </c>
      <c r="E1" s="2" t="s">
        <v>46</v>
      </c>
      <c r="F1" s="2" t="s">
        <v>8</v>
      </c>
      <c r="G1" s="2" t="s">
        <v>9</v>
      </c>
      <c r="H1" s="2" t="s">
        <v>10</v>
      </c>
      <c r="I1" s="2" t="s">
        <v>47</v>
      </c>
      <c r="J1" s="2" t="s">
        <v>48</v>
      </c>
      <c r="L1" s="2" t="s">
        <v>107</v>
      </c>
    </row>
    <row r="2" spans="1:14" ht="15.75" thickTop="1" x14ac:dyDescent="0.25">
      <c r="A2" s="4" t="s">
        <v>93</v>
      </c>
      <c r="B2" s="1">
        <v>500</v>
      </c>
      <c r="D2" t="s">
        <v>11</v>
      </c>
      <c r="E2" t="s">
        <v>12</v>
      </c>
      <c r="F2" s="4">
        <v>30100</v>
      </c>
      <c r="G2" t="s">
        <v>13</v>
      </c>
      <c r="H2" s="4" t="s">
        <v>73</v>
      </c>
      <c r="I2" s="5" t="s">
        <v>49</v>
      </c>
      <c r="J2" t="s">
        <v>50</v>
      </c>
      <c r="L2" t="s">
        <v>108</v>
      </c>
      <c r="N2" s="60"/>
    </row>
    <row r="3" spans="1:14" x14ac:dyDescent="0.25">
      <c r="A3" s="4" t="s">
        <v>94</v>
      </c>
      <c r="B3" s="1">
        <v>200</v>
      </c>
      <c r="D3" t="s">
        <v>14</v>
      </c>
      <c r="E3" t="s">
        <v>15</v>
      </c>
      <c r="F3" s="4">
        <v>75002</v>
      </c>
      <c r="G3" t="s">
        <v>16</v>
      </c>
      <c r="H3" s="4" t="s">
        <v>73</v>
      </c>
      <c r="I3" s="5" t="s">
        <v>51</v>
      </c>
      <c r="J3" t="s">
        <v>52</v>
      </c>
      <c r="L3" t="s">
        <v>109</v>
      </c>
    </row>
    <row r="4" spans="1:14" x14ac:dyDescent="0.25">
      <c r="A4" s="4" t="s">
        <v>95</v>
      </c>
      <c r="B4" s="1">
        <v>800</v>
      </c>
      <c r="D4" t="s">
        <v>17</v>
      </c>
      <c r="E4" t="s">
        <v>18</v>
      </c>
      <c r="F4" s="4">
        <v>75020</v>
      </c>
      <c r="G4" t="s">
        <v>16</v>
      </c>
      <c r="H4" s="4" t="s">
        <v>74</v>
      </c>
      <c r="I4" s="5" t="s">
        <v>53</v>
      </c>
      <c r="J4" t="s">
        <v>54</v>
      </c>
      <c r="L4" t="s">
        <v>110</v>
      </c>
    </row>
    <row r="5" spans="1:14" x14ac:dyDescent="0.25">
      <c r="A5" s="4" t="s">
        <v>96</v>
      </c>
      <c r="B5" s="1">
        <v>700</v>
      </c>
      <c r="D5" t="s">
        <v>19</v>
      </c>
      <c r="E5" t="s">
        <v>20</v>
      </c>
      <c r="F5" s="4">
        <v>13005</v>
      </c>
      <c r="G5" t="s">
        <v>21</v>
      </c>
      <c r="H5" s="4" t="s">
        <v>75</v>
      </c>
      <c r="I5" s="5" t="s">
        <v>55</v>
      </c>
      <c r="J5" t="s">
        <v>56</v>
      </c>
    </row>
    <row r="6" spans="1:14" x14ac:dyDescent="0.25">
      <c r="A6" s="4" t="s">
        <v>97</v>
      </c>
      <c r="B6" s="1">
        <v>60</v>
      </c>
      <c r="D6" t="s">
        <v>22</v>
      </c>
      <c r="E6" t="s">
        <v>23</v>
      </c>
      <c r="F6" s="4">
        <v>13009</v>
      </c>
      <c r="G6" t="s">
        <v>21</v>
      </c>
      <c r="H6" s="4" t="s">
        <v>76</v>
      </c>
      <c r="I6" s="5" t="s">
        <v>57</v>
      </c>
      <c r="J6" t="s">
        <v>58</v>
      </c>
    </row>
    <row r="7" spans="1:14" x14ac:dyDescent="0.25">
      <c r="A7" s="4" t="s">
        <v>98</v>
      </c>
      <c r="B7" s="1">
        <v>150</v>
      </c>
      <c r="D7" t="s">
        <v>24</v>
      </c>
      <c r="E7" t="s">
        <v>25</v>
      </c>
      <c r="F7" s="4">
        <v>59100</v>
      </c>
      <c r="G7" t="s">
        <v>26</v>
      </c>
      <c r="H7" s="4" t="s">
        <v>77</v>
      </c>
      <c r="I7" s="5" t="s">
        <v>59</v>
      </c>
      <c r="J7" t="s">
        <v>60</v>
      </c>
    </row>
    <row r="8" spans="1:14" x14ac:dyDescent="0.25">
      <c r="A8" s="4" t="s">
        <v>99</v>
      </c>
      <c r="B8" s="1">
        <v>600</v>
      </c>
      <c r="D8" t="s">
        <v>27</v>
      </c>
      <c r="E8" t="s">
        <v>28</v>
      </c>
      <c r="F8" s="4">
        <v>13005</v>
      </c>
      <c r="G8" t="s">
        <v>21</v>
      </c>
      <c r="H8" s="4" t="s">
        <v>78</v>
      </c>
      <c r="I8" s="5" t="s">
        <v>61</v>
      </c>
      <c r="J8" t="s">
        <v>62</v>
      </c>
    </row>
    <row r="9" spans="1:14" x14ac:dyDescent="0.25">
      <c r="A9" s="4" t="s">
        <v>100</v>
      </c>
      <c r="B9" s="1">
        <v>300</v>
      </c>
      <c r="D9" t="s">
        <v>29</v>
      </c>
      <c r="E9" t="s">
        <v>30</v>
      </c>
      <c r="F9" s="4">
        <v>75012</v>
      </c>
      <c r="G9" t="s">
        <v>16</v>
      </c>
      <c r="H9" s="4" t="s">
        <v>79</v>
      </c>
      <c r="I9" s="5" t="s">
        <v>63</v>
      </c>
      <c r="J9" t="s">
        <v>64</v>
      </c>
    </row>
    <row r="10" spans="1:14" x14ac:dyDescent="0.25">
      <c r="D10" t="s">
        <v>31</v>
      </c>
      <c r="E10" t="s">
        <v>32</v>
      </c>
      <c r="F10" s="4">
        <v>30500</v>
      </c>
      <c r="G10" t="s">
        <v>13</v>
      </c>
      <c r="H10" s="4" t="s">
        <v>80</v>
      </c>
      <c r="I10" s="5" t="s">
        <v>65</v>
      </c>
      <c r="J10" t="s">
        <v>66</v>
      </c>
    </row>
    <row r="11" spans="1:14" x14ac:dyDescent="0.25">
      <c r="D11" t="s">
        <v>33</v>
      </c>
      <c r="E11" t="s">
        <v>34</v>
      </c>
      <c r="F11" s="4">
        <v>13150</v>
      </c>
      <c r="G11" t="s">
        <v>21</v>
      </c>
      <c r="H11" s="4" t="s">
        <v>81</v>
      </c>
      <c r="I11" s="5" t="s">
        <v>67</v>
      </c>
      <c r="J11" t="s">
        <v>68</v>
      </c>
    </row>
    <row r="12" spans="1:14" x14ac:dyDescent="0.25">
      <c r="D12" t="s">
        <v>35</v>
      </c>
      <c r="E12" t="s">
        <v>36</v>
      </c>
      <c r="F12" s="4">
        <v>75018</v>
      </c>
      <c r="G12" t="s">
        <v>16</v>
      </c>
      <c r="H12" s="4" t="s">
        <v>82</v>
      </c>
      <c r="I12" s="5">
        <v>9012345678</v>
      </c>
      <c r="J12" t="s">
        <v>69</v>
      </c>
    </row>
    <row r="13" spans="1:14" x14ac:dyDescent="0.25">
      <c r="D13" t="s">
        <v>37</v>
      </c>
      <c r="E13" t="s">
        <v>38</v>
      </c>
      <c r="F13" s="4">
        <v>69006</v>
      </c>
      <c r="G13" t="s">
        <v>39</v>
      </c>
      <c r="H13" s="4" t="s">
        <v>83</v>
      </c>
      <c r="I13" s="5">
        <v>1472583690</v>
      </c>
      <c r="J13" t="s">
        <v>70</v>
      </c>
    </row>
    <row r="14" spans="1:14" x14ac:dyDescent="0.25">
      <c r="D14" t="s">
        <v>40</v>
      </c>
      <c r="E14" t="s">
        <v>41</v>
      </c>
      <c r="F14" s="4">
        <v>38150</v>
      </c>
      <c r="G14" t="s">
        <v>42</v>
      </c>
      <c r="H14" s="4" t="s">
        <v>84</v>
      </c>
      <c r="I14" s="5">
        <v>2583691470</v>
      </c>
      <c r="J14" t="s">
        <v>71</v>
      </c>
    </row>
    <row r="15" spans="1:14" x14ac:dyDescent="0.25">
      <c r="D15" t="s">
        <v>43</v>
      </c>
      <c r="E15" t="s">
        <v>44</v>
      </c>
      <c r="F15" s="4">
        <v>59500</v>
      </c>
      <c r="G15" t="s">
        <v>26</v>
      </c>
      <c r="H15" s="4" t="s">
        <v>85</v>
      </c>
      <c r="I15" s="5">
        <v>3691472580</v>
      </c>
      <c r="J15" t="s">
        <v>72</v>
      </c>
    </row>
  </sheetData>
  <pageMargins left="0.7" right="0.7" top="0.75" bottom="0.75" header="0.3" footer="0.3"/>
  <tableParts count="3">
    <tablePart r:id="rId1"/>
    <tablePart r:id="rId2"/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5</vt:i4>
      </vt:variant>
    </vt:vector>
  </HeadingPairs>
  <TitlesOfParts>
    <vt:vector size="8" baseType="lpstr">
      <vt:lpstr>Facture</vt:lpstr>
      <vt:lpstr>Historique facture</vt:lpstr>
      <vt:lpstr>Paramètres</vt:lpstr>
      <vt:lpstr>L_Clients</vt:lpstr>
      <vt:lpstr>L_Conditions</vt:lpstr>
      <vt:lpstr>L_Cout</vt:lpstr>
      <vt:lpstr>L_Phases</vt:lpstr>
      <vt:lpstr>Facture!Zone_d_impression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JoDan</dc:creator>
  <cp:lastModifiedBy>Zébulon</cp:lastModifiedBy>
  <cp:lastPrinted>2019-11-18T02:42:13Z</cp:lastPrinted>
  <dcterms:created xsi:type="dcterms:W3CDTF">2019-06-12T12:57:40Z</dcterms:created>
  <dcterms:modified xsi:type="dcterms:W3CDTF">2019-11-18T11:38:49Z</dcterms:modified>
</cp:coreProperties>
</file>