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C:\Users\JoDan\Downloads\"/>
    </mc:Choice>
  </mc:AlternateContent>
  <xr:revisionPtr revIDLastSave="0" documentId="13_ncr:1_{4FBE2865-4C87-44CA-850E-094AFFB2A62D}" xr6:coauthVersionLast="41" xr6:coauthVersionMax="45" xr10:uidLastSave="{00000000-0000-0000-0000-000000000000}"/>
  <bookViews>
    <workbookView xWindow="-120" yWindow="-120" windowWidth="29040" windowHeight="15840" activeTab="6" xr2:uid="{00000000-000D-0000-FFFF-FFFF00000000}"/>
  </bookViews>
  <sheets>
    <sheet name="Tutoriel" sheetId="21" r:id="rId1"/>
    <sheet name="Janv" sheetId="23" r:id="rId2"/>
    <sheet name="Fév" sheetId="56" r:id="rId3"/>
    <sheet name="Mars" sheetId="57" r:id="rId4"/>
    <sheet name="Avr" sheetId="58" r:id="rId5"/>
    <sheet name="Mai" sheetId="59" r:id="rId6"/>
    <sheet name="Juin" sheetId="60" r:id="rId7"/>
    <sheet name="Paramètres" sheetId="24" state="hidden" r:id="rId8"/>
  </sheets>
  <definedNames>
    <definedName name="an">Paramètres!$G$1</definedName>
    <definedName name="datepaques">Paramètres!$G$3</definedName>
    <definedName name="Feries">Paramètres!$G$2:$G$14</definedName>
    <definedName name="Jours_feries">Paramètres!$F$2:$F$14</definedName>
    <definedName name="L_Mois">T_Mois[Mois]</definedName>
    <definedName name="L_Nb_Mois">T_Mois[Nb]</definedName>
    <definedName name="liste">Paramètres!$D$2:$D$51</definedName>
  </definedNames>
  <calcPr calcId="191029"/>
</workbook>
</file>

<file path=xl/calcChain.xml><?xml version="1.0" encoding="utf-8"?>
<calcChain xmlns="http://schemas.openxmlformats.org/spreadsheetml/2006/main">
  <c r="AJ34" i="60" l="1"/>
  <c r="AD34" i="60"/>
  <c r="X34" i="60"/>
  <c r="R34" i="60"/>
  <c r="L34" i="60"/>
  <c r="F34" i="60"/>
  <c r="F4" i="60"/>
  <c r="L4" i="60" s="1"/>
  <c r="R4" i="60" s="1"/>
  <c r="X4" i="60" s="1"/>
  <c r="AD4" i="60" s="1"/>
  <c r="AJ4" i="60" s="1"/>
  <c r="AD2" i="60"/>
  <c r="AJ34" i="59"/>
  <c r="AD34" i="59"/>
  <c r="X34" i="59"/>
  <c r="R34" i="59"/>
  <c r="L34" i="59"/>
  <c r="F34" i="59"/>
  <c r="F4" i="59"/>
  <c r="L4" i="59" s="1"/>
  <c r="R4" i="59" s="1"/>
  <c r="X4" i="59" s="1"/>
  <c r="AD4" i="59" s="1"/>
  <c r="AJ4" i="59" s="1"/>
  <c r="AD2" i="59"/>
  <c r="AJ34" i="58"/>
  <c r="AD34" i="58"/>
  <c r="X34" i="58"/>
  <c r="R34" i="58"/>
  <c r="L34" i="58"/>
  <c r="F34" i="58"/>
  <c r="F4" i="58"/>
  <c r="L4" i="58" s="1"/>
  <c r="R4" i="58" s="1"/>
  <c r="X4" i="58" s="1"/>
  <c r="AD4" i="58" s="1"/>
  <c r="AJ4" i="58" s="1"/>
  <c r="AD2" i="58"/>
  <c r="AJ34" i="57"/>
  <c r="AD34" i="57"/>
  <c r="X34" i="57"/>
  <c r="R34" i="57"/>
  <c r="L34" i="57"/>
  <c r="F34" i="57"/>
  <c r="F4" i="57"/>
  <c r="L4" i="57" s="1"/>
  <c r="R4" i="57" s="1"/>
  <c r="X4" i="57" s="1"/>
  <c r="AD4" i="57" s="1"/>
  <c r="AJ4" i="57" s="1"/>
  <c r="AD2" i="57"/>
  <c r="AJ34" i="56"/>
  <c r="AD34" i="56"/>
  <c r="X34" i="56"/>
  <c r="R34" i="56"/>
  <c r="L34" i="56"/>
  <c r="F34" i="56"/>
  <c r="F4" i="56"/>
  <c r="L4" i="56" s="1"/>
  <c r="R4" i="56" s="1"/>
  <c r="X4" i="56" s="1"/>
  <c r="AD4" i="56" s="1"/>
  <c r="AJ4" i="56" s="1"/>
  <c r="AD2" i="56"/>
  <c r="F6" i="60" l="1"/>
  <c r="F10" i="60"/>
  <c r="F14" i="60" s="1"/>
  <c r="F6" i="59"/>
  <c r="F10" i="59" s="1"/>
  <c r="F14" i="59" s="1"/>
  <c r="F6" i="58"/>
  <c r="F10" i="58" s="1"/>
  <c r="F14" i="58"/>
  <c r="F6" i="57"/>
  <c r="F6" i="56"/>
  <c r="F10" i="56"/>
  <c r="F14" i="56" s="1"/>
  <c r="AJ34" i="23"/>
  <c r="G1" i="24"/>
  <c r="G14" i="24"/>
  <c r="G13" i="24"/>
  <c r="G12" i="24"/>
  <c r="G11" i="24"/>
  <c r="G10" i="24"/>
  <c r="G6" i="24"/>
  <c r="G5" i="24"/>
  <c r="G3" i="24"/>
  <c r="G7" i="24" s="1"/>
  <c r="G2" i="24"/>
  <c r="D14" i="60" l="1"/>
  <c r="F18" i="60"/>
  <c r="D14" i="59"/>
  <c r="F18" i="59"/>
  <c r="D14" i="58"/>
  <c r="D14" i="56"/>
  <c r="F18" i="58"/>
  <c r="F10" i="57"/>
  <c r="F14" i="57" s="1"/>
  <c r="F18" i="57" s="1"/>
  <c r="F22" i="57"/>
  <c r="F18" i="56"/>
  <c r="G4" i="24"/>
  <c r="G8" i="24"/>
  <c r="D10" i="60" s="1"/>
  <c r="G9" i="24"/>
  <c r="D14" i="57" l="1"/>
  <c r="D10" i="58"/>
  <c r="D18" i="57"/>
  <c r="D18" i="60"/>
  <c r="F22" i="60"/>
  <c r="D6" i="60"/>
  <c r="D6" i="58"/>
  <c r="D6" i="59"/>
  <c r="D10" i="59"/>
  <c r="D18" i="59"/>
  <c r="F22" i="59"/>
  <c r="D18" i="58"/>
  <c r="F22" i="58"/>
  <c r="D10" i="57"/>
  <c r="D22" i="57"/>
  <c r="F26" i="57"/>
  <c r="D10" i="56"/>
  <c r="D6" i="57"/>
  <c r="D18" i="56"/>
  <c r="F22" i="56"/>
  <c r="D6" i="56"/>
  <c r="AD2" i="23"/>
  <c r="D22" i="60" l="1"/>
  <c r="F26" i="60"/>
  <c r="D22" i="59"/>
  <c r="F26" i="59"/>
  <c r="D22" i="58"/>
  <c r="F26" i="58"/>
  <c r="D26" i="57"/>
  <c r="F30" i="57"/>
  <c r="D22" i="56"/>
  <c r="F26" i="56"/>
  <c r="F4" i="23"/>
  <c r="L4" i="23" s="1"/>
  <c r="R4" i="23" s="1"/>
  <c r="X4" i="23" s="1"/>
  <c r="AD4" i="23" s="1"/>
  <c r="AJ4" i="23" s="1"/>
  <c r="AD34" i="23"/>
  <c r="X34" i="23"/>
  <c r="R34" i="23"/>
  <c r="L34" i="23"/>
  <c r="F34" i="23"/>
  <c r="D26" i="60" l="1"/>
  <c r="F30" i="60"/>
  <c r="D26" i="59"/>
  <c r="F30" i="59"/>
  <c r="D26" i="58"/>
  <c r="F30" i="58"/>
  <c r="L6" i="57"/>
  <c r="D30" i="57"/>
  <c r="D26" i="56"/>
  <c r="F30" i="56"/>
  <c r="F6" i="23"/>
  <c r="L6" i="60" l="1"/>
  <c r="D30" i="60"/>
  <c r="L6" i="59"/>
  <c r="D30" i="59"/>
  <c r="L6" i="58"/>
  <c r="D30" i="58"/>
  <c r="L10" i="57"/>
  <c r="J6" i="57"/>
  <c r="L6" i="56"/>
  <c r="D30" i="56"/>
  <c r="F10" i="23"/>
  <c r="D10" i="23" s="1"/>
  <c r="D6" i="23"/>
  <c r="F14" i="23"/>
  <c r="L10" i="60" l="1"/>
  <c r="J6" i="60"/>
  <c r="L10" i="59"/>
  <c r="J6" i="59"/>
  <c r="L10" i="58"/>
  <c r="J6" i="58"/>
  <c r="L14" i="57"/>
  <c r="J10" i="57"/>
  <c r="L10" i="56"/>
  <c r="J6" i="56"/>
  <c r="F18" i="23"/>
  <c r="D14" i="23"/>
  <c r="L14" i="60" l="1"/>
  <c r="J10" i="60"/>
  <c r="L14" i="59"/>
  <c r="J10" i="59"/>
  <c r="L14" i="58"/>
  <c r="J10" i="58"/>
  <c r="L18" i="57"/>
  <c r="J14" i="57"/>
  <c r="L14" i="56"/>
  <c r="J10" i="56"/>
  <c r="F22" i="23"/>
  <c r="D18" i="23"/>
  <c r="L18" i="60" l="1"/>
  <c r="J14" i="60"/>
  <c r="L18" i="59"/>
  <c r="J14" i="59"/>
  <c r="L18" i="58"/>
  <c r="J14" i="58"/>
  <c r="L22" i="57"/>
  <c r="J18" i="57"/>
  <c r="L18" i="56"/>
  <c r="J14" i="56"/>
  <c r="F26" i="23"/>
  <c r="D22" i="23"/>
  <c r="L22" i="60" l="1"/>
  <c r="J18" i="60"/>
  <c r="L22" i="59"/>
  <c r="J18" i="59"/>
  <c r="L22" i="58"/>
  <c r="J18" i="58"/>
  <c r="L26" i="57"/>
  <c r="J22" i="57"/>
  <c r="L22" i="56"/>
  <c r="J18" i="56"/>
  <c r="F30" i="23"/>
  <c r="D26" i="23"/>
  <c r="L26" i="60" l="1"/>
  <c r="J22" i="60"/>
  <c r="L26" i="59"/>
  <c r="J22" i="59"/>
  <c r="L26" i="58"/>
  <c r="J22" i="58"/>
  <c r="L30" i="57"/>
  <c r="J26" i="57"/>
  <c r="L26" i="56"/>
  <c r="J22" i="56"/>
  <c r="L6" i="23"/>
  <c r="D30" i="23"/>
  <c r="L30" i="60" l="1"/>
  <c r="J26" i="60"/>
  <c r="L30" i="59"/>
  <c r="J26" i="59"/>
  <c r="L30" i="58"/>
  <c r="J26" i="58"/>
  <c r="J30" i="57"/>
  <c r="R6" i="57"/>
  <c r="L30" i="56"/>
  <c r="J26" i="56"/>
  <c r="L10" i="23"/>
  <c r="J6" i="23"/>
  <c r="J30" i="60" l="1"/>
  <c r="R6" i="60"/>
  <c r="J30" i="59"/>
  <c r="R6" i="59"/>
  <c r="J30" i="58"/>
  <c r="R6" i="58"/>
  <c r="R10" i="57"/>
  <c r="P6" i="57"/>
  <c r="J30" i="56"/>
  <c r="R6" i="56"/>
  <c r="L14" i="23"/>
  <c r="J10" i="23"/>
  <c r="R10" i="60" l="1"/>
  <c r="P6" i="60"/>
  <c r="R10" i="59"/>
  <c r="P6" i="59"/>
  <c r="P6" i="58"/>
  <c r="R10" i="58"/>
  <c r="R14" i="57"/>
  <c r="P10" i="57"/>
  <c r="P6" i="56"/>
  <c r="R10" i="56"/>
  <c r="L18" i="23"/>
  <c r="J14" i="23"/>
  <c r="P10" i="60" l="1"/>
  <c r="R14" i="60"/>
  <c r="P10" i="59"/>
  <c r="R14" i="59"/>
  <c r="P10" i="58"/>
  <c r="R14" i="58"/>
  <c r="R18" i="57"/>
  <c r="P14" i="57"/>
  <c r="P10" i="56"/>
  <c r="R14" i="56"/>
  <c r="L22" i="23"/>
  <c r="J18" i="23"/>
  <c r="P14" i="60" l="1"/>
  <c r="R18" i="60"/>
  <c r="R18" i="59"/>
  <c r="P14" i="59"/>
  <c r="P14" i="58"/>
  <c r="R18" i="58"/>
  <c r="R22" i="57"/>
  <c r="P18" i="57"/>
  <c r="P14" i="56"/>
  <c r="R18" i="56"/>
  <c r="L26" i="23"/>
  <c r="J22" i="23"/>
  <c r="P18" i="60" l="1"/>
  <c r="R22" i="60"/>
  <c r="P18" i="59"/>
  <c r="R22" i="59"/>
  <c r="P18" i="58"/>
  <c r="R22" i="58"/>
  <c r="R26" i="57"/>
  <c r="P22" i="57"/>
  <c r="P18" i="56"/>
  <c r="R22" i="56"/>
  <c r="L30" i="23"/>
  <c r="J26" i="23"/>
  <c r="P22" i="60" l="1"/>
  <c r="R26" i="60"/>
  <c r="P22" i="59"/>
  <c r="R26" i="59"/>
  <c r="P22" i="58"/>
  <c r="R26" i="58"/>
  <c r="R30" i="57"/>
  <c r="P26" i="57"/>
  <c r="P22" i="56"/>
  <c r="R26" i="56"/>
  <c r="R6" i="23"/>
  <c r="J30" i="23"/>
  <c r="P26" i="60" l="1"/>
  <c r="R30" i="60"/>
  <c r="P26" i="59"/>
  <c r="R30" i="59"/>
  <c r="P26" i="58"/>
  <c r="R30" i="58"/>
  <c r="X6" i="57"/>
  <c r="P30" i="57"/>
  <c r="P26" i="56"/>
  <c r="R30" i="56"/>
  <c r="R10" i="23"/>
  <c r="P6" i="23"/>
  <c r="X6" i="60" l="1"/>
  <c r="P30" i="60"/>
  <c r="X6" i="59"/>
  <c r="P30" i="59"/>
  <c r="X6" i="58"/>
  <c r="P30" i="58"/>
  <c r="X10" i="57"/>
  <c r="V6" i="57"/>
  <c r="X6" i="56"/>
  <c r="P30" i="56"/>
  <c r="R14" i="23"/>
  <c r="P10" i="23"/>
  <c r="X10" i="60" l="1"/>
  <c r="V6" i="60"/>
  <c r="X10" i="59"/>
  <c r="V6" i="59"/>
  <c r="X10" i="58"/>
  <c r="V6" i="58"/>
  <c r="X14" i="57"/>
  <c r="V10" i="57"/>
  <c r="X10" i="56"/>
  <c r="V6" i="56"/>
  <c r="R18" i="23"/>
  <c r="P14" i="23"/>
  <c r="X14" i="60" l="1"/>
  <c r="V10" i="60"/>
  <c r="X14" i="59"/>
  <c r="V10" i="59"/>
  <c r="X14" i="58"/>
  <c r="V10" i="58"/>
  <c r="X18" i="57"/>
  <c r="V14" i="57"/>
  <c r="X14" i="56"/>
  <c r="V10" i="56"/>
  <c r="R22" i="23"/>
  <c r="P18" i="23"/>
  <c r="X18" i="60" l="1"/>
  <c r="V14" i="60"/>
  <c r="X18" i="59"/>
  <c r="V14" i="59"/>
  <c r="X18" i="58"/>
  <c r="V14" i="58"/>
  <c r="X22" i="57"/>
  <c r="V18" i="57"/>
  <c r="X18" i="56"/>
  <c r="V14" i="56"/>
  <c r="R26" i="23"/>
  <c r="P22" i="23"/>
  <c r="X22" i="60" l="1"/>
  <c r="V18" i="60"/>
  <c r="X22" i="59"/>
  <c r="V18" i="59"/>
  <c r="X22" i="58"/>
  <c r="V18" i="58"/>
  <c r="X26" i="57"/>
  <c r="V22" i="57"/>
  <c r="X22" i="56"/>
  <c r="V18" i="56"/>
  <c r="R30" i="23"/>
  <c r="P26" i="23"/>
  <c r="X26" i="60" l="1"/>
  <c r="V22" i="60"/>
  <c r="X26" i="59"/>
  <c r="V22" i="59"/>
  <c r="X26" i="58"/>
  <c r="V22" i="58"/>
  <c r="X30" i="57"/>
  <c r="V26" i="57"/>
  <c r="X26" i="56"/>
  <c r="V22" i="56"/>
  <c r="X6" i="23"/>
  <c r="P30" i="23"/>
  <c r="X30" i="60" l="1"/>
  <c r="V26" i="60"/>
  <c r="X30" i="59"/>
  <c r="V26" i="59"/>
  <c r="X30" i="58"/>
  <c r="V26" i="58"/>
  <c r="AJ30" i="57"/>
  <c r="AH30" i="57" s="1"/>
  <c r="AJ26" i="57"/>
  <c r="AH26" i="57" s="1"/>
  <c r="AJ22" i="57"/>
  <c r="AH22" i="57" s="1"/>
  <c r="AJ18" i="57"/>
  <c r="AH18" i="57" s="1"/>
  <c r="AJ14" i="57"/>
  <c r="AH14" i="57" s="1"/>
  <c r="AJ10" i="57"/>
  <c r="AH10" i="57" s="1"/>
  <c r="AJ6" i="57"/>
  <c r="AH6" i="57" s="1"/>
  <c r="V30" i="57"/>
  <c r="AD6" i="57"/>
  <c r="AB6" i="57" s="1"/>
  <c r="AD30" i="57"/>
  <c r="AB30" i="57" s="1"/>
  <c r="AD26" i="57"/>
  <c r="AB26" i="57" s="1"/>
  <c r="AD22" i="57"/>
  <c r="AB22" i="57" s="1"/>
  <c r="AD18" i="57"/>
  <c r="AB18" i="57" s="1"/>
  <c r="AD14" i="57"/>
  <c r="AB14" i="57" s="1"/>
  <c r="AD10" i="57"/>
  <c r="AB10" i="57" s="1"/>
  <c r="W38" i="57"/>
  <c r="X38" i="57" s="1"/>
  <c r="X30" i="56"/>
  <c r="V26" i="56"/>
  <c r="X10" i="23"/>
  <c r="V6" i="23"/>
  <c r="AJ30" i="60" l="1"/>
  <c r="AH30" i="60" s="1"/>
  <c r="AJ26" i="60"/>
  <c r="AH26" i="60" s="1"/>
  <c r="AJ22" i="60"/>
  <c r="AH22" i="60" s="1"/>
  <c r="AJ18" i="60"/>
  <c r="AH18" i="60" s="1"/>
  <c r="AJ14" i="60"/>
  <c r="AH14" i="60" s="1"/>
  <c r="AJ10" i="60"/>
  <c r="AH10" i="60" s="1"/>
  <c r="AJ6" i="60"/>
  <c r="AH6" i="60" s="1"/>
  <c r="V30" i="60"/>
  <c r="AD30" i="60"/>
  <c r="AB30" i="60" s="1"/>
  <c r="AD26" i="60"/>
  <c r="AB26" i="60" s="1"/>
  <c r="AD22" i="60"/>
  <c r="AB22" i="60" s="1"/>
  <c r="AD18" i="60"/>
  <c r="AB18" i="60" s="1"/>
  <c r="AD14" i="60"/>
  <c r="AB14" i="60" s="1"/>
  <c r="AD10" i="60"/>
  <c r="AB10" i="60" s="1"/>
  <c r="AD6" i="60"/>
  <c r="AB6" i="60" s="1"/>
  <c r="W38" i="60"/>
  <c r="X38" i="60" s="1"/>
  <c r="AJ30" i="59"/>
  <c r="AH30" i="59" s="1"/>
  <c r="AJ26" i="59"/>
  <c r="AH26" i="59" s="1"/>
  <c r="AJ22" i="59"/>
  <c r="AH22" i="59" s="1"/>
  <c r="AJ18" i="59"/>
  <c r="AH18" i="59" s="1"/>
  <c r="AJ14" i="59"/>
  <c r="AH14" i="59" s="1"/>
  <c r="AJ10" i="59"/>
  <c r="AH10" i="59" s="1"/>
  <c r="AJ6" i="59"/>
  <c r="AH6" i="59" s="1"/>
  <c r="V30" i="59"/>
  <c r="AD30" i="59"/>
  <c r="AB30" i="59" s="1"/>
  <c r="AD26" i="59"/>
  <c r="AB26" i="59" s="1"/>
  <c r="AD22" i="59"/>
  <c r="AB22" i="59" s="1"/>
  <c r="AD18" i="59"/>
  <c r="AB18" i="59" s="1"/>
  <c r="AD14" i="59"/>
  <c r="AB14" i="59" s="1"/>
  <c r="AD10" i="59"/>
  <c r="AB10" i="59" s="1"/>
  <c r="AD6" i="59"/>
  <c r="AB6" i="59" s="1"/>
  <c r="W38" i="59"/>
  <c r="X38" i="59" s="1"/>
  <c r="AJ30" i="58"/>
  <c r="AH30" i="58" s="1"/>
  <c r="AJ26" i="58"/>
  <c r="AH26" i="58" s="1"/>
  <c r="AJ22" i="58"/>
  <c r="AH22" i="58" s="1"/>
  <c r="AJ18" i="58"/>
  <c r="AH18" i="58" s="1"/>
  <c r="AJ14" i="58"/>
  <c r="AH14" i="58" s="1"/>
  <c r="AJ10" i="58"/>
  <c r="AH10" i="58" s="1"/>
  <c r="AJ6" i="58"/>
  <c r="AH6" i="58" s="1"/>
  <c r="V30" i="58"/>
  <c r="AD30" i="58"/>
  <c r="AB30" i="58" s="1"/>
  <c r="AD26" i="58"/>
  <c r="AB26" i="58" s="1"/>
  <c r="AD22" i="58"/>
  <c r="AB22" i="58" s="1"/>
  <c r="AD18" i="58"/>
  <c r="AB18" i="58" s="1"/>
  <c r="AD14" i="58"/>
  <c r="AB14" i="58" s="1"/>
  <c r="AD10" i="58"/>
  <c r="AB10" i="58" s="1"/>
  <c r="AD6" i="58"/>
  <c r="AB6" i="58" s="1"/>
  <c r="W38" i="58"/>
  <c r="X38" i="58" s="1"/>
  <c r="AJ30" i="56"/>
  <c r="AH30" i="56" s="1"/>
  <c r="AJ26" i="56"/>
  <c r="AH26" i="56" s="1"/>
  <c r="AJ22" i="56"/>
  <c r="AH22" i="56" s="1"/>
  <c r="AJ18" i="56"/>
  <c r="AH18" i="56" s="1"/>
  <c r="AJ14" i="56"/>
  <c r="AH14" i="56" s="1"/>
  <c r="AJ10" i="56"/>
  <c r="AH10" i="56" s="1"/>
  <c r="AJ6" i="56"/>
  <c r="AH6" i="56" s="1"/>
  <c r="V30" i="56"/>
  <c r="AD30" i="56"/>
  <c r="AB30" i="56" s="1"/>
  <c r="AD26" i="56"/>
  <c r="AB26" i="56" s="1"/>
  <c r="AD22" i="56"/>
  <c r="AB22" i="56" s="1"/>
  <c r="AD18" i="56"/>
  <c r="AB18" i="56" s="1"/>
  <c r="AD14" i="56"/>
  <c r="AB14" i="56" s="1"/>
  <c r="AD10" i="56"/>
  <c r="AB10" i="56" s="1"/>
  <c r="AD6" i="56"/>
  <c r="AB6" i="56" s="1"/>
  <c r="W38" i="56"/>
  <c r="X38" i="56" s="1"/>
  <c r="X14" i="23"/>
  <c r="V10" i="23"/>
  <c r="X18" i="23" l="1"/>
  <c r="V14" i="23"/>
  <c r="X22" i="23" l="1"/>
  <c r="V18" i="23"/>
  <c r="X26" i="23" l="1"/>
  <c r="V22" i="23"/>
  <c r="X30" i="23" l="1"/>
  <c r="V26" i="23"/>
  <c r="V30" i="23" l="1"/>
  <c r="AJ30" i="23"/>
  <c r="AH30" i="23" s="1"/>
  <c r="AJ10" i="23"/>
  <c r="AH10" i="23" s="1"/>
  <c r="AD22" i="23"/>
  <c r="AB22" i="23" s="1"/>
  <c r="AD6" i="23"/>
  <c r="AB6" i="23" s="1"/>
  <c r="AJ14" i="23"/>
  <c r="AH14" i="23" s="1"/>
  <c r="AJ22" i="23"/>
  <c r="AH22" i="23" s="1"/>
  <c r="AD30" i="23"/>
  <c r="AB30" i="23" s="1"/>
  <c r="AJ6" i="23"/>
  <c r="AH6" i="23" s="1"/>
  <c r="AJ18" i="23"/>
  <c r="AH18" i="23" s="1"/>
  <c r="AD26" i="23"/>
  <c r="AD18" i="23"/>
  <c r="AB18" i="23" s="1"/>
  <c r="AJ26" i="23"/>
  <c r="AH26" i="23" s="1"/>
  <c r="AD10" i="23"/>
  <c r="AB10" i="23" s="1"/>
  <c r="AD14" i="23"/>
  <c r="AB14" i="23" s="1"/>
  <c r="W38" i="23" l="1"/>
  <c r="X38" i="23" s="1"/>
  <c r="AB26" i="23"/>
</calcChain>
</file>

<file path=xl/sharedStrings.xml><?xml version="1.0" encoding="utf-8"?>
<sst xmlns="http://schemas.openxmlformats.org/spreadsheetml/2006/main" count="1723" uniqueCount="74">
  <si>
    <t>Prénom :</t>
  </si>
  <si>
    <t>Client/Site :</t>
  </si>
  <si>
    <t>Référent :</t>
  </si>
  <si>
    <t>Mois :</t>
  </si>
  <si>
    <t>Semaine</t>
  </si>
  <si>
    <t>Lundi</t>
  </si>
  <si>
    <t>De</t>
  </si>
  <si>
    <t>à</t>
  </si>
  <si>
    <t>T</t>
  </si>
  <si>
    <t>Mardi</t>
  </si>
  <si>
    <t>Mercredi</t>
  </si>
  <si>
    <t>Jeudi</t>
  </si>
  <si>
    <t>Vendredi</t>
  </si>
  <si>
    <t>Samedi</t>
  </si>
  <si>
    <t>Dimanche</t>
  </si>
  <si>
    <t>Total heures semaine</t>
  </si>
  <si>
    <t>Remplir les cases "De" et "à" uniquement dans les cas particuliers : nuit, décalé, dépassement. Pour les journée normales, remplir la case "T"</t>
  </si>
  <si>
    <t>Visa</t>
  </si>
  <si>
    <t>Commentaires</t>
  </si>
  <si>
    <t>Cas général</t>
  </si>
  <si>
    <t>P</t>
  </si>
  <si>
    <t>Présent</t>
  </si>
  <si>
    <t>CP</t>
  </si>
  <si>
    <t>Congés Payés</t>
  </si>
  <si>
    <t>MAL</t>
  </si>
  <si>
    <t>Maladie</t>
  </si>
  <si>
    <t>CE</t>
  </si>
  <si>
    <t>Congés exceptionnels (mariage, naissance…) et ajouter un commentaire</t>
  </si>
  <si>
    <t>Remplir le nombre d'heures dans la case "T"</t>
  </si>
  <si>
    <t>Remplir éventuellement les heures de début et de fin de chaque demi-journée</t>
  </si>
  <si>
    <t>Afin de ne pas commettre d'erreurs :</t>
  </si>
  <si>
    <t>Jours fériés, samedi et dimanche : la case devient rouge si vous remplissez quelque chose</t>
  </si>
  <si>
    <t>Remplir uniquement la case T :</t>
  </si>
  <si>
    <t>vide</t>
  </si>
  <si>
    <t>remplie</t>
  </si>
  <si>
    <t>Normaux</t>
  </si>
  <si>
    <t>Jours normaux : la case reste rouge si vous ne remplissez rien, ceci afin de ne pas oublier de jour</t>
  </si>
  <si>
    <t>Férié, sam, dim</t>
  </si>
  <si>
    <t xml:space="preserve">Cas particulier : </t>
  </si>
  <si>
    <t>horaires en poste, dépassement d'heures, arrêt…</t>
  </si>
  <si>
    <t>TARTEMPION</t>
  </si>
  <si>
    <t>MESGENOUX</t>
  </si>
  <si>
    <t>LA FOIRE</t>
  </si>
  <si>
    <t>DéDé</t>
  </si>
  <si>
    <t>Nom :</t>
  </si>
  <si>
    <t>Année :</t>
  </si>
  <si>
    <t>janvier</t>
  </si>
  <si>
    <t>février</t>
  </si>
  <si>
    <t>mars</t>
  </si>
  <si>
    <t>avril</t>
  </si>
  <si>
    <t>mai</t>
  </si>
  <si>
    <t>juin</t>
  </si>
  <si>
    <t>juillet</t>
  </si>
  <si>
    <t>août</t>
  </si>
  <si>
    <t>septembre</t>
  </si>
  <si>
    <t>octobre</t>
  </si>
  <si>
    <t>novembre</t>
  </si>
  <si>
    <t>décembre</t>
  </si>
  <si>
    <t>Nb</t>
  </si>
  <si>
    <t>Mois</t>
  </si>
  <si>
    <t>Jours fériés</t>
  </si>
  <si>
    <t>Jour de l'an</t>
  </si>
  <si>
    <t>Pâques</t>
  </si>
  <si>
    <t>Lundi de Pâques</t>
  </si>
  <si>
    <t>Fête du Travail</t>
  </si>
  <si>
    <t>Victoire 39/45</t>
  </si>
  <si>
    <t>Ascension</t>
  </si>
  <si>
    <t>Pentecôte</t>
  </si>
  <si>
    <t>Lundi de Pentecôte</t>
  </si>
  <si>
    <t>Fête Nationale</t>
  </si>
  <si>
    <t>Assomption</t>
  </si>
  <si>
    <t>Toussaint</t>
  </si>
  <si>
    <t>Armistice 14/18</t>
  </si>
  <si>
    <t>Noël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</si>
</sst>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d"/>
    <numFmt numFmtId="165" formatCode="d/m;@"/>
    <numFmt numFmtId="166" formatCode="[$-F800]dddd\,\ mmmm\ dd\,\ yyyy"/>
  </numFmts>
  <fonts count="15" x14ac:knownFonts="1">
    <font>
      <sz val="11"/>
      <color theme="1"/>
      <name val="Calibri"/>
      <family val="2"/>
    </font>
    <font>
      <b/>
      <sz val="11"/>
      <color theme="1"/>
      <name val="Calibri"/>
      <family val="2"/>
    </font>
    <font>
      <i/>
      <sz val="11"/>
      <color theme="1"/>
      <name val="Calibri"/>
      <family val="2"/>
    </font>
    <font>
      <b/>
      <sz val="11"/>
      <color rgb="FF0070C0"/>
      <name val="Calibri"/>
      <family val="2"/>
    </font>
    <font>
      <b/>
      <sz val="11"/>
      <color rgb="FFFF0000"/>
      <name val="Calibri"/>
      <family val="2"/>
    </font>
    <font>
      <sz val="11"/>
      <name val="Calibri"/>
      <family val="2"/>
    </font>
    <font>
      <sz val="14"/>
      <color theme="1"/>
      <name val="Calibri"/>
      <family val="2"/>
    </font>
    <font>
      <b/>
      <sz val="14"/>
      <color theme="1"/>
      <name val="Calibri"/>
      <family val="2"/>
    </font>
    <font>
      <sz val="14"/>
      <color theme="0" tint="-4.9989318521683403E-2"/>
      <name val="Calibri"/>
      <family val="2"/>
    </font>
    <font>
      <sz val="11"/>
      <color theme="1"/>
      <name val="Calibri"/>
      <family val="2"/>
    </font>
    <font>
      <b/>
      <sz val="11"/>
      <color theme="1"/>
      <name val="Calibri"/>
      <family val="2"/>
      <scheme val="minor"/>
    </font>
    <font>
      <b/>
      <sz val="10"/>
      <name val="Arial"/>
      <family val="2"/>
    </font>
    <font>
      <sz val="10"/>
      <name val="Arial"/>
      <family val="2"/>
    </font>
    <font>
      <b/>
      <sz val="8"/>
      <color rgb="FF00B0F0"/>
      <name val="Calibri"/>
      <family val="2"/>
    </font>
    <font>
      <sz val="8"/>
      <color rgb="FF00B0F0"/>
      <name val="Calibri"/>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FCCCC"/>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s>
  <cellStyleXfs count="2">
    <xf numFmtId="0" fontId="0" fillId="0" borderId="0"/>
    <xf numFmtId="43" fontId="9" fillId="0" borderId="0" applyFont="0" applyFill="0" applyBorder="0" applyAlignment="0" applyProtection="0"/>
  </cellStyleXfs>
  <cellXfs count="86">
    <xf numFmtId="0" fontId="0" fillId="0" borderId="0" xfId="0"/>
    <xf numFmtId="0" fontId="0" fillId="2" borderId="0" xfId="0" applyFill="1"/>
    <xf numFmtId="0" fontId="0" fillId="2" borderId="4" xfId="0" applyFill="1" applyBorder="1"/>
    <xf numFmtId="0" fontId="0" fillId="2" borderId="7" xfId="0" applyFill="1" applyBorder="1"/>
    <xf numFmtId="0" fontId="0" fillId="2" borderId="10" xfId="0" applyFill="1" applyBorder="1"/>
    <xf numFmtId="0" fontId="0" fillId="2" borderId="11" xfId="0" applyFill="1" applyBorder="1"/>
    <xf numFmtId="0" fontId="0" fillId="2" borderId="12" xfId="0" applyFill="1" applyBorder="1"/>
    <xf numFmtId="0" fontId="0" fillId="2" borderId="5" xfId="0" applyFill="1" applyBorder="1"/>
    <xf numFmtId="0" fontId="0" fillId="2" borderId="8" xfId="0" applyFill="1" applyBorder="1"/>
    <xf numFmtId="0" fontId="0" fillId="2" borderId="6" xfId="0" applyFill="1" applyBorder="1"/>
    <xf numFmtId="0" fontId="1" fillId="2" borderId="0" xfId="0" applyFont="1" applyFill="1" applyAlignment="1">
      <alignment horizontal="center"/>
    </xf>
    <xf numFmtId="0" fontId="0" fillId="2" borderId="13" xfId="0" applyFill="1" applyBorder="1" applyAlignment="1">
      <alignment horizontal="right"/>
    </xf>
    <xf numFmtId="0" fontId="1" fillId="2" borderId="13" xfId="0" applyFont="1" applyFill="1" applyBorder="1" applyAlignment="1">
      <alignment horizontal="center"/>
    </xf>
    <xf numFmtId="0" fontId="0" fillId="2" borderId="13" xfId="0" applyFill="1" applyBorder="1" applyAlignment="1">
      <alignment horizontal="center"/>
    </xf>
    <xf numFmtId="0" fontId="3" fillId="4" borderId="4" xfId="0" applyFont="1" applyFill="1" applyBorder="1"/>
    <xf numFmtId="0" fontId="3" fillId="4" borderId="7" xfId="0" applyFont="1" applyFill="1" applyBorder="1"/>
    <xf numFmtId="0" fontId="0" fillId="5" borderId="13" xfId="0" applyFill="1" applyBorder="1" applyAlignment="1">
      <alignment horizontal="center"/>
    </xf>
    <xf numFmtId="0" fontId="4" fillId="5" borderId="13" xfId="0" applyFont="1" applyFill="1" applyBorder="1" applyAlignment="1">
      <alignment horizontal="center"/>
    </xf>
    <xf numFmtId="0" fontId="0" fillId="0" borderId="0" xfId="0" applyAlignment="1">
      <alignment horizontal="center"/>
    </xf>
    <xf numFmtId="0" fontId="0" fillId="0" borderId="0" xfId="0" applyFont="1" applyFill="1" applyBorder="1" applyAlignment="1" applyProtection="1">
      <alignment vertical="center"/>
    </xf>
    <xf numFmtId="0" fontId="0" fillId="2" borderId="0" xfId="0" applyFont="1" applyFill="1" applyAlignment="1" applyProtection="1">
      <alignment vertical="center"/>
    </xf>
    <xf numFmtId="0" fontId="0" fillId="2" borderId="0" xfId="0" applyFont="1" applyFill="1" applyBorder="1" applyAlignment="1" applyProtection="1">
      <alignment vertical="center"/>
    </xf>
    <xf numFmtId="49" fontId="0" fillId="2" borderId="0" xfId="0" applyNumberFormat="1" applyFont="1" applyFill="1" applyBorder="1" applyAlignment="1" applyProtection="1">
      <alignment horizontal="center" vertical="center"/>
    </xf>
    <xf numFmtId="0" fontId="1" fillId="2" borderId="0" xfId="0" applyFont="1" applyFill="1" applyAlignment="1" applyProtection="1">
      <alignment vertical="center"/>
    </xf>
    <xf numFmtId="0" fontId="0" fillId="2" borderId="0" xfId="0" applyFont="1" applyFill="1" applyBorder="1" applyAlignment="1" applyProtection="1">
      <alignment horizontal="center" vertical="center" shrinkToFit="1"/>
    </xf>
    <xf numFmtId="0" fontId="0" fillId="2" borderId="5"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0" fillId="2" borderId="13" xfId="0" applyFont="1" applyFill="1" applyBorder="1" applyAlignment="1" applyProtection="1">
      <alignment horizontal="center" vertical="center"/>
    </xf>
    <xf numFmtId="0" fontId="1" fillId="2" borderId="13" xfId="0" applyFont="1" applyFill="1" applyBorder="1" applyAlignment="1" applyProtection="1">
      <alignment horizontal="center" vertical="center" shrinkToFit="1"/>
      <protection locked="0"/>
    </xf>
    <xf numFmtId="0" fontId="5" fillId="2" borderId="0" xfId="0" applyFont="1" applyFill="1" applyBorder="1" applyAlignment="1">
      <alignment horizontal="center"/>
    </xf>
    <xf numFmtId="0" fontId="0" fillId="0" borderId="13" xfId="0" applyFont="1" applyFill="1" applyBorder="1" applyAlignment="1" applyProtection="1">
      <alignment horizontal="center" vertical="center"/>
    </xf>
    <xf numFmtId="0" fontId="1" fillId="0" borderId="13" xfId="0" applyFont="1" applyFill="1" applyBorder="1" applyAlignment="1" applyProtection="1">
      <alignment horizontal="center" vertical="center" shrinkToFit="1"/>
      <protection locked="0"/>
    </xf>
    <xf numFmtId="164" fontId="0" fillId="2" borderId="0" xfId="0" applyNumberFormat="1" applyFont="1" applyFill="1" applyBorder="1" applyAlignment="1" applyProtection="1">
      <alignment vertical="center"/>
    </xf>
    <xf numFmtId="0" fontId="6" fillId="0" borderId="0" xfId="0" applyFont="1" applyFill="1" applyBorder="1" applyAlignment="1" applyProtection="1">
      <alignment vertical="center"/>
    </xf>
    <xf numFmtId="0" fontId="7" fillId="3" borderId="2"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2" borderId="0" xfId="0" applyFont="1" applyFill="1" applyAlignment="1" applyProtection="1">
      <alignment vertical="center"/>
    </xf>
    <xf numFmtId="0" fontId="1" fillId="2" borderId="0" xfId="0" applyFont="1" applyFill="1" applyBorder="1" applyAlignment="1" applyProtection="1">
      <alignment vertical="center"/>
    </xf>
    <xf numFmtId="164" fontId="0" fillId="2" borderId="0" xfId="0" applyNumberFormat="1" applyFont="1" applyFill="1" applyAlignment="1" applyProtection="1">
      <alignment vertical="center"/>
    </xf>
    <xf numFmtId="0" fontId="0" fillId="2" borderId="9" xfId="0" applyFont="1" applyFill="1" applyBorder="1" applyAlignment="1" applyProtection="1">
      <alignment vertical="center"/>
    </xf>
    <xf numFmtId="0" fontId="0" fillId="0" borderId="0" xfId="0" applyFont="1" applyFill="1" applyAlignment="1" applyProtection="1">
      <alignment vertical="center"/>
    </xf>
    <xf numFmtId="164" fontId="0" fillId="0" borderId="0" xfId="0" applyNumberFormat="1" applyFont="1" applyFill="1" applyAlignment="1" applyProtection="1">
      <alignment vertical="center"/>
    </xf>
    <xf numFmtId="0" fontId="0" fillId="0" borderId="9" xfId="0" applyFont="1" applyFill="1" applyBorder="1" applyAlignment="1" applyProtection="1">
      <alignment vertical="center"/>
    </xf>
    <xf numFmtId="0" fontId="0" fillId="2" borderId="11" xfId="0" applyFont="1" applyFill="1" applyBorder="1" applyAlignment="1" applyProtection="1">
      <alignment vertical="center"/>
    </xf>
    <xf numFmtId="0" fontId="2" fillId="3" borderId="11" xfId="0" applyFont="1" applyFill="1" applyBorder="1" applyAlignment="1" applyProtection="1">
      <alignment vertical="center"/>
    </xf>
    <xf numFmtId="0" fontId="0" fillId="3" borderId="11" xfId="0" applyFont="1" applyFill="1" applyBorder="1" applyAlignment="1" applyProtection="1">
      <alignment vertical="center"/>
    </xf>
    <xf numFmtId="0" fontId="1" fillId="3" borderId="11" xfId="0" applyFont="1" applyFill="1" applyBorder="1" applyAlignment="1" applyProtection="1">
      <alignment horizontal="center" vertical="center" shrinkToFit="1"/>
    </xf>
    <xf numFmtId="0" fontId="2" fillId="3" borderId="2" xfId="0" applyFont="1" applyFill="1" applyBorder="1" applyAlignment="1" applyProtection="1">
      <alignment vertical="center"/>
    </xf>
    <xf numFmtId="0" fontId="0" fillId="3" borderId="0" xfId="0" applyFont="1" applyFill="1" applyAlignment="1" applyProtection="1">
      <alignment vertical="center"/>
    </xf>
    <xf numFmtId="0" fontId="0" fillId="3" borderId="2" xfId="0" applyFont="1" applyFill="1" applyBorder="1" applyAlignment="1" applyProtection="1">
      <alignment vertical="center"/>
    </xf>
    <xf numFmtId="0" fontId="2" fillId="2" borderId="0" xfId="0" applyFont="1" applyFill="1" applyAlignment="1" applyProtection="1">
      <alignment vertical="center"/>
    </xf>
    <xf numFmtId="0" fontId="1" fillId="2" borderId="5" xfId="0" applyFont="1" applyFill="1" applyBorder="1" applyAlignment="1" applyProtection="1">
      <alignment horizontal="center" vertical="center" shrinkToFit="1"/>
    </xf>
    <xf numFmtId="0" fontId="0" fillId="2" borderId="4" xfId="0" applyFont="1" applyFill="1" applyBorder="1" applyAlignment="1" applyProtection="1">
      <alignment vertical="center"/>
    </xf>
    <xf numFmtId="0" fontId="0" fillId="0" borderId="5" xfId="0" applyFont="1" applyFill="1" applyBorder="1" applyAlignment="1" applyProtection="1">
      <alignment vertical="center"/>
    </xf>
    <xf numFmtId="0" fontId="0" fillId="2" borderId="6" xfId="0" applyFont="1" applyFill="1" applyBorder="1" applyAlignment="1" applyProtection="1">
      <alignment vertical="center"/>
    </xf>
    <xf numFmtId="0" fontId="0" fillId="2" borderId="7" xfId="0" applyFont="1" applyFill="1" applyBorder="1" applyAlignment="1" applyProtection="1">
      <alignment vertical="center"/>
    </xf>
    <xf numFmtId="0" fontId="0" fillId="2" borderId="8" xfId="0" applyFont="1" applyFill="1" applyBorder="1" applyAlignment="1" applyProtection="1">
      <alignment vertical="center"/>
    </xf>
    <xf numFmtId="0" fontId="0" fillId="2" borderId="10" xfId="0" applyFont="1" applyFill="1" applyBorder="1" applyAlignment="1" applyProtection="1">
      <alignment vertical="center"/>
    </xf>
    <xf numFmtId="0" fontId="0" fillId="0" borderId="11" xfId="0" applyFont="1" applyFill="1" applyBorder="1" applyAlignment="1" applyProtection="1">
      <alignment vertical="center"/>
    </xf>
    <xf numFmtId="0" fontId="1" fillId="2" borderId="1" xfId="0" applyFont="1" applyFill="1" applyBorder="1" applyAlignment="1" applyProtection="1">
      <alignment vertical="center" shrinkToFit="1"/>
    </xf>
    <xf numFmtId="0" fontId="1" fillId="2" borderId="3" xfId="0" applyFont="1" applyFill="1" applyBorder="1" applyAlignment="1" applyProtection="1">
      <alignment horizontal="left" vertical="center"/>
    </xf>
    <xf numFmtId="0" fontId="6" fillId="2" borderId="0" xfId="0" applyFont="1" applyFill="1" applyBorder="1" applyAlignment="1" applyProtection="1">
      <alignment vertical="center"/>
    </xf>
    <xf numFmtId="0" fontId="7" fillId="0" borderId="0" xfId="0" applyFont="1" applyFill="1" applyBorder="1" applyAlignment="1" applyProtection="1">
      <alignment vertical="center"/>
    </xf>
    <xf numFmtId="0" fontId="6" fillId="2" borderId="0" xfId="0" applyFont="1" applyFill="1" applyBorder="1" applyAlignment="1" applyProtection="1">
      <alignment vertical="center" shrinkToFit="1"/>
    </xf>
    <xf numFmtId="49" fontId="6" fillId="2" borderId="0" xfId="0" applyNumberFormat="1" applyFont="1" applyFill="1" applyBorder="1" applyAlignment="1" applyProtection="1">
      <alignment horizontal="center" vertical="center"/>
    </xf>
    <xf numFmtId="0" fontId="7" fillId="2" borderId="0" xfId="0" applyFont="1" applyFill="1" applyAlignment="1" applyProtection="1">
      <alignment vertical="center"/>
    </xf>
    <xf numFmtId="0" fontId="6" fillId="2" borderId="0" xfId="0" applyFont="1" applyFill="1" applyBorder="1" applyAlignment="1" applyProtection="1">
      <alignment horizontal="center" vertical="center" shrinkToFit="1"/>
    </xf>
    <xf numFmtId="14" fontId="8" fillId="2" borderId="0" xfId="0" applyNumberFormat="1" applyFont="1" applyFill="1" applyBorder="1" applyAlignment="1" applyProtection="1">
      <alignment vertical="center" shrinkToFit="1"/>
    </xf>
    <xf numFmtId="0" fontId="7" fillId="3" borderId="2" xfId="0" applyFont="1" applyFill="1" applyBorder="1" applyAlignment="1" applyProtection="1">
      <alignment horizontal="center" vertical="center"/>
    </xf>
    <xf numFmtId="165" fontId="12" fillId="2" borderId="0" xfId="0" applyNumberFormat="1" applyFont="1" applyFill="1" applyBorder="1" applyAlignment="1">
      <alignment horizontal="left" vertical="center"/>
    </xf>
    <xf numFmtId="166" fontId="12" fillId="2" borderId="0" xfId="0" applyNumberFormat="1" applyFont="1" applyFill="1" applyBorder="1" applyAlignment="1">
      <alignment horizontal="center" vertical="center"/>
    </xf>
    <xf numFmtId="165" fontId="12" fillId="2" borderId="11" xfId="0" applyNumberFormat="1" applyFont="1" applyFill="1" applyBorder="1" applyAlignment="1">
      <alignment horizontal="left" vertical="center"/>
    </xf>
    <xf numFmtId="166" fontId="12" fillId="2" borderId="11" xfId="0" applyNumberFormat="1" applyFont="1" applyFill="1" applyBorder="1" applyAlignment="1">
      <alignment horizontal="center" vertical="center"/>
    </xf>
    <xf numFmtId="0" fontId="10" fillId="2" borderId="11" xfId="0" applyFont="1" applyFill="1" applyBorder="1" applyAlignment="1">
      <alignment horizontal="center"/>
    </xf>
    <xf numFmtId="0" fontId="11" fillId="2" borderId="11" xfId="1" applyNumberFormat="1" applyFont="1" applyFill="1" applyBorder="1" applyAlignment="1">
      <alignment horizontal="center"/>
    </xf>
    <xf numFmtId="0" fontId="1" fillId="3" borderId="2" xfId="0" applyFont="1" applyFill="1" applyBorder="1" applyAlignment="1" applyProtection="1">
      <alignment horizontal="center" vertical="center" shrinkToFit="1"/>
    </xf>
    <xf numFmtId="0" fontId="13" fillId="2" borderId="14" xfId="0" applyFont="1" applyFill="1" applyBorder="1" applyAlignment="1" applyProtection="1">
      <alignment horizontal="center" vertical="center"/>
    </xf>
    <xf numFmtId="0" fontId="13" fillId="2" borderId="11" xfId="0" applyFont="1" applyFill="1" applyBorder="1" applyAlignment="1" applyProtection="1">
      <alignment horizontal="center" vertical="center"/>
    </xf>
    <xf numFmtId="0" fontId="13" fillId="0" borderId="14" xfId="0" applyFont="1" applyFill="1" applyBorder="1" applyAlignment="1" applyProtection="1">
      <alignment horizontal="center" vertical="center"/>
    </xf>
    <xf numFmtId="0" fontId="14" fillId="2" borderId="11" xfId="0" applyFont="1" applyFill="1" applyBorder="1" applyAlignment="1" applyProtection="1">
      <alignment horizontal="center" vertical="center"/>
    </xf>
    <xf numFmtId="0" fontId="7" fillId="2" borderId="0" xfId="0" applyFont="1" applyFill="1" applyAlignment="1" applyProtection="1">
      <alignment horizontal="right" vertical="center"/>
    </xf>
    <xf numFmtId="0" fontId="6" fillId="2" borderId="0" xfId="0" applyFont="1" applyFill="1" applyBorder="1" applyAlignment="1" applyProtection="1">
      <alignment horizontal="left" vertical="center" shrinkToFit="1"/>
      <protection locked="0"/>
    </xf>
    <xf numFmtId="0" fontId="7" fillId="3" borderId="2" xfId="0" applyFont="1" applyFill="1" applyBorder="1" applyAlignment="1" applyProtection="1">
      <alignment horizontal="center" vertical="center"/>
    </xf>
    <xf numFmtId="0" fontId="6" fillId="2" borderId="0" xfId="0" applyFont="1" applyFill="1" applyAlignment="1" applyProtection="1">
      <alignment horizontal="left" vertical="center"/>
      <protection locked="0"/>
    </xf>
    <xf numFmtId="0" fontId="7" fillId="0" borderId="0" xfId="0" applyFont="1" applyFill="1" applyBorder="1" applyAlignment="1" applyProtection="1">
      <alignment horizontal="center" vertical="center"/>
    </xf>
    <xf numFmtId="0" fontId="7" fillId="2" borderId="0" xfId="0" applyFont="1" applyFill="1" applyAlignment="1" applyProtection="1">
      <alignment horizontal="center" vertical="center"/>
    </xf>
  </cellXfs>
  <cellStyles count="2">
    <cellStyle name="Milliers" xfId="1" builtinId="3"/>
    <cellStyle name="Normal" xfId="0" builtinId="0"/>
  </cellStyles>
  <dxfs count="155">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ill>
        <patternFill patternType="none">
          <bgColor auto="1"/>
        </patternFill>
      </fill>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ill>
        <patternFill patternType="none">
          <bgColor auto="1"/>
        </patternFill>
      </fill>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ill>
        <patternFill patternType="none">
          <bgColor auto="1"/>
        </patternFill>
      </fill>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ill>
        <patternFill patternType="none">
          <bgColor auto="1"/>
        </patternFill>
      </fill>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ill>
        <patternFill patternType="none">
          <bgColor auto="1"/>
        </patternFill>
      </fill>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ill>
        <patternFill patternType="none">
          <bgColor auto="1"/>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color auto="1"/>
      </font>
      <fill>
        <patternFill>
          <bgColor rgb="FFFFCCCC"/>
        </patternFill>
      </fill>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b/>
        <i val="0"/>
        <color rgb="FFFF0000"/>
      </font>
      <fill>
        <patternFill>
          <bgColor rgb="FFFFCCCC"/>
        </patternFill>
      </fill>
    </dxf>
    <dxf>
      <font>
        <b val="0"/>
        <i val="0"/>
        <strike val="0"/>
        <condense val="0"/>
        <extend val="0"/>
        <outline val="0"/>
        <shadow val="0"/>
        <u val="none"/>
        <vertAlign val="baseline"/>
        <sz val="11"/>
        <color auto="1"/>
        <name val="Calibri"/>
        <family val="2"/>
        <scheme val="none"/>
      </font>
      <fill>
        <patternFill patternType="solid">
          <fgColor indexed="64"/>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none"/>
      </font>
      <fill>
        <patternFill patternType="solid">
          <fgColor indexed="64"/>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none"/>
      </font>
      <fill>
        <patternFill patternType="solid">
          <fgColor indexed="64"/>
          <bgColor theme="0"/>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FFCC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Spin" dx="22" fmlaLink="$AB$1" max="2030" min="2018" page="10" val="2020"/>
</file>

<file path=xl/ctrlProps/ctrlProp2.xml><?xml version="1.0" encoding="utf-8"?>
<formControlPr xmlns="http://schemas.microsoft.com/office/spreadsheetml/2009/9/main" objectType="Spin" dx="22" fmlaLink="$AB$1" max="2030" min="2018" page="10" val="2020"/>
</file>

<file path=xl/ctrlProps/ctrlProp3.xml><?xml version="1.0" encoding="utf-8"?>
<formControlPr xmlns="http://schemas.microsoft.com/office/spreadsheetml/2009/9/main" objectType="Spin" dx="22" fmlaLink="$AB$1" max="2030" min="2018" page="10" val="2020"/>
</file>

<file path=xl/ctrlProps/ctrlProp4.xml><?xml version="1.0" encoding="utf-8"?>
<formControlPr xmlns="http://schemas.microsoft.com/office/spreadsheetml/2009/9/main" objectType="Spin" dx="22" fmlaLink="$AB$1" max="2030" min="2018" page="10" val="2020"/>
</file>

<file path=xl/ctrlProps/ctrlProp5.xml><?xml version="1.0" encoding="utf-8"?>
<formControlPr xmlns="http://schemas.microsoft.com/office/spreadsheetml/2009/9/main" objectType="Spin" dx="22" fmlaLink="$AB$1" max="2030" min="2018" page="10" val="2020"/>
</file>

<file path=xl/ctrlProps/ctrlProp6.xml><?xml version="1.0" encoding="utf-8"?>
<formControlPr xmlns="http://schemas.microsoft.com/office/spreadsheetml/2009/9/main" objectType="Spin" dx="22" fmlaLink="$AB$1" max="2030" min="2018" page="10" val="202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1026" name="Spinner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46081" name="Spinner 1" hidden="1">
              <a:extLst>
                <a:ext uri="{63B3BB69-23CF-44E3-9099-C40C66FF867C}">
                  <a14:compatExt spid="_x0000_s46081"/>
                </a:ext>
                <a:ext uri="{FF2B5EF4-FFF2-40B4-BE49-F238E27FC236}">
                  <a16:creationId xmlns:a16="http://schemas.microsoft.com/office/drawing/2014/main" id="{29043B43-B84A-4326-9D07-FFFB5BFAF944}"/>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47105" name="Spinner 1" hidden="1">
              <a:extLst>
                <a:ext uri="{63B3BB69-23CF-44E3-9099-C40C66FF867C}">
                  <a14:compatExt spid="_x0000_s47105"/>
                </a:ext>
                <a:ext uri="{FF2B5EF4-FFF2-40B4-BE49-F238E27FC236}">
                  <a16:creationId xmlns:a16="http://schemas.microsoft.com/office/drawing/2014/main" id="{78303B7F-AB55-475C-82DC-81434995D0C8}"/>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48129" name="Spinner 1" hidden="1">
              <a:extLst>
                <a:ext uri="{63B3BB69-23CF-44E3-9099-C40C66FF867C}">
                  <a14:compatExt spid="_x0000_s48129"/>
                </a:ext>
                <a:ext uri="{FF2B5EF4-FFF2-40B4-BE49-F238E27FC236}">
                  <a16:creationId xmlns:a16="http://schemas.microsoft.com/office/drawing/2014/main" id="{0F272A28-A6BA-4B5D-AD47-502C8003A056}"/>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49153" name="Spinner 1" hidden="1">
              <a:extLst>
                <a:ext uri="{63B3BB69-23CF-44E3-9099-C40C66FF867C}">
                  <a14:compatExt spid="_x0000_s49153"/>
                </a:ext>
                <a:ext uri="{FF2B5EF4-FFF2-40B4-BE49-F238E27FC236}">
                  <a16:creationId xmlns:a16="http://schemas.microsoft.com/office/drawing/2014/main" id="{FDD312B2-8E55-42C7-91F3-E8DEB3CBE44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28575</xdr:rowOff>
        </xdr:from>
        <xdr:to>
          <xdr:col>29</xdr:col>
          <xdr:colOff>304800</xdr:colOff>
          <xdr:row>1</xdr:row>
          <xdr:rowOff>0</xdr:rowOff>
        </xdr:to>
        <xdr:sp macro="" textlink="">
          <xdr:nvSpPr>
            <xdr:cNvPr id="50177" name="Spinner 1" hidden="1">
              <a:extLst>
                <a:ext uri="{63B3BB69-23CF-44E3-9099-C40C66FF867C}">
                  <a14:compatExt spid="_x0000_s50177"/>
                </a:ext>
                <a:ext uri="{FF2B5EF4-FFF2-40B4-BE49-F238E27FC236}">
                  <a16:creationId xmlns:a16="http://schemas.microsoft.com/office/drawing/2014/main" id="{276B4757-6D27-4C32-9ADE-B2C08572908F}"/>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DDDA52-7EBF-491C-ABDA-BF278B718FA4}" name="T_Mois" displayName="T_Mois" ref="A1:B13" totalsRowShown="0" headerRowDxfId="154">
  <autoFilter ref="A1:B13" xr:uid="{5CD73AF0-B243-432D-97D4-102D93E43813}">
    <filterColumn colId="0" hiddenButton="1"/>
    <filterColumn colId="1" hiddenButton="1"/>
  </autoFilter>
  <tableColumns count="2">
    <tableColumn id="1" xr3:uid="{0F694007-08E2-4C3D-99A6-77A6329386D1}" name="Mois"/>
    <tableColumn id="2" xr3:uid="{0DAFE91D-D32A-47F8-8C42-B99BE10723B5}" name="Nb" dataDxfId="153"/>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C28118B-C3B5-4E19-A4C0-29E23B569285}" name="Tableau2" displayName="Tableau2" ref="D1:D54" totalsRowShown="0" headerRowDxfId="152" dataDxfId="151">
  <autoFilter ref="D1:D54" xr:uid="{046916EB-68BD-4445-AC05-B31029B073B0}">
    <filterColumn colId="0" hiddenButton="1"/>
  </autoFilter>
  <tableColumns count="1">
    <tableColumn id="1" xr3:uid="{B6EA2997-1611-42CE-904B-8935B526893C}" name="T" dataDxfId="150"/>
  </tableColumns>
  <tableStyleInfo name="TableStyleLight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20"/>
  <sheetViews>
    <sheetView workbookViewId="0">
      <selection activeCell="F24" sqref="F24"/>
    </sheetView>
  </sheetViews>
  <sheetFormatPr baseColWidth="10" defaultRowHeight="15" x14ac:dyDescent="0.25"/>
  <cols>
    <col min="1" max="1" width="33" style="1" customWidth="1"/>
    <col min="2" max="6" width="11.42578125" style="1"/>
    <col min="7" max="7" width="14.85546875" style="1" customWidth="1"/>
    <col min="8" max="9" width="8.7109375" style="1" customWidth="1"/>
    <col min="10" max="16384" width="11.42578125" style="1"/>
  </cols>
  <sheetData>
    <row r="2" spans="1:10" x14ac:dyDescent="0.25">
      <c r="A2" s="14" t="s">
        <v>19</v>
      </c>
      <c r="B2" s="7"/>
      <c r="C2" s="7"/>
      <c r="D2" s="7"/>
      <c r="E2" s="7"/>
      <c r="F2" s="7"/>
      <c r="G2" s="7"/>
      <c r="H2" s="7"/>
      <c r="I2" s="7"/>
      <c r="J2" s="9"/>
    </row>
    <row r="3" spans="1:10" x14ac:dyDescent="0.25">
      <c r="A3" s="3"/>
      <c r="J3" s="8"/>
    </row>
    <row r="4" spans="1:10" x14ac:dyDescent="0.25">
      <c r="A4" s="3" t="s">
        <v>32</v>
      </c>
      <c r="B4" s="10" t="s">
        <v>20</v>
      </c>
      <c r="C4" s="1" t="s">
        <v>21</v>
      </c>
      <c r="J4" s="8"/>
    </row>
    <row r="5" spans="1:10" x14ac:dyDescent="0.25">
      <c r="A5" s="3"/>
      <c r="B5" s="10" t="s">
        <v>22</v>
      </c>
      <c r="C5" s="1" t="s">
        <v>23</v>
      </c>
      <c r="J5" s="8"/>
    </row>
    <row r="6" spans="1:10" x14ac:dyDescent="0.25">
      <c r="A6" s="3"/>
      <c r="B6" s="10" t="s">
        <v>24</v>
      </c>
      <c r="C6" s="1" t="s">
        <v>25</v>
      </c>
      <c r="J6" s="8"/>
    </row>
    <row r="7" spans="1:10" x14ac:dyDescent="0.25">
      <c r="A7" s="3"/>
      <c r="B7" s="10" t="s">
        <v>26</v>
      </c>
      <c r="C7" s="1" t="s">
        <v>27</v>
      </c>
      <c r="J7" s="8"/>
    </row>
    <row r="8" spans="1:10" x14ac:dyDescent="0.25">
      <c r="A8" s="4"/>
      <c r="B8" s="5"/>
      <c r="C8" s="5"/>
      <c r="D8" s="5"/>
      <c r="E8" s="5"/>
      <c r="F8" s="5"/>
      <c r="G8" s="5"/>
      <c r="H8" s="5"/>
      <c r="I8" s="5"/>
      <c r="J8" s="6"/>
    </row>
    <row r="9" spans="1:10" x14ac:dyDescent="0.25">
      <c r="A9" s="2"/>
      <c r="B9" s="7"/>
      <c r="C9" s="7"/>
      <c r="D9" s="7"/>
      <c r="E9" s="7"/>
      <c r="F9" s="7"/>
      <c r="G9" s="7"/>
      <c r="H9" s="7"/>
      <c r="I9" s="7"/>
      <c r="J9" s="9"/>
    </row>
    <row r="10" spans="1:10" x14ac:dyDescent="0.25">
      <c r="A10" s="15" t="s">
        <v>38</v>
      </c>
      <c r="B10" s="1" t="s">
        <v>39</v>
      </c>
      <c r="J10" s="8"/>
    </row>
    <row r="11" spans="1:10" x14ac:dyDescent="0.25">
      <c r="A11" s="3"/>
      <c r="J11" s="8"/>
    </row>
    <row r="12" spans="1:10" x14ac:dyDescent="0.25">
      <c r="A12" s="3" t="s">
        <v>28</v>
      </c>
      <c r="J12" s="8"/>
    </row>
    <row r="13" spans="1:10" x14ac:dyDescent="0.25">
      <c r="A13" s="3" t="s">
        <v>29</v>
      </c>
      <c r="J13" s="8"/>
    </row>
    <row r="14" spans="1:10" x14ac:dyDescent="0.25">
      <c r="A14" s="4"/>
      <c r="B14" s="5"/>
      <c r="C14" s="5"/>
      <c r="D14" s="5"/>
      <c r="E14" s="5"/>
      <c r="F14" s="5"/>
      <c r="G14" s="5"/>
      <c r="H14" s="5"/>
      <c r="I14" s="5"/>
      <c r="J14" s="6"/>
    </row>
    <row r="15" spans="1:10" x14ac:dyDescent="0.25">
      <c r="A15" s="2"/>
      <c r="B15" s="7"/>
      <c r="C15" s="7"/>
      <c r="D15" s="7"/>
      <c r="E15" s="7"/>
      <c r="F15" s="7"/>
      <c r="G15" s="7"/>
      <c r="H15" s="7"/>
      <c r="I15" s="7"/>
      <c r="J15" s="9"/>
    </row>
    <row r="16" spans="1:10" x14ac:dyDescent="0.25">
      <c r="A16" s="15" t="s">
        <v>30</v>
      </c>
      <c r="J16" s="8"/>
    </row>
    <row r="17" spans="1:10" x14ac:dyDescent="0.25">
      <c r="A17" s="3"/>
      <c r="H17" s="13" t="s">
        <v>33</v>
      </c>
      <c r="I17" s="13" t="s">
        <v>34</v>
      </c>
      <c r="J17" s="8"/>
    </row>
    <row r="18" spans="1:10" x14ac:dyDescent="0.25">
      <c r="A18" s="3" t="s">
        <v>36</v>
      </c>
      <c r="G18" s="11" t="s">
        <v>35</v>
      </c>
      <c r="H18" s="16"/>
      <c r="I18" s="12" t="s">
        <v>22</v>
      </c>
      <c r="J18" s="8"/>
    </row>
    <row r="19" spans="1:10" x14ac:dyDescent="0.25">
      <c r="A19" s="3" t="s">
        <v>31</v>
      </c>
      <c r="G19" s="11" t="s">
        <v>37</v>
      </c>
      <c r="H19" s="13"/>
      <c r="I19" s="17">
        <v>8</v>
      </c>
      <c r="J19" s="8"/>
    </row>
    <row r="20" spans="1:10" x14ac:dyDescent="0.25">
      <c r="A20" s="4"/>
      <c r="B20" s="5"/>
      <c r="C20" s="5"/>
      <c r="D20" s="5"/>
      <c r="E20" s="5"/>
      <c r="F20" s="5"/>
      <c r="G20" s="5"/>
      <c r="H20" s="5"/>
      <c r="I20" s="5"/>
      <c r="J20" s="6"/>
    </row>
  </sheetData>
  <sheetProtection selectLockedCells="1" selectUnlockedCells="1"/>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06D21-090F-402D-8F27-8D7509EA3337}">
  <sheetPr>
    <pageSetUpPr fitToPage="1"/>
  </sheetPr>
  <dimension ref="A1:AJ41"/>
  <sheetViews>
    <sheetView showGridLines="0" zoomScaleNormal="100" workbookViewId="0">
      <selection activeCell="F8" sqref="F8"/>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46</v>
      </c>
      <c r="AC2" s="81"/>
      <c r="AD2" s="67">
        <f>DATE(AB1,INDEX(T_Mois[Nb],MATCH($AB$2,T_Mois[Mois],0)),1)</f>
        <v>43831</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34">
        <f>_xlfn.ISOWEEKNUM(DATE(AB1,VLOOKUP(AB2,T_Mois[],2,FALSE),1))</f>
        <v>1</v>
      </c>
      <c r="G4" s="35"/>
      <c r="H4" s="82" t="s">
        <v>4</v>
      </c>
      <c r="I4" s="82"/>
      <c r="J4" s="82"/>
      <c r="K4" s="82"/>
      <c r="L4" s="34">
        <f>F4+1</f>
        <v>2</v>
      </c>
      <c r="M4" s="35"/>
      <c r="N4" s="82" t="s">
        <v>4</v>
      </c>
      <c r="O4" s="82"/>
      <c r="P4" s="82"/>
      <c r="Q4" s="82"/>
      <c r="R4" s="34">
        <f>L4+1</f>
        <v>3</v>
      </c>
      <c r="S4" s="35"/>
      <c r="T4" s="82" t="s">
        <v>4</v>
      </c>
      <c r="U4" s="82"/>
      <c r="V4" s="82"/>
      <c r="W4" s="82"/>
      <c r="X4" s="34">
        <f>R4+1</f>
        <v>4</v>
      </c>
      <c r="Y4" s="35"/>
      <c r="Z4" s="82" t="s">
        <v>4</v>
      </c>
      <c r="AA4" s="82"/>
      <c r="AB4" s="82"/>
      <c r="AC4" s="82"/>
      <c r="AD4" s="34">
        <f>X4+1</f>
        <v>5</v>
      </c>
      <c r="AE4" s="35"/>
      <c r="AF4" s="82" t="s">
        <v>4</v>
      </c>
      <c r="AG4" s="82"/>
      <c r="AH4" s="82"/>
      <c r="AI4" s="82"/>
      <c r="AJ4" s="34">
        <f>AD4+1</f>
        <v>6</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
      </c>
      <c r="E6" s="79"/>
      <c r="F6" s="38" t="str">
        <f>IFERROR(IF(WEEKDAY($AD$2,2)=1,$AD$2,IF(B6&gt;=1,B6+1,"")),"")</f>
        <v/>
      </c>
      <c r="G6" s="26"/>
      <c r="H6" s="21" t="s">
        <v>5</v>
      </c>
      <c r="J6" s="77" t="str">
        <f>IFERROR(INDEX(Jours_feries,MATCH(L6,Feries,0)),"")</f>
        <v/>
      </c>
      <c r="K6" s="77"/>
      <c r="L6" s="32">
        <f>F30+1</f>
        <v>43836</v>
      </c>
      <c r="M6" s="26"/>
      <c r="N6" s="21" t="s">
        <v>5</v>
      </c>
      <c r="P6" s="77" t="str">
        <f>IFERROR(INDEX(Jours_feries,MATCH(R6,Feries,0)),"")</f>
        <v/>
      </c>
      <c r="Q6" s="77"/>
      <c r="R6" s="32">
        <f>L30+1</f>
        <v>43843</v>
      </c>
      <c r="S6" s="26"/>
      <c r="T6" s="21" t="s">
        <v>5</v>
      </c>
      <c r="V6" s="77" t="str">
        <f>IFERROR(INDEX(Jours_feries,MATCH(X6,Feries,0)),"")</f>
        <v/>
      </c>
      <c r="W6" s="77"/>
      <c r="X6" s="32">
        <f>R30+1</f>
        <v>43850</v>
      </c>
      <c r="Y6" s="26"/>
      <c r="Z6" s="21" t="s">
        <v>5</v>
      </c>
      <c r="AB6" s="77" t="str">
        <f>IFERROR(INDEX(Jours_feries,MATCH(AD6,Feries,0)),"")</f>
        <v/>
      </c>
      <c r="AC6" s="77"/>
      <c r="AD6" s="32">
        <f>IF(MONTH($X$30+1)=MONTH($X$30),$X$30+1,"")</f>
        <v>43857</v>
      </c>
      <c r="AE6" s="26"/>
      <c r="AF6" s="21" t="s">
        <v>5</v>
      </c>
      <c r="AH6" s="77" t="str">
        <f>IFERROR(INDEX(Jours_feries,MATCH(AJ6,Feries,0)),"")</f>
        <v/>
      </c>
      <c r="AI6" s="77"/>
      <c r="AJ6" s="32" t="str">
        <f>IF(MONTH($X$30+8)=MONTH($X$30),$X$30+8,"")</f>
        <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t="str">
        <f>IFERROR(IF(WEEKDAY($AD$2,2)=2,$AD$2,IF(F6&gt;=1,F6+1,"")),"")</f>
        <v/>
      </c>
      <c r="G10" s="26"/>
      <c r="H10" s="20" t="s">
        <v>9</v>
      </c>
      <c r="J10" s="76" t="str">
        <f>IFERROR(INDEX(Jours_feries,MATCH(L10,Feries,0)),"")</f>
        <v/>
      </c>
      <c r="K10" s="76"/>
      <c r="L10" s="38">
        <f>L6+1</f>
        <v>43837</v>
      </c>
      <c r="M10" s="26"/>
      <c r="N10" s="20" t="s">
        <v>9</v>
      </c>
      <c r="P10" s="76" t="str">
        <f>IFERROR(INDEX(Jours_feries,MATCH(R10,Feries,0)),"")</f>
        <v/>
      </c>
      <c r="Q10" s="76"/>
      <c r="R10" s="38">
        <f>R6+1</f>
        <v>43844</v>
      </c>
      <c r="S10" s="26"/>
      <c r="T10" s="20" t="s">
        <v>9</v>
      </c>
      <c r="V10" s="76" t="str">
        <f>IFERROR(INDEX(Jours_feries,MATCH(X10,Feries,0)),"")</f>
        <v/>
      </c>
      <c r="W10" s="76"/>
      <c r="X10" s="38">
        <f>X6+1</f>
        <v>43851</v>
      </c>
      <c r="Y10" s="26"/>
      <c r="Z10" s="20" t="s">
        <v>9</v>
      </c>
      <c r="AB10" s="76" t="str">
        <f>IFERROR(INDEX(Jours_feries,MATCH(AD10,Feries,0)),"")</f>
        <v/>
      </c>
      <c r="AC10" s="76"/>
      <c r="AD10" s="38">
        <f>IF(MONTH($X$30+2)=MONTH($X$30),$X$30+2,"")</f>
        <v>43858</v>
      </c>
      <c r="AE10" s="26"/>
      <c r="AF10" s="20" t="s">
        <v>9</v>
      </c>
      <c r="AH10" s="76" t="str">
        <f>IFERROR(INDEX(Jours_feries,MATCH(AJ10,Feries,0)),"")</f>
        <v/>
      </c>
      <c r="AI10" s="76"/>
      <c r="AJ10" s="38" t="str">
        <f>IF(MONTH($X$30+9)=MONTH($X$30),$X$30+9,"")</f>
        <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Jour de l'an</v>
      </c>
      <c r="E14" s="76"/>
      <c r="F14" s="41">
        <f>IFERROR(IF(WEEKDAY($AD$2,2)=3,$AD$2,IF(F10&gt;=1,F10+1,"")),"")</f>
        <v>43831</v>
      </c>
      <c r="G14" s="26"/>
      <c r="H14" s="20" t="s">
        <v>10</v>
      </c>
      <c r="J14" s="76" t="str">
        <f>IFERROR(INDEX(Jours_feries,MATCH(L14,Feries,0)),"")</f>
        <v/>
      </c>
      <c r="K14" s="76"/>
      <c r="L14" s="38">
        <f>L10+1</f>
        <v>43838</v>
      </c>
      <c r="M14" s="26"/>
      <c r="N14" s="20" t="s">
        <v>10</v>
      </c>
      <c r="P14" s="76" t="str">
        <f>IFERROR(INDEX(Jours_feries,MATCH(R14,Feries,0)),"")</f>
        <v/>
      </c>
      <c r="Q14" s="76"/>
      <c r="R14" s="38">
        <f>R10+1</f>
        <v>43845</v>
      </c>
      <c r="S14" s="26"/>
      <c r="T14" s="20" t="s">
        <v>10</v>
      </c>
      <c r="V14" s="76" t="str">
        <f>IFERROR(INDEX(Jours_feries,MATCH(X14,Feries,0)),"")</f>
        <v/>
      </c>
      <c r="W14" s="76"/>
      <c r="X14" s="38">
        <f>X10+1</f>
        <v>43852</v>
      </c>
      <c r="Y14" s="26"/>
      <c r="Z14" s="20" t="s">
        <v>10</v>
      </c>
      <c r="AB14" s="76" t="str">
        <f>IFERROR(INDEX(Jours_feries,MATCH(AD14,Feries,0)),"")</f>
        <v/>
      </c>
      <c r="AC14" s="76"/>
      <c r="AD14" s="38">
        <f>IF(MONTH($X$30+3)=MONTH($X$30),$X$30+3,"")</f>
        <v>43859</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f>IFERROR(IF(WEEKDAY($AD$2,2)=4,$AD$2,IF(F14&gt;=1,F14+1,"")),"")</f>
        <v>43832</v>
      </c>
      <c r="G18" s="26"/>
      <c r="H18" s="20" t="s">
        <v>11</v>
      </c>
      <c r="J18" s="76" t="str">
        <f>IFERROR(INDEX(Jours_feries,MATCH(L18,Feries,0)),"")</f>
        <v/>
      </c>
      <c r="K18" s="76"/>
      <c r="L18" s="38">
        <f>L14+1</f>
        <v>43839</v>
      </c>
      <c r="M18" s="26"/>
      <c r="N18" s="20" t="s">
        <v>11</v>
      </c>
      <c r="P18" s="76" t="str">
        <f>IFERROR(INDEX(Jours_feries,MATCH(R18,Feries,0)),"")</f>
        <v/>
      </c>
      <c r="Q18" s="76"/>
      <c r="R18" s="38">
        <f>R14+1</f>
        <v>43846</v>
      </c>
      <c r="S18" s="26"/>
      <c r="T18" s="20" t="s">
        <v>11</v>
      </c>
      <c r="V18" s="76" t="str">
        <f>IFERROR(INDEX(Jours_feries,MATCH(X18,Feries,0)),"")</f>
        <v/>
      </c>
      <c r="W18" s="76"/>
      <c r="X18" s="38">
        <f>X14+1</f>
        <v>43853</v>
      </c>
      <c r="Y18" s="26"/>
      <c r="Z18" s="20" t="s">
        <v>11</v>
      </c>
      <c r="AB18" s="76" t="str">
        <f>IFERROR(INDEX(Jours_feries,MATCH(AD18,Feries,0)),"")</f>
        <v/>
      </c>
      <c r="AC18" s="76"/>
      <c r="AD18" s="38">
        <f>IF(MONTH($X$30+4)=MONTH($X$30),$X$30+4,"")</f>
        <v>43860</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
      </c>
      <c r="E22" s="76"/>
      <c r="F22" s="41">
        <f>IFERROR(IF(WEEKDAY($AD$2,2)=5,$AD$2,IF(F18&gt;=1,F18+1,"")),"")</f>
        <v>43833</v>
      </c>
      <c r="G22" s="26"/>
      <c r="H22" s="20" t="s">
        <v>12</v>
      </c>
      <c r="J22" s="76" t="str">
        <f>IFERROR(INDEX(Jours_feries,MATCH(L22,Feries,0)),"")</f>
        <v/>
      </c>
      <c r="K22" s="76"/>
      <c r="L22" s="38">
        <f>L18+1</f>
        <v>43840</v>
      </c>
      <c r="M22" s="26"/>
      <c r="N22" s="20" t="s">
        <v>12</v>
      </c>
      <c r="P22" s="76" t="str">
        <f>IFERROR(INDEX(Jours_feries,MATCH(R22,Feries,0)),"")</f>
        <v/>
      </c>
      <c r="Q22" s="76"/>
      <c r="R22" s="38">
        <f>R18+1</f>
        <v>43847</v>
      </c>
      <c r="S22" s="26"/>
      <c r="T22" s="20" t="s">
        <v>12</v>
      </c>
      <c r="V22" s="76" t="str">
        <f>IFERROR(INDEX(Jours_feries,MATCH(X22,Feries,0)),"")</f>
        <v/>
      </c>
      <c r="W22" s="76"/>
      <c r="X22" s="38">
        <f>X18+1</f>
        <v>43854</v>
      </c>
      <c r="Y22" s="26"/>
      <c r="Z22" s="20" t="s">
        <v>12</v>
      </c>
      <c r="AB22" s="76" t="str">
        <f>IFERROR(INDEX(Jours_feries,MATCH(AD22,Feries,0)),"")</f>
        <v/>
      </c>
      <c r="AC22" s="76"/>
      <c r="AD22" s="38">
        <f>IF(MONTH($X$30+5)=MONTH($X$30),$X$30+5,"")</f>
        <v>43861</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f>IFERROR(IF(WEEKDAY($AD$2,2)=6,$AD$2,IF(F22&gt;=1,F22+1,"")),"")</f>
        <v>43834</v>
      </c>
      <c r="G26" s="26"/>
      <c r="H26" s="20" t="s">
        <v>13</v>
      </c>
      <c r="J26" s="76" t="str">
        <f>IFERROR(INDEX(Jours_feries,MATCH(L26,Feries,0)),"")</f>
        <v/>
      </c>
      <c r="K26" s="76"/>
      <c r="L26" s="38">
        <f>L22+1</f>
        <v>43841</v>
      </c>
      <c r="M26" s="26"/>
      <c r="N26" s="20" t="s">
        <v>13</v>
      </c>
      <c r="P26" s="76" t="str">
        <f>IFERROR(INDEX(Jours_feries,MATCH(R26,Feries,0)),"")</f>
        <v/>
      </c>
      <c r="Q26" s="76"/>
      <c r="R26" s="38">
        <f>R22+1</f>
        <v>43848</v>
      </c>
      <c r="S26" s="26"/>
      <c r="T26" s="20" t="s">
        <v>13</v>
      </c>
      <c r="V26" s="76" t="str">
        <f>IFERROR(INDEX(Jours_feries,MATCH(X26,Feries,0)),"")</f>
        <v/>
      </c>
      <c r="W26" s="76"/>
      <c r="X26" s="38">
        <f>X22+1</f>
        <v>43855</v>
      </c>
      <c r="Y26" s="26"/>
      <c r="Z26" s="20" t="s">
        <v>13</v>
      </c>
      <c r="AB26" s="77" t="str">
        <f>IFERROR(INDEX(Jours_feries,MATCH(AD26,Feries,0)),"")</f>
        <v/>
      </c>
      <c r="AC26" s="77"/>
      <c r="AD26" s="38" t="str">
        <f>IF(MONTH($X$30+6)=MONTH($X$30),$X$30+6,"")</f>
        <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43835</v>
      </c>
      <c r="G30" s="26"/>
      <c r="H30" s="20" t="s">
        <v>14</v>
      </c>
      <c r="J30" s="76" t="str">
        <f>IFERROR(INDEX(Jours_feries,MATCH(L30,Feries,0)),"")</f>
        <v/>
      </c>
      <c r="K30" s="76"/>
      <c r="L30" s="38">
        <f>L26+1</f>
        <v>43842</v>
      </c>
      <c r="M30" s="26"/>
      <c r="N30" s="20" t="s">
        <v>14</v>
      </c>
      <c r="P30" s="76" t="str">
        <f>IFERROR(INDEX(Jours_feries,MATCH(R30,Feries,0)),"")</f>
        <v/>
      </c>
      <c r="Q30" s="76"/>
      <c r="R30" s="38">
        <f>R26+1</f>
        <v>43849</v>
      </c>
      <c r="S30" s="26"/>
      <c r="T30" s="20" t="s">
        <v>14</v>
      </c>
      <c r="V30" s="76" t="str">
        <f>IFERROR(INDEX(Jours_feries,MATCH(X30,Feries,0)),"")</f>
        <v/>
      </c>
      <c r="W30" s="76"/>
      <c r="X30" s="38">
        <f>X26+1</f>
        <v>43856</v>
      </c>
      <c r="Y30" s="26"/>
      <c r="Z30" s="20" t="s">
        <v>14</v>
      </c>
      <c r="AB30" s="77" t="str">
        <f>IFERROR(INDEX(Jours_feries,MATCH(AD30,Feries,0)),"")</f>
        <v/>
      </c>
      <c r="AC30" s="77"/>
      <c r="AD30" s="38" t="str">
        <f>IF(MONTH($X$30+7)=MONTH($X$30),$X$30+7,"")</f>
        <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T4:W4"/>
    <mergeCell ref="Z4:AC4"/>
    <mergeCell ref="B2:C2"/>
    <mergeCell ref="B1:C1"/>
    <mergeCell ref="D1:E1"/>
    <mergeCell ref="D2:E2"/>
    <mergeCell ref="AF4:AI4"/>
    <mergeCell ref="AB1:AC1"/>
    <mergeCell ref="AB2:AC2"/>
    <mergeCell ref="Z1:AA1"/>
    <mergeCell ref="Z2:AA2"/>
    <mergeCell ref="H1:J1"/>
    <mergeCell ref="H2:J2"/>
    <mergeCell ref="K1:N1"/>
    <mergeCell ref="K2:N2"/>
    <mergeCell ref="B4:E4"/>
    <mergeCell ref="H4:K4"/>
    <mergeCell ref="N4:Q4"/>
    <mergeCell ref="AH10:AI10"/>
    <mergeCell ref="AH6:AI6"/>
    <mergeCell ref="AB30:AC30"/>
    <mergeCell ref="AB26:AC26"/>
    <mergeCell ref="AB22:AC22"/>
    <mergeCell ref="AB18:AC18"/>
    <mergeCell ref="AB14:AC14"/>
    <mergeCell ref="AB10:AC10"/>
    <mergeCell ref="AB6:AC6"/>
    <mergeCell ref="AH30:AI30"/>
    <mergeCell ref="AH26:AI26"/>
    <mergeCell ref="AH22:AI22"/>
    <mergeCell ref="AH18:AI18"/>
    <mergeCell ref="AH14:AI14"/>
    <mergeCell ref="V10:W10"/>
    <mergeCell ref="V6:W6"/>
    <mergeCell ref="P30:Q30"/>
    <mergeCell ref="P26:Q26"/>
    <mergeCell ref="P22:Q22"/>
    <mergeCell ref="P18:Q18"/>
    <mergeCell ref="P14:Q14"/>
    <mergeCell ref="P10:Q10"/>
    <mergeCell ref="P6:Q6"/>
    <mergeCell ref="V30:W30"/>
    <mergeCell ref="V26:W26"/>
    <mergeCell ref="V22:W22"/>
    <mergeCell ref="V18:W18"/>
    <mergeCell ref="V14:W14"/>
    <mergeCell ref="J10:K10"/>
    <mergeCell ref="J6:K6"/>
    <mergeCell ref="D30:E30"/>
    <mergeCell ref="D26:E26"/>
    <mergeCell ref="D22:E22"/>
    <mergeCell ref="D18:E18"/>
    <mergeCell ref="D10:E10"/>
    <mergeCell ref="D6:E6"/>
    <mergeCell ref="D14:E14"/>
    <mergeCell ref="J30:K30"/>
    <mergeCell ref="J26:K26"/>
    <mergeCell ref="J22:K22"/>
    <mergeCell ref="J18:K18"/>
    <mergeCell ref="J14:K14"/>
  </mergeCells>
  <conditionalFormatting sqref="F28 F32 L28 L32 R28 R32 X28 X32 AD28 AD32 AJ28 AJ32">
    <cfRule type="expression" dxfId="149" priority="32">
      <formula>AND(NOT(ISBLANK(F28)),F26&lt;&gt;"")</formula>
    </cfRule>
  </conditionalFormatting>
  <conditionalFormatting sqref="B6:F8">
    <cfRule type="expression" dxfId="148" priority="1">
      <formula>$F$6=""</formula>
    </cfRule>
  </conditionalFormatting>
  <conditionalFormatting sqref="B10:F12">
    <cfRule type="expression" dxfId="147" priority="24">
      <formula>$F$10=""</formula>
    </cfRule>
  </conditionalFormatting>
  <conditionalFormatting sqref="B14:F16">
    <cfRule type="expression" dxfId="146" priority="23">
      <formula>$F$14=""</formula>
    </cfRule>
  </conditionalFormatting>
  <conditionalFormatting sqref="B18:F20">
    <cfRule type="expression" dxfId="145" priority="22">
      <formula>$F$18=""</formula>
    </cfRule>
  </conditionalFormatting>
  <conditionalFormatting sqref="B22:F24">
    <cfRule type="expression" dxfId="144" priority="21">
      <formula>$F$22=""</formula>
    </cfRule>
  </conditionalFormatting>
  <conditionalFormatting sqref="B26:F28">
    <cfRule type="expression" dxfId="143" priority="20">
      <formula>$F$26=""</formula>
    </cfRule>
  </conditionalFormatting>
  <conditionalFormatting sqref="B30:F32">
    <cfRule type="expression" dxfId="142" priority="19">
      <formula>$F$30=""</formula>
    </cfRule>
  </conditionalFormatting>
  <conditionalFormatting sqref="Z6:AD8">
    <cfRule type="expression" dxfId="141" priority="18">
      <formula>$AD$6=""</formula>
    </cfRule>
  </conditionalFormatting>
  <conditionalFormatting sqref="Z10:AD12">
    <cfRule type="expression" dxfId="140" priority="17">
      <formula>$AD$10=""</formula>
    </cfRule>
  </conditionalFormatting>
  <conditionalFormatting sqref="Z14:AD16">
    <cfRule type="expression" dxfId="139" priority="16">
      <formula>$AD$14=""</formula>
    </cfRule>
  </conditionalFormatting>
  <conditionalFormatting sqref="Z18:AD20">
    <cfRule type="expression" dxfId="138" priority="15">
      <formula>$AD$18=""</formula>
    </cfRule>
  </conditionalFormatting>
  <conditionalFormatting sqref="Z22:AD24">
    <cfRule type="expression" dxfId="137" priority="14">
      <formula>$AD$22=""</formula>
    </cfRule>
  </conditionalFormatting>
  <conditionalFormatting sqref="Z26:AD28">
    <cfRule type="expression" dxfId="136" priority="13">
      <formula>$AD$26=""</formula>
    </cfRule>
  </conditionalFormatting>
  <conditionalFormatting sqref="Z30:AD32">
    <cfRule type="expression" dxfId="135" priority="10">
      <formula>$AD$30=""</formula>
    </cfRule>
  </conditionalFormatting>
  <conditionalFormatting sqref="F8 F12 F16 F20 F24 L8 L12 L16 L20 L24 R8 R12 R16 R20 R24 X8 X12 X16 X20 X24 AD8 AD12 AD16 AD20 AD24 AJ8 AJ12 AJ16 AJ20 AJ24">
    <cfRule type="expression" dxfId="134" priority="26">
      <formula>AND(F6&lt;&gt;"",F8="")</formula>
    </cfRule>
    <cfRule type="expression" dxfId="133" priority="31">
      <formula>AND(F8&lt;&gt;"",COUNTIF(Feries,F6)=1)</formula>
    </cfRule>
    <cfRule type="expression" dxfId="125" priority="25">
      <formula>AND(F8="",COUNTIF(Feries,F6)=1)</formula>
    </cfRule>
  </conditionalFormatting>
  <conditionalFormatting sqref="AF6:AJ8">
    <cfRule type="expression" dxfId="132" priority="9">
      <formula>$AJ$6=""</formula>
    </cfRule>
  </conditionalFormatting>
  <conditionalFormatting sqref="AF10:AJ12">
    <cfRule type="expression" dxfId="131" priority="8">
      <formula>$AJ$10=""</formula>
    </cfRule>
  </conditionalFormatting>
  <conditionalFormatting sqref="AF14:AJ16">
    <cfRule type="expression" dxfId="130" priority="7">
      <formula>$AJ$14=""</formula>
    </cfRule>
  </conditionalFormatting>
  <conditionalFormatting sqref="AF18:AJ20">
    <cfRule type="expression" dxfId="129" priority="6">
      <formula>$AJ$18=""</formula>
    </cfRule>
  </conditionalFormatting>
  <conditionalFormatting sqref="AF22:AJ24">
    <cfRule type="expression" dxfId="128" priority="5">
      <formula>$AJ$22=""</formula>
    </cfRule>
  </conditionalFormatting>
  <conditionalFormatting sqref="AF26:AJ28">
    <cfRule type="expression" dxfId="127" priority="4">
      <formula>$AJ$26=""</formula>
    </cfRule>
  </conditionalFormatting>
  <conditionalFormatting sqref="AF30:AJ32">
    <cfRule type="expression" dxfId="126" priority="2">
      <formula>$AJ$30=""</formula>
    </cfRule>
  </conditionalFormatting>
  <dataValidations count="2">
    <dataValidation type="list" allowBlank="1" showDropDown="1" showInputMessage="1" showErrorMessage="1" error="Saisir P, CP, MAL, CE ou nb heures" prompt="P, CP, MAL, CE ou nombre" sqref="AD19 X19 AJ19" xr:uid="{C6F2447E-18F9-4ECF-AF24-3ED6EF866CBA}">
      <formula1>liste</formula1>
    </dataValidation>
    <dataValidation type="list" allowBlank="1" showInputMessage="1" showErrorMessage="1" sqref="AB2:AC2" xr:uid="{CDB6DFCD-9700-4961-A585-D1A9A0361BAC}">
      <formula1>L_Mois</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6" r:id="rId4" name="Spinner 2">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109732E-0510-44EE-9661-278BED24597F}">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24A21-7A45-4BA7-9062-25D980261279}">
  <sheetPr>
    <pageSetUpPr fitToPage="1"/>
  </sheetPr>
  <dimension ref="A1:AJ41"/>
  <sheetViews>
    <sheetView showGridLines="0" topLeftCell="E1" zoomScaleNormal="100" workbookViewId="0">
      <selection activeCell="AB2" sqref="AB2:AC2"/>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47</v>
      </c>
      <c r="AC2" s="81"/>
      <c r="AD2" s="67">
        <f>DATE(AB1,INDEX(T_Mois[Nb],MATCH($AB$2,T_Mois[Mois],0)),1)</f>
        <v>43862</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68">
        <f>_xlfn.ISOWEEKNUM(DATE(AB1,VLOOKUP(AB2,T_Mois[],2,FALSE),1))</f>
        <v>5</v>
      </c>
      <c r="G4" s="35"/>
      <c r="H4" s="82" t="s">
        <v>4</v>
      </c>
      <c r="I4" s="82"/>
      <c r="J4" s="82"/>
      <c r="K4" s="82"/>
      <c r="L4" s="68">
        <f>F4+1</f>
        <v>6</v>
      </c>
      <c r="M4" s="35"/>
      <c r="N4" s="82" t="s">
        <v>4</v>
      </c>
      <c r="O4" s="82"/>
      <c r="P4" s="82"/>
      <c r="Q4" s="82"/>
      <c r="R4" s="68">
        <f>L4+1</f>
        <v>7</v>
      </c>
      <c r="S4" s="35"/>
      <c r="T4" s="82" t="s">
        <v>4</v>
      </c>
      <c r="U4" s="82"/>
      <c r="V4" s="82"/>
      <c r="W4" s="82"/>
      <c r="X4" s="68">
        <f>R4+1</f>
        <v>8</v>
      </c>
      <c r="Y4" s="35"/>
      <c r="Z4" s="82" t="s">
        <v>4</v>
      </c>
      <c r="AA4" s="82"/>
      <c r="AB4" s="82"/>
      <c r="AC4" s="82"/>
      <c r="AD4" s="68">
        <f>X4+1</f>
        <v>9</v>
      </c>
      <c r="AE4" s="35"/>
      <c r="AF4" s="82" t="s">
        <v>4</v>
      </c>
      <c r="AG4" s="82"/>
      <c r="AH4" s="82"/>
      <c r="AI4" s="82"/>
      <c r="AJ4" s="68">
        <f>AD4+1</f>
        <v>10</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
      </c>
      <c r="E6" s="79"/>
      <c r="F6" s="38" t="str">
        <f>IFERROR(IF(WEEKDAY($AD$2,2)=1,$AD$2,IF(B6&gt;=1,B6+1,"")),"")</f>
        <v/>
      </c>
      <c r="G6" s="26"/>
      <c r="H6" s="21" t="s">
        <v>5</v>
      </c>
      <c r="J6" s="77" t="str">
        <f>IFERROR(INDEX(Jours_feries,MATCH(L6,Feries,0)),"")</f>
        <v/>
      </c>
      <c r="K6" s="77"/>
      <c r="L6" s="32">
        <f>F30+1</f>
        <v>43864</v>
      </c>
      <c r="M6" s="26"/>
      <c r="N6" s="21" t="s">
        <v>5</v>
      </c>
      <c r="P6" s="77" t="str">
        <f>IFERROR(INDEX(Jours_feries,MATCH(R6,Feries,0)),"")</f>
        <v/>
      </c>
      <c r="Q6" s="77"/>
      <c r="R6" s="32">
        <f>L30+1</f>
        <v>43871</v>
      </c>
      <c r="S6" s="26"/>
      <c r="T6" s="21" t="s">
        <v>5</v>
      </c>
      <c r="V6" s="77" t="str">
        <f>IFERROR(INDEX(Jours_feries,MATCH(X6,Feries,0)),"")</f>
        <v/>
      </c>
      <c r="W6" s="77"/>
      <c r="X6" s="32">
        <f>R30+1</f>
        <v>43878</v>
      </c>
      <c r="Y6" s="26"/>
      <c r="Z6" s="21" t="s">
        <v>5</v>
      </c>
      <c r="AB6" s="77" t="str">
        <f>IFERROR(INDEX(Jours_feries,MATCH(AD6,Feries,0)),"")</f>
        <v/>
      </c>
      <c r="AC6" s="77"/>
      <c r="AD6" s="32">
        <f>IF(MONTH($X$30+1)=MONTH($X$30),$X$30+1,"")</f>
        <v>43885</v>
      </c>
      <c r="AE6" s="26"/>
      <c r="AF6" s="21" t="s">
        <v>5</v>
      </c>
      <c r="AH6" s="77" t="str">
        <f>IFERROR(INDEX(Jours_feries,MATCH(AJ6,Feries,0)),"")</f>
        <v/>
      </c>
      <c r="AI6" s="77"/>
      <c r="AJ6" s="32" t="str">
        <f>IF(MONTH($X$30+8)=MONTH($X$30),$X$30+8,"")</f>
        <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t="str">
        <f>IFERROR(IF(WEEKDAY($AD$2,2)=2,$AD$2,IF(F6&gt;=1,F6+1,"")),"")</f>
        <v/>
      </c>
      <c r="G10" s="26"/>
      <c r="H10" s="20" t="s">
        <v>9</v>
      </c>
      <c r="J10" s="76" t="str">
        <f>IFERROR(INDEX(Jours_feries,MATCH(L10,Feries,0)),"")</f>
        <v/>
      </c>
      <c r="K10" s="76"/>
      <c r="L10" s="38">
        <f>L6+1</f>
        <v>43865</v>
      </c>
      <c r="M10" s="26"/>
      <c r="N10" s="20" t="s">
        <v>9</v>
      </c>
      <c r="P10" s="76" t="str">
        <f>IFERROR(INDEX(Jours_feries,MATCH(R10,Feries,0)),"")</f>
        <v/>
      </c>
      <c r="Q10" s="76"/>
      <c r="R10" s="38">
        <f>R6+1</f>
        <v>43872</v>
      </c>
      <c r="S10" s="26"/>
      <c r="T10" s="20" t="s">
        <v>9</v>
      </c>
      <c r="V10" s="76" t="str">
        <f>IFERROR(INDEX(Jours_feries,MATCH(X10,Feries,0)),"")</f>
        <v/>
      </c>
      <c r="W10" s="76"/>
      <c r="X10" s="38">
        <f>X6+1</f>
        <v>43879</v>
      </c>
      <c r="Y10" s="26"/>
      <c r="Z10" s="20" t="s">
        <v>9</v>
      </c>
      <c r="AB10" s="76" t="str">
        <f>IFERROR(INDEX(Jours_feries,MATCH(AD10,Feries,0)),"")</f>
        <v/>
      </c>
      <c r="AC10" s="76"/>
      <c r="AD10" s="38">
        <f>IF(MONTH($X$30+2)=MONTH($X$30),$X$30+2,"")</f>
        <v>43886</v>
      </c>
      <c r="AE10" s="26"/>
      <c r="AF10" s="20" t="s">
        <v>9</v>
      </c>
      <c r="AH10" s="76" t="str">
        <f>IFERROR(INDEX(Jours_feries,MATCH(AJ10,Feries,0)),"")</f>
        <v/>
      </c>
      <c r="AI10" s="76"/>
      <c r="AJ10" s="38" t="str">
        <f>IF(MONTH($X$30+9)=MONTH($X$30),$X$30+9,"")</f>
        <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
      </c>
      <c r="E14" s="76"/>
      <c r="F14" s="41" t="str">
        <f>IFERROR(IF(WEEKDAY($AD$2,2)=3,$AD$2,IF(F10&gt;=1,F10+1,"")),"")</f>
        <v/>
      </c>
      <c r="G14" s="26"/>
      <c r="H14" s="20" t="s">
        <v>10</v>
      </c>
      <c r="J14" s="76" t="str">
        <f>IFERROR(INDEX(Jours_feries,MATCH(L14,Feries,0)),"")</f>
        <v/>
      </c>
      <c r="K14" s="76"/>
      <c r="L14" s="38">
        <f>L10+1</f>
        <v>43866</v>
      </c>
      <c r="M14" s="26"/>
      <c r="N14" s="20" t="s">
        <v>10</v>
      </c>
      <c r="P14" s="76" t="str">
        <f>IFERROR(INDEX(Jours_feries,MATCH(R14,Feries,0)),"")</f>
        <v/>
      </c>
      <c r="Q14" s="76"/>
      <c r="R14" s="38">
        <f>R10+1</f>
        <v>43873</v>
      </c>
      <c r="S14" s="26"/>
      <c r="T14" s="20" t="s">
        <v>10</v>
      </c>
      <c r="V14" s="76" t="str">
        <f>IFERROR(INDEX(Jours_feries,MATCH(X14,Feries,0)),"")</f>
        <v/>
      </c>
      <c r="W14" s="76"/>
      <c r="X14" s="38">
        <f>X10+1</f>
        <v>43880</v>
      </c>
      <c r="Y14" s="26"/>
      <c r="Z14" s="20" t="s">
        <v>10</v>
      </c>
      <c r="AB14" s="76" t="str">
        <f>IFERROR(INDEX(Jours_feries,MATCH(AD14,Feries,0)),"")</f>
        <v/>
      </c>
      <c r="AC14" s="76"/>
      <c r="AD14" s="38">
        <f>IF(MONTH($X$30+3)=MONTH($X$30),$X$30+3,"")</f>
        <v>43887</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t="str">
        <f>IFERROR(IF(WEEKDAY($AD$2,2)=4,$AD$2,IF(F14&gt;=1,F14+1,"")),"")</f>
        <v/>
      </c>
      <c r="G18" s="26"/>
      <c r="H18" s="20" t="s">
        <v>11</v>
      </c>
      <c r="J18" s="76" t="str">
        <f>IFERROR(INDEX(Jours_feries,MATCH(L18,Feries,0)),"")</f>
        <v/>
      </c>
      <c r="K18" s="76"/>
      <c r="L18" s="38">
        <f>L14+1</f>
        <v>43867</v>
      </c>
      <c r="M18" s="26"/>
      <c r="N18" s="20" t="s">
        <v>11</v>
      </c>
      <c r="P18" s="76" t="str">
        <f>IFERROR(INDEX(Jours_feries,MATCH(R18,Feries,0)),"")</f>
        <v/>
      </c>
      <c r="Q18" s="76"/>
      <c r="R18" s="38">
        <f>R14+1</f>
        <v>43874</v>
      </c>
      <c r="S18" s="26"/>
      <c r="T18" s="20" t="s">
        <v>11</v>
      </c>
      <c r="V18" s="76" t="str">
        <f>IFERROR(INDEX(Jours_feries,MATCH(X18,Feries,0)),"")</f>
        <v/>
      </c>
      <c r="W18" s="76"/>
      <c r="X18" s="38">
        <f>X14+1</f>
        <v>43881</v>
      </c>
      <c r="Y18" s="26"/>
      <c r="Z18" s="20" t="s">
        <v>11</v>
      </c>
      <c r="AB18" s="76" t="str">
        <f>IFERROR(INDEX(Jours_feries,MATCH(AD18,Feries,0)),"")</f>
        <v/>
      </c>
      <c r="AC18" s="76"/>
      <c r="AD18" s="38">
        <f>IF(MONTH($X$30+4)=MONTH($X$30),$X$30+4,"")</f>
        <v>43888</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
      </c>
      <c r="E22" s="76"/>
      <c r="F22" s="41" t="str">
        <f>IFERROR(IF(WEEKDAY($AD$2,2)=5,$AD$2,IF(F18&gt;=1,F18+1,"")),"")</f>
        <v/>
      </c>
      <c r="G22" s="26"/>
      <c r="H22" s="20" t="s">
        <v>12</v>
      </c>
      <c r="J22" s="76" t="str">
        <f>IFERROR(INDEX(Jours_feries,MATCH(L22,Feries,0)),"")</f>
        <v/>
      </c>
      <c r="K22" s="76"/>
      <c r="L22" s="38">
        <f>L18+1</f>
        <v>43868</v>
      </c>
      <c r="M22" s="26"/>
      <c r="N22" s="20" t="s">
        <v>12</v>
      </c>
      <c r="P22" s="76" t="str">
        <f>IFERROR(INDEX(Jours_feries,MATCH(R22,Feries,0)),"")</f>
        <v/>
      </c>
      <c r="Q22" s="76"/>
      <c r="R22" s="38">
        <f>R18+1</f>
        <v>43875</v>
      </c>
      <c r="S22" s="26"/>
      <c r="T22" s="20" t="s">
        <v>12</v>
      </c>
      <c r="V22" s="76" t="str">
        <f>IFERROR(INDEX(Jours_feries,MATCH(X22,Feries,0)),"")</f>
        <v/>
      </c>
      <c r="W22" s="76"/>
      <c r="X22" s="38">
        <f>X18+1</f>
        <v>43882</v>
      </c>
      <c r="Y22" s="26"/>
      <c r="Z22" s="20" t="s">
        <v>12</v>
      </c>
      <c r="AB22" s="76" t="str">
        <f>IFERROR(INDEX(Jours_feries,MATCH(AD22,Feries,0)),"")</f>
        <v/>
      </c>
      <c r="AC22" s="76"/>
      <c r="AD22" s="38">
        <f>IF(MONTH($X$30+5)=MONTH($X$30),$X$30+5,"")</f>
        <v>43889</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f>IFERROR(IF(WEEKDAY($AD$2,2)=6,$AD$2,IF(F22&gt;=1,F22+1,"")),"")</f>
        <v>43862</v>
      </c>
      <c r="G26" s="26"/>
      <c r="H26" s="20" t="s">
        <v>13</v>
      </c>
      <c r="J26" s="76" t="str">
        <f>IFERROR(INDEX(Jours_feries,MATCH(L26,Feries,0)),"")</f>
        <v/>
      </c>
      <c r="K26" s="76"/>
      <c r="L26" s="38">
        <f>L22+1</f>
        <v>43869</v>
      </c>
      <c r="M26" s="26"/>
      <c r="N26" s="20" t="s">
        <v>13</v>
      </c>
      <c r="P26" s="76" t="str">
        <f>IFERROR(INDEX(Jours_feries,MATCH(R26,Feries,0)),"")</f>
        <v/>
      </c>
      <c r="Q26" s="76"/>
      <c r="R26" s="38">
        <f>R22+1</f>
        <v>43876</v>
      </c>
      <c r="S26" s="26"/>
      <c r="T26" s="20" t="s">
        <v>13</v>
      </c>
      <c r="V26" s="76" t="str">
        <f>IFERROR(INDEX(Jours_feries,MATCH(X26,Feries,0)),"")</f>
        <v/>
      </c>
      <c r="W26" s="76"/>
      <c r="X26" s="38">
        <f>X22+1</f>
        <v>43883</v>
      </c>
      <c r="Y26" s="26"/>
      <c r="Z26" s="20" t="s">
        <v>13</v>
      </c>
      <c r="AB26" s="77" t="str">
        <f>IFERROR(INDEX(Jours_feries,MATCH(AD26,Feries,0)),"")</f>
        <v/>
      </c>
      <c r="AC26" s="77"/>
      <c r="AD26" s="38">
        <f>IF(MONTH($X$30+6)=MONTH($X$30),$X$30+6,"")</f>
        <v>43890</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43863</v>
      </c>
      <c r="G30" s="26"/>
      <c r="H30" s="20" t="s">
        <v>14</v>
      </c>
      <c r="J30" s="76" t="str">
        <f>IFERROR(INDEX(Jours_feries,MATCH(L30,Feries,0)),"")</f>
        <v/>
      </c>
      <c r="K30" s="76"/>
      <c r="L30" s="38">
        <f>L26+1</f>
        <v>43870</v>
      </c>
      <c r="M30" s="26"/>
      <c r="N30" s="20" t="s">
        <v>14</v>
      </c>
      <c r="P30" s="76" t="str">
        <f>IFERROR(INDEX(Jours_feries,MATCH(R30,Feries,0)),"")</f>
        <v/>
      </c>
      <c r="Q30" s="76"/>
      <c r="R30" s="38">
        <f>R26+1</f>
        <v>43877</v>
      </c>
      <c r="S30" s="26"/>
      <c r="T30" s="20" t="s">
        <v>14</v>
      </c>
      <c r="V30" s="76" t="str">
        <f>IFERROR(INDEX(Jours_feries,MATCH(X30,Feries,0)),"")</f>
        <v/>
      </c>
      <c r="W30" s="76"/>
      <c r="X30" s="38">
        <f>X26+1</f>
        <v>43884</v>
      </c>
      <c r="Y30" s="26"/>
      <c r="Z30" s="20" t="s">
        <v>14</v>
      </c>
      <c r="AB30" s="77" t="str">
        <f>IFERROR(INDEX(Jours_feries,MATCH(AD30,Feries,0)),"")</f>
        <v/>
      </c>
      <c r="AC30" s="77"/>
      <c r="AD30" s="38" t="str">
        <f>IF(MONTH($X$30+7)=MONTH($X$30),$X$30+7,"")</f>
        <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D30:E30"/>
    <mergeCell ref="J30:K30"/>
    <mergeCell ref="P30:Q30"/>
    <mergeCell ref="V30:W30"/>
    <mergeCell ref="AB30:AC30"/>
    <mergeCell ref="AH30:AI30"/>
    <mergeCell ref="D26:E26"/>
    <mergeCell ref="J26:K26"/>
    <mergeCell ref="P26:Q26"/>
    <mergeCell ref="V26:W26"/>
    <mergeCell ref="AB26:AC26"/>
    <mergeCell ref="AH26:AI26"/>
    <mergeCell ref="D22:E22"/>
    <mergeCell ref="J22:K22"/>
    <mergeCell ref="P22:Q22"/>
    <mergeCell ref="V22:W22"/>
    <mergeCell ref="AB22:AC22"/>
    <mergeCell ref="AH22:AI22"/>
    <mergeCell ref="D18:E18"/>
    <mergeCell ref="J18:K18"/>
    <mergeCell ref="P18:Q18"/>
    <mergeCell ref="V18:W18"/>
    <mergeCell ref="AB18:AC18"/>
    <mergeCell ref="AH18:AI18"/>
    <mergeCell ref="D14:E14"/>
    <mergeCell ref="J14:K14"/>
    <mergeCell ref="P14:Q14"/>
    <mergeCell ref="V14:W14"/>
    <mergeCell ref="AB14:AC14"/>
    <mergeCell ref="AH14:AI14"/>
    <mergeCell ref="D10:E10"/>
    <mergeCell ref="J10:K10"/>
    <mergeCell ref="P10:Q10"/>
    <mergeCell ref="V10:W10"/>
    <mergeCell ref="AB10:AC10"/>
    <mergeCell ref="AH10:AI10"/>
    <mergeCell ref="D6:E6"/>
    <mergeCell ref="J6:K6"/>
    <mergeCell ref="P6:Q6"/>
    <mergeCell ref="V6:W6"/>
    <mergeCell ref="AB6:AC6"/>
    <mergeCell ref="AH6:AI6"/>
    <mergeCell ref="B4:E4"/>
    <mergeCell ref="H4:K4"/>
    <mergeCell ref="N4:Q4"/>
    <mergeCell ref="T4:W4"/>
    <mergeCell ref="Z4:AC4"/>
    <mergeCell ref="AF4:AI4"/>
    <mergeCell ref="B2:C2"/>
    <mergeCell ref="D2:E2"/>
    <mergeCell ref="H2:J2"/>
    <mergeCell ref="K2:N2"/>
    <mergeCell ref="Z2:AA2"/>
    <mergeCell ref="AB2:AC2"/>
    <mergeCell ref="B1:C1"/>
    <mergeCell ref="D1:E1"/>
    <mergeCell ref="H1:J1"/>
    <mergeCell ref="K1:N1"/>
    <mergeCell ref="Z1:AA1"/>
    <mergeCell ref="AB1:AC1"/>
  </mergeCells>
  <conditionalFormatting sqref="F28 F32 L28 L32 R28 R32 X28 X32 AD28 AD32 AJ28 AJ32">
    <cfRule type="expression" dxfId="124" priority="25">
      <formula>AND(NOT(ISBLANK(F28)),F26&lt;&gt;"")</formula>
    </cfRule>
  </conditionalFormatting>
  <conditionalFormatting sqref="B6:F8">
    <cfRule type="expression" dxfId="123" priority="1">
      <formula>$F$6=""</formula>
    </cfRule>
  </conditionalFormatting>
  <conditionalFormatting sqref="B10:F12">
    <cfRule type="expression" dxfId="122" priority="21">
      <formula>$F$10=""</formula>
    </cfRule>
  </conditionalFormatting>
  <conditionalFormatting sqref="B14:F16">
    <cfRule type="expression" dxfId="121" priority="20">
      <formula>$F$14=""</formula>
    </cfRule>
  </conditionalFormatting>
  <conditionalFormatting sqref="B18:F20">
    <cfRule type="expression" dxfId="120" priority="19">
      <formula>$F$18=""</formula>
    </cfRule>
  </conditionalFormatting>
  <conditionalFormatting sqref="B22:F24">
    <cfRule type="expression" dxfId="119" priority="18">
      <formula>$F$22=""</formula>
    </cfRule>
  </conditionalFormatting>
  <conditionalFormatting sqref="B26:F28">
    <cfRule type="expression" dxfId="118" priority="17">
      <formula>$F$26=""</formula>
    </cfRule>
  </conditionalFormatting>
  <conditionalFormatting sqref="B30:F32">
    <cfRule type="expression" dxfId="117" priority="16">
      <formula>$F$30=""</formula>
    </cfRule>
  </conditionalFormatting>
  <conditionalFormatting sqref="Z6:AD8">
    <cfRule type="expression" dxfId="116" priority="15">
      <formula>$AD$6=""</formula>
    </cfRule>
  </conditionalFormatting>
  <conditionalFormatting sqref="Z10:AD12">
    <cfRule type="expression" dxfId="115" priority="14">
      <formula>$AD$10=""</formula>
    </cfRule>
  </conditionalFormatting>
  <conditionalFormatting sqref="Z14:AD16">
    <cfRule type="expression" dxfId="114" priority="13">
      <formula>$AD$14=""</formula>
    </cfRule>
  </conditionalFormatting>
  <conditionalFormatting sqref="Z18:AD20">
    <cfRule type="expression" dxfId="113" priority="12">
      <formula>$AD$18=""</formula>
    </cfRule>
  </conditionalFormatting>
  <conditionalFormatting sqref="Z22:AD24">
    <cfRule type="expression" dxfId="112" priority="11">
      <formula>$AD$22=""</formula>
    </cfRule>
  </conditionalFormatting>
  <conditionalFormatting sqref="Z26:AD28">
    <cfRule type="expression" dxfId="111" priority="10">
      <formula>$AD$26=""</formula>
    </cfRule>
  </conditionalFormatting>
  <conditionalFormatting sqref="Z30:AD32">
    <cfRule type="expression" dxfId="110" priority="9">
      <formula>$AD$30=""</formula>
    </cfRule>
  </conditionalFormatting>
  <conditionalFormatting sqref="F8 F12 F16 F20 F24 L8 L12 L16 L20 L24 R8 R12 R16 R20 R24 X8 X12 X16 X20 X24 AD8 AD12 AD16 AD20 AD24 AJ8 AJ12 AJ16 AJ20 AJ24">
    <cfRule type="expression" dxfId="107" priority="22">
      <formula>AND(F8="",COUNTIF(Feries,F6)=1)</formula>
    </cfRule>
    <cfRule type="expression" dxfId="109" priority="23">
      <formula>AND(F6&lt;&gt;"",F8="")</formula>
    </cfRule>
    <cfRule type="expression" dxfId="108" priority="24">
      <formula>AND(F8&lt;&gt;"",COUNTIF(Feries,F6)=1)</formula>
    </cfRule>
  </conditionalFormatting>
  <conditionalFormatting sqref="AF6:AJ8">
    <cfRule type="expression" dxfId="106" priority="8">
      <formula>$AJ$6=""</formula>
    </cfRule>
  </conditionalFormatting>
  <conditionalFormatting sqref="AF10:AJ12">
    <cfRule type="expression" dxfId="105" priority="7">
      <formula>$AJ$10=""</formula>
    </cfRule>
  </conditionalFormatting>
  <conditionalFormatting sqref="AF14:AJ16">
    <cfRule type="expression" dxfId="104" priority="6">
      <formula>$AJ$14=""</formula>
    </cfRule>
  </conditionalFormatting>
  <conditionalFormatting sqref="AF18:AJ20">
    <cfRule type="expression" dxfId="103" priority="5">
      <formula>$AJ$18=""</formula>
    </cfRule>
  </conditionalFormatting>
  <conditionalFormatting sqref="AF22:AJ24">
    <cfRule type="expression" dxfId="102" priority="4">
      <formula>$AJ$22=""</formula>
    </cfRule>
  </conditionalFormatting>
  <conditionalFormatting sqref="AF26:AJ28">
    <cfRule type="expression" dxfId="101" priority="3">
      <formula>$AJ$26=""</formula>
    </cfRule>
  </conditionalFormatting>
  <conditionalFormatting sqref="AF30:AJ32">
    <cfRule type="expression" dxfId="100" priority="2">
      <formula>$AJ$30=""</formula>
    </cfRule>
  </conditionalFormatting>
  <dataValidations count="2">
    <dataValidation type="list" allowBlank="1" showInputMessage="1" showErrorMessage="1" sqref="AB2:AC2" xr:uid="{DC337FCE-1240-4B94-99EC-DECDFFC4A5A1}">
      <formula1>L_Mois</formula1>
    </dataValidation>
    <dataValidation type="list" allowBlank="1" showDropDown="1" showInputMessage="1" showErrorMessage="1" error="Saisir P, CP, MAL, CE ou nb heures" prompt="P, CP, MAL, CE ou nombre" sqref="AD19 X19 AJ19" xr:uid="{D35D23C3-4041-46DE-BC65-3E8235C20A31}">
      <formula1>liste</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081" r:id="rId4" name="Spinner 1">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A362921-99DD-4E0E-BA5D-5317F10B88B6}">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7F78B-AB38-4AC4-9AC9-8B0DE442E1BA}">
  <sheetPr>
    <pageSetUpPr fitToPage="1"/>
  </sheetPr>
  <dimension ref="A1:AJ41"/>
  <sheetViews>
    <sheetView showGridLines="0" zoomScaleNormal="100" workbookViewId="0">
      <selection activeCell="AB2" sqref="AB2:AC2"/>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48</v>
      </c>
      <c r="AC2" s="81"/>
      <c r="AD2" s="67">
        <f>DATE(AB1,INDEX(T_Mois[Nb],MATCH($AB$2,T_Mois[Mois],0)),1)</f>
        <v>43891</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68">
        <f>_xlfn.ISOWEEKNUM(DATE(AB1,VLOOKUP(AB2,T_Mois[],2,FALSE),1))</f>
        <v>9</v>
      </c>
      <c r="G4" s="35"/>
      <c r="H4" s="82" t="s">
        <v>4</v>
      </c>
      <c r="I4" s="82"/>
      <c r="J4" s="82"/>
      <c r="K4" s="82"/>
      <c r="L4" s="68">
        <f>F4+1</f>
        <v>10</v>
      </c>
      <c r="M4" s="35"/>
      <c r="N4" s="82" t="s">
        <v>4</v>
      </c>
      <c r="O4" s="82"/>
      <c r="P4" s="82"/>
      <c r="Q4" s="82"/>
      <c r="R4" s="68">
        <f>L4+1</f>
        <v>11</v>
      </c>
      <c r="S4" s="35"/>
      <c r="T4" s="82" t="s">
        <v>4</v>
      </c>
      <c r="U4" s="82"/>
      <c r="V4" s="82"/>
      <c r="W4" s="82"/>
      <c r="X4" s="68">
        <f>R4+1</f>
        <v>12</v>
      </c>
      <c r="Y4" s="35"/>
      <c r="Z4" s="82" t="s">
        <v>4</v>
      </c>
      <c r="AA4" s="82"/>
      <c r="AB4" s="82"/>
      <c r="AC4" s="82"/>
      <c r="AD4" s="68">
        <f>X4+1</f>
        <v>13</v>
      </c>
      <c r="AE4" s="35"/>
      <c r="AF4" s="82" t="s">
        <v>4</v>
      </c>
      <c r="AG4" s="82"/>
      <c r="AH4" s="82"/>
      <c r="AI4" s="82"/>
      <c r="AJ4" s="68">
        <f>AD4+1</f>
        <v>14</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
      </c>
      <c r="E6" s="79"/>
      <c r="F6" s="38" t="str">
        <f>IFERROR(IF(WEEKDAY($AD$2,2)=1,$AD$2,IF(B6&gt;=1,B6+1,"")),"")</f>
        <v/>
      </c>
      <c r="G6" s="26"/>
      <c r="H6" s="21" t="s">
        <v>5</v>
      </c>
      <c r="J6" s="77" t="str">
        <f>IFERROR(INDEX(Jours_feries,MATCH(L6,Feries,0)),"")</f>
        <v/>
      </c>
      <c r="K6" s="77"/>
      <c r="L6" s="32">
        <f>F30+1</f>
        <v>43892</v>
      </c>
      <c r="M6" s="26"/>
      <c r="N6" s="21" t="s">
        <v>5</v>
      </c>
      <c r="P6" s="77" t="str">
        <f>IFERROR(INDEX(Jours_feries,MATCH(R6,Feries,0)),"")</f>
        <v/>
      </c>
      <c r="Q6" s="77"/>
      <c r="R6" s="32">
        <f>L30+1</f>
        <v>43899</v>
      </c>
      <c r="S6" s="26"/>
      <c r="T6" s="21" t="s">
        <v>5</v>
      </c>
      <c r="V6" s="77" t="str">
        <f>IFERROR(INDEX(Jours_feries,MATCH(X6,Feries,0)),"")</f>
        <v/>
      </c>
      <c r="W6" s="77"/>
      <c r="X6" s="32">
        <f>R30+1</f>
        <v>43906</v>
      </c>
      <c r="Y6" s="26"/>
      <c r="Z6" s="21" t="s">
        <v>5</v>
      </c>
      <c r="AB6" s="77" t="str">
        <f>IFERROR(INDEX(Jours_feries,MATCH(AD6,Feries,0)),"")</f>
        <v/>
      </c>
      <c r="AC6" s="77"/>
      <c r="AD6" s="32">
        <f>IF(MONTH($X$30+1)=MONTH($X$30),$X$30+1,"")</f>
        <v>43913</v>
      </c>
      <c r="AE6" s="26"/>
      <c r="AF6" s="21" t="s">
        <v>5</v>
      </c>
      <c r="AH6" s="77" t="str">
        <f>IFERROR(INDEX(Jours_feries,MATCH(AJ6,Feries,0)),"")</f>
        <v/>
      </c>
      <c r="AI6" s="77"/>
      <c r="AJ6" s="32">
        <f>IF(MONTH($X$30+8)=MONTH($X$30),$X$30+8,"")</f>
        <v>43920</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t="str">
        <f>IFERROR(IF(WEEKDAY($AD$2,2)=2,$AD$2,IF(F6&gt;=1,F6+1,"")),"")</f>
        <v/>
      </c>
      <c r="G10" s="26"/>
      <c r="H10" s="20" t="s">
        <v>9</v>
      </c>
      <c r="J10" s="76" t="str">
        <f>IFERROR(INDEX(Jours_feries,MATCH(L10,Feries,0)),"")</f>
        <v/>
      </c>
      <c r="K10" s="76"/>
      <c r="L10" s="38">
        <f>L6+1</f>
        <v>43893</v>
      </c>
      <c r="M10" s="26"/>
      <c r="N10" s="20" t="s">
        <v>9</v>
      </c>
      <c r="P10" s="76" t="str">
        <f>IFERROR(INDEX(Jours_feries,MATCH(R10,Feries,0)),"")</f>
        <v/>
      </c>
      <c r="Q10" s="76"/>
      <c r="R10" s="38">
        <f>R6+1</f>
        <v>43900</v>
      </c>
      <c r="S10" s="26"/>
      <c r="T10" s="20" t="s">
        <v>9</v>
      </c>
      <c r="V10" s="76" t="str">
        <f>IFERROR(INDEX(Jours_feries,MATCH(X10,Feries,0)),"")</f>
        <v/>
      </c>
      <c r="W10" s="76"/>
      <c r="X10" s="38">
        <f>X6+1</f>
        <v>43907</v>
      </c>
      <c r="Y10" s="26"/>
      <c r="Z10" s="20" t="s">
        <v>9</v>
      </c>
      <c r="AB10" s="76" t="str">
        <f>IFERROR(INDEX(Jours_feries,MATCH(AD10,Feries,0)),"")</f>
        <v/>
      </c>
      <c r="AC10" s="76"/>
      <c r="AD10" s="38">
        <f>IF(MONTH($X$30+2)=MONTH($X$30),$X$30+2,"")</f>
        <v>43914</v>
      </c>
      <c r="AE10" s="26"/>
      <c r="AF10" s="20" t="s">
        <v>9</v>
      </c>
      <c r="AH10" s="76" t="str">
        <f>IFERROR(INDEX(Jours_feries,MATCH(AJ10,Feries,0)),"")</f>
        <v/>
      </c>
      <c r="AI10" s="76"/>
      <c r="AJ10" s="38">
        <f>IF(MONTH($X$30+9)=MONTH($X$30),$X$30+9,"")</f>
        <v>43921</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
      </c>
      <c r="E14" s="76"/>
      <c r="F14" s="41" t="str">
        <f>IFERROR(IF(WEEKDAY($AD$2,2)=3,$AD$2,IF(F10&gt;=1,F10+1,"")),"")</f>
        <v/>
      </c>
      <c r="G14" s="26"/>
      <c r="H14" s="20" t="s">
        <v>10</v>
      </c>
      <c r="J14" s="76" t="str">
        <f>IFERROR(INDEX(Jours_feries,MATCH(L14,Feries,0)),"")</f>
        <v/>
      </c>
      <c r="K14" s="76"/>
      <c r="L14" s="38">
        <f>L10+1</f>
        <v>43894</v>
      </c>
      <c r="M14" s="26"/>
      <c r="N14" s="20" t="s">
        <v>10</v>
      </c>
      <c r="P14" s="76" t="str">
        <f>IFERROR(INDEX(Jours_feries,MATCH(R14,Feries,0)),"")</f>
        <v/>
      </c>
      <c r="Q14" s="76"/>
      <c r="R14" s="38">
        <f>R10+1</f>
        <v>43901</v>
      </c>
      <c r="S14" s="26"/>
      <c r="T14" s="20" t="s">
        <v>10</v>
      </c>
      <c r="V14" s="76" t="str">
        <f>IFERROR(INDEX(Jours_feries,MATCH(X14,Feries,0)),"")</f>
        <v/>
      </c>
      <c r="W14" s="76"/>
      <c r="X14" s="38">
        <f>X10+1</f>
        <v>43908</v>
      </c>
      <c r="Y14" s="26"/>
      <c r="Z14" s="20" t="s">
        <v>10</v>
      </c>
      <c r="AB14" s="76" t="str">
        <f>IFERROR(INDEX(Jours_feries,MATCH(AD14,Feries,0)),"")</f>
        <v/>
      </c>
      <c r="AC14" s="76"/>
      <c r="AD14" s="38">
        <f>IF(MONTH($X$30+3)=MONTH($X$30),$X$30+3,"")</f>
        <v>43915</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t="str">
        <f>IFERROR(IF(WEEKDAY($AD$2,2)=4,$AD$2,IF(F14&gt;=1,F14+1,"")),"")</f>
        <v/>
      </c>
      <c r="G18" s="26"/>
      <c r="H18" s="20" t="s">
        <v>11</v>
      </c>
      <c r="J18" s="76" t="str">
        <f>IFERROR(INDEX(Jours_feries,MATCH(L18,Feries,0)),"")</f>
        <v/>
      </c>
      <c r="K18" s="76"/>
      <c r="L18" s="38">
        <f>L14+1</f>
        <v>43895</v>
      </c>
      <c r="M18" s="26"/>
      <c r="N18" s="20" t="s">
        <v>11</v>
      </c>
      <c r="P18" s="76" t="str">
        <f>IFERROR(INDEX(Jours_feries,MATCH(R18,Feries,0)),"")</f>
        <v/>
      </c>
      <c r="Q18" s="76"/>
      <c r="R18" s="38">
        <f>R14+1</f>
        <v>43902</v>
      </c>
      <c r="S18" s="26"/>
      <c r="T18" s="20" t="s">
        <v>11</v>
      </c>
      <c r="V18" s="76" t="str">
        <f>IFERROR(INDEX(Jours_feries,MATCH(X18,Feries,0)),"")</f>
        <v/>
      </c>
      <c r="W18" s="76"/>
      <c r="X18" s="38">
        <f>X14+1</f>
        <v>43909</v>
      </c>
      <c r="Y18" s="26"/>
      <c r="Z18" s="20" t="s">
        <v>11</v>
      </c>
      <c r="AB18" s="76" t="str">
        <f>IFERROR(INDEX(Jours_feries,MATCH(AD18,Feries,0)),"")</f>
        <v/>
      </c>
      <c r="AC18" s="76"/>
      <c r="AD18" s="38">
        <f>IF(MONTH($X$30+4)=MONTH($X$30),$X$30+4,"")</f>
        <v>43916</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
      </c>
      <c r="E22" s="76"/>
      <c r="F22" s="41" t="str">
        <f>IFERROR(IF(WEEKDAY($AD$2,2)=5,$AD$2,IF(F18&gt;=1,F18+1,"")),"")</f>
        <v/>
      </c>
      <c r="G22" s="26"/>
      <c r="H22" s="20" t="s">
        <v>12</v>
      </c>
      <c r="J22" s="76" t="str">
        <f>IFERROR(INDEX(Jours_feries,MATCH(L22,Feries,0)),"")</f>
        <v/>
      </c>
      <c r="K22" s="76"/>
      <c r="L22" s="38">
        <f>L18+1</f>
        <v>43896</v>
      </c>
      <c r="M22" s="26"/>
      <c r="N22" s="20" t="s">
        <v>12</v>
      </c>
      <c r="P22" s="76" t="str">
        <f>IFERROR(INDEX(Jours_feries,MATCH(R22,Feries,0)),"")</f>
        <v/>
      </c>
      <c r="Q22" s="76"/>
      <c r="R22" s="38">
        <f>R18+1</f>
        <v>43903</v>
      </c>
      <c r="S22" s="26"/>
      <c r="T22" s="20" t="s">
        <v>12</v>
      </c>
      <c r="V22" s="76" t="str">
        <f>IFERROR(INDEX(Jours_feries,MATCH(X22,Feries,0)),"")</f>
        <v/>
      </c>
      <c r="W22" s="76"/>
      <c r="X22" s="38">
        <f>X18+1</f>
        <v>43910</v>
      </c>
      <c r="Y22" s="26"/>
      <c r="Z22" s="20" t="s">
        <v>12</v>
      </c>
      <c r="AB22" s="76" t="str">
        <f>IFERROR(INDEX(Jours_feries,MATCH(AD22,Feries,0)),"")</f>
        <v/>
      </c>
      <c r="AC22" s="76"/>
      <c r="AD22" s="38">
        <f>IF(MONTH($X$30+5)=MONTH($X$30),$X$30+5,"")</f>
        <v>43917</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t="str">
        <f>IFERROR(IF(WEEKDAY($AD$2,2)=6,$AD$2,IF(F22&gt;=1,F22+1,"")),"")</f>
        <v/>
      </c>
      <c r="G26" s="26"/>
      <c r="H26" s="20" t="s">
        <v>13</v>
      </c>
      <c r="J26" s="76" t="str">
        <f>IFERROR(INDEX(Jours_feries,MATCH(L26,Feries,0)),"")</f>
        <v/>
      </c>
      <c r="K26" s="76"/>
      <c r="L26" s="38">
        <f>L22+1</f>
        <v>43897</v>
      </c>
      <c r="M26" s="26"/>
      <c r="N26" s="20" t="s">
        <v>13</v>
      </c>
      <c r="P26" s="76" t="str">
        <f>IFERROR(INDEX(Jours_feries,MATCH(R26,Feries,0)),"")</f>
        <v/>
      </c>
      <c r="Q26" s="76"/>
      <c r="R26" s="38">
        <f>R22+1</f>
        <v>43904</v>
      </c>
      <c r="S26" s="26"/>
      <c r="T26" s="20" t="s">
        <v>13</v>
      </c>
      <c r="V26" s="76" t="str">
        <f>IFERROR(INDEX(Jours_feries,MATCH(X26,Feries,0)),"")</f>
        <v/>
      </c>
      <c r="W26" s="76"/>
      <c r="X26" s="38">
        <f>X22+1</f>
        <v>43911</v>
      </c>
      <c r="Y26" s="26"/>
      <c r="Z26" s="20" t="s">
        <v>13</v>
      </c>
      <c r="AB26" s="77" t="str">
        <f>IFERROR(INDEX(Jours_feries,MATCH(AD26,Feries,0)),"")</f>
        <v/>
      </c>
      <c r="AC26" s="77"/>
      <c r="AD26" s="38">
        <f>IF(MONTH($X$30+6)=MONTH($X$30),$X$30+6,"")</f>
        <v>43918</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43891</v>
      </c>
      <c r="G30" s="26"/>
      <c r="H30" s="20" t="s">
        <v>14</v>
      </c>
      <c r="J30" s="76" t="str">
        <f>IFERROR(INDEX(Jours_feries,MATCH(L30,Feries,0)),"")</f>
        <v/>
      </c>
      <c r="K30" s="76"/>
      <c r="L30" s="38">
        <f>L26+1</f>
        <v>43898</v>
      </c>
      <c r="M30" s="26"/>
      <c r="N30" s="20" t="s">
        <v>14</v>
      </c>
      <c r="P30" s="76" t="str">
        <f>IFERROR(INDEX(Jours_feries,MATCH(R30,Feries,0)),"")</f>
        <v/>
      </c>
      <c r="Q30" s="76"/>
      <c r="R30" s="38">
        <f>R26+1</f>
        <v>43905</v>
      </c>
      <c r="S30" s="26"/>
      <c r="T30" s="20" t="s">
        <v>14</v>
      </c>
      <c r="V30" s="76" t="str">
        <f>IFERROR(INDEX(Jours_feries,MATCH(X30,Feries,0)),"")</f>
        <v/>
      </c>
      <c r="W30" s="76"/>
      <c r="X30" s="38">
        <f>X26+1</f>
        <v>43912</v>
      </c>
      <c r="Y30" s="26"/>
      <c r="Z30" s="20" t="s">
        <v>14</v>
      </c>
      <c r="AB30" s="77" t="str">
        <f>IFERROR(INDEX(Jours_feries,MATCH(AD30,Feries,0)),"")</f>
        <v/>
      </c>
      <c r="AC30" s="77"/>
      <c r="AD30" s="38">
        <f>IF(MONTH($X$30+7)=MONTH($X$30),$X$30+7,"")</f>
        <v>43919</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D30:E30"/>
    <mergeCell ref="J30:K30"/>
    <mergeCell ref="P30:Q30"/>
    <mergeCell ref="V30:W30"/>
    <mergeCell ref="AB30:AC30"/>
    <mergeCell ref="AH30:AI30"/>
    <mergeCell ref="D26:E26"/>
    <mergeCell ref="J26:K26"/>
    <mergeCell ref="P26:Q26"/>
    <mergeCell ref="V26:W26"/>
    <mergeCell ref="AB26:AC26"/>
    <mergeCell ref="AH26:AI26"/>
    <mergeCell ref="D22:E22"/>
    <mergeCell ref="J22:K22"/>
    <mergeCell ref="P22:Q22"/>
    <mergeCell ref="V22:W22"/>
    <mergeCell ref="AB22:AC22"/>
    <mergeCell ref="AH22:AI22"/>
    <mergeCell ref="D18:E18"/>
    <mergeCell ref="J18:K18"/>
    <mergeCell ref="P18:Q18"/>
    <mergeCell ref="V18:W18"/>
    <mergeCell ref="AB18:AC18"/>
    <mergeCell ref="AH18:AI18"/>
    <mergeCell ref="D14:E14"/>
    <mergeCell ref="J14:K14"/>
    <mergeCell ref="P14:Q14"/>
    <mergeCell ref="V14:W14"/>
    <mergeCell ref="AB14:AC14"/>
    <mergeCell ref="AH14:AI14"/>
    <mergeCell ref="D10:E10"/>
    <mergeCell ref="J10:K10"/>
    <mergeCell ref="P10:Q10"/>
    <mergeCell ref="V10:W10"/>
    <mergeCell ref="AB10:AC10"/>
    <mergeCell ref="AH10:AI10"/>
    <mergeCell ref="D6:E6"/>
    <mergeCell ref="J6:K6"/>
    <mergeCell ref="P6:Q6"/>
    <mergeCell ref="V6:W6"/>
    <mergeCell ref="AB6:AC6"/>
    <mergeCell ref="AH6:AI6"/>
    <mergeCell ref="B4:E4"/>
    <mergeCell ref="H4:K4"/>
    <mergeCell ref="N4:Q4"/>
    <mergeCell ref="T4:W4"/>
    <mergeCell ref="Z4:AC4"/>
    <mergeCell ref="AF4:AI4"/>
    <mergeCell ref="B2:C2"/>
    <mergeCell ref="D2:E2"/>
    <mergeCell ref="H2:J2"/>
    <mergeCell ref="K2:N2"/>
    <mergeCell ref="Z2:AA2"/>
    <mergeCell ref="AB2:AC2"/>
    <mergeCell ref="B1:C1"/>
    <mergeCell ref="D1:E1"/>
    <mergeCell ref="H1:J1"/>
    <mergeCell ref="K1:N1"/>
    <mergeCell ref="Z1:AA1"/>
    <mergeCell ref="AB1:AC1"/>
  </mergeCells>
  <conditionalFormatting sqref="F28 F32 L28 L32 R28 R32 X28 X32 AD28 AD32 AJ28 AJ32">
    <cfRule type="expression" dxfId="99" priority="25">
      <formula>AND(NOT(ISBLANK(F28)),F26&lt;&gt;"")</formula>
    </cfRule>
  </conditionalFormatting>
  <conditionalFormatting sqref="B6:F8">
    <cfRule type="expression" dxfId="98" priority="1">
      <formula>$F$6=""</formula>
    </cfRule>
  </conditionalFormatting>
  <conditionalFormatting sqref="B10:F12">
    <cfRule type="expression" dxfId="97" priority="21">
      <formula>$F$10=""</formula>
    </cfRule>
  </conditionalFormatting>
  <conditionalFormatting sqref="B14:F16">
    <cfRule type="expression" dxfId="96" priority="20">
      <formula>$F$14=""</formula>
    </cfRule>
  </conditionalFormatting>
  <conditionalFormatting sqref="B18:F20">
    <cfRule type="expression" dxfId="95" priority="19">
      <formula>$F$18=""</formula>
    </cfRule>
  </conditionalFormatting>
  <conditionalFormatting sqref="B22:F24">
    <cfRule type="expression" dxfId="94" priority="18">
      <formula>$F$22=""</formula>
    </cfRule>
  </conditionalFormatting>
  <conditionalFormatting sqref="B26:F28">
    <cfRule type="expression" dxfId="93" priority="17">
      <formula>$F$26=""</formula>
    </cfRule>
  </conditionalFormatting>
  <conditionalFormatting sqref="B30:F32">
    <cfRule type="expression" dxfId="92" priority="16">
      <formula>$F$30=""</formula>
    </cfRule>
  </conditionalFormatting>
  <conditionalFormatting sqref="Z6:AD8">
    <cfRule type="expression" dxfId="91" priority="15">
      <formula>$AD$6=""</formula>
    </cfRule>
  </conditionalFormatting>
  <conditionalFormatting sqref="Z10:AD12">
    <cfRule type="expression" dxfId="90" priority="14">
      <formula>$AD$10=""</formula>
    </cfRule>
  </conditionalFormatting>
  <conditionalFormatting sqref="Z14:AD16">
    <cfRule type="expression" dxfId="89" priority="13">
      <formula>$AD$14=""</formula>
    </cfRule>
  </conditionalFormatting>
  <conditionalFormatting sqref="Z18:AD20">
    <cfRule type="expression" dxfId="88" priority="12">
      <formula>$AD$18=""</formula>
    </cfRule>
  </conditionalFormatting>
  <conditionalFormatting sqref="Z22:AD24">
    <cfRule type="expression" dxfId="87" priority="11">
      <formula>$AD$22=""</formula>
    </cfRule>
  </conditionalFormatting>
  <conditionalFormatting sqref="Z26:AD28">
    <cfRule type="expression" dxfId="86" priority="10">
      <formula>$AD$26=""</formula>
    </cfRule>
  </conditionalFormatting>
  <conditionalFormatting sqref="Z30:AD32">
    <cfRule type="expression" dxfId="85" priority="9">
      <formula>$AD$30=""</formula>
    </cfRule>
  </conditionalFormatting>
  <conditionalFormatting sqref="F8 F12 F16 F20 F24 L8 L12 L16 L20 L24 R8 R12 R16 R20 R24 X8 X12 X16 X20 X24 AD8 AD12 AD16 AD20 AD24 AJ8 AJ12 AJ16 AJ20 AJ24">
    <cfRule type="expression" dxfId="82" priority="22">
      <formula>AND(F8="",COUNTIF(Feries,F6)=1)</formula>
    </cfRule>
    <cfRule type="expression" dxfId="84" priority="23">
      <formula>AND(F6&lt;&gt;"",F8="")</formula>
    </cfRule>
    <cfRule type="expression" dxfId="83" priority="24">
      <formula>AND(F8&lt;&gt;"",COUNTIF(Feries,F6)=1)</formula>
    </cfRule>
  </conditionalFormatting>
  <conditionalFormatting sqref="AF6:AJ8">
    <cfRule type="expression" dxfId="81" priority="8">
      <formula>$AJ$6=""</formula>
    </cfRule>
  </conditionalFormatting>
  <conditionalFormatting sqref="AF10:AJ12">
    <cfRule type="expression" dxfId="80" priority="7">
      <formula>$AJ$10=""</formula>
    </cfRule>
  </conditionalFormatting>
  <conditionalFormatting sqref="AF14:AJ16">
    <cfRule type="expression" dxfId="79" priority="6">
      <formula>$AJ$14=""</formula>
    </cfRule>
  </conditionalFormatting>
  <conditionalFormatting sqref="AF18:AJ20">
    <cfRule type="expression" dxfId="78" priority="5">
      <formula>$AJ$18=""</formula>
    </cfRule>
  </conditionalFormatting>
  <conditionalFormatting sqref="AF22:AJ24">
    <cfRule type="expression" dxfId="77" priority="4">
      <formula>$AJ$22=""</formula>
    </cfRule>
  </conditionalFormatting>
  <conditionalFormatting sqref="AF26:AJ28">
    <cfRule type="expression" dxfId="76" priority="3">
      <formula>$AJ$26=""</formula>
    </cfRule>
  </conditionalFormatting>
  <conditionalFormatting sqref="AF30:AJ32">
    <cfRule type="expression" dxfId="75" priority="2">
      <formula>$AJ$30=""</formula>
    </cfRule>
  </conditionalFormatting>
  <dataValidations count="2">
    <dataValidation type="list" allowBlank="1" showInputMessage="1" showErrorMessage="1" sqref="AB2:AC2" xr:uid="{82A83F05-216F-40E2-BA35-F204A595CCCB}">
      <formula1>L_Mois</formula1>
    </dataValidation>
    <dataValidation type="list" allowBlank="1" showDropDown="1" showInputMessage="1" showErrorMessage="1" error="Saisir P, CP, MAL, CE ou nb heures" prompt="P, CP, MAL, CE ou nombre" sqref="AD19 X19 AJ19" xr:uid="{66548E5A-09EC-4132-93EB-AC537EBC1E5B}">
      <formula1>liste</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Spinner 1">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FC465D1-CE64-427F-9ABB-7C976B81FEAE}">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4D8BB-4225-4A40-9704-2942CFFC41C3}">
  <sheetPr>
    <pageSetUpPr fitToPage="1"/>
  </sheetPr>
  <dimension ref="A1:AJ41"/>
  <sheetViews>
    <sheetView showGridLines="0" zoomScaleNormal="100" workbookViewId="0">
      <selection activeCell="AB2" sqref="AB2:AC2"/>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49</v>
      </c>
      <c r="AC2" s="81"/>
      <c r="AD2" s="67">
        <f>DATE(AB1,INDEX(T_Mois[Nb],MATCH($AB$2,T_Mois[Mois],0)),1)</f>
        <v>43922</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68">
        <f>_xlfn.ISOWEEKNUM(DATE(AB1,VLOOKUP(AB2,T_Mois[],2,FALSE),1))</f>
        <v>14</v>
      </c>
      <c r="G4" s="35"/>
      <c r="H4" s="82" t="s">
        <v>4</v>
      </c>
      <c r="I4" s="82"/>
      <c r="J4" s="82"/>
      <c r="K4" s="82"/>
      <c r="L4" s="68">
        <f>F4+1</f>
        <v>15</v>
      </c>
      <c r="M4" s="35"/>
      <c r="N4" s="82" t="s">
        <v>4</v>
      </c>
      <c r="O4" s="82"/>
      <c r="P4" s="82"/>
      <c r="Q4" s="82"/>
      <c r="R4" s="68">
        <f>L4+1</f>
        <v>16</v>
      </c>
      <c r="S4" s="35"/>
      <c r="T4" s="82" t="s">
        <v>4</v>
      </c>
      <c r="U4" s="82"/>
      <c r="V4" s="82"/>
      <c r="W4" s="82"/>
      <c r="X4" s="68">
        <f>R4+1</f>
        <v>17</v>
      </c>
      <c r="Y4" s="35"/>
      <c r="Z4" s="82" t="s">
        <v>4</v>
      </c>
      <c r="AA4" s="82"/>
      <c r="AB4" s="82"/>
      <c r="AC4" s="82"/>
      <c r="AD4" s="68">
        <f>X4+1</f>
        <v>18</v>
      </c>
      <c r="AE4" s="35"/>
      <c r="AF4" s="82" t="s">
        <v>4</v>
      </c>
      <c r="AG4" s="82"/>
      <c r="AH4" s="82"/>
      <c r="AI4" s="82"/>
      <c r="AJ4" s="68">
        <f>AD4+1</f>
        <v>19</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
      </c>
      <c r="E6" s="79"/>
      <c r="F6" s="38" t="str">
        <f>IFERROR(IF(WEEKDAY($AD$2,2)=1,$AD$2,IF(B6&gt;=1,B6+1,"")),"")</f>
        <v/>
      </c>
      <c r="G6" s="26"/>
      <c r="H6" s="21" t="s">
        <v>5</v>
      </c>
      <c r="J6" s="77" t="str">
        <f>IFERROR(INDEX(Jours_feries,MATCH(L6,Feries,0)),"")</f>
        <v/>
      </c>
      <c r="K6" s="77"/>
      <c r="L6" s="32">
        <f>F30+1</f>
        <v>43927</v>
      </c>
      <c r="M6" s="26"/>
      <c r="N6" s="21" t="s">
        <v>5</v>
      </c>
      <c r="P6" s="77" t="str">
        <f>IFERROR(INDEX(Jours_feries,MATCH(R6,Feries,0)),"")</f>
        <v>Lundi de Pâques</v>
      </c>
      <c r="Q6" s="77"/>
      <c r="R6" s="32">
        <f>L30+1</f>
        <v>43934</v>
      </c>
      <c r="S6" s="26"/>
      <c r="T6" s="21" t="s">
        <v>5</v>
      </c>
      <c r="V6" s="77" t="str">
        <f>IFERROR(INDEX(Jours_feries,MATCH(X6,Feries,0)),"")</f>
        <v/>
      </c>
      <c r="W6" s="77"/>
      <c r="X6" s="32">
        <f>R30+1</f>
        <v>43941</v>
      </c>
      <c r="Y6" s="26"/>
      <c r="Z6" s="21" t="s">
        <v>5</v>
      </c>
      <c r="AB6" s="77" t="str">
        <f>IFERROR(INDEX(Jours_feries,MATCH(AD6,Feries,0)),"")</f>
        <v/>
      </c>
      <c r="AC6" s="77"/>
      <c r="AD6" s="32">
        <f>IF(MONTH($X$30+1)=MONTH($X$30),$X$30+1,"")</f>
        <v>43948</v>
      </c>
      <c r="AE6" s="26"/>
      <c r="AF6" s="21" t="s">
        <v>5</v>
      </c>
      <c r="AH6" s="77" t="str">
        <f>IFERROR(INDEX(Jours_feries,MATCH(AJ6,Feries,0)),"")</f>
        <v/>
      </c>
      <c r="AI6" s="77"/>
      <c r="AJ6" s="32" t="str">
        <f>IF(MONTH($X$30+8)=MONTH($X$30),$X$30+8,"")</f>
        <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t="str">
        <f>IFERROR(IF(WEEKDAY($AD$2,2)=2,$AD$2,IF(F6&gt;=1,F6+1,"")),"")</f>
        <v/>
      </c>
      <c r="G10" s="26"/>
      <c r="H10" s="20" t="s">
        <v>9</v>
      </c>
      <c r="J10" s="76" t="str">
        <f>IFERROR(INDEX(Jours_feries,MATCH(L10,Feries,0)),"")</f>
        <v/>
      </c>
      <c r="K10" s="76"/>
      <c r="L10" s="38">
        <f>L6+1</f>
        <v>43928</v>
      </c>
      <c r="M10" s="26"/>
      <c r="N10" s="20" t="s">
        <v>9</v>
      </c>
      <c r="P10" s="76" t="str">
        <f>IFERROR(INDEX(Jours_feries,MATCH(R10,Feries,0)),"")</f>
        <v/>
      </c>
      <c r="Q10" s="76"/>
      <c r="R10" s="38">
        <f>R6+1</f>
        <v>43935</v>
      </c>
      <c r="S10" s="26"/>
      <c r="T10" s="20" t="s">
        <v>9</v>
      </c>
      <c r="V10" s="76" t="str">
        <f>IFERROR(INDEX(Jours_feries,MATCH(X10,Feries,0)),"")</f>
        <v/>
      </c>
      <c r="W10" s="76"/>
      <c r="X10" s="38">
        <f>X6+1</f>
        <v>43942</v>
      </c>
      <c r="Y10" s="26"/>
      <c r="Z10" s="20" t="s">
        <v>9</v>
      </c>
      <c r="AB10" s="76" t="str">
        <f>IFERROR(INDEX(Jours_feries,MATCH(AD10,Feries,0)),"")</f>
        <v/>
      </c>
      <c r="AC10" s="76"/>
      <c r="AD10" s="38">
        <f>IF(MONTH($X$30+2)=MONTH($X$30),$X$30+2,"")</f>
        <v>43949</v>
      </c>
      <c r="AE10" s="26"/>
      <c r="AF10" s="20" t="s">
        <v>9</v>
      </c>
      <c r="AH10" s="76" t="str">
        <f>IFERROR(INDEX(Jours_feries,MATCH(AJ10,Feries,0)),"")</f>
        <v/>
      </c>
      <c r="AI10" s="76"/>
      <c r="AJ10" s="38" t="str">
        <f>IF(MONTH($X$30+9)=MONTH($X$30),$X$30+9,"")</f>
        <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
      </c>
      <c r="E14" s="76"/>
      <c r="F14" s="41">
        <f>IFERROR(IF(WEEKDAY($AD$2,2)=3,$AD$2,IF(F10&gt;=1,F10+1,"")),"")</f>
        <v>43922</v>
      </c>
      <c r="G14" s="26"/>
      <c r="H14" s="20" t="s">
        <v>10</v>
      </c>
      <c r="J14" s="76" t="str">
        <f>IFERROR(INDEX(Jours_feries,MATCH(L14,Feries,0)),"")</f>
        <v/>
      </c>
      <c r="K14" s="76"/>
      <c r="L14" s="38">
        <f>L10+1</f>
        <v>43929</v>
      </c>
      <c r="M14" s="26"/>
      <c r="N14" s="20" t="s">
        <v>10</v>
      </c>
      <c r="P14" s="76" t="str">
        <f>IFERROR(INDEX(Jours_feries,MATCH(R14,Feries,0)),"")</f>
        <v/>
      </c>
      <c r="Q14" s="76"/>
      <c r="R14" s="38">
        <f>R10+1</f>
        <v>43936</v>
      </c>
      <c r="S14" s="26"/>
      <c r="T14" s="20" t="s">
        <v>10</v>
      </c>
      <c r="V14" s="76" t="str">
        <f>IFERROR(INDEX(Jours_feries,MATCH(X14,Feries,0)),"")</f>
        <v/>
      </c>
      <c r="W14" s="76"/>
      <c r="X14" s="38">
        <f>X10+1</f>
        <v>43943</v>
      </c>
      <c r="Y14" s="26"/>
      <c r="Z14" s="20" t="s">
        <v>10</v>
      </c>
      <c r="AB14" s="76" t="str">
        <f>IFERROR(INDEX(Jours_feries,MATCH(AD14,Feries,0)),"")</f>
        <v/>
      </c>
      <c r="AC14" s="76"/>
      <c r="AD14" s="38">
        <f>IF(MONTH($X$30+3)=MONTH($X$30),$X$30+3,"")</f>
        <v>43950</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f>IFERROR(IF(WEEKDAY($AD$2,2)=4,$AD$2,IF(F14&gt;=1,F14+1,"")),"")</f>
        <v>43923</v>
      </c>
      <c r="G18" s="26"/>
      <c r="H18" s="20" t="s">
        <v>11</v>
      </c>
      <c r="J18" s="76" t="str">
        <f>IFERROR(INDEX(Jours_feries,MATCH(L18,Feries,0)),"")</f>
        <v/>
      </c>
      <c r="K18" s="76"/>
      <c r="L18" s="38">
        <f>L14+1</f>
        <v>43930</v>
      </c>
      <c r="M18" s="26"/>
      <c r="N18" s="20" t="s">
        <v>11</v>
      </c>
      <c r="P18" s="76" t="str">
        <f>IFERROR(INDEX(Jours_feries,MATCH(R18,Feries,0)),"")</f>
        <v/>
      </c>
      <c r="Q18" s="76"/>
      <c r="R18" s="38">
        <f>R14+1</f>
        <v>43937</v>
      </c>
      <c r="S18" s="26"/>
      <c r="T18" s="20" t="s">
        <v>11</v>
      </c>
      <c r="V18" s="76" t="str">
        <f>IFERROR(INDEX(Jours_feries,MATCH(X18,Feries,0)),"")</f>
        <v/>
      </c>
      <c r="W18" s="76"/>
      <c r="X18" s="38">
        <f>X14+1</f>
        <v>43944</v>
      </c>
      <c r="Y18" s="26"/>
      <c r="Z18" s="20" t="s">
        <v>11</v>
      </c>
      <c r="AB18" s="76" t="str">
        <f>IFERROR(INDEX(Jours_feries,MATCH(AD18,Feries,0)),"")</f>
        <v/>
      </c>
      <c r="AC18" s="76"/>
      <c r="AD18" s="38">
        <f>IF(MONTH($X$30+4)=MONTH($X$30),$X$30+4,"")</f>
        <v>43951</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
      </c>
      <c r="E22" s="76"/>
      <c r="F22" s="41">
        <f>IFERROR(IF(WEEKDAY($AD$2,2)=5,$AD$2,IF(F18&gt;=1,F18+1,"")),"")</f>
        <v>43924</v>
      </c>
      <c r="G22" s="26"/>
      <c r="H22" s="20" t="s">
        <v>12</v>
      </c>
      <c r="J22" s="76" t="str">
        <f>IFERROR(INDEX(Jours_feries,MATCH(L22,Feries,0)),"")</f>
        <v/>
      </c>
      <c r="K22" s="76"/>
      <c r="L22" s="38">
        <f>L18+1</f>
        <v>43931</v>
      </c>
      <c r="M22" s="26"/>
      <c r="N22" s="20" t="s">
        <v>12</v>
      </c>
      <c r="P22" s="76" t="str">
        <f>IFERROR(INDEX(Jours_feries,MATCH(R22,Feries,0)),"")</f>
        <v/>
      </c>
      <c r="Q22" s="76"/>
      <c r="R22" s="38">
        <f>R18+1</f>
        <v>43938</v>
      </c>
      <c r="S22" s="26"/>
      <c r="T22" s="20" t="s">
        <v>12</v>
      </c>
      <c r="V22" s="76" t="str">
        <f>IFERROR(INDEX(Jours_feries,MATCH(X22,Feries,0)),"")</f>
        <v/>
      </c>
      <c r="W22" s="76"/>
      <c r="X22" s="38">
        <f>X18+1</f>
        <v>43945</v>
      </c>
      <c r="Y22" s="26"/>
      <c r="Z22" s="20" t="s">
        <v>12</v>
      </c>
      <c r="AB22" s="76" t="str">
        <f>IFERROR(INDEX(Jours_feries,MATCH(AD22,Feries,0)),"")</f>
        <v/>
      </c>
      <c r="AC22" s="76"/>
      <c r="AD22" s="38" t="str">
        <f>IF(MONTH($X$30+5)=MONTH($X$30),$X$30+5,"")</f>
        <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f>IFERROR(IF(WEEKDAY($AD$2,2)=6,$AD$2,IF(F22&gt;=1,F22+1,"")),"")</f>
        <v>43925</v>
      </c>
      <c r="G26" s="26"/>
      <c r="H26" s="20" t="s">
        <v>13</v>
      </c>
      <c r="J26" s="76" t="str">
        <f>IFERROR(INDEX(Jours_feries,MATCH(L26,Feries,0)),"")</f>
        <v/>
      </c>
      <c r="K26" s="76"/>
      <c r="L26" s="38">
        <f>L22+1</f>
        <v>43932</v>
      </c>
      <c r="M26" s="26"/>
      <c r="N26" s="20" t="s">
        <v>13</v>
      </c>
      <c r="P26" s="76" t="str">
        <f>IFERROR(INDEX(Jours_feries,MATCH(R26,Feries,0)),"")</f>
        <v/>
      </c>
      <c r="Q26" s="76"/>
      <c r="R26" s="38">
        <f>R22+1</f>
        <v>43939</v>
      </c>
      <c r="S26" s="26"/>
      <c r="T26" s="20" t="s">
        <v>13</v>
      </c>
      <c r="V26" s="76" t="str">
        <f>IFERROR(INDEX(Jours_feries,MATCH(X26,Feries,0)),"")</f>
        <v/>
      </c>
      <c r="W26" s="76"/>
      <c r="X26" s="38">
        <f>X22+1</f>
        <v>43946</v>
      </c>
      <c r="Y26" s="26"/>
      <c r="Z26" s="20" t="s">
        <v>13</v>
      </c>
      <c r="AB26" s="77" t="str">
        <f>IFERROR(INDEX(Jours_feries,MATCH(AD26,Feries,0)),"")</f>
        <v/>
      </c>
      <c r="AC26" s="77"/>
      <c r="AD26" s="38" t="str">
        <f>IF(MONTH($X$30+6)=MONTH($X$30),$X$30+6,"")</f>
        <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43926</v>
      </c>
      <c r="G30" s="26"/>
      <c r="H30" s="20" t="s">
        <v>14</v>
      </c>
      <c r="J30" s="76" t="str">
        <f>IFERROR(INDEX(Jours_feries,MATCH(L30,Feries,0)),"")</f>
        <v>Pâques</v>
      </c>
      <c r="K30" s="76"/>
      <c r="L30" s="38">
        <f>L26+1</f>
        <v>43933</v>
      </c>
      <c r="M30" s="26"/>
      <c r="N30" s="20" t="s">
        <v>14</v>
      </c>
      <c r="P30" s="76" t="str">
        <f>IFERROR(INDEX(Jours_feries,MATCH(R30,Feries,0)),"")</f>
        <v/>
      </c>
      <c r="Q30" s="76"/>
      <c r="R30" s="38">
        <f>R26+1</f>
        <v>43940</v>
      </c>
      <c r="S30" s="26"/>
      <c r="T30" s="20" t="s">
        <v>14</v>
      </c>
      <c r="V30" s="76" t="str">
        <f>IFERROR(INDEX(Jours_feries,MATCH(X30,Feries,0)),"")</f>
        <v/>
      </c>
      <c r="W30" s="76"/>
      <c r="X30" s="38">
        <f>X26+1</f>
        <v>43947</v>
      </c>
      <c r="Y30" s="26"/>
      <c r="Z30" s="20" t="s">
        <v>14</v>
      </c>
      <c r="AB30" s="77" t="str">
        <f>IFERROR(INDEX(Jours_feries,MATCH(AD30,Feries,0)),"")</f>
        <v/>
      </c>
      <c r="AC30" s="77"/>
      <c r="AD30" s="38" t="str">
        <f>IF(MONTH($X$30+7)=MONTH($X$30),$X$30+7,"")</f>
        <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D30:E30"/>
    <mergeCell ref="J30:K30"/>
    <mergeCell ref="P30:Q30"/>
    <mergeCell ref="V30:W30"/>
    <mergeCell ref="AB30:AC30"/>
    <mergeCell ref="AH30:AI30"/>
    <mergeCell ref="D26:E26"/>
    <mergeCell ref="J26:K26"/>
    <mergeCell ref="P26:Q26"/>
    <mergeCell ref="V26:W26"/>
    <mergeCell ref="AB26:AC26"/>
    <mergeCell ref="AH26:AI26"/>
    <mergeCell ref="D22:E22"/>
    <mergeCell ref="J22:K22"/>
    <mergeCell ref="P22:Q22"/>
    <mergeCell ref="V22:W22"/>
    <mergeCell ref="AB22:AC22"/>
    <mergeCell ref="AH22:AI22"/>
    <mergeCell ref="D18:E18"/>
    <mergeCell ref="J18:K18"/>
    <mergeCell ref="P18:Q18"/>
    <mergeCell ref="V18:W18"/>
    <mergeCell ref="AB18:AC18"/>
    <mergeCell ref="AH18:AI18"/>
    <mergeCell ref="D14:E14"/>
    <mergeCell ref="J14:K14"/>
    <mergeCell ref="P14:Q14"/>
    <mergeCell ref="V14:W14"/>
    <mergeCell ref="AB14:AC14"/>
    <mergeCell ref="AH14:AI14"/>
    <mergeCell ref="D10:E10"/>
    <mergeCell ref="J10:K10"/>
    <mergeCell ref="P10:Q10"/>
    <mergeCell ref="V10:W10"/>
    <mergeCell ref="AB10:AC10"/>
    <mergeCell ref="AH10:AI10"/>
    <mergeCell ref="D6:E6"/>
    <mergeCell ref="J6:K6"/>
    <mergeCell ref="P6:Q6"/>
    <mergeCell ref="V6:W6"/>
    <mergeCell ref="AB6:AC6"/>
    <mergeCell ref="AH6:AI6"/>
    <mergeCell ref="B4:E4"/>
    <mergeCell ref="H4:K4"/>
    <mergeCell ref="N4:Q4"/>
    <mergeCell ref="T4:W4"/>
    <mergeCell ref="Z4:AC4"/>
    <mergeCell ref="AF4:AI4"/>
    <mergeCell ref="B2:C2"/>
    <mergeCell ref="D2:E2"/>
    <mergeCell ref="H2:J2"/>
    <mergeCell ref="K2:N2"/>
    <mergeCell ref="Z2:AA2"/>
    <mergeCell ref="AB2:AC2"/>
    <mergeCell ref="B1:C1"/>
    <mergeCell ref="D1:E1"/>
    <mergeCell ref="H1:J1"/>
    <mergeCell ref="K1:N1"/>
    <mergeCell ref="Z1:AA1"/>
    <mergeCell ref="AB1:AC1"/>
  </mergeCells>
  <conditionalFormatting sqref="F28 F32 L28 L32 R28 R32 X28 X32 AD28 AD32 AJ28 AJ32">
    <cfRule type="expression" dxfId="74" priority="25">
      <formula>AND(NOT(ISBLANK(F28)),F26&lt;&gt;"")</formula>
    </cfRule>
  </conditionalFormatting>
  <conditionalFormatting sqref="B6:F8">
    <cfRule type="expression" dxfId="73" priority="1">
      <formula>$F$6=""</formula>
    </cfRule>
  </conditionalFormatting>
  <conditionalFormatting sqref="B10:F12">
    <cfRule type="expression" dxfId="72" priority="21">
      <formula>$F$10=""</formula>
    </cfRule>
  </conditionalFormatting>
  <conditionalFormatting sqref="B14:F16">
    <cfRule type="expression" dxfId="71" priority="20">
      <formula>$F$14=""</formula>
    </cfRule>
  </conditionalFormatting>
  <conditionalFormatting sqref="B18:F20">
    <cfRule type="expression" dxfId="70" priority="19">
      <formula>$F$18=""</formula>
    </cfRule>
  </conditionalFormatting>
  <conditionalFormatting sqref="B22:F24">
    <cfRule type="expression" dxfId="69" priority="18">
      <formula>$F$22=""</formula>
    </cfRule>
  </conditionalFormatting>
  <conditionalFormatting sqref="B26:F28">
    <cfRule type="expression" dxfId="68" priority="17">
      <formula>$F$26=""</formula>
    </cfRule>
  </conditionalFormatting>
  <conditionalFormatting sqref="B30:F32">
    <cfRule type="expression" dxfId="67" priority="16">
      <formula>$F$30=""</formula>
    </cfRule>
  </conditionalFormatting>
  <conditionalFormatting sqref="Z6:AD8">
    <cfRule type="expression" dxfId="66" priority="15">
      <formula>$AD$6=""</formula>
    </cfRule>
  </conditionalFormatting>
  <conditionalFormatting sqref="Z10:AD12">
    <cfRule type="expression" dxfId="65" priority="14">
      <formula>$AD$10=""</formula>
    </cfRule>
  </conditionalFormatting>
  <conditionalFormatting sqref="Z14:AD16">
    <cfRule type="expression" dxfId="64" priority="13">
      <formula>$AD$14=""</formula>
    </cfRule>
  </conditionalFormatting>
  <conditionalFormatting sqref="Z18:AD20">
    <cfRule type="expression" dxfId="63" priority="12">
      <formula>$AD$18=""</formula>
    </cfRule>
  </conditionalFormatting>
  <conditionalFormatting sqref="Z22:AD24">
    <cfRule type="expression" dxfId="62" priority="11">
      <formula>$AD$22=""</formula>
    </cfRule>
  </conditionalFormatting>
  <conditionalFormatting sqref="Z26:AD28">
    <cfRule type="expression" dxfId="61" priority="10">
      <formula>$AD$26=""</formula>
    </cfRule>
  </conditionalFormatting>
  <conditionalFormatting sqref="Z30:AD32">
    <cfRule type="expression" dxfId="60" priority="9">
      <formula>$AD$30=""</formula>
    </cfRule>
  </conditionalFormatting>
  <conditionalFormatting sqref="F8 F12 F16 F20 F24 L8 L12 L16 L20 L24 R8 R12 R16 R20 R24 X8 X12 X16 X20 X24 AD8 AD12 AD16 AD20 AD24 AJ8 AJ12 AJ16 AJ20 AJ24">
    <cfRule type="expression" dxfId="57" priority="22">
      <formula>AND(F8="",COUNTIF(Feries,F6)=1)</formula>
    </cfRule>
    <cfRule type="expression" dxfId="59" priority="23">
      <formula>AND(F6&lt;&gt;"",F8="")</formula>
    </cfRule>
    <cfRule type="expression" dxfId="58" priority="24">
      <formula>AND(F8&lt;&gt;"",COUNTIF(Feries,F6)=1)</formula>
    </cfRule>
  </conditionalFormatting>
  <conditionalFormatting sqref="AF6:AJ8">
    <cfRule type="expression" dxfId="56" priority="8">
      <formula>$AJ$6=""</formula>
    </cfRule>
  </conditionalFormatting>
  <conditionalFormatting sqref="AF10:AJ12">
    <cfRule type="expression" dxfId="55" priority="7">
      <formula>$AJ$10=""</formula>
    </cfRule>
  </conditionalFormatting>
  <conditionalFormatting sqref="AF14:AJ16">
    <cfRule type="expression" dxfId="54" priority="6">
      <formula>$AJ$14=""</formula>
    </cfRule>
  </conditionalFormatting>
  <conditionalFormatting sqref="AF18:AJ20">
    <cfRule type="expression" dxfId="53" priority="5">
      <formula>$AJ$18=""</formula>
    </cfRule>
  </conditionalFormatting>
  <conditionalFormatting sqref="AF22:AJ24">
    <cfRule type="expression" dxfId="52" priority="4">
      <formula>$AJ$22=""</formula>
    </cfRule>
  </conditionalFormatting>
  <conditionalFormatting sqref="AF26:AJ28">
    <cfRule type="expression" dxfId="51" priority="3">
      <formula>$AJ$26=""</formula>
    </cfRule>
  </conditionalFormatting>
  <conditionalFormatting sqref="AF30:AJ32">
    <cfRule type="expression" dxfId="50" priority="2">
      <formula>$AJ$30=""</formula>
    </cfRule>
  </conditionalFormatting>
  <dataValidations count="2">
    <dataValidation type="list" allowBlank="1" showInputMessage="1" showErrorMessage="1" sqref="AB2:AC2" xr:uid="{54A2623B-E0E8-490A-9D19-73BEB1A38947}">
      <formula1>L_Mois</formula1>
    </dataValidation>
    <dataValidation type="list" allowBlank="1" showDropDown="1" showInputMessage="1" showErrorMessage="1" error="Saisir P, CP, MAL, CE ou nb heures" prompt="P, CP, MAL, CE ou nombre" sqref="AD19 X19 AJ19" xr:uid="{238622B1-EE5E-431E-83A7-46109212AD8F}">
      <formula1>liste</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8129" r:id="rId4" name="Spinner 1">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E3ED98C-A08A-4557-A09E-2DD04B5010F9}">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FCF55-49E3-4806-A9C4-151F700BEE18}">
  <sheetPr>
    <pageSetUpPr fitToPage="1"/>
  </sheetPr>
  <dimension ref="A1:AJ41"/>
  <sheetViews>
    <sheetView showGridLines="0" zoomScaleNormal="100" workbookViewId="0">
      <selection activeCell="L20" sqref="L20"/>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50</v>
      </c>
      <c r="AC2" s="81"/>
      <c r="AD2" s="67">
        <f>DATE(AB1,INDEX(T_Mois[Nb],MATCH($AB$2,T_Mois[Mois],0)),1)</f>
        <v>43952</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68">
        <f>_xlfn.ISOWEEKNUM(DATE(AB1,VLOOKUP(AB2,T_Mois[],2,FALSE),1))</f>
        <v>18</v>
      </c>
      <c r="G4" s="35"/>
      <c r="H4" s="82" t="s">
        <v>4</v>
      </c>
      <c r="I4" s="82"/>
      <c r="J4" s="82"/>
      <c r="K4" s="82"/>
      <c r="L4" s="68">
        <f>F4+1</f>
        <v>19</v>
      </c>
      <c r="M4" s="35"/>
      <c r="N4" s="82" t="s">
        <v>4</v>
      </c>
      <c r="O4" s="82"/>
      <c r="P4" s="82"/>
      <c r="Q4" s="82"/>
      <c r="R4" s="68">
        <f>L4+1</f>
        <v>20</v>
      </c>
      <c r="S4" s="35"/>
      <c r="T4" s="82" t="s">
        <v>4</v>
      </c>
      <c r="U4" s="82"/>
      <c r="V4" s="82"/>
      <c r="W4" s="82"/>
      <c r="X4" s="68">
        <f>R4+1</f>
        <v>21</v>
      </c>
      <c r="Y4" s="35"/>
      <c r="Z4" s="82" t="s">
        <v>4</v>
      </c>
      <c r="AA4" s="82"/>
      <c r="AB4" s="82"/>
      <c r="AC4" s="82"/>
      <c r="AD4" s="68">
        <f>X4+1</f>
        <v>22</v>
      </c>
      <c r="AE4" s="35"/>
      <c r="AF4" s="82" t="s">
        <v>4</v>
      </c>
      <c r="AG4" s="82"/>
      <c r="AH4" s="82"/>
      <c r="AI4" s="82"/>
      <c r="AJ4" s="68">
        <f>AD4+1</f>
        <v>23</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
      </c>
      <c r="E6" s="79"/>
      <c r="F6" s="38" t="str">
        <f>IFERROR(IF(WEEKDAY($AD$2,2)=1,$AD$2,IF(B6&gt;=1,B6+1,"")),"")</f>
        <v/>
      </c>
      <c r="G6" s="26"/>
      <c r="H6" s="21" t="s">
        <v>5</v>
      </c>
      <c r="J6" s="77" t="str">
        <f>IFERROR(INDEX(Jours_feries,MATCH(L6,Feries,0)),"")</f>
        <v/>
      </c>
      <c r="K6" s="77"/>
      <c r="L6" s="32">
        <f>F30+1</f>
        <v>43955</v>
      </c>
      <c r="M6" s="26"/>
      <c r="N6" s="21" t="s">
        <v>5</v>
      </c>
      <c r="P6" s="77" t="str">
        <f>IFERROR(INDEX(Jours_feries,MATCH(R6,Feries,0)),"")</f>
        <v/>
      </c>
      <c r="Q6" s="77"/>
      <c r="R6" s="32">
        <f>L30+1</f>
        <v>43962</v>
      </c>
      <c r="S6" s="26"/>
      <c r="T6" s="21" t="s">
        <v>5</v>
      </c>
      <c r="V6" s="77" t="str">
        <f>IFERROR(INDEX(Jours_feries,MATCH(X6,Feries,0)),"")</f>
        <v/>
      </c>
      <c r="W6" s="77"/>
      <c r="X6" s="32">
        <f>R30+1</f>
        <v>43969</v>
      </c>
      <c r="Y6" s="26"/>
      <c r="Z6" s="21" t="s">
        <v>5</v>
      </c>
      <c r="AB6" s="77" t="str">
        <f>IFERROR(INDEX(Jours_feries,MATCH(AD6,Feries,0)),"")</f>
        <v/>
      </c>
      <c r="AC6" s="77"/>
      <c r="AD6" s="32">
        <f>IF(MONTH($X$30+1)=MONTH($X$30),$X$30+1,"")</f>
        <v>43976</v>
      </c>
      <c r="AE6" s="26"/>
      <c r="AF6" s="21" t="s">
        <v>5</v>
      </c>
      <c r="AH6" s="77" t="str">
        <f>IFERROR(INDEX(Jours_feries,MATCH(AJ6,Feries,0)),"")</f>
        <v/>
      </c>
      <c r="AI6" s="77"/>
      <c r="AJ6" s="32" t="str">
        <f>IF(MONTH($X$30+8)=MONTH($X$30),$X$30+8,"")</f>
        <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t="str">
        <f>IFERROR(IF(WEEKDAY($AD$2,2)=2,$AD$2,IF(F6&gt;=1,F6+1,"")),"")</f>
        <v/>
      </c>
      <c r="G10" s="26"/>
      <c r="H10" s="20" t="s">
        <v>9</v>
      </c>
      <c r="J10" s="76" t="str">
        <f>IFERROR(INDEX(Jours_feries,MATCH(L10,Feries,0)),"")</f>
        <v/>
      </c>
      <c r="K10" s="76"/>
      <c r="L10" s="38">
        <f>L6+1</f>
        <v>43956</v>
      </c>
      <c r="M10" s="26"/>
      <c r="N10" s="20" t="s">
        <v>9</v>
      </c>
      <c r="P10" s="76" t="str">
        <f>IFERROR(INDEX(Jours_feries,MATCH(R10,Feries,0)),"")</f>
        <v/>
      </c>
      <c r="Q10" s="76"/>
      <c r="R10" s="38">
        <f>R6+1</f>
        <v>43963</v>
      </c>
      <c r="S10" s="26"/>
      <c r="T10" s="20" t="s">
        <v>9</v>
      </c>
      <c r="V10" s="76" t="str">
        <f>IFERROR(INDEX(Jours_feries,MATCH(X10,Feries,0)),"")</f>
        <v/>
      </c>
      <c r="W10" s="76"/>
      <c r="X10" s="38">
        <f>X6+1</f>
        <v>43970</v>
      </c>
      <c r="Y10" s="26"/>
      <c r="Z10" s="20" t="s">
        <v>9</v>
      </c>
      <c r="AB10" s="76" t="str">
        <f>IFERROR(INDEX(Jours_feries,MATCH(AD10,Feries,0)),"")</f>
        <v/>
      </c>
      <c r="AC10" s="76"/>
      <c r="AD10" s="38">
        <f>IF(MONTH($X$30+2)=MONTH($X$30),$X$30+2,"")</f>
        <v>43977</v>
      </c>
      <c r="AE10" s="26"/>
      <c r="AF10" s="20" t="s">
        <v>9</v>
      </c>
      <c r="AH10" s="76" t="str">
        <f>IFERROR(INDEX(Jours_feries,MATCH(AJ10,Feries,0)),"")</f>
        <v/>
      </c>
      <c r="AI10" s="76"/>
      <c r="AJ10" s="38" t="str">
        <f>IF(MONTH($X$30+9)=MONTH($X$30),$X$30+9,"")</f>
        <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
      </c>
      <c r="E14" s="76"/>
      <c r="F14" s="41" t="str">
        <f>IFERROR(IF(WEEKDAY($AD$2,2)=3,$AD$2,IF(F10&gt;=1,F10+1,"")),"")</f>
        <v/>
      </c>
      <c r="G14" s="26"/>
      <c r="H14" s="20" t="s">
        <v>10</v>
      </c>
      <c r="J14" s="76" t="str">
        <f>IFERROR(INDEX(Jours_feries,MATCH(L14,Feries,0)),"")</f>
        <v/>
      </c>
      <c r="K14" s="76"/>
      <c r="L14" s="38">
        <f>L10+1</f>
        <v>43957</v>
      </c>
      <c r="M14" s="26"/>
      <c r="N14" s="20" t="s">
        <v>10</v>
      </c>
      <c r="P14" s="76" t="str">
        <f>IFERROR(INDEX(Jours_feries,MATCH(R14,Feries,0)),"")</f>
        <v/>
      </c>
      <c r="Q14" s="76"/>
      <c r="R14" s="38">
        <f>R10+1</f>
        <v>43964</v>
      </c>
      <c r="S14" s="26"/>
      <c r="T14" s="20" t="s">
        <v>10</v>
      </c>
      <c r="V14" s="76" t="str">
        <f>IFERROR(INDEX(Jours_feries,MATCH(X14,Feries,0)),"")</f>
        <v/>
      </c>
      <c r="W14" s="76"/>
      <c r="X14" s="38">
        <f>X10+1</f>
        <v>43971</v>
      </c>
      <c r="Y14" s="26"/>
      <c r="Z14" s="20" t="s">
        <v>10</v>
      </c>
      <c r="AB14" s="76" t="str">
        <f>IFERROR(INDEX(Jours_feries,MATCH(AD14,Feries,0)),"")</f>
        <v/>
      </c>
      <c r="AC14" s="76"/>
      <c r="AD14" s="38">
        <f>IF(MONTH($X$30+3)=MONTH($X$30),$X$30+3,"")</f>
        <v>43978</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t="str">
        <f>IFERROR(IF(WEEKDAY($AD$2,2)=4,$AD$2,IF(F14&gt;=1,F14+1,"")),"")</f>
        <v/>
      </c>
      <c r="G18" s="26"/>
      <c r="H18" s="20" t="s">
        <v>11</v>
      </c>
      <c r="J18" s="76" t="str">
        <f>IFERROR(INDEX(Jours_feries,MATCH(L18,Feries,0)),"")</f>
        <v/>
      </c>
      <c r="K18" s="76"/>
      <c r="L18" s="38">
        <f>L14+1</f>
        <v>43958</v>
      </c>
      <c r="M18" s="26"/>
      <c r="N18" s="20" t="s">
        <v>11</v>
      </c>
      <c r="P18" s="76" t="str">
        <f>IFERROR(INDEX(Jours_feries,MATCH(R18,Feries,0)),"")</f>
        <v/>
      </c>
      <c r="Q18" s="76"/>
      <c r="R18" s="38">
        <f>R14+1</f>
        <v>43965</v>
      </c>
      <c r="S18" s="26"/>
      <c r="T18" s="20" t="s">
        <v>11</v>
      </c>
      <c r="V18" s="76" t="str">
        <f>IFERROR(INDEX(Jours_feries,MATCH(X18,Feries,0)),"")</f>
        <v>Ascension</v>
      </c>
      <c r="W18" s="76"/>
      <c r="X18" s="38">
        <f>X14+1</f>
        <v>43972</v>
      </c>
      <c r="Y18" s="26"/>
      <c r="Z18" s="20" t="s">
        <v>11</v>
      </c>
      <c r="AB18" s="76" t="str">
        <f>IFERROR(INDEX(Jours_feries,MATCH(AD18,Feries,0)),"")</f>
        <v/>
      </c>
      <c r="AC18" s="76"/>
      <c r="AD18" s="38">
        <f>IF(MONTH($X$30+4)=MONTH($X$30),$X$30+4,"")</f>
        <v>43979</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Fête du Travail</v>
      </c>
      <c r="E22" s="76"/>
      <c r="F22" s="41">
        <f>IFERROR(IF(WEEKDAY($AD$2,2)=5,$AD$2,IF(F18&gt;=1,F18+1,"")),"")</f>
        <v>43952</v>
      </c>
      <c r="G22" s="26"/>
      <c r="H22" s="20" t="s">
        <v>12</v>
      </c>
      <c r="J22" s="76" t="str">
        <f>IFERROR(INDEX(Jours_feries,MATCH(L22,Feries,0)),"")</f>
        <v>Victoire 39/45</v>
      </c>
      <c r="K22" s="76"/>
      <c r="L22" s="38">
        <f>L18+1</f>
        <v>43959</v>
      </c>
      <c r="M22" s="26"/>
      <c r="N22" s="20" t="s">
        <v>12</v>
      </c>
      <c r="P22" s="76" t="str">
        <f>IFERROR(INDEX(Jours_feries,MATCH(R22,Feries,0)),"")</f>
        <v/>
      </c>
      <c r="Q22" s="76"/>
      <c r="R22" s="38">
        <f>R18+1</f>
        <v>43966</v>
      </c>
      <c r="S22" s="26"/>
      <c r="T22" s="20" t="s">
        <v>12</v>
      </c>
      <c r="V22" s="76" t="str">
        <f>IFERROR(INDEX(Jours_feries,MATCH(X22,Feries,0)),"")</f>
        <v/>
      </c>
      <c r="W22" s="76"/>
      <c r="X22" s="38">
        <f>X18+1</f>
        <v>43973</v>
      </c>
      <c r="Y22" s="26"/>
      <c r="Z22" s="20" t="s">
        <v>12</v>
      </c>
      <c r="AB22" s="76" t="str">
        <f>IFERROR(INDEX(Jours_feries,MATCH(AD22,Feries,0)),"")</f>
        <v/>
      </c>
      <c r="AC22" s="76"/>
      <c r="AD22" s="38">
        <f>IF(MONTH($X$30+5)=MONTH($X$30),$X$30+5,"")</f>
        <v>43980</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f>IFERROR(IF(WEEKDAY($AD$2,2)=6,$AD$2,IF(F22&gt;=1,F22+1,"")),"")</f>
        <v>43953</v>
      </c>
      <c r="G26" s="26"/>
      <c r="H26" s="20" t="s">
        <v>13</v>
      </c>
      <c r="J26" s="76" t="str">
        <f>IFERROR(INDEX(Jours_feries,MATCH(L26,Feries,0)),"")</f>
        <v/>
      </c>
      <c r="K26" s="76"/>
      <c r="L26" s="38">
        <f>L22+1</f>
        <v>43960</v>
      </c>
      <c r="M26" s="26"/>
      <c r="N26" s="20" t="s">
        <v>13</v>
      </c>
      <c r="P26" s="76" t="str">
        <f>IFERROR(INDEX(Jours_feries,MATCH(R26,Feries,0)),"")</f>
        <v/>
      </c>
      <c r="Q26" s="76"/>
      <c r="R26" s="38">
        <f>R22+1</f>
        <v>43967</v>
      </c>
      <c r="S26" s="26"/>
      <c r="T26" s="20" t="s">
        <v>13</v>
      </c>
      <c r="V26" s="76" t="str">
        <f>IFERROR(INDEX(Jours_feries,MATCH(X26,Feries,0)),"")</f>
        <v/>
      </c>
      <c r="W26" s="76"/>
      <c r="X26" s="38">
        <f>X22+1</f>
        <v>43974</v>
      </c>
      <c r="Y26" s="26"/>
      <c r="Z26" s="20" t="s">
        <v>13</v>
      </c>
      <c r="AB26" s="77" t="str">
        <f>IFERROR(INDEX(Jours_feries,MATCH(AD26,Feries,0)),"")</f>
        <v/>
      </c>
      <c r="AC26" s="77"/>
      <c r="AD26" s="38">
        <f>IF(MONTH($X$30+6)=MONTH($X$30),$X$30+6,"")</f>
        <v>43981</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43954</v>
      </c>
      <c r="G30" s="26"/>
      <c r="H30" s="20" t="s">
        <v>14</v>
      </c>
      <c r="J30" s="76" t="str">
        <f>IFERROR(INDEX(Jours_feries,MATCH(L30,Feries,0)),"")</f>
        <v/>
      </c>
      <c r="K30" s="76"/>
      <c r="L30" s="38">
        <f>L26+1</f>
        <v>43961</v>
      </c>
      <c r="M30" s="26"/>
      <c r="N30" s="20" t="s">
        <v>14</v>
      </c>
      <c r="P30" s="76" t="str">
        <f>IFERROR(INDEX(Jours_feries,MATCH(R30,Feries,0)),"")</f>
        <v/>
      </c>
      <c r="Q30" s="76"/>
      <c r="R30" s="38">
        <f>R26+1</f>
        <v>43968</v>
      </c>
      <c r="S30" s="26"/>
      <c r="T30" s="20" t="s">
        <v>14</v>
      </c>
      <c r="V30" s="76" t="str">
        <f>IFERROR(INDEX(Jours_feries,MATCH(X30,Feries,0)),"")</f>
        <v/>
      </c>
      <c r="W30" s="76"/>
      <c r="X30" s="38">
        <f>X26+1</f>
        <v>43975</v>
      </c>
      <c r="Y30" s="26"/>
      <c r="Z30" s="20" t="s">
        <v>14</v>
      </c>
      <c r="AB30" s="77" t="str">
        <f>IFERROR(INDEX(Jours_feries,MATCH(AD30,Feries,0)),"")</f>
        <v>Pentecôte</v>
      </c>
      <c r="AC30" s="77"/>
      <c r="AD30" s="38">
        <f>IF(MONTH($X$30+7)=MONTH($X$30),$X$30+7,"")</f>
        <v>43982</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D30:E30"/>
    <mergeCell ref="J30:K30"/>
    <mergeCell ref="P30:Q30"/>
    <mergeCell ref="V30:W30"/>
    <mergeCell ref="AB30:AC30"/>
    <mergeCell ref="AH30:AI30"/>
    <mergeCell ref="D26:E26"/>
    <mergeCell ref="J26:K26"/>
    <mergeCell ref="P26:Q26"/>
    <mergeCell ref="V26:W26"/>
    <mergeCell ref="AB26:AC26"/>
    <mergeCell ref="AH26:AI26"/>
    <mergeCell ref="D22:E22"/>
    <mergeCell ref="J22:K22"/>
    <mergeCell ref="P22:Q22"/>
    <mergeCell ref="V22:W22"/>
    <mergeCell ref="AB22:AC22"/>
    <mergeCell ref="AH22:AI22"/>
    <mergeCell ref="D18:E18"/>
    <mergeCell ref="J18:K18"/>
    <mergeCell ref="P18:Q18"/>
    <mergeCell ref="V18:W18"/>
    <mergeCell ref="AB18:AC18"/>
    <mergeCell ref="AH18:AI18"/>
    <mergeCell ref="D14:E14"/>
    <mergeCell ref="J14:K14"/>
    <mergeCell ref="P14:Q14"/>
    <mergeCell ref="V14:W14"/>
    <mergeCell ref="AB14:AC14"/>
    <mergeCell ref="AH14:AI14"/>
    <mergeCell ref="D10:E10"/>
    <mergeCell ref="J10:K10"/>
    <mergeCell ref="P10:Q10"/>
    <mergeCell ref="V10:W10"/>
    <mergeCell ref="AB10:AC10"/>
    <mergeCell ref="AH10:AI10"/>
    <mergeCell ref="D6:E6"/>
    <mergeCell ref="J6:K6"/>
    <mergeCell ref="P6:Q6"/>
    <mergeCell ref="V6:W6"/>
    <mergeCell ref="AB6:AC6"/>
    <mergeCell ref="AH6:AI6"/>
    <mergeCell ref="B4:E4"/>
    <mergeCell ref="H4:K4"/>
    <mergeCell ref="N4:Q4"/>
    <mergeCell ref="T4:W4"/>
    <mergeCell ref="Z4:AC4"/>
    <mergeCell ref="AF4:AI4"/>
    <mergeCell ref="B2:C2"/>
    <mergeCell ref="D2:E2"/>
    <mergeCell ref="H2:J2"/>
    <mergeCell ref="K2:N2"/>
    <mergeCell ref="Z2:AA2"/>
    <mergeCell ref="AB2:AC2"/>
    <mergeCell ref="B1:C1"/>
    <mergeCell ref="D1:E1"/>
    <mergeCell ref="H1:J1"/>
    <mergeCell ref="K1:N1"/>
    <mergeCell ref="Z1:AA1"/>
    <mergeCell ref="AB1:AC1"/>
  </mergeCells>
  <conditionalFormatting sqref="F28 F32 L28 L32 R28 R32 X28 X32 AD28 AD32 AJ28 AJ32">
    <cfRule type="expression" dxfId="49" priority="25">
      <formula>AND(NOT(ISBLANK(F28)),F26&lt;&gt;"")</formula>
    </cfRule>
  </conditionalFormatting>
  <conditionalFormatting sqref="B6:F8">
    <cfRule type="expression" dxfId="48" priority="1">
      <formula>$F$6=""</formula>
    </cfRule>
  </conditionalFormatting>
  <conditionalFormatting sqref="B10:F12">
    <cfRule type="expression" dxfId="47" priority="21">
      <formula>$F$10=""</formula>
    </cfRule>
  </conditionalFormatting>
  <conditionalFormatting sqref="B14:F16">
    <cfRule type="expression" dxfId="46" priority="20">
      <formula>$F$14=""</formula>
    </cfRule>
  </conditionalFormatting>
  <conditionalFormatting sqref="B18:F20">
    <cfRule type="expression" dxfId="45" priority="19">
      <formula>$F$18=""</formula>
    </cfRule>
  </conditionalFormatting>
  <conditionalFormatting sqref="B22:F24">
    <cfRule type="expression" dxfId="44" priority="18">
      <formula>$F$22=""</formula>
    </cfRule>
  </conditionalFormatting>
  <conditionalFormatting sqref="B26:F28">
    <cfRule type="expression" dxfId="43" priority="17">
      <formula>$F$26=""</formula>
    </cfRule>
  </conditionalFormatting>
  <conditionalFormatting sqref="B30:F32">
    <cfRule type="expression" dxfId="42" priority="16">
      <formula>$F$30=""</formula>
    </cfRule>
  </conditionalFormatting>
  <conditionalFormatting sqref="Z6:AD8">
    <cfRule type="expression" dxfId="41" priority="15">
      <formula>$AD$6=""</formula>
    </cfRule>
  </conditionalFormatting>
  <conditionalFormatting sqref="Z10:AD12">
    <cfRule type="expression" dxfId="40" priority="14">
      <formula>$AD$10=""</formula>
    </cfRule>
  </conditionalFormatting>
  <conditionalFormatting sqref="Z14:AD16">
    <cfRule type="expression" dxfId="39" priority="13">
      <formula>$AD$14=""</formula>
    </cfRule>
  </conditionalFormatting>
  <conditionalFormatting sqref="Z18:AD20">
    <cfRule type="expression" dxfId="38" priority="12">
      <formula>$AD$18=""</formula>
    </cfRule>
  </conditionalFormatting>
  <conditionalFormatting sqref="Z22:AD24">
    <cfRule type="expression" dxfId="37" priority="11">
      <formula>$AD$22=""</formula>
    </cfRule>
  </conditionalFormatting>
  <conditionalFormatting sqref="Z26:AD28">
    <cfRule type="expression" dxfId="36" priority="10">
      <formula>$AD$26=""</formula>
    </cfRule>
  </conditionalFormatting>
  <conditionalFormatting sqref="Z30:AD32">
    <cfRule type="expression" dxfId="35" priority="9">
      <formula>$AD$30=""</formula>
    </cfRule>
  </conditionalFormatting>
  <conditionalFormatting sqref="F8 F12 F16 F20 F24 L8 L12 L16 L20 L24 R8 R12 R16 R20 R24 X8 X12 X16 X20 X24 AD8 AD12 AD16 AD20 AD24 AJ8 AJ12 AJ16 AJ20 AJ24">
    <cfRule type="expression" dxfId="32" priority="22">
      <formula>AND(F8="",COUNTIF(Feries,F6)=1)</formula>
    </cfRule>
    <cfRule type="expression" dxfId="34" priority="23">
      <formula>AND(F6&lt;&gt;"",F8="")</formula>
    </cfRule>
    <cfRule type="expression" dxfId="33" priority="24">
      <formula>AND(F8&lt;&gt;"",COUNTIF(Feries,F6)=1)</formula>
    </cfRule>
  </conditionalFormatting>
  <conditionalFormatting sqref="AF6:AJ8">
    <cfRule type="expression" dxfId="31" priority="8">
      <formula>$AJ$6=""</formula>
    </cfRule>
  </conditionalFormatting>
  <conditionalFormatting sqref="AF10:AJ12">
    <cfRule type="expression" dxfId="30" priority="7">
      <formula>$AJ$10=""</formula>
    </cfRule>
  </conditionalFormatting>
  <conditionalFormatting sqref="AF14:AJ16">
    <cfRule type="expression" dxfId="29" priority="6">
      <formula>$AJ$14=""</formula>
    </cfRule>
  </conditionalFormatting>
  <conditionalFormatting sqref="AF18:AJ20">
    <cfRule type="expression" dxfId="28" priority="5">
      <formula>$AJ$18=""</formula>
    </cfRule>
  </conditionalFormatting>
  <conditionalFormatting sqref="AF22:AJ24">
    <cfRule type="expression" dxfId="27" priority="4">
      <formula>$AJ$22=""</formula>
    </cfRule>
  </conditionalFormatting>
  <conditionalFormatting sqref="AF26:AJ28">
    <cfRule type="expression" dxfId="26" priority="3">
      <formula>$AJ$26=""</formula>
    </cfRule>
  </conditionalFormatting>
  <conditionalFormatting sqref="AF30:AJ32">
    <cfRule type="expression" dxfId="25" priority="2">
      <formula>$AJ$30=""</formula>
    </cfRule>
  </conditionalFormatting>
  <dataValidations count="2">
    <dataValidation type="list" allowBlank="1" showInputMessage="1" showErrorMessage="1" sqref="AB2:AC2" xr:uid="{D8A40F92-F8DB-4D33-95B3-2C55364FF76B}">
      <formula1>L_Mois</formula1>
    </dataValidation>
    <dataValidation type="list" allowBlank="1" showDropDown="1" showInputMessage="1" showErrorMessage="1" error="Saisir P, CP, MAL, CE ou nb heures" prompt="P, CP, MAL, CE ou nombre" sqref="AD19 X19 AJ19" xr:uid="{946FD3BC-30AF-4119-A44A-A6CD758912DF}">
      <formula1>liste</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9153" r:id="rId4" name="Spinner 1">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5D48F31A-59C6-41EA-9F4F-83F157492EDD}">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F8BCA-4892-4CD0-BEA2-7FBA8FD4EC17}">
  <sheetPr>
    <pageSetUpPr fitToPage="1"/>
  </sheetPr>
  <dimension ref="A1:AJ41"/>
  <sheetViews>
    <sheetView showGridLines="0" tabSelected="1" zoomScaleNormal="100" workbookViewId="0">
      <selection activeCell="F8" sqref="F8"/>
    </sheetView>
  </sheetViews>
  <sheetFormatPr baseColWidth="10" defaultRowHeight="15" x14ac:dyDescent="0.25"/>
  <cols>
    <col min="1" max="1" width="1.7109375" style="19" customWidth="1"/>
    <col min="2" max="6" width="6.7109375" style="20" customWidth="1"/>
    <col min="7" max="7" width="1.7109375" style="19" customWidth="1"/>
    <col min="8" max="12" width="6.7109375" style="20" customWidth="1"/>
    <col min="13" max="13" width="1.7109375" style="19" customWidth="1"/>
    <col min="14" max="18" width="6.7109375" style="20" customWidth="1"/>
    <col min="19" max="19" width="1.7109375" style="19" customWidth="1"/>
    <col min="20" max="24" width="6.7109375" style="20" customWidth="1"/>
    <col min="25" max="25" width="1.7109375" style="19" customWidth="1"/>
    <col min="26" max="30" width="6.7109375" style="20" customWidth="1"/>
    <col min="31" max="31" width="1.7109375" style="19" customWidth="1"/>
    <col min="32" max="36" width="6.7109375" style="20" customWidth="1"/>
    <col min="37" max="16384" width="11.42578125" style="20"/>
  </cols>
  <sheetData>
    <row r="1" spans="1:36" s="36" customFormat="1" ht="20.100000000000001" customHeight="1" x14ac:dyDescent="0.25">
      <c r="A1" s="33"/>
      <c r="B1" s="80" t="s">
        <v>44</v>
      </c>
      <c r="C1" s="80"/>
      <c r="D1" s="81" t="s">
        <v>40</v>
      </c>
      <c r="E1" s="81"/>
      <c r="H1" s="85" t="s">
        <v>1</v>
      </c>
      <c r="I1" s="85"/>
      <c r="J1" s="85"/>
      <c r="K1" s="81" t="s">
        <v>42</v>
      </c>
      <c r="L1" s="81"/>
      <c r="M1" s="81"/>
      <c r="N1" s="81"/>
      <c r="O1" s="61"/>
      <c r="P1" s="61"/>
      <c r="Q1" s="63"/>
      <c r="R1" s="63"/>
      <c r="S1" s="62"/>
      <c r="T1" s="61"/>
      <c r="U1" s="61"/>
      <c r="V1" s="61"/>
      <c r="W1" s="63"/>
      <c r="X1" s="63"/>
      <c r="Y1" s="62"/>
      <c r="Z1" s="84" t="s">
        <v>45</v>
      </c>
      <c r="AA1" s="84"/>
      <c r="AB1" s="83">
        <v>2020</v>
      </c>
      <c r="AC1" s="83"/>
      <c r="AD1" s="61"/>
      <c r="AE1" s="33"/>
      <c r="AF1" s="64"/>
    </row>
    <row r="2" spans="1:36" s="36" customFormat="1" ht="20.100000000000001" customHeight="1" x14ac:dyDescent="0.25">
      <c r="A2" s="33"/>
      <c r="B2" s="80" t="s">
        <v>0</v>
      </c>
      <c r="C2" s="80"/>
      <c r="D2" s="81" t="s">
        <v>41</v>
      </c>
      <c r="E2" s="81"/>
      <c r="H2" s="85" t="s">
        <v>2</v>
      </c>
      <c r="I2" s="85"/>
      <c r="J2" s="85"/>
      <c r="K2" s="81" t="s">
        <v>43</v>
      </c>
      <c r="L2" s="81"/>
      <c r="M2" s="81"/>
      <c r="N2" s="81"/>
      <c r="P2" s="66"/>
      <c r="Q2" s="66"/>
      <c r="R2" s="66"/>
      <c r="S2" s="62"/>
      <c r="T2" s="65"/>
      <c r="V2" s="66"/>
      <c r="W2" s="66"/>
      <c r="X2" s="66"/>
      <c r="Y2" s="62"/>
      <c r="Z2" s="84" t="s">
        <v>3</v>
      </c>
      <c r="AA2" s="84"/>
      <c r="AB2" s="81" t="s">
        <v>51</v>
      </c>
      <c r="AC2" s="81"/>
      <c r="AD2" s="67">
        <f>DATE(AB1,INDEX(T_Mois[Nb],MATCH($AB$2,T_Mois[Mois],0)),1)</f>
        <v>43983</v>
      </c>
      <c r="AE2" s="33"/>
    </row>
    <row r="3" spans="1:36" ht="5.0999999999999996" customHeight="1" x14ac:dyDescent="0.25">
      <c r="B3" s="23"/>
      <c r="C3" s="21"/>
      <c r="D3" s="24"/>
      <c r="E3" s="24"/>
      <c r="F3" s="24"/>
      <c r="H3" s="23"/>
      <c r="J3" s="24"/>
      <c r="K3" s="24"/>
      <c r="L3" s="24"/>
      <c r="N3" s="23"/>
      <c r="P3" s="24"/>
      <c r="Q3" s="24"/>
      <c r="R3" s="24"/>
      <c r="T3" s="23"/>
      <c r="V3" s="24"/>
      <c r="W3" s="24"/>
      <c r="X3" s="24"/>
      <c r="Z3" s="23"/>
      <c r="AB3" s="22"/>
      <c r="AC3" s="22"/>
      <c r="AD3" s="22"/>
    </row>
    <row r="4" spans="1:36" s="36" customFormat="1" ht="20.100000000000001" customHeight="1" x14ac:dyDescent="0.25">
      <c r="A4" s="33"/>
      <c r="B4" s="82" t="s">
        <v>4</v>
      </c>
      <c r="C4" s="82"/>
      <c r="D4" s="82"/>
      <c r="E4" s="82"/>
      <c r="F4" s="68">
        <f>_xlfn.ISOWEEKNUM(DATE(AB1,VLOOKUP(AB2,T_Mois[],2,FALSE),1))</f>
        <v>23</v>
      </c>
      <c r="G4" s="35"/>
      <c r="H4" s="82" t="s">
        <v>4</v>
      </c>
      <c r="I4" s="82"/>
      <c r="J4" s="82"/>
      <c r="K4" s="82"/>
      <c r="L4" s="68">
        <f>F4+1</f>
        <v>24</v>
      </c>
      <c r="M4" s="35"/>
      <c r="N4" s="82" t="s">
        <v>4</v>
      </c>
      <c r="O4" s="82"/>
      <c r="P4" s="82"/>
      <c r="Q4" s="82"/>
      <c r="R4" s="68">
        <f>L4+1</f>
        <v>25</v>
      </c>
      <c r="S4" s="35"/>
      <c r="T4" s="82" t="s">
        <v>4</v>
      </c>
      <c r="U4" s="82"/>
      <c r="V4" s="82"/>
      <c r="W4" s="82"/>
      <c r="X4" s="68">
        <f>R4+1</f>
        <v>26</v>
      </c>
      <c r="Y4" s="35"/>
      <c r="Z4" s="82" t="s">
        <v>4</v>
      </c>
      <c r="AA4" s="82"/>
      <c r="AB4" s="82"/>
      <c r="AC4" s="82"/>
      <c r="AD4" s="68">
        <f>X4+1</f>
        <v>27</v>
      </c>
      <c r="AE4" s="35"/>
      <c r="AF4" s="82" t="s">
        <v>4</v>
      </c>
      <c r="AG4" s="82"/>
      <c r="AH4" s="82"/>
      <c r="AI4" s="82"/>
      <c r="AJ4" s="68">
        <f>AD4+1</f>
        <v>28</v>
      </c>
    </row>
    <row r="5" spans="1:36" s="21" customFormat="1" ht="2.1" customHeight="1" x14ac:dyDescent="0.25">
      <c r="A5" s="19"/>
      <c r="B5" s="37"/>
      <c r="D5" s="24"/>
      <c r="E5" s="24"/>
      <c r="F5" s="24"/>
      <c r="G5" s="19"/>
      <c r="H5" s="37"/>
      <c r="J5" s="24"/>
      <c r="K5" s="24"/>
      <c r="L5" s="24"/>
      <c r="M5" s="19"/>
      <c r="N5" s="37"/>
      <c r="P5" s="24"/>
      <c r="Q5" s="24"/>
      <c r="R5" s="24"/>
      <c r="S5" s="19"/>
      <c r="T5" s="37"/>
      <c r="V5" s="24"/>
      <c r="W5" s="24"/>
      <c r="X5" s="24"/>
      <c r="Y5" s="19"/>
      <c r="Z5" s="37"/>
      <c r="AB5" s="22"/>
      <c r="AC5" s="22"/>
      <c r="AD5" s="22"/>
      <c r="AE5" s="19"/>
      <c r="AF5" s="37"/>
      <c r="AH5" s="22"/>
      <c r="AI5" s="22"/>
      <c r="AJ5" s="22"/>
    </row>
    <row r="6" spans="1:36" ht="15" customHeight="1" x14ac:dyDescent="0.25">
      <c r="B6" s="21" t="s">
        <v>5</v>
      </c>
      <c r="D6" s="79" t="str">
        <f>IFERROR(INDEX(Jours_feries,MATCH(F6,Feries,0)),"")</f>
        <v>Lundi de Pentecôte</v>
      </c>
      <c r="E6" s="79"/>
      <c r="F6" s="38">
        <f>IFERROR(IF(WEEKDAY($AD$2,2)=1,$AD$2,IF(B6&gt;=1,B6+1,"")),"")</f>
        <v>43983</v>
      </c>
      <c r="G6" s="26"/>
      <c r="H6" s="21" t="s">
        <v>5</v>
      </c>
      <c r="J6" s="77" t="str">
        <f>IFERROR(INDEX(Jours_feries,MATCH(L6,Feries,0)),"")</f>
        <v/>
      </c>
      <c r="K6" s="77"/>
      <c r="L6" s="32">
        <f>F30+1</f>
        <v>43990</v>
      </c>
      <c r="M6" s="26"/>
      <c r="N6" s="21" t="s">
        <v>5</v>
      </c>
      <c r="P6" s="77" t="str">
        <f>IFERROR(INDEX(Jours_feries,MATCH(R6,Feries,0)),"")</f>
        <v/>
      </c>
      <c r="Q6" s="77"/>
      <c r="R6" s="32">
        <f>L30+1</f>
        <v>43997</v>
      </c>
      <c r="S6" s="26"/>
      <c r="T6" s="21" t="s">
        <v>5</v>
      </c>
      <c r="V6" s="77" t="str">
        <f>IFERROR(INDEX(Jours_feries,MATCH(X6,Feries,0)),"")</f>
        <v/>
      </c>
      <c r="W6" s="77"/>
      <c r="X6" s="32">
        <f>R30+1</f>
        <v>44004</v>
      </c>
      <c r="Y6" s="26"/>
      <c r="Z6" s="21" t="s">
        <v>5</v>
      </c>
      <c r="AB6" s="77" t="str">
        <f>IFERROR(INDEX(Jours_feries,MATCH(AD6,Feries,0)),"")</f>
        <v/>
      </c>
      <c r="AC6" s="77"/>
      <c r="AD6" s="32">
        <f>IF(MONTH($X$30+1)=MONTH($X$30),$X$30+1,"")</f>
        <v>44011</v>
      </c>
      <c r="AE6" s="26"/>
      <c r="AF6" s="21" t="s">
        <v>5</v>
      </c>
      <c r="AH6" s="77" t="str">
        <f>IFERROR(INDEX(Jours_feries,MATCH(AJ6,Feries,0)),"")</f>
        <v/>
      </c>
      <c r="AI6" s="77"/>
      <c r="AJ6" s="32" t="str">
        <f>IF(MONTH($X$30+8)=MONTH($X$30),$X$30+8,"")</f>
        <v/>
      </c>
    </row>
    <row r="7" spans="1:36" ht="15" customHeight="1" x14ac:dyDescent="0.25">
      <c r="B7" s="27" t="s">
        <v>6</v>
      </c>
      <c r="C7" s="27" t="s">
        <v>7</v>
      </c>
      <c r="D7" s="27" t="s">
        <v>6</v>
      </c>
      <c r="E7" s="27" t="s">
        <v>7</v>
      </c>
      <c r="F7" s="27" t="s">
        <v>8</v>
      </c>
      <c r="G7" s="26"/>
      <c r="H7" s="27" t="s">
        <v>6</v>
      </c>
      <c r="I7" s="27" t="s">
        <v>7</v>
      </c>
      <c r="J7" s="27" t="s">
        <v>6</v>
      </c>
      <c r="K7" s="27" t="s">
        <v>7</v>
      </c>
      <c r="L7" s="27" t="s">
        <v>8</v>
      </c>
      <c r="M7" s="26"/>
      <c r="N7" s="27" t="s">
        <v>6</v>
      </c>
      <c r="O7" s="27" t="s">
        <v>7</v>
      </c>
      <c r="P7" s="27" t="s">
        <v>6</v>
      </c>
      <c r="Q7" s="27" t="s">
        <v>7</v>
      </c>
      <c r="R7" s="27" t="s">
        <v>8</v>
      </c>
      <c r="S7" s="26"/>
      <c r="T7" s="27" t="s">
        <v>6</v>
      </c>
      <c r="U7" s="27" t="s">
        <v>7</v>
      </c>
      <c r="V7" s="27" t="s">
        <v>6</v>
      </c>
      <c r="W7" s="27" t="s">
        <v>7</v>
      </c>
      <c r="X7" s="27" t="s">
        <v>8</v>
      </c>
      <c r="Y7" s="26"/>
      <c r="Z7" s="27" t="s">
        <v>6</v>
      </c>
      <c r="AA7" s="27" t="s">
        <v>7</v>
      </c>
      <c r="AB7" s="27" t="s">
        <v>6</v>
      </c>
      <c r="AC7" s="27" t="s">
        <v>7</v>
      </c>
      <c r="AD7" s="27" t="s">
        <v>8</v>
      </c>
      <c r="AE7" s="26"/>
      <c r="AF7" s="27" t="s">
        <v>6</v>
      </c>
      <c r="AG7" s="27" t="s">
        <v>7</v>
      </c>
      <c r="AH7" s="27" t="s">
        <v>6</v>
      </c>
      <c r="AI7" s="27" t="s">
        <v>7</v>
      </c>
      <c r="AJ7" s="27" t="s">
        <v>8</v>
      </c>
    </row>
    <row r="8" spans="1:36" ht="15" customHeight="1" x14ac:dyDescent="0.25">
      <c r="B8" s="28"/>
      <c r="C8" s="28"/>
      <c r="D8" s="28"/>
      <c r="E8" s="28"/>
      <c r="F8" s="28"/>
      <c r="H8" s="28"/>
      <c r="I8" s="28"/>
      <c r="J8" s="28"/>
      <c r="K8" s="28"/>
      <c r="L8" s="28"/>
      <c r="N8" s="28"/>
      <c r="O8" s="28"/>
      <c r="P8" s="28"/>
      <c r="Q8" s="28"/>
      <c r="R8" s="28"/>
      <c r="T8" s="28"/>
      <c r="U8" s="28"/>
      <c r="V8" s="28"/>
      <c r="W8" s="28"/>
      <c r="X8" s="28"/>
      <c r="Z8" s="28"/>
      <c r="AA8" s="28"/>
      <c r="AB8" s="28"/>
      <c r="AC8" s="28"/>
      <c r="AD8" s="28"/>
      <c r="AF8" s="28"/>
      <c r="AG8" s="28"/>
      <c r="AH8" s="28"/>
      <c r="AI8" s="28"/>
      <c r="AJ8" s="28"/>
    </row>
    <row r="9" spans="1:36" ht="9.9499999999999993" customHeight="1" x14ac:dyDescent="0.25">
      <c r="B9" s="39"/>
      <c r="C9" s="39"/>
      <c r="D9" s="39"/>
      <c r="E9" s="39"/>
      <c r="F9" s="39"/>
      <c r="H9" s="39"/>
      <c r="I9" s="39"/>
      <c r="J9" s="39"/>
      <c r="K9" s="39"/>
      <c r="L9" s="39"/>
      <c r="N9" s="39"/>
      <c r="O9" s="39"/>
      <c r="P9" s="39"/>
      <c r="Q9" s="39"/>
      <c r="R9" s="39"/>
      <c r="T9" s="39"/>
      <c r="U9" s="39"/>
      <c r="V9" s="39"/>
      <c r="W9" s="39"/>
      <c r="X9" s="39"/>
      <c r="Z9" s="39"/>
      <c r="AA9" s="39"/>
      <c r="AB9" s="39"/>
      <c r="AC9" s="39"/>
      <c r="AD9" s="39"/>
      <c r="AF9" s="39"/>
      <c r="AG9" s="39"/>
      <c r="AH9" s="39"/>
      <c r="AI9" s="39"/>
      <c r="AJ9" s="39"/>
    </row>
    <row r="10" spans="1:36" ht="15" customHeight="1" x14ac:dyDescent="0.25">
      <c r="B10" s="40" t="s">
        <v>9</v>
      </c>
      <c r="C10" s="40"/>
      <c r="D10" s="78" t="str">
        <f>IFERROR(INDEX(Jours_feries,MATCH(F10,Feries,0)),"")</f>
        <v/>
      </c>
      <c r="E10" s="78"/>
      <c r="F10" s="41">
        <f>IFERROR(IF(WEEKDAY($AD$2,2)=2,$AD$2,IF(F6&gt;=1,F6+1,"")),"")</f>
        <v>43984</v>
      </c>
      <c r="G10" s="26"/>
      <c r="H10" s="20" t="s">
        <v>9</v>
      </c>
      <c r="J10" s="76" t="str">
        <f>IFERROR(INDEX(Jours_feries,MATCH(L10,Feries,0)),"")</f>
        <v/>
      </c>
      <c r="K10" s="76"/>
      <c r="L10" s="38">
        <f>L6+1</f>
        <v>43991</v>
      </c>
      <c r="M10" s="26"/>
      <c r="N10" s="20" t="s">
        <v>9</v>
      </c>
      <c r="P10" s="76" t="str">
        <f>IFERROR(INDEX(Jours_feries,MATCH(R10,Feries,0)),"")</f>
        <v/>
      </c>
      <c r="Q10" s="76"/>
      <c r="R10" s="38">
        <f>R6+1</f>
        <v>43998</v>
      </c>
      <c r="S10" s="26"/>
      <c r="T10" s="20" t="s">
        <v>9</v>
      </c>
      <c r="V10" s="76" t="str">
        <f>IFERROR(INDEX(Jours_feries,MATCH(X10,Feries,0)),"")</f>
        <v/>
      </c>
      <c r="W10" s="76"/>
      <c r="X10" s="38">
        <f>X6+1</f>
        <v>44005</v>
      </c>
      <c r="Y10" s="26"/>
      <c r="Z10" s="20" t="s">
        <v>9</v>
      </c>
      <c r="AB10" s="76" t="str">
        <f>IFERROR(INDEX(Jours_feries,MATCH(AD10,Feries,0)),"")</f>
        <v/>
      </c>
      <c r="AC10" s="76"/>
      <c r="AD10" s="38">
        <f>IF(MONTH($X$30+2)=MONTH($X$30),$X$30+2,"")</f>
        <v>44012</v>
      </c>
      <c r="AE10" s="26"/>
      <c r="AF10" s="20" t="s">
        <v>9</v>
      </c>
      <c r="AH10" s="76" t="str">
        <f>IFERROR(INDEX(Jours_feries,MATCH(AJ10,Feries,0)),"")</f>
        <v/>
      </c>
      <c r="AI10" s="76"/>
      <c r="AJ10" s="38" t="str">
        <f>IF(MONTH($X$30+9)=MONTH($X$30),$X$30+9,"")</f>
        <v/>
      </c>
    </row>
    <row r="11" spans="1:36" ht="15" customHeight="1" x14ac:dyDescent="0.25">
      <c r="B11" s="30" t="s">
        <v>6</v>
      </c>
      <c r="C11" s="30" t="s">
        <v>7</v>
      </c>
      <c r="D11" s="30" t="s">
        <v>6</v>
      </c>
      <c r="E11" s="30" t="s">
        <v>7</v>
      </c>
      <c r="F11" s="30" t="s">
        <v>8</v>
      </c>
      <c r="G11" s="26"/>
      <c r="H11" s="27" t="s">
        <v>6</v>
      </c>
      <c r="I11" s="27" t="s">
        <v>7</v>
      </c>
      <c r="J11" s="27" t="s">
        <v>6</v>
      </c>
      <c r="K11" s="27" t="s">
        <v>7</v>
      </c>
      <c r="L11" s="27" t="s">
        <v>8</v>
      </c>
      <c r="M11" s="26"/>
      <c r="N11" s="27" t="s">
        <v>6</v>
      </c>
      <c r="O11" s="27" t="s">
        <v>7</v>
      </c>
      <c r="P11" s="27" t="s">
        <v>6</v>
      </c>
      <c r="Q11" s="27" t="s">
        <v>7</v>
      </c>
      <c r="R11" s="27" t="s">
        <v>8</v>
      </c>
      <c r="S11" s="26"/>
      <c r="T11" s="27" t="s">
        <v>6</v>
      </c>
      <c r="U11" s="27" t="s">
        <v>7</v>
      </c>
      <c r="V11" s="27" t="s">
        <v>6</v>
      </c>
      <c r="W11" s="27" t="s">
        <v>7</v>
      </c>
      <c r="X11" s="27" t="s">
        <v>8</v>
      </c>
      <c r="Y11" s="26"/>
      <c r="Z11" s="27" t="s">
        <v>6</v>
      </c>
      <c r="AA11" s="27" t="s">
        <v>7</v>
      </c>
      <c r="AB11" s="27" t="s">
        <v>6</v>
      </c>
      <c r="AC11" s="27" t="s">
        <v>7</v>
      </c>
      <c r="AD11" s="27" t="s">
        <v>8</v>
      </c>
      <c r="AE11" s="26"/>
      <c r="AF11" s="27" t="s">
        <v>6</v>
      </c>
      <c r="AG11" s="27" t="s">
        <v>7</v>
      </c>
      <c r="AH11" s="27" t="s">
        <v>6</v>
      </c>
      <c r="AI11" s="27" t="s">
        <v>7</v>
      </c>
      <c r="AJ11" s="27" t="s">
        <v>8</v>
      </c>
    </row>
    <row r="12" spans="1:36" ht="15" customHeight="1" x14ac:dyDescent="0.25">
      <c r="B12" s="31"/>
      <c r="C12" s="31"/>
      <c r="D12" s="31"/>
      <c r="E12" s="31"/>
      <c r="F12" s="28"/>
      <c r="H12" s="28"/>
      <c r="I12" s="28"/>
      <c r="J12" s="28"/>
      <c r="K12" s="28"/>
      <c r="L12" s="28"/>
      <c r="N12" s="28"/>
      <c r="O12" s="28"/>
      <c r="P12" s="28"/>
      <c r="Q12" s="28"/>
      <c r="R12" s="28"/>
      <c r="T12" s="28"/>
      <c r="U12" s="28"/>
      <c r="V12" s="28"/>
      <c r="W12" s="28"/>
      <c r="X12" s="28"/>
      <c r="Z12" s="28"/>
      <c r="AA12" s="28"/>
      <c r="AB12" s="28"/>
      <c r="AC12" s="28"/>
      <c r="AD12" s="28"/>
      <c r="AF12" s="28"/>
      <c r="AG12" s="28"/>
      <c r="AH12" s="28"/>
      <c r="AI12" s="28"/>
      <c r="AJ12" s="28"/>
    </row>
    <row r="13" spans="1:36" ht="9.9499999999999993" customHeight="1" x14ac:dyDescent="0.25">
      <c r="B13" s="42"/>
      <c r="C13" s="42"/>
      <c r="D13" s="42"/>
      <c r="E13" s="42"/>
      <c r="F13" s="42"/>
      <c r="H13" s="39"/>
      <c r="I13" s="39"/>
      <c r="J13" s="39"/>
      <c r="K13" s="39"/>
      <c r="L13" s="39"/>
      <c r="N13" s="39"/>
      <c r="O13" s="39"/>
      <c r="P13" s="39"/>
      <c r="Q13" s="39"/>
      <c r="R13" s="39"/>
      <c r="T13" s="39"/>
      <c r="U13" s="39"/>
      <c r="V13" s="39"/>
      <c r="W13" s="39"/>
      <c r="X13" s="39"/>
      <c r="Z13" s="39"/>
      <c r="AA13" s="39"/>
      <c r="AB13" s="39"/>
      <c r="AC13" s="39"/>
      <c r="AD13" s="39"/>
      <c r="AF13" s="39"/>
      <c r="AG13" s="39"/>
      <c r="AH13" s="39"/>
      <c r="AI13" s="39"/>
      <c r="AJ13" s="39"/>
    </row>
    <row r="14" spans="1:36" ht="15" customHeight="1" x14ac:dyDescent="0.25">
      <c r="B14" s="20" t="s">
        <v>10</v>
      </c>
      <c r="D14" s="76" t="str">
        <f>IFERROR(INDEX(Jours_feries,MATCH(F14,Feries,0)),"")</f>
        <v/>
      </c>
      <c r="E14" s="76"/>
      <c r="F14" s="41">
        <f>IFERROR(IF(WEEKDAY($AD$2,2)=3,$AD$2,IF(F10&gt;=1,F10+1,"")),"")</f>
        <v>43985</v>
      </c>
      <c r="G14" s="26"/>
      <c r="H14" s="20" t="s">
        <v>10</v>
      </c>
      <c r="J14" s="76" t="str">
        <f>IFERROR(INDEX(Jours_feries,MATCH(L14,Feries,0)),"")</f>
        <v/>
      </c>
      <c r="K14" s="76"/>
      <c r="L14" s="38">
        <f>L10+1</f>
        <v>43992</v>
      </c>
      <c r="M14" s="26"/>
      <c r="N14" s="20" t="s">
        <v>10</v>
      </c>
      <c r="P14" s="76" t="str">
        <f>IFERROR(INDEX(Jours_feries,MATCH(R14,Feries,0)),"")</f>
        <v/>
      </c>
      <c r="Q14" s="76"/>
      <c r="R14" s="38">
        <f>R10+1</f>
        <v>43999</v>
      </c>
      <c r="S14" s="26"/>
      <c r="T14" s="20" t="s">
        <v>10</v>
      </c>
      <c r="V14" s="76" t="str">
        <f>IFERROR(INDEX(Jours_feries,MATCH(X14,Feries,0)),"")</f>
        <v/>
      </c>
      <c r="W14" s="76"/>
      <c r="X14" s="38">
        <f>X10+1</f>
        <v>44006</v>
      </c>
      <c r="Y14" s="26"/>
      <c r="Z14" s="20" t="s">
        <v>10</v>
      </c>
      <c r="AB14" s="76" t="str">
        <f>IFERROR(INDEX(Jours_feries,MATCH(AD14,Feries,0)),"")</f>
        <v/>
      </c>
      <c r="AC14" s="76"/>
      <c r="AD14" s="38" t="str">
        <f>IF(MONTH($X$30+3)=MONTH($X$30),$X$30+3,"")</f>
        <v/>
      </c>
      <c r="AE14" s="26"/>
      <c r="AF14" s="20" t="s">
        <v>10</v>
      </c>
      <c r="AH14" s="76" t="str">
        <f>IFERROR(INDEX(Jours_feries,MATCH(AJ14,Feries,0)),"")</f>
        <v/>
      </c>
      <c r="AI14" s="76"/>
      <c r="AJ14" s="38" t="str">
        <f>IF(MONTH($X$30+10)=MONTH($X$30),$X$30+10,"")</f>
        <v/>
      </c>
    </row>
    <row r="15" spans="1:36" ht="15" customHeight="1" x14ac:dyDescent="0.25">
      <c r="B15" s="27" t="s">
        <v>6</v>
      </c>
      <c r="C15" s="27" t="s">
        <v>7</v>
      </c>
      <c r="D15" s="27" t="s">
        <v>6</v>
      </c>
      <c r="E15" s="27" t="s">
        <v>7</v>
      </c>
      <c r="F15" s="27" t="s">
        <v>8</v>
      </c>
      <c r="G15" s="26"/>
      <c r="H15" s="27" t="s">
        <v>6</v>
      </c>
      <c r="I15" s="27" t="s">
        <v>7</v>
      </c>
      <c r="J15" s="27" t="s">
        <v>6</v>
      </c>
      <c r="K15" s="27" t="s">
        <v>7</v>
      </c>
      <c r="L15" s="27" t="s">
        <v>8</v>
      </c>
      <c r="M15" s="26"/>
      <c r="N15" s="27" t="s">
        <v>6</v>
      </c>
      <c r="O15" s="27" t="s">
        <v>7</v>
      </c>
      <c r="P15" s="27" t="s">
        <v>6</v>
      </c>
      <c r="Q15" s="27" t="s">
        <v>7</v>
      </c>
      <c r="R15" s="27" t="s">
        <v>8</v>
      </c>
      <c r="S15" s="26"/>
      <c r="T15" s="27" t="s">
        <v>6</v>
      </c>
      <c r="U15" s="27" t="s">
        <v>7</v>
      </c>
      <c r="V15" s="27" t="s">
        <v>6</v>
      </c>
      <c r="W15" s="27" t="s">
        <v>7</v>
      </c>
      <c r="X15" s="27" t="s">
        <v>8</v>
      </c>
      <c r="Y15" s="26"/>
      <c r="Z15" s="27" t="s">
        <v>6</v>
      </c>
      <c r="AA15" s="27" t="s">
        <v>7</v>
      </c>
      <c r="AB15" s="27" t="s">
        <v>6</v>
      </c>
      <c r="AC15" s="27" t="s">
        <v>7</v>
      </c>
      <c r="AD15" s="27" t="s">
        <v>8</v>
      </c>
      <c r="AE15" s="26"/>
      <c r="AF15" s="27" t="s">
        <v>6</v>
      </c>
      <c r="AG15" s="27" t="s">
        <v>7</v>
      </c>
      <c r="AH15" s="27" t="s">
        <v>6</v>
      </c>
      <c r="AI15" s="27" t="s">
        <v>7</v>
      </c>
      <c r="AJ15" s="27" t="s">
        <v>8</v>
      </c>
    </row>
    <row r="16" spans="1:36" ht="15" customHeight="1" x14ac:dyDescent="0.25">
      <c r="B16" s="28"/>
      <c r="C16" s="28"/>
      <c r="D16" s="28"/>
      <c r="E16" s="28"/>
      <c r="F16" s="28"/>
      <c r="H16" s="28"/>
      <c r="I16" s="28"/>
      <c r="J16" s="28"/>
      <c r="K16" s="28"/>
      <c r="L16" s="28"/>
      <c r="N16" s="28"/>
      <c r="O16" s="28"/>
      <c r="P16" s="28"/>
      <c r="Q16" s="28"/>
      <c r="R16" s="28"/>
      <c r="T16" s="28"/>
      <c r="U16" s="28"/>
      <c r="V16" s="28"/>
      <c r="W16" s="28"/>
      <c r="X16" s="28"/>
      <c r="Z16" s="28"/>
      <c r="AA16" s="28"/>
      <c r="AB16" s="28"/>
      <c r="AC16" s="28"/>
      <c r="AD16" s="28"/>
      <c r="AF16" s="28"/>
      <c r="AG16" s="28"/>
      <c r="AH16" s="28"/>
      <c r="AI16" s="28"/>
      <c r="AJ16" s="28"/>
    </row>
    <row r="17" spans="2:36" ht="9.9499999999999993" customHeight="1" x14ac:dyDescent="0.25">
      <c r="B17" s="39"/>
      <c r="C17" s="39"/>
      <c r="D17" s="39"/>
      <c r="E17" s="39"/>
      <c r="F17" s="39"/>
      <c r="H17" s="39"/>
      <c r="I17" s="39"/>
      <c r="J17" s="39"/>
      <c r="K17" s="39"/>
      <c r="L17" s="39"/>
      <c r="N17" s="39"/>
      <c r="O17" s="39"/>
      <c r="P17" s="39"/>
      <c r="Q17" s="39"/>
      <c r="R17" s="39"/>
      <c r="T17" s="39"/>
      <c r="U17" s="39"/>
      <c r="V17" s="39"/>
      <c r="W17" s="39"/>
      <c r="X17" s="39"/>
      <c r="Z17" s="39"/>
      <c r="AA17" s="39"/>
      <c r="AB17" s="39"/>
      <c r="AC17" s="39"/>
      <c r="AD17" s="39"/>
      <c r="AF17" s="39"/>
      <c r="AG17" s="39"/>
      <c r="AH17" s="39"/>
      <c r="AI17" s="39"/>
      <c r="AJ17" s="39"/>
    </row>
    <row r="18" spans="2:36" ht="15" customHeight="1" x14ac:dyDescent="0.25">
      <c r="B18" s="20" t="s">
        <v>11</v>
      </c>
      <c r="D18" s="76" t="str">
        <f>IFERROR(INDEX(Jours_feries,MATCH(F18,Feries,0)),"")</f>
        <v/>
      </c>
      <c r="E18" s="76"/>
      <c r="F18" s="41">
        <f>IFERROR(IF(WEEKDAY($AD$2,2)=4,$AD$2,IF(F14&gt;=1,F14+1,"")),"")</f>
        <v>43986</v>
      </c>
      <c r="G18" s="26"/>
      <c r="H18" s="20" t="s">
        <v>11</v>
      </c>
      <c r="J18" s="76" t="str">
        <f>IFERROR(INDEX(Jours_feries,MATCH(L18,Feries,0)),"")</f>
        <v/>
      </c>
      <c r="K18" s="76"/>
      <c r="L18" s="38">
        <f>L14+1</f>
        <v>43993</v>
      </c>
      <c r="M18" s="26"/>
      <c r="N18" s="20" t="s">
        <v>11</v>
      </c>
      <c r="P18" s="76" t="str">
        <f>IFERROR(INDEX(Jours_feries,MATCH(R18,Feries,0)),"")</f>
        <v/>
      </c>
      <c r="Q18" s="76"/>
      <c r="R18" s="38">
        <f>R14+1</f>
        <v>44000</v>
      </c>
      <c r="S18" s="26"/>
      <c r="T18" s="20" t="s">
        <v>11</v>
      </c>
      <c r="V18" s="76" t="str">
        <f>IFERROR(INDEX(Jours_feries,MATCH(X18,Feries,0)),"")</f>
        <v/>
      </c>
      <c r="W18" s="76"/>
      <c r="X18" s="38">
        <f>X14+1</f>
        <v>44007</v>
      </c>
      <c r="Y18" s="26"/>
      <c r="Z18" s="20" t="s">
        <v>11</v>
      </c>
      <c r="AB18" s="76" t="str">
        <f>IFERROR(INDEX(Jours_feries,MATCH(AD18,Feries,0)),"")</f>
        <v/>
      </c>
      <c r="AC18" s="76"/>
      <c r="AD18" s="38" t="str">
        <f>IF(MONTH($X$30+4)=MONTH($X$30),$X$30+4,"")</f>
        <v/>
      </c>
      <c r="AE18" s="26"/>
      <c r="AF18" s="20" t="s">
        <v>11</v>
      </c>
      <c r="AH18" s="76" t="str">
        <f>IFERROR(INDEX(Jours_feries,MATCH(AJ18,Feries,0)),"")</f>
        <v/>
      </c>
      <c r="AI18" s="76"/>
      <c r="AJ18" s="38" t="str">
        <f>IF(MONTH($X$30+11)=MONTH($X$30),$X$30+11,"")</f>
        <v/>
      </c>
    </row>
    <row r="19" spans="2:36" ht="15" customHeight="1" x14ac:dyDescent="0.25">
      <c r="B19" s="27" t="s">
        <v>6</v>
      </c>
      <c r="C19" s="27" t="s">
        <v>7</v>
      </c>
      <c r="D19" s="27" t="s">
        <v>6</v>
      </c>
      <c r="E19" s="27" t="s">
        <v>7</v>
      </c>
      <c r="F19" s="27" t="s">
        <v>8</v>
      </c>
      <c r="G19" s="26"/>
      <c r="H19" s="27" t="s">
        <v>6</v>
      </c>
      <c r="I19" s="27" t="s">
        <v>7</v>
      </c>
      <c r="J19" s="27" t="s">
        <v>6</v>
      </c>
      <c r="K19" s="27" t="s">
        <v>7</v>
      </c>
      <c r="L19" s="27" t="s">
        <v>8</v>
      </c>
      <c r="M19" s="26"/>
      <c r="N19" s="27" t="s">
        <v>6</v>
      </c>
      <c r="O19" s="27" t="s">
        <v>7</v>
      </c>
      <c r="P19" s="27" t="s">
        <v>6</v>
      </c>
      <c r="Q19" s="27" t="s">
        <v>7</v>
      </c>
      <c r="R19" s="27" t="s">
        <v>8</v>
      </c>
      <c r="S19" s="26"/>
      <c r="T19" s="27" t="s">
        <v>6</v>
      </c>
      <c r="U19" s="27" t="s">
        <v>7</v>
      </c>
      <c r="V19" s="27" t="s">
        <v>6</v>
      </c>
      <c r="W19" s="27" t="s">
        <v>7</v>
      </c>
      <c r="X19" s="27" t="s">
        <v>8</v>
      </c>
      <c r="Y19" s="26"/>
      <c r="Z19" s="27" t="s">
        <v>6</v>
      </c>
      <c r="AA19" s="27" t="s">
        <v>7</v>
      </c>
      <c r="AB19" s="27" t="s">
        <v>6</v>
      </c>
      <c r="AC19" s="27" t="s">
        <v>7</v>
      </c>
      <c r="AD19" s="27" t="s">
        <v>8</v>
      </c>
      <c r="AE19" s="26"/>
      <c r="AF19" s="27" t="s">
        <v>6</v>
      </c>
      <c r="AG19" s="27" t="s">
        <v>7</v>
      </c>
      <c r="AH19" s="27" t="s">
        <v>6</v>
      </c>
      <c r="AI19" s="27" t="s">
        <v>7</v>
      </c>
      <c r="AJ19" s="27" t="s">
        <v>8</v>
      </c>
    </row>
    <row r="20" spans="2:36" ht="15" customHeight="1" x14ac:dyDescent="0.25">
      <c r="B20" s="28"/>
      <c r="C20" s="28"/>
      <c r="D20" s="28"/>
      <c r="E20" s="28"/>
      <c r="F20" s="28"/>
      <c r="H20" s="28"/>
      <c r="I20" s="28"/>
      <c r="J20" s="28"/>
      <c r="K20" s="28"/>
      <c r="L20" s="28"/>
      <c r="N20" s="28"/>
      <c r="O20" s="28"/>
      <c r="P20" s="28"/>
      <c r="Q20" s="28"/>
      <c r="R20" s="28"/>
      <c r="T20" s="28"/>
      <c r="U20" s="28"/>
      <c r="V20" s="28"/>
      <c r="W20" s="28"/>
      <c r="X20" s="28"/>
      <c r="Z20" s="28"/>
      <c r="AA20" s="28"/>
      <c r="AB20" s="28"/>
      <c r="AC20" s="28"/>
      <c r="AD20" s="28"/>
      <c r="AF20" s="28"/>
      <c r="AG20" s="28"/>
      <c r="AH20" s="28"/>
      <c r="AI20" s="28"/>
      <c r="AJ20" s="28"/>
    </row>
    <row r="21" spans="2:36" ht="9.9499999999999993" customHeight="1" x14ac:dyDescent="0.25">
      <c r="B21" s="39"/>
      <c r="C21" s="39"/>
      <c r="D21" s="39"/>
      <c r="E21" s="39"/>
      <c r="F21" s="39"/>
      <c r="H21" s="39"/>
      <c r="I21" s="39"/>
      <c r="J21" s="39"/>
      <c r="K21" s="39"/>
      <c r="L21" s="39"/>
      <c r="N21" s="39"/>
      <c r="O21" s="39"/>
      <c r="P21" s="39"/>
      <c r="Q21" s="39"/>
      <c r="R21" s="39"/>
      <c r="T21" s="39"/>
      <c r="U21" s="39"/>
      <c r="V21" s="39"/>
      <c r="W21" s="39"/>
      <c r="X21" s="39"/>
      <c r="Z21" s="39"/>
      <c r="AA21" s="39"/>
      <c r="AB21" s="39"/>
      <c r="AC21" s="39"/>
      <c r="AD21" s="39"/>
      <c r="AF21" s="39"/>
      <c r="AG21" s="39"/>
      <c r="AH21" s="39"/>
      <c r="AI21" s="39"/>
      <c r="AJ21" s="39"/>
    </row>
    <row r="22" spans="2:36" ht="15" customHeight="1" x14ac:dyDescent="0.25">
      <c r="B22" s="20" t="s">
        <v>12</v>
      </c>
      <c r="D22" s="76" t="str">
        <f>IFERROR(INDEX(Jours_feries,MATCH(F22,Feries,0)),"")</f>
        <v/>
      </c>
      <c r="E22" s="76"/>
      <c r="F22" s="41">
        <f>IFERROR(IF(WEEKDAY($AD$2,2)=5,$AD$2,IF(F18&gt;=1,F18+1,"")),"")</f>
        <v>43987</v>
      </c>
      <c r="G22" s="26"/>
      <c r="H22" s="20" t="s">
        <v>12</v>
      </c>
      <c r="J22" s="76" t="str">
        <f>IFERROR(INDEX(Jours_feries,MATCH(L22,Feries,0)),"")</f>
        <v/>
      </c>
      <c r="K22" s="76"/>
      <c r="L22" s="38">
        <f>L18+1</f>
        <v>43994</v>
      </c>
      <c r="M22" s="26"/>
      <c r="N22" s="20" t="s">
        <v>12</v>
      </c>
      <c r="P22" s="76" t="str">
        <f>IFERROR(INDEX(Jours_feries,MATCH(R22,Feries,0)),"")</f>
        <v/>
      </c>
      <c r="Q22" s="76"/>
      <c r="R22" s="38">
        <f>R18+1</f>
        <v>44001</v>
      </c>
      <c r="S22" s="26"/>
      <c r="T22" s="20" t="s">
        <v>12</v>
      </c>
      <c r="V22" s="76" t="str">
        <f>IFERROR(INDEX(Jours_feries,MATCH(X22,Feries,0)),"")</f>
        <v/>
      </c>
      <c r="W22" s="76"/>
      <c r="X22" s="38">
        <f>X18+1</f>
        <v>44008</v>
      </c>
      <c r="Y22" s="26"/>
      <c r="Z22" s="20" t="s">
        <v>12</v>
      </c>
      <c r="AB22" s="76" t="str">
        <f>IFERROR(INDEX(Jours_feries,MATCH(AD22,Feries,0)),"")</f>
        <v/>
      </c>
      <c r="AC22" s="76"/>
      <c r="AD22" s="38" t="str">
        <f>IF(MONTH($X$30+5)=MONTH($X$30),$X$30+5,"")</f>
        <v/>
      </c>
      <c r="AE22" s="26"/>
      <c r="AF22" s="20" t="s">
        <v>12</v>
      </c>
      <c r="AH22" s="76" t="str">
        <f>IFERROR(INDEX(Jours_feries,MATCH(AJ22,Feries,0)),"")</f>
        <v/>
      </c>
      <c r="AI22" s="76"/>
      <c r="AJ22" s="38" t="str">
        <f>IF(MONTH($X$30+12)=MONTH($X$30),$X$30+12,"")</f>
        <v/>
      </c>
    </row>
    <row r="23" spans="2:36" ht="15" customHeight="1" x14ac:dyDescent="0.25">
      <c r="B23" s="27" t="s">
        <v>6</v>
      </c>
      <c r="C23" s="27" t="s">
        <v>7</v>
      </c>
      <c r="D23" s="27" t="s">
        <v>6</v>
      </c>
      <c r="E23" s="27" t="s">
        <v>7</v>
      </c>
      <c r="F23" s="27" t="s">
        <v>8</v>
      </c>
      <c r="G23" s="26"/>
      <c r="H23" s="27" t="s">
        <v>6</v>
      </c>
      <c r="I23" s="27" t="s">
        <v>7</v>
      </c>
      <c r="J23" s="27" t="s">
        <v>6</v>
      </c>
      <c r="K23" s="27" t="s">
        <v>7</v>
      </c>
      <c r="L23" s="27" t="s">
        <v>8</v>
      </c>
      <c r="M23" s="26"/>
      <c r="N23" s="27" t="s">
        <v>6</v>
      </c>
      <c r="O23" s="27" t="s">
        <v>7</v>
      </c>
      <c r="P23" s="27" t="s">
        <v>6</v>
      </c>
      <c r="Q23" s="27" t="s">
        <v>7</v>
      </c>
      <c r="R23" s="27" t="s">
        <v>8</v>
      </c>
      <c r="S23" s="26"/>
      <c r="T23" s="27" t="s">
        <v>6</v>
      </c>
      <c r="U23" s="27" t="s">
        <v>7</v>
      </c>
      <c r="V23" s="27" t="s">
        <v>6</v>
      </c>
      <c r="W23" s="27" t="s">
        <v>7</v>
      </c>
      <c r="X23" s="27" t="s">
        <v>8</v>
      </c>
      <c r="Y23" s="26"/>
      <c r="Z23" s="27" t="s">
        <v>6</v>
      </c>
      <c r="AA23" s="27" t="s">
        <v>7</v>
      </c>
      <c r="AB23" s="27" t="s">
        <v>6</v>
      </c>
      <c r="AC23" s="27" t="s">
        <v>7</v>
      </c>
      <c r="AD23" s="27" t="s">
        <v>8</v>
      </c>
      <c r="AE23" s="26"/>
      <c r="AF23" s="27" t="s">
        <v>6</v>
      </c>
      <c r="AG23" s="27" t="s">
        <v>7</v>
      </c>
      <c r="AH23" s="27" t="s">
        <v>6</v>
      </c>
      <c r="AI23" s="27" t="s">
        <v>7</v>
      </c>
      <c r="AJ23" s="27" t="s">
        <v>8</v>
      </c>
    </row>
    <row r="24" spans="2:36" ht="15" customHeight="1" x14ac:dyDescent="0.25">
      <c r="B24" s="28"/>
      <c r="C24" s="28"/>
      <c r="D24" s="28"/>
      <c r="E24" s="28"/>
      <c r="F24" s="28"/>
      <c r="H24" s="28"/>
      <c r="I24" s="28"/>
      <c r="J24" s="28"/>
      <c r="K24" s="28"/>
      <c r="L24" s="28"/>
      <c r="N24" s="28"/>
      <c r="O24" s="28"/>
      <c r="P24" s="28"/>
      <c r="Q24" s="28"/>
      <c r="R24" s="28"/>
      <c r="T24" s="28"/>
      <c r="U24" s="28"/>
      <c r="V24" s="28"/>
      <c r="W24" s="28"/>
      <c r="X24" s="28"/>
      <c r="Z24" s="28"/>
      <c r="AA24" s="28"/>
      <c r="AB24" s="28"/>
      <c r="AC24" s="28"/>
      <c r="AD24" s="28"/>
      <c r="AF24" s="28"/>
      <c r="AG24" s="28"/>
      <c r="AH24" s="28"/>
      <c r="AI24" s="28"/>
      <c r="AJ24" s="28"/>
    </row>
    <row r="25" spans="2:36" ht="9.9499999999999993" customHeight="1" x14ac:dyDescent="0.25">
      <c r="B25" s="39"/>
      <c r="C25" s="39"/>
      <c r="D25" s="39"/>
      <c r="E25" s="39"/>
      <c r="F25" s="39"/>
      <c r="H25" s="39"/>
      <c r="I25" s="39"/>
      <c r="J25" s="39"/>
      <c r="K25" s="39"/>
      <c r="L25" s="39"/>
      <c r="N25" s="39"/>
      <c r="O25" s="39"/>
      <c r="P25" s="39"/>
      <c r="Q25" s="39"/>
      <c r="R25" s="39"/>
      <c r="T25" s="39"/>
      <c r="U25" s="39"/>
      <c r="V25" s="39"/>
      <c r="W25" s="39"/>
      <c r="X25" s="39"/>
    </row>
    <row r="26" spans="2:36" ht="15" customHeight="1" x14ac:dyDescent="0.25">
      <c r="B26" s="20" t="s">
        <v>13</v>
      </c>
      <c r="D26" s="76" t="str">
        <f>IFERROR(INDEX(Jours_feries,MATCH(F26,Feries,0)),"")</f>
        <v/>
      </c>
      <c r="E26" s="76"/>
      <c r="F26" s="41">
        <f>IFERROR(IF(WEEKDAY($AD$2,2)=6,$AD$2,IF(F22&gt;=1,F22+1,"")),"")</f>
        <v>43988</v>
      </c>
      <c r="G26" s="26"/>
      <c r="H26" s="20" t="s">
        <v>13</v>
      </c>
      <c r="J26" s="76" t="str">
        <f>IFERROR(INDEX(Jours_feries,MATCH(L26,Feries,0)),"")</f>
        <v/>
      </c>
      <c r="K26" s="76"/>
      <c r="L26" s="38">
        <f>L22+1</f>
        <v>43995</v>
      </c>
      <c r="M26" s="26"/>
      <c r="N26" s="20" t="s">
        <v>13</v>
      </c>
      <c r="P26" s="76" t="str">
        <f>IFERROR(INDEX(Jours_feries,MATCH(R26,Feries,0)),"")</f>
        <v/>
      </c>
      <c r="Q26" s="76"/>
      <c r="R26" s="38">
        <f>R22+1</f>
        <v>44002</v>
      </c>
      <c r="S26" s="26"/>
      <c r="T26" s="20" t="s">
        <v>13</v>
      </c>
      <c r="V26" s="76" t="str">
        <f>IFERROR(INDEX(Jours_feries,MATCH(X26,Feries,0)),"")</f>
        <v/>
      </c>
      <c r="W26" s="76"/>
      <c r="X26" s="38">
        <f>X22+1</f>
        <v>44009</v>
      </c>
      <c r="Y26" s="26"/>
      <c r="Z26" s="20" t="s">
        <v>13</v>
      </c>
      <c r="AB26" s="77" t="str">
        <f>IFERROR(INDEX(Jours_feries,MATCH(AD26,Feries,0)),"")</f>
        <v/>
      </c>
      <c r="AC26" s="77"/>
      <c r="AD26" s="38" t="str">
        <f>IF(MONTH($X$30+6)=MONTH($X$30),$X$30+6,"")</f>
        <v/>
      </c>
      <c r="AE26" s="26"/>
      <c r="AF26" s="20" t="s">
        <v>13</v>
      </c>
      <c r="AH26" s="77" t="str">
        <f>IFERROR(INDEX(Jours_feries,MATCH(AJ26,Feries,0)),"")</f>
        <v/>
      </c>
      <c r="AI26" s="77"/>
      <c r="AJ26" s="38" t="str">
        <f>IF(MONTH($X$30+13)=MONTH($X$30),$X$30+13,"")</f>
        <v/>
      </c>
    </row>
    <row r="27" spans="2:36" ht="15" customHeight="1" x14ac:dyDescent="0.25">
      <c r="B27" s="27" t="s">
        <v>6</v>
      </c>
      <c r="C27" s="27" t="s">
        <v>7</v>
      </c>
      <c r="D27" s="27" t="s">
        <v>6</v>
      </c>
      <c r="E27" s="27" t="s">
        <v>7</v>
      </c>
      <c r="F27" s="27" t="s">
        <v>8</v>
      </c>
      <c r="G27" s="26"/>
      <c r="H27" s="27" t="s">
        <v>6</v>
      </c>
      <c r="I27" s="27" t="s">
        <v>7</v>
      </c>
      <c r="J27" s="27" t="s">
        <v>6</v>
      </c>
      <c r="K27" s="27" t="s">
        <v>7</v>
      </c>
      <c r="L27" s="27" t="s">
        <v>8</v>
      </c>
      <c r="M27" s="26"/>
      <c r="N27" s="27" t="s">
        <v>6</v>
      </c>
      <c r="O27" s="27" t="s">
        <v>7</v>
      </c>
      <c r="P27" s="27" t="s">
        <v>6</v>
      </c>
      <c r="Q27" s="27" t="s">
        <v>7</v>
      </c>
      <c r="R27" s="27" t="s">
        <v>8</v>
      </c>
      <c r="S27" s="26"/>
      <c r="T27" s="27" t="s">
        <v>6</v>
      </c>
      <c r="U27" s="27" t="s">
        <v>7</v>
      </c>
      <c r="V27" s="27" t="s">
        <v>6</v>
      </c>
      <c r="W27" s="27" t="s">
        <v>7</v>
      </c>
      <c r="X27" s="27" t="s">
        <v>8</v>
      </c>
      <c r="Y27" s="26"/>
      <c r="Z27" s="27" t="s">
        <v>6</v>
      </c>
      <c r="AA27" s="27" t="s">
        <v>7</v>
      </c>
      <c r="AB27" s="27" t="s">
        <v>6</v>
      </c>
      <c r="AC27" s="27" t="s">
        <v>7</v>
      </c>
      <c r="AD27" s="27" t="s">
        <v>8</v>
      </c>
      <c r="AE27" s="26"/>
      <c r="AF27" s="27" t="s">
        <v>6</v>
      </c>
      <c r="AG27" s="27" t="s">
        <v>7</v>
      </c>
      <c r="AH27" s="27" t="s">
        <v>6</v>
      </c>
      <c r="AI27" s="27" t="s">
        <v>7</v>
      </c>
      <c r="AJ27" s="27" t="s">
        <v>8</v>
      </c>
    </row>
    <row r="28" spans="2:36" ht="15" customHeight="1" x14ac:dyDescent="0.25">
      <c r="B28" s="28"/>
      <c r="C28" s="28"/>
      <c r="D28" s="28"/>
      <c r="E28" s="28"/>
      <c r="F28" s="28"/>
      <c r="H28" s="28"/>
      <c r="I28" s="28"/>
      <c r="J28" s="28"/>
      <c r="K28" s="28"/>
      <c r="L28" s="28"/>
      <c r="N28" s="28"/>
      <c r="O28" s="28"/>
      <c r="P28" s="28"/>
      <c r="Q28" s="28"/>
      <c r="R28" s="28"/>
      <c r="T28" s="28"/>
      <c r="U28" s="28"/>
      <c r="V28" s="28"/>
      <c r="W28" s="28"/>
      <c r="X28" s="28"/>
      <c r="Z28" s="28"/>
      <c r="AA28" s="28"/>
      <c r="AB28" s="28"/>
      <c r="AC28" s="28"/>
      <c r="AD28" s="28"/>
      <c r="AF28" s="28"/>
      <c r="AG28" s="28"/>
      <c r="AH28" s="28"/>
      <c r="AI28" s="28"/>
      <c r="AJ28" s="28"/>
    </row>
    <row r="29" spans="2:36" ht="9.9499999999999993" customHeight="1" x14ac:dyDescent="0.25">
      <c r="B29" s="39"/>
      <c r="C29" s="39"/>
      <c r="D29" s="39"/>
      <c r="E29" s="39"/>
      <c r="F29" s="39"/>
      <c r="H29" s="39"/>
      <c r="I29" s="39"/>
      <c r="J29" s="39"/>
      <c r="K29" s="39"/>
      <c r="L29" s="39"/>
      <c r="N29" s="39"/>
      <c r="O29" s="39"/>
      <c r="P29" s="39"/>
      <c r="Q29" s="39"/>
      <c r="R29" s="39"/>
      <c r="T29" s="39"/>
      <c r="U29" s="39"/>
      <c r="V29" s="39"/>
      <c r="W29" s="39"/>
      <c r="X29" s="39"/>
    </row>
    <row r="30" spans="2:36" ht="15" customHeight="1" x14ac:dyDescent="0.25">
      <c r="B30" s="20" t="s">
        <v>14</v>
      </c>
      <c r="D30" s="76" t="str">
        <f>IFERROR(INDEX(Jours_feries,MATCH(F30,Feries,0)),"")</f>
        <v/>
      </c>
      <c r="E30" s="76"/>
      <c r="F30" s="41">
        <f>IFERROR(IF(WEEKDAY($AD$2,2)=7,$AD$2,IF(F26&gt;=1,F26+1,"")),"")</f>
        <v>43989</v>
      </c>
      <c r="G30" s="26"/>
      <c r="H30" s="20" t="s">
        <v>14</v>
      </c>
      <c r="J30" s="76" t="str">
        <f>IFERROR(INDEX(Jours_feries,MATCH(L30,Feries,0)),"")</f>
        <v/>
      </c>
      <c r="K30" s="76"/>
      <c r="L30" s="38">
        <f>L26+1</f>
        <v>43996</v>
      </c>
      <c r="M30" s="26"/>
      <c r="N30" s="20" t="s">
        <v>14</v>
      </c>
      <c r="P30" s="76" t="str">
        <f>IFERROR(INDEX(Jours_feries,MATCH(R30,Feries,0)),"")</f>
        <v/>
      </c>
      <c r="Q30" s="76"/>
      <c r="R30" s="38">
        <f>R26+1</f>
        <v>44003</v>
      </c>
      <c r="S30" s="26"/>
      <c r="T30" s="20" t="s">
        <v>14</v>
      </c>
      <c r="V30" s="76" t="str">
        <f>IFERROR(INDEX(Jours_feries,MATCH(X30,Feries,0)),"")</f>
        <v/>
      </c>
      <c r="W30" s="76"/>
      <c r="X30" s="38">
        <f>X26+1</f>
        <v>44010</v>
      </c>
      <c r="Y30" s="26"/>
      <c r="Z30" s="20" t="s">
        <v>14</v>
      </c>
      <c r="AB30" s="77" t="str">
        <f>IFERROR(INDEX(Jours_feries,MATCH(AD30,Feries,0)),"")</f>
        <v/>
      </c>
      <c r="AC30" s="77"/>
      <c r="AD30" s="38" t="str">
        <f>IF(MONTH($X$30+7)=MONTH($X$30),$X$30+7,"")</f>
        <v/>
      </c>
      <c r="AE30" s="26"/>
      <c r="AF30" s="20" t="s">
        <v>14</v>
      </c>
      <c r="AH30" s="77" t="str">
        <f>IFERROR(INDEX(Jours_feries,MATCH(AJ30,Feries,0)),"")</f>
        <v/>
      </c>
      <c r="AI30" s="77"/>
      <c r="AJ30" s="38" t="str">
        <f>IF(MONTH($X$30+14)=MONTH($X$30),$X$30+14,"")</f>
        <v/>
      </c>
    </row>
    <row r="31" spans="2:36" ht="15" customHeight="1" x14ac:dyDescent="0.25">
      <c r="B31" s="27" t="s">
        <v>6</v>
      </c>
      <c r="C31" s="27" t="s">
        <v>7</v>
      </c>
      <c r="D31" s="27" t="s">
        <v>6</v>
      </c>
      <c r="E31" s="27" t="s">
        <v>7</v>
      </c>
      <c r="F31" s="27" t="s">
        <v>8</v>
      </c>
      <c r="G31" s="26"/>
      <c r="H31" s="27" t="s">
        <v>6</v>
      </c>
      <c r="I31" s="27" t="s">
        <v>7</v>
      </c>
      <c r="J31" s="27" t="s">
        <v>6</v>
      </c>
      <c r="K31" s="27" t="s">
        <v>7</v>
      </c>
      <c r="L31" s="27" t="s">
        <v>8</v>
      </c>
      <c r="M31" s="26"/>
      <c r="N31" s="27" t="s">
        <v>6</v>
      </c>
      <c r="O31" s="27" t="s">
        <v>7</v>
      </c>
      <c r="P31" s="27" t="s">
        <v>6</v>
      </c>
      <c r="Q31" s="27" t="s">
        <v>7</v>
      </c>
      <c r="R31" s="27" t="s">
        <v>8</v>
      </c>
      <c r="S31" s="26"/>
      <c r="T31" s="27" t="s">
        <v>6</v>
      </c>
      <c r="U31" s="27" t="s">
        <v>7</v>
      </c>
      <c r="V31" s="27" t="s">
        <v>6</v>
      </c>
      <c r="W31" s="27" t="s">
        <v>7</v>
      </c>
      <c r="X31" s="27" t="s">
        <v>8</v>
      </c>
      <c r="Y31" s="26"/>
      <c r="Z31" s="27" t="s">
        <v>6</v>
      </c>
      <c r="AA31" s="27" t="s">
        <v>7</v>
      </c>
      <c r="AB31" s="27" t="s">
        <v>6</v>
      </c>
      <c r="AC31" s="27" t="s">
        <v>7</v>
      </c>
      <c r="AD31" s="27" t="s">
        <v>8</v>
      </c>
      <c r="AE31" s="26"/>
      <c r="AF31" s="27" t="s">
        <v>6</v>
      </c>
      <c r="AG31" s="27" t="s">
        <v>7</v>
      </c>
      <c r="AH31" s="27" t="s">
        <v>6</v>
      </c>
      <c r="AI31" s="27" t="s">
        <v>7</v>
      </c>
      <c r="AJ31" s="27" t="s">
        <v>8</v>
      </c>
    </row>
    <row r="32" spans="2:36" ht="15" customHeight="1" x14ac:dyDescent="0.25">
      <c r="B32" s="28"/>
      <c r="C32" s="28"/>
      <c r="D32" s="28"/>
      <c r="E32" s="28"/>
      <c r="F32" s="28"/>
      <c r="H32" s="28"/>
      <c r="I32" s="28"/>
      <c r="J32" s="28"/>
      <c r="K32" s="28"/>
      <c r="L32" s="28"/>
      <c r="N32" s="28"/>
      <c r="O32" s="28"/>
      <c r="P32" s="28"/>
      <c r="Q32" s="28"/>
      <c r="R32" s="28"/>
      <c r="T32" s="28"/>
      <c r="U32" s="28"/>
      <c r="V32" s="28"/>
      <c r="W32" s="28"/>
      <c r="X32" s="28"/>
      <c r="Z32" s="28"/>
      <c r="AA32" s="28"/>
      <c r="AB32" s="28"/>
      <c r="AC32" s="28"/>
      <c r="AD32" s="28"/>
      <c r="AF32" s="28"/>
      <c r="AG32" s="28"/>
      <c r="AH32" s="28"/>
      <c r="AI32" s="28"/>
      <c r="AJ32" s="28"/>
    </row>
    <row r="33" spans="2:36" ht="7.5" customHeight="1" x14ac:dyDescent="0.25">
      <c r="B33" s="43"/>
      <c r="C33" s="43"/>
      <c r="D33" s="43"/>
      <c r="E33" s="43"/>
      <c r="F33" s="43"/>
      <c r="H33" s="43"/>
      <c r="I33" s="43"/>
      <c r="J33" s="43"/>
      <c r="K33" s="43"/>
      <c r="L33" s="43"/>
      <c r="N33" s="43"/>
      <c r="O33" s="43"/>
      <c r="P33" s="43"/>
      <c r="Q33" s="43"/>
      <c r="R33" s="43"/>
      <c r="T33" s="43"/>
      <c r="U33" s="43"/>
      <c r="V33" s="43"/>
      <c r="W33" s="43"/>
      <c r="X33" s="43"/>
      <c r="Z33" s="43"/>
      <c r="AA33" s="43"/>
      <c r="AB33" s="43"/>
      <c r="AC33" s="43"/>
      <c r="AD33" s="43"/>
    </row>
    <row r="34" spans="2:36" x14ac:dyDescent="0.25">
      <c r="B34" s="44" t="s">
        <v>15</v>
      </c>
      <c r="C34" s="45"/>
      <c r="D34" s="45"/>
      <c r="E34" s="45"/>
      <c r="F34" s="46">
        <f>N(F8)+N(F12)+N(F16)+N(F20)+N(F24)+N(F28)+N(F32)</f>
        <v>0</v>
      </c>
      <c r="H34" s="44" t="s">
        <v>15</v>
      </c>
      <c r="I34" s="45"/>
      <c r="J34" s="45"/>
      <c r="K34" s="45"/>
      <c r="L34" s="46">
        <f>N(L8)+N(L12)+N(L16)+N(L20)+N(L24)+N(L28)+N(L32)</f>
        <v>0</v>
      </c>
      <c r="N34" s="44" t="s">
        <v>15</v>
      </c>
      <c r="O34" s="45"/>
      <c r="P34" s="45"/>
      <c r="Q34" s="45"/>
      <c r="R34" s="46">
        <f>N(R8)+N(R12)+N(R16)+N(R20)+N(R24)+N(R28)+N(R32)</f>
        <v>0</v>
      </c>
      <c r="T34" s="44" t="s">
        <v>15</v>
      </c>
      <c r="U34" s="45"/>
      <c r="V34" s="45"/>
      <c r="W34" s="45"/>
      <c r="X34" s="46">
        <f>N(X8)+N(X12)+N(X16)+N(X20)+N(X24)+N(X28)+N(X32)</f>
        <v>0</v>
      </c>
      <c r="Z34" s="47" t="s">
        <v>15</v>
      </c>
      <c r="AA34" s="48"/>
      <c r="AB34" s="49"/>
      <c r="AC34" s="48"/>
      <c r="AD34" s="46">
        <f>N(AD8)+N(AD12)+N(AD16)+N(AD20)+N(AD24)+N(AD28)+N(AD32)</f>
        <v>0</v>
      </c>
      <c r="AF34" s="47" t="s">
        <v>15</v>
      </c>
      <c r="AG34" s="49"/>
      <c r="AH34" s="49"/>
      <c r="AI34" s="49"/>
      <c r="AJ34" s="75">
        <f>N(AJ8)+N(AJ12)+N(AJ16)+N(AJ20)+N(AJ24)+N(AJ28)+N(AJ32)</f>
        <v>0</v>
      </c>
    </row>
    <row r="35" spans="2:36" x14ac:dyDescent="0.25">
      <c r="B35" s="50" t="s">
        <v>16</v>
      </c>
      <c r="AA35" s="25"/>
      <c r="AB35" s="20" t="s">
        <v>17</v>
      </c>
      <c r="AC35" s="25"/>
      <c r="AD35" s="51"/>
    </row>
    <row r="36" spans="2:36" x14ac:dyDescent="0.25">
      <c r="B36" s="52" t="s">
        <v>18</v>
      </c>
      <c r="C36" s="25"/>
      <c r="D36" s="25"/>
      <c r="E36" s="25"/>
      <c r="F36" s="25"/>
      <c r="G36" s="53"/>
      <c r="H36" s="25"/>
      <c r="I36" s="25"/>
      <c r="J36" s="25"/>
      <c r="K36" s="25"/>
      <c r="L36" s="25"/>
      <c r="M36" s="53"/>
      <c r="N36" s="25"/>
      <c r="O36" s="25"/>
      <c r="P36" s="25"/>
      <c r="Q36" s="25"/>
      <c r="R36" s="25"/>
      <c r="S36" s="53"/>
      <c r="T36" s="25"/>
      <c r="U36" s="25"/>
      <c r="V36" s="25"/>
      <c r="W36" s="25"/>
      <c r="X36" s="54"/>
    </row>
    <row r="37" spans="2:36" x14ac:dyDescent="0.25">
      <c r="B37" s="55"/>
      <c r="C37" s="21"/>
      <c r="D37" s="21"/>
      <c r="E37" s="21"/>
      <c r="F37" s="21"/>
      <c r="H37" s="21"/>
      <c r="I37" s="21"/>
      <c r="J37" s="21"/>
      <c r="K37" s="21"/>
      <c r="L37" s="21"/>
      <c r="N37" s="21"/>
      <c r="O37" s="21"/>
      <c r="P37" s="21"/>
      <c r="Q37" s="21"/>
      <c r="R37" s="21"/>
      <c r="T37" s="21"/>
      <c r="U37" s="21"/>
      <c r="V37" s="21"/>
      <c r="W37" s="21"/>
      <c r="X37" s="56"/>
    </row>
    <row r="38" spans="2:36" x14ac:dyDescent="0.25">
      <c r="B38" s="57"/>
      <c r="C38" s="43"/>
      <c r="D38" s="43"/>
      <c r="E38" s="43"/>
      <c r="F38" s="43"/>
      <c r="G38" s="58"/>
      <c r="H38" s="43"/>
      <c r="I38" s="43"/>
      <c r="J38" s="43"/>
      <c r="K38" s="43"/>
      <c r="L38" s="43"/>
      <c r="M38" s="58"/>
      <c r="N38" s="43"/>
      <c r="O38" s="43"/>
      <c r="P38" s="43"/>
      <c r="Q38" s="43"/>
      <c r="R38" s="43"/>
      <c r="S38" s="58"/>
      <c r="T38" s="43"/>
      <c r="U38" s="43"/>
      <c r="V38" s="43"/>
      <c r="W38" s="59" t="str">
        <f>IF(COUNTIF(F7:F32,"P")+COUNTIF(L7:L32,"P")+COUNTIF(R7:R32,"P")+COUNTIF(X7:X32,"P")+COUNTIF(AD7:AD32,"P")=0,"",COUNTIF(F7:F32,"P")+COUNTIF(L7:L32,"P")+COUNTIF(R7:R32,"P")+COUNTIF(X7:X32,"P")+COUNTIF(AD7:AD32,"P"))</f>
        <v/>
      </c>
      <c r="X38" s="60" t="str">
        <f>IF(W38="","","JT")</f>
        <v/>
      </c>
    </row>
    <row r="41" spans="2:36" x14ac:dyDescent="0.25">
      <c r="C41" s="38"/>
    </row>
  </sheetData>
  <sheetProtection sheet="1" selectLockedCells="1"/>
  <mergeCells count="60">
    <mergeCell ref="D30:E30"/>
    <mergeCell ref="J30:K30"/>
    <mergeCell ref="P30:Q30"/>
    <mergeCell ref="V30:W30"/>
    <mergeCell ref="AB30:AC30"/>
    <mergeCell ref="AH30:AI30"/>
    <mergeCell ref="D26:E26"/>
    <mergeCell ref="J26:K26"/>
    <mergeCell ref="P26:Q26"/>
    <mergeCell ref="V26:W26"/>
    <mergeCell ref="AB26:AC26"/>
    <mergeCell ref="AH26:AI26"/>
    <mergeCell ref="D22:E22"/>
    <mergeCell ref="J22:K22"/>
    <mergeCell ref="P22:Q22"/>
    <mergeCell ref="V22:W22"/>
    <mergeCell ref="AB22:AC22"/>
    <mergeCell ref="AH22:AI22"/>
    <mergeCell ref="D18:E18"/>
    <mergeCell ref="J18:K18"/>
    <mergeCell ref="P18:Q18"/>
    <mergeCell ref="V18:W18"/>
    <mergeCell ref="AB18:AC18"/>
    <mergeCell ref="AH18:AI18"/>
    <mergeCell ref="D14:E14"/>
    <mergeCell ref="J14:K14"/>
    <mergeCell ref="P14:Q14"/>
    <mergeCell ref="V14:W14"/>
    <mergeCell ref="AB14:AC14"/>
    <mergeCell ref="AH14:AI14"/>
    <mergeCell ref="D10:E10"/>
    <mergeCell ref="J10:K10"/>
    <mergeCell ref="P10:Q10"/>
    <mergeCell ref="V10:W10"/>
    <mergeCell ref="AB10:AC10"/>
    <mergeCell ref="AH10:AI10"/>
    <mergeCell ref="D6:E6"/>
    <mergeCell ref="J6:K6"/>
    <mergeCell ref="P6:Q6"/>
    <mergeCell ref="V6:W6"/>
    <mergeCell ref="AB6:AC6"/>
    <mergeCell ref="AH6:AI6"/>
    <mergeCell ref="B4:E4"/>
    <mergeCell ref="H4:K4"/>
    <mergeCell ref="N4:Q4"/>
    <mergeCell ref="T4:W4"/>
    <mergeCell ref="Z4:AC4"/>
    <mergeCell ref="AF4:AI4"/>
    <mergeCell ref="B2:C2"/>
    <mergeCell ref="D2:E2"/>
    <mergeCell ref="H2:J2"/>
    <mergeCell ref="K2:N2"/>
    <mergeCell ref="Z2:AA2"/>
    <mergeCell ref="AB2:AC2"/>
    <mergeCell ref="B1:C1"/>
    <mergeCell ref="D1:E1"/>
    <mergeCell ref="H1:J1"/>
    <mergeCell ref="K1:N1"/>
    <mergeCell ref="Z1:AA1"/>
    <mergeCell ref="AB1:AC1"/>
  </mergeCells>
  <conditionalFormatting sqref="F28 F32 L28 L32 R28 R32 X28 X32 AD28 AD32 AJ28 AJ32">
    <cfRule type="expression" dxfId="24" priority="25">
      <formula>AND(NOT(ISBLANK(F28)),F26&lt;&gt;"")</formula>
    </cfRule>
  </conditionalFormatting>
  <conditionalFormatting sqref="B6:F8">
    <cfRule type="expression" dxfId="23" priority="1">
      <formula>$F$6=""</formula>
    </cfRule>
  </conditionalFormatting>
  <conditionalFormatting sqref="B10:F12">
    <cfRule type="expression" dxfId="22" priority="21">
      <formula>$F$10=""</formula>
    </cfRule>
  </conditionalFormatting>
  <conditionalFormatting sqref="B14:F16">
    <cfRule type="expression" dxfId="21" priority="20">
      <formula>$F$14=""</formula>
    </cfRule>
  </conditionalFormatting>
  <conditionalFormatting sqref="B18:F20">
    <cfRule type="expression" dxfId="20" priority="19">
      <formula>$F$18=""</formula>
    </cfRule>
  </conditionalFormatting>
  <conditionalFormatting sqref="B22:F24">
    <cfRule type="expression" dxfId="19" priority="18">
      <formula>$F$22=""</formula>
    </cfRule>
  </conditionalFormatting>
  <conditionalFormatting sqref="B26:F28">
    <cfRule type="expression" dxfId="18" priority="17">
      <formula>$F$26=""</formula>
    </cfRule>
  </conditionalFormatting>
  <conditionalFormatting sqref="B30:F32">
    <cfRule type="expression" dxfId="17" priority="16">
      <formula>$F$30=""</formula>
    </cfRule>
  </conditionalFormatting>
  <conditionalFormatting sqref="Z6:AD8">
    <cfRule type="expression" dxfId="16" priority="15">
      <formula>$AD$6=""</formula>
    </cfRule>
  </conditionalFormatting>
  <conditionalFormatting sqref="Z10:AD12">
    <cfRule type="expression" dxfId="15" priority="14">
      <formula>$AD$10=""</formula>
    </cfRule>
  </conditionalFormatting>
  <conditionalFormatting sqref="Z14:AD16">
    <cfRule type="expression" dxfId="14" priority="13">
      <formula>$AD$14=""</formula>
    </cfRule>
  </conditionalFormatting>
  <conditionalFormatting sqref="Z18:AD20">
    <cfRule type="expression" dxfId="13" priority="12">
      <formula>$AD$18=""</formula>
    </cfRule>
  </conditionalFormatting>
  <conditionalFormatting sqref="Z22:AD24">
    <cfRule type="expression" dxfId="12" priority="11">
      <formula>$AD$22=""</formula>
    </cfRule>
  </conditionalFormatting>
  <conditionalFormatting sqref="Z26:AD28">
    <cfRule type="expression" dxfId="11" priority="10">
      <formula>$AD$26=""</formula>
    </cfRule>
  </conditionalFormatting>
  <conditionalFormatting sqref="Z30:AD32">
    <cfRule type="expression" dxfId="10" priority="9">
      <formula>$AD$30=""</formula>
    </cfRule>
  </conditionalFormatting>
  <conditionalFormatting sqref="F8 F12 F16 F20 F24 L8 L12 L16 L20 L24 R8 R12 R16 R20 R24 X8 X12 X16 X20 X24 AD8 AD12 AD16 AD20 AD24 AJ8 AJ12 AJ16 AJ20 AJ24">
    <cfRule type="expression" dxfId="7" priority="22">
      <formula>AND(F8="",COUNTIF(Feries,F6)=1)</formula>
    </cfRule>
    <cfRule type="expression" dxfId="9" priority="23">
      <formula>AND(F6&lt;&gt;"",F8="")</formula>
    </cfRule>
    <cfRule type="expression" dxfId="8" priority="24">
      <formula>AND(F8&lt;&gt;"",COUNTIF(Feries,F6)=1)</formula>
    </cfRule>
  </conditionalFormatting>
  <conditionalFormatting sqref="AF6:AJ8">
    <cfRule type="expression" dxfId="6" priority="8">
      <formula>$AJ$6=""</formula>
    </cfRule>
  </conditionalFormatting>
  <conditionalFormatting sqref="AF10:AJ12">
    <cfRule type="expression" dxfId="5" priority="7">
      <formula>$AJ$10=""</formula>
    </cfRule>
  </conditionalFormatting>
  <conditionalFormatting sqref="AF14:AJ16">
    <cfRule type="expression" dxfId="4" priority="6">
      <formula>$AJ$14=""</formula>
    </cfRule>
  </conditionalFormatting>
  <conditionalFormatting sqref="AF18:AJ20">
    <cfRule type="expression" dxfId="3" priority="5">
      <formula>$AJ$18=""</formula>
    </cfRule>
  </conditionalFormatting>
  <conditionalFormatting sqref="AF22:AJ24">
    <cfRule type="expression" dxfId="2" priority="4">
      <formula>$AJ$22=""</formula>
    </cfRule>
  </conditionalFormatting>
  <conditionalFormatting sqref="AF26:AJ28">
    <cfRule type="expression" dxfId="1" priority="3">
      <formula>$AJ$26=""</formula>
    </cfRule>
  </conditionalFormatting>
  <conditionalFormatting sqref="AF30:AJ32">
    <cfRule type="expression" dxfId="0" priority="2">
      <formula>$AJ$30=""</formula>
    </cfRule>
  </conditionalFormatting>
  <dataValidations count="2">
    <dataValidation type="list" allowBlank="1" showInputMessage="1" showErrorMessage="1" sqref="AB2:AC2" xr:uid="{9F73119A-234C-46BB-A73D-7296F0D92CAC}">
      <formula1>L_Mois</formula1>
    </dataValidation>
    <dataValidation type="list" allowBlank="1" showDropDown="1" showInputMessage="1" showErrorMessage="1" error="Saisir P, CP, MAL, CE ou nb heures" prompt="P, CP, MAL, CE ou nombre" sqref="AD19 X19 AJ19" xr:uid="{E399819C-476A-473F-B996-9B1ED873293B}">
      <formula1>liste</formula1>
    </dataValidation>
  </dataValidations>
  <printOptions horizontalCentered="1"/>
  <pageMargins left="0.31496062992125984" right="0.31496062992125984" top="0.94488188976377963" bottom="0.35433070866141736" header="0.19685039370078741" footer="0.19685039370078741"/>
  <pageSetup paperSize="9" scale="66" orientation="landscape" verticalDpi="4294967293" r:id="rId1"/>
  <headerFooter>
    <oddHeader>&amp;C&amp;"Calibri,Gras"&amp;12
&amp;16FEUILLE DE POINTAGE&amp;RRH 2.2 
Rév. 2
Page 1/1</oddHeader>
    <oddFooter>&amp;C&amp;"Calibri,Italique"Ce document est la propriété de dédé il ne peut être diffusé ou copié sans autorisation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0177" r:id="rId4" name="Spinner 1">
              <controlPr locked="0" defaultSize="0" autoPict="0">
                <anchor moveWithCells="1" sizeWithCells="1">
                  <from>
                    <xdr:col>29</xdr:col>
                    <xdr:colOff>19050</xdr:colOff>
                    <xdr:row>0</xdr:row>
                    <xdr:rowOff>28575</xdr:rowOff>
                  </from>
                  <to>
                    <xdr:col>29</xdr:col>
                    <xdr:colOff>304800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24B0B8-47AC-4D9A-A959-7F581C8F05A6}">
          <x14:formula1>
            <xm:f>Paramètres!$D$2:$D$54</xm:f>
          </x14:formula1>
          <xm:sqref>F16 F20 F24 F28 F32 L8 L12 L16 L20 L24 L28 L32 R8 R12 R16 R20 R24 R28 R32 X8 X12 X16 X20 X24 X28 X32 AD8 AD12 AD16 AD20 AD24 AD28 AD32 F8 F12 AJ8 AJ12 AJ16 AJ20 AJ24 AJ28 AJ32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6D9C2-0224-4D55-A6B7-1695C9CAB8FD}">
  <dimension ref="A1:G54"/>
  <sheetViews>
    <sheetView showGridLines="0" workbookViewId="0">
      <selection activeCell="J8" sqref="J8"/>
    </sheetView>
  </sheetViews>
  <sheetFormatPr baseColWidth="10" defaultRowHeight="15" x14ac:dyDescent="0.25"/>
  <cols>
    <col min="3" max="3" width="2.7109375" customWidth="1"/>
    <col min="4" max="4" width="11.42578125" style="29"/>
    <col min="5" max="5" width="2.7109375" customWidth="1"/>
    <col min="6" max="6" width="18.85546875" bestFit="1" customWidth="1"/>
    <col min="7" max="7" width="26.42578125" bestFit="1" customWidth="1"/>
    <col min="8" max="8" width="2.7109375" customWidth="1"/>
  </cols>
  <sheetData>
    <row r="1" spans="1:7" x14ac:dyDescent="0.25">
      <c r="A1" s="18" t="s">
        <v>59</v>
      </c>
      <c r="B1" s="18" t="s">
        <v>58</v>
      </c>
      <c r="D1" s="29" t="s">
        <v>8</v>
      </c>
      <c r="F1" s="73" t="s">
        <v>60</v>
      </c>
      <c r="G1" s="74">
        <f>Janv!AB1</f>
        <v>2020</v>
      </c>
    </row>
    <row r="2" spans="1:7" x14ac:dyDescent="0.25">
      <c r="A2" t="s">
        <v>46</v>
      </c>
      <c r="B2" s="18">
        <v>1</v>
      </c>
      <c r="D2" s="29" t="s">
        <v>20</v>
      </c>
      <c r="F2" s="69" t="s">
        <v>61</v>
      </c>
      <c r="G2" s="70">
        <f t="shared" ref="G2" si="0">DATE(an,1,1)</f>
        <v>43831</v>
      </c>
    </row>
    <row r="3" spans="1:7" x14ac:dyDescent="0.25">
      <c r="A3" t="s">
        <v>47</v>
      </c>
      <c r="B3" s="18">
        <v>2</v>
      </c>
      <c r="D3" s="29" t="s">
        <v>22</v>
      </c>
      <c r="F3" s="69" t="s">
        <v>62</v>
      </c>
      <c r="G3" s="70">
        <f>FLOOR(DAY(MINUTE(an/38)/2+56)&amp;"/5/"&amp;an,7)-34</f>
        <v>43933</v>
      </c>
    </row>
    <row r="4" spans="1:7" x14ac:dyDescent="0.25">
      <c r="A4" t="s">
        <v>48</v>
      </c>
      <c r="B4" s="18">
        <v>3</v>
      </c>
      <c r="D4" s="29" t="s">
        <v>24</v>
      </c>
      <c r="F4" s="69" t="s">
        <v>63</v>
      </c>
      <c r="G4" s="70">
        <f t="shared" ref="G4" si="1">datepaques+1</f>
        <v>43934</v>
      </c>
    </row>
    <row r="5" spans="1:7" x14ac:dyDescent="0.25">
      <c r="A5" t="s">
        <v>49</v>
      </c>
      <c r="B5" s="18">
        <v>4</v>
      </c>
      <c r="D5" s="29" t="s">
        <v>26</v>
      </c>
      <c r="F5" s="69" t="s">
        <v>64</v>
      </c>
      <c r="G5" s="70">
        <f t="shared" ref="G5" si="2">DATE(an,5,1)</f>
        <v>43952</v>
      </c>
    </row>
    <row r="6" spans="1:7" x14ac:dyDescent="0.25">
      <c r="A6" t="s">
        <v>50</v>
      </c>
      <c r="B6" s="18">
        <v>5</v>
      </c>
      <c r="D6" s="29">
        <v>0</v>
      </c>
      <c r="F6" s="69" t="s">
        <v>65</v>
      </c>
      <c r="G6" s="70">
        <f t="shared" ref="G6" si="3">DATE(an,5,8)</f>
        <v>43959</v>
      </c>
    </row>
    <row r="7" spans="1:7" x14ac:dyDescent="0.25">
      <c r="A7" t="s">
        <v>51</v>
      </c>
      <c r="B7" s="18">
        <v>6</v>
      </c>
      <c r="D7" s="29">
        <v>0.5</v>
      </c>
      <c r="F7" s="69" t="s">
        <v>66</v>
      </c>
      <c r="G7" s="70">
        <f t="shared" ref="G7" si="4">datepaques+39</f>
        <v>43972</v>
      </c>
    </row>
    <row r="8" spans="1:7" x14ac:dyDescent="0.25">
      <c r="A8" t="s">
        <v>52</v>
      </c>
      <c r="B8" s="18">
        <v>7</v>
      </c>
      <c r="D8" s="29">
        <v>1</v>
      </c>
      <c r="F8" s="69" t="s">
        <v>67</v>
      </c>
      <c r="G8" s="70">
        <f t="shared" ref="G8" si="5">datepaques+49</f>
        <v>43982</v>
      </c>
    </row>
    <row r="9" spans="1:7" x14ac:dyDescent="0.25">
      <c r="A9" t="s">
        <v>53</v>
      </c>
      <c r="B9" s="18">
        <v>8</v>
      </c>
      <c r="D9" s="29">
        <v>1.5</v>
      </c>
      <c r="F9" s="69" t="s">
        <v>68</v>
      </c>
      <c r="G9" s="70">
        <f t="shared" ref="G9" si="6">datepaques+50</f>
        <v>43983</v>
      </c>
    </row>
    <row r="10" spans="1:7" x14ac:dyDescent="0.25">
      <c r="A10" t="s">
        <v>54</v>
      </c>
      <c r="B10" s="18">
        <v>9</v>
      </c>
      <c r="D10" s="29">
        <v>2</v>
      </c>
      <c r="F10" s="69" t="s">
        <v>69</v>
      </c>
      <c r="G10" s="70">
        <f t="shared" ref="G10" si="7">DATE(an,7,14)</f>
        <v>44026</v>
      </c>
    </row>
    <row r="11" spans="1:7" x14ac:dyDescent="0.25">
      <c r="A11" t="s">
        <v>55</v>
      </c>
      <c r="B11" s="18">
        <v>10</v>
      </c>
      <c r="D11" s="29">
        <v>2.5</v>
      </c>
      <c r="F11" s="69" t="s">
        <v>70</v>
      </c>
      <c r="G11" s="70">
        <f t="shared" ref="G11" si="8">DATE(an,8,15)</f>
        <v>44058</v>
      </c>
    </row>
    <row r="12" spans="1:7" x14ac:dyDescent="0.25">
      <c r="A12" t="s">
        <v>56</v>
      </c>
      <c r="B12" s="18">
        <v>11</v>
      </c>
      <c r="D12" s="29">
        <v>3</v>
      </c>
      <c r="F12" s="69" t="s">
        <v>71</v>
      </c>
      <c r="G12" s="70">
        <f t="shared" ref="G12" si="9">DATE(an,11,1)</f>
        <v>44136</v>
      </c>
    </row>
    <row r="13" spans="1:7" x14ac:dyDescent="0.25">
      <c r="A13" t="s">
        <v>57</v>
      </c>
      <c r="B13" s="18">
        <v>12</v>
      </c>
      <c r="D13" s="29">
        <v>3.5</v>
      </c>
      <c r="F13" s="69" t="s">
        <v>72</v>
      </c>
      <c r="G13" s="70">
        <f t="shared" ref="G13" si="10">DATE(an,11,11)</f>
        <v>44146</v>
      </c>
    </row>
    <row r="14" spans="1:7" x14ac:dyDescent="0.25">
      <c r="D14" s="29">
        <v>4</v>
      </c>
      <c r="F14" s="71" t="s">
        <v>73</v>
      </c>
      <c r="G14" s="72">
        <f>DATE(an,12,25)</f>
        <v>44190</v>
      </c>
    </row>
    <row r="15" spans="1:7" x14ac:dyDescent="0.25">
      <c r="D15" s="29">
        <v>4.5</v>
      </c>
    </row>
    <row r="16" spans="1:7" x14ac:dyDescent="0.25">
      <c r="D16" s="29">
        <v>5</v>
      </c>
    </row>
    <row r="17" spans="4:4" x14ac:dyDescent="0.25">
      <c r="D17" s="29">
        <v>5.5</v>
      </c>
    </row>
    <row r="18" spans="4:4" x14ac:dyDescent="0.25">
      <c r="D18" s="29">
        <v>6</v>
      </c>
    </row>
    <row r="19" spans="4:4" x14ac:dyDescent="0.25">
      <c r="D19" s="29">
        <v>6.5</v>
      </c>
    </row>
    <row r="20" spans="4:4" x14ac:dyDescent="0.25">
      <c r="D20" s="29">
        <v>7</v>
      </c>
    </row>
    <row r="21" spans="4:4" x14ac:dyDescent="0.25">
      <c r="D21" s="29">
        <v>7.5</v>
      </c>
    </row>
    <row r="22" spans="4:4" x14ac:dyDescent="0.25">
      <c r="D22" s="29">
        <v>8</v>
      </c>
    </row>
    <row r="23" spans="4:4" x14ac:dyDescent="0.25">
      <c r="D23" s="29">
        <v>8.5</v>
      </c>
    </row>
    <row r="24" spans="4:4" x14ac:dyDescent="0.25">
      <c r="D24" s="29">
        <v>9</v>
      </c>
    </row>
    <row r="25" spans="4:4" x14ac:dyDescent="0.25">
      <c r="D25" s="29">
        <v>9.5</v>
      </c>
    </row>
    <row r="26" spans="4:4" x14ac:dyDescent="0.25">
      <c r="D26" s="29">
        <v>10</v>
      </c>
    </row>
    <row r="27" spans="4:4" x14ac:dyDescent="0.25">
      <c r="D27" s="29">
        <v>10.5</v>
      </c>
    </row>
    <row r="28" spans="4:4" x14ac:dyDescent="0.25">
      <c r="D28" s="29">
        <v>11</v>
      </c>
    </row>
    <row r="29" spans="4:4" x14ac:dyDescent="0.25">
      <c r="D29" s="29">
        <v>11.5</v>
      </c>
    </row>
    <row r="30" spans="4:4" x14ac:dyDescent="0.25">
      <c r="D30" s="29">
        <v>12</v>
      </c>
    </row>
    <row r="31" spans="4:4" x14ac:dyDescent="0.25">
      <c r="D31" s="29">
        <v>12.5</v>
      </c>
    </row>
    <row r="32" spans="4:4" x14ac:dyDescent="0.25">
      <c r="D32" s="29">
        <v>13</v>
      </c>
    </row>
    <row r="33" spans="4:4" x14ac:dyDescent="0.25">
      <c r="D33" s="29">
        <v>13.5</v>
      </c>
    </row>
    <row r="34" spans="4:4" x14ac:dyDescent="0.25">
      <c r="D34" s="29">
        <v>14</v>
      </c>
    </row>
    <row r="35" spans="4:4" x14ac:dyDescent="0.25">
      <c r="D35" s="29">
        <v>14.5</v>
      </c>
    </row>
    <row r="36" spans="4:4" x14ac:dyDescent="0.25">
      <c r="D36" s="29">
        <v>15</v>
      </c>
    </row>
    <row r="37" spans="4:4" x14ac:dyDescent="0.25">
      <c r="D37" s="29">
        <v>15.5</v>
      </c>
    </row>
    <row r="38" spans="4:4" x14ac:dyDescent="0.25">
      <c r="D38" s="29">
        <v>16</v>
      </c>
    </row>
    <row r="39" spans="4:4" x14ac:dyDescent="0.25">
      <c r="D39" s="29">
        <v>16.5</v>
      </c>
    </row>
    <row r="40" spans="4:4" x14ac:dyDescent="0.25">
      <c r="D40" s="29">
        <v>17</v>
      </c>
    </row>
    <row r="41" spans="4:4" x14ac:dyDescent="0.25">
      <c r="D41" s="29">
        <v>17.5</v>
      </c>
    </row>
    <row r="42" spans="4:4" x14ac:dyDescent="0.25">
      <c r="D42" s="29">
        <v>18</v>
      </c>
    </row>
    <row r="43" spans="4:4" x14ac:dyDescent="0.25">
      <c r="D43" s="29">
        <v>18.5</v>
      </c>
    </row>
    <row r="44" spans="4:4" x14ac:dyDescent="0.25">
      <c r="D44" s="29">
        <v>19</v>
      </c>
    </row>
    <row r="45" spans="4:4" x14ac:dyDescent="0.25">
      <c r="D45" s="29">
        <v>19.5</v>
      </c>
    </row>
    <row r="46" spans="4:4" x14ac:dyDescent="0.25">
      <c r="D46" s="29">
        <v>20</v>
      </c>
    </row>
    <row r="47" spans="4:4" x14ac:dyDescent="0.25">
      <c r="D47" s="29">
        <v>20.5</v>
      </c>
    </row>
    <row r="48" spans="4:4" x14ac:dyDescent="0.25">
      <c r="D48" s="29">
        <v>21</v>
      </c>
    </row>
    <row r="49" spans="4:4" x14ac:dyDescent="0.25">
      <c r="D49" s="29">
        <v>21.5</v>
      </c>
    </row>
    <row r="50" spans="4:4" x14ac:dyDescent="0.25">
      <c r="D50" s="29">
        <v>22</v>
      </c>
    </row>
    <row r="51" spans="4:4" x14ac:dyDescent="0.25">
      <c r="D51" s="29">
        <v>22.5</v>
      </c>
    </row>
    <row r="52" spans="4:4" x14ac:dyDescent="0.25">
      <c r="D52" s="29">
        <v>23</v>
      </c>
    </row>
    <row r="53" spans="4:4" x14ac:dyDescent="0.25">
      <c r="D53" s="29">
        <v>23.5</v>
      </c>
    </row>
    <row r="54" spans="4:4" x14ac:dyDescent="0.25">
      <c r="D54" s="29">
        <v>24</v>
      </c>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7</vt:i4>
      </vt:variant>
    </vt:vector>
  </HeadingPairs>
  <TitlesOfParts>
    <vt:vector size="15" baseType="lpstr">
      <vt:lpstr>Tutoriel</vt:lpstr>
      <vt:lpstr>Janv</vt:lpstr>
      <vt:lpstr>Fév</vt:lpstr>
      <vt:lpstr>Mars</vt:lpstr>
      <vt:lpstr>Avr</vt:lpstr>
      <vt:lpstr>Mai</vt:lpstr>
      <vt:lpstr>Juin</vt:lpstr>
      <vt:lpstr>Paramètres</vt:lpstr>
      <vt:lpstr>an</vt:lpstr>
      <vt:lpstr>datepaques</vt:lpstr>
      <vt:lpstr>Feries</vt:lpstr>
      <vt:lpstr>Jours_feries</vt:lpstr>
      <vt:lpstr>L_Mois</vt:lpstr>
      <vt:lpstr>L_Nb_Mois</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PSTART</dc:creator>
  <cp:lastModifiedBy>Zébulon</cp:lastModifiedBy>
  <cp:lastPrinted>2019-11-22T00:18:54Z</cp:lastPrinted>
  <dcterms:created xsi:type="dcterms:W3CDTF">2017-01-03T10:35:28Z</dcterms:created>
  <dcterms:modified xsi:type="dcterms:W3CDTF">2019-11-22T01:27:00Z</dcterms:modified>
</cp:coreProperties>
</file>