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8F35D3AB-BB7F-4EE4-B664-C2C1E0706865}" xr6:coauthVersionLast="47" xr6:coauthVersionMax="47" xr10:uidLastSave="{00000000-0000-0000-0000-000000000000}"/>
  <bookViews>
    <workbookView xWindow="-108" yWindow="-108" windowWidth="23256" windowHeight="12576" activeTab="1" xr2:uid="{06F98F15-6629-401F-A17E-3878945F1423}"/>
  </bookViews>
  <sheets>
    <sheet name="Param" sheetId="2" r:id="rId1"/>
    <sheet name="Agenda" sheetId="4" r:id="rId2"/>
    <sheet name="Data" sheetId="3" r:id="rId3"/>
  </sheets>
  <definedNames>
    <definedName name="Annee">YEAR(Agenda!$C$2)</definedName>
    <definedName name="DebPer">Agenda!$C$2</definedName>
    <definedName name="DebVac">DataGouv[Début]</definedName>
    <definedName name="DonnéesExternes_1" localSheetId="1" hidden="1">Agenda!$B$6:$C$97</definedName>
    <definedName name="Feries">t_Feries[Date]</definedName>
    <definedName name="FinVac">DataGouv[Fin]</definedName>
    <definedName name="l_Mois">t_Mois[Mois]</definedName>
    <definedName name="Mois">Agenda!$C$4</definedName>
    <definedName name="Zone">Agenda!$C$3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8" i="3" l="1" a="1"/>
  <c r="E28" i="3" s="1"/>
  <c r="E27" i="3"/>
  <c r="E25" i="3" a="1"/>
  <c r="E25" i="3" s="1"/>
  <c r="E24" i="3" a="1"/>
  <c r="E24" i="3" s="1"/>
  <c r="E23" i="3" a="1"/>
  <c r="E23" i="3" s="1"/>
  <c r="E22" i="3" a="1"/>
  <c r="E22" i="3" s="1"/>
  <c r="E21" i="3"/>
  <c r="E20" i="3" a="1"/>
  <c r="E20" i="3" s="1"/>
  <c r="E19" i="3" a="1"/>
  <c r="E19" i="3" s="1"/>
  <c r="E18" i="3" a="1"/>
  <c r="E18" i="3" s="1"/>
  <c r="E17" i="3"/>
  <c r="E16" i="3"/>
  <c r="E15" i="3"/>
  <c r="E14" i="3"/>
  <c r="E13" i="3"/>
  <c r="E12" i="3"/>
  <c r="E11" i="3"/>
  <c r="E10" i="3"/>
  <c r="E9" i="3"/>
  <c r="E8" i="3"/>
  <c r="E7" i="3"/>
  <c r="E6" i="3"/>
  <c r="E5" i="3" a="1"/>
  <c r="E5" i="3" s="1"/>
  <c r="H6" i="3"/>
  <c r="H7" i="3" l="1"/>
  <c r="H8" i="3" s="1"/>
  <c r="H9" i="3" s="1"/>
  <c r="H10" i="3" l="1"/>
  <c r="H11" i="3" l="1"/>
  <c r="H12" i="3" l="1"/>
  <c r="H13" i="3" l="1"/>
  <c r="H15" i="3" l="1"/>
  <c r="H16" i="3" l="1"/>
  <c r="H17" i="3" l="1"/>
  <c r="H18" i="3" l="1"/>
  <c r="H19" i="3" l="1"/>
  <c r="H20" i="3" l="1"/>
  <c r="H21" i="3" l="1"/>
  <c r="H22" i="3" l="1"/>
  <c r="H23" i="3" l="1"/>
  <c r="H24" i="3" l="1"/>
  <c r="H28" i="3" l="1"/>
  <c r="H29" i="3" l="1"/>
  <c r="H30" i="3" l="1"/>
  <c r="H31" i="3" l="1"/>
  <c r="H32" i="3" l="1"/>
  <c r="H33" i="3" l="1"/>
  <c r="H34" i="3" l="1"/>
  <c r="H35" i="3" l="1"/>
  <c r="H36" i="3" l="1"/>
  <c r="H37" i="3" l="1"/>
  <c r="H38" i="3" l="1"/>
  <c r="H39" i="3" l="1"/>
  <c r="H40" i="3" l="1"/>
  <c r="H41" i="3" l="1"/>
  <c r="H42" i="3" l="1"/>
  <c r="H43" i="3" l="1"/>
  <c r="H44" i="3" l="1"/>
  <c r="H45" i="3" l="1"/>
  <c r="H46" i="3" l="1"/>
  <c r="H47" i="3" l="1"/>
  <c r="H48" i="3" l="1"/>
  <c r="H49" i="3" l="1"/>
  <c r="H50" i="3" l="1"/>
  <c r="H51" i="3" l="1"/>
  <c r="H52" i="3" l="1"/>
  <c r="H53" i="3" l="1"/>
  <c r="H54" i="3" l="1"/>
  <c r="H55" i="3" l="1"/>
  <c r="H56" i="3" l="1"/>
  <c r="H57" i="3" l="1"/>
  <c r="H58" i="3" l="1"/>
  <c r="H59" i="3" l="1"/>
  <c r="H60" i="3" l="1"/>
  <c r="C28" i="2" l="1" a="1"/>
  <c r="C28" i="2" s="1"/>
  <c r="C27" i="2" a="1"/>
  <c r="C27" i="2" s="1"/>
  <c r="C26" i="2" a="1"/>
  <c r="C26" i="2" s="1"/>
  <c r="C25" i="2" a="1"/>
  <c r="C25" i="2" s="1"/>
  <c r="C24" i="2" a="1"/>
  <c r="C24" i="2" s="1"/>
  <c r="C20" i="2" a="1"/>
  <c r="C20" i="2" s="1"/>
  <c r="C19" i="2" a="1"/>
  <c r="C19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C7" i="2" a="1"/>
  <c r="C7" i="2" s="1"/>
  <c r="C6" i="2" a="1"/>
  <c r="C6" i="2" s="1"/>
  <c r="C4" i="2" a="1"/>
  <c r="C4" i="2" s="1"/>
  <c r="C9" i="2" s="1"/>
  <c r="C3" i="2" a="1"/>
  <c r="C3" i="2" s="1"/>
  <c r="C18" i="2" l="1"/>
  <c r="C23" i="2"/>
  <c r="C22" i="2"/>
  <c r="C21" i="2"/>
  <c r="C8" i="2"/>
  <c r="C10" i="2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Lily</author>
  </authors>
  <commentList>
    <comment ref="H37" authorId="0" shapeId="0" xr:uid="{C6018B24-6DF0-4C3D-A6F4-ABEEF9B64ED8}">
      <text>
        <r>
          <rPr>
            <b/>
            <sz val="9"/>
            <color indexed="81"/>
            <rFont val="Tahoma"/>
            <charset val="1"/>
          </rPr>
          <t>Lily:</t>
        </r>
        <r>
          <rPr>
            <sz val="9"/>
            <color indexed="81"/>
            <rFont val="Tahoma"/>
            <charset val="1"/>
          </rPr>
          <t xml:space="preserve">
Le jeudi 15 ou le mercredi 14?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0AD08E-3E03-4A66-9FA3-07C13C4F71F5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B8633C3D-891F-42B1-95A0-F9D285E7C43B}" keepAlive="1" name="Requête - Dates &amp; Fériés" description="Connexion à la requête « Dates &amp; Fériés » dans le classeur." type="5" refreshedVersion="8" background="1" saveData="1">
    <dbPr connection="Provider=Microsoft.Mashup.OleDb.1;Data Source=$Workbook$;Location=&quot;Dates &amp; Fériés&quot;;Extended Properties=&quot;&quot;" command="SELECT * FROM [Dates &amp; Fériés]"/>
  </connection>
  <connection id="3" xr16:uid="{B2B9919D-34EC-42B6-937E-C088CBB78EC8}" keepAlive="1" name="Requête - Dates calculées" description="Connexion à la requête « Dates calculées » dans le classeur." type="5" refreshedVersion="0" background="1">
    <dbPr connection="Provider=Microsoft.Mashup.OleDb.1;Data Source=$Workbook$;Location=&quot;Dates calculées&quot;;Extended Properties=&quot;&quot;" command="SELECT * FROM [Dates calculées]"/>
  </connection>
  <connection id="4" xr16:uid="{0F138EDD-A6A1-4530-9156-7DA2678961A4}" keepAlive="1" name="Requête - Dates saisies" description="Connexion à la requête « Dates saisies » dans le classeur." type="5" refreshedVersion="0" background="1">
    <dbPr connection="Provider=Microsoft.Mashup.OleDb.1;Data Source=$Workbook$;Location=&quot;Dates saisies&quot;;Extended Properties=&quot;&quot;" command="SELECT * FROM [Dates saisies]"/>
  </connection>
  <connection id="5" xr16:uid="{FBE59D26-38BD-4944-827A-ED389F4FAF86}" keepAlive="1" name="Requête - DebPer" description="Connexion à la requête « DebPer » dans le classeur." type="5" refreshedVersion="0" background="1">
    <dbPr connection="Provider=Microsoft.Mashup.OleDb.1;Data Source=$Workbook$;Location=DebPer;Extended Properties=&quot;&quot;" command="SELECT * FROM [DebPer]"/>
  </connection>
  <connection id="6" xr16:uid="{EC675CD0-64D0-41B1-9A59-1093FB3E10F1}" keepAlive="1" name="Requête - Feries" description="Connexion à la requête « Feries » dans le classeur." type="5" refreshedVersion="0" background="1">
    <dbPr connection="Provider=Microsoft.Mashup.OleDb.1;Data Source=$Workbook$;Location=Feries;Extended Properties=&quot;&quot;" command="SELECT * FROM [Feries]"/>
  </connection>
  <connection id="7" xr16:uid="{70A2FC7C-DE03-4367-9C33-7730018A6A4D}" keepAlive="1" name="Requête - FinPer" description="Connexion à la requête « FinPer » dans le classeur." type="5" refreshedVersion="0" background="1">
    <dbPr connection="Provider=Microsoft.Mashup.OleDb.1;Data Source=$Workbook$;Location=FinPer;Extended Properties=&quot;&quot;" command="SELECT * FROM [FinPer]"/>
  </connection>
  <connection id="8" xr16:uid="{D3AB46E3-55F3-4BE7-B342-171A3457EE6F}" keepAlive="1" name="Requête - Liste dates" description="Connexion à la requête « Liste dates » dans le classeur." type="5" refreshedVersion="0" background="1">
    <dbPr connection="Provider=Microsoft.Mashup.OleDb.1;Data Source=$Workbook$;Location=&quot;Liste dates&quot;;Extended Properties=&quot;&quot;" command="SELECT * FROM [Liste dates]"/>
  </connection>
  <connection id="9" xr16:uid="{D45B2B70-5D27-4D72-BC0E-783FE37C7F2F}" keepAlive="1" name="Requête - Liste evenement1" description="Connexion à la requête « Liste evenement » dans le classeur." type="5" refreshedVersion="0" background="1">
    <dbPr connection="Provider=Microsoft.Mashup.OleDb.1;Data Source=$Workbook$;Location=&quot;Liste evenement&quot;;Extended Properties=&quot;&quot;" command="SELECT * FROM [Liste evenement]"/>
  </connection>
  <connection id="10" xr16:uid="{C3698B53-24D4-4E23-B3AB-097A15926C36}" keepAlive="1" name="Requête - Zone" description="Connexion à la requête « Zone » dans le classeur." type="5" refreshedVersion="0" background="1">
    <dbPr connection="Provider=Microsoft.Mashup.OleDb.1;Data Source=$Workbook$;Location=Zone;Extended Properties=&quot;&quot;" command="SELECT * FROM [Zon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<sst xmlns="http://schemas.openxmlformats.org/spreadsheetml/2006/main" count="265" uniqueCount="103">
  <si>
    <t>Libellé</t>
  </si>
  <si>
    <t>Date</t>
  </si>
  <si>
    <t>1er Janvier</t>
  </si>
  <si>
    <t>Pâques</t>
  </si>
  <si>
    <t>Lundi de Pâques</t>
  </si>
  <si>
    <t>Fête du travail</t>
  </si>
  <si>
    <t>Victoire 1945</t>
  </si>
  <si>
    <t>Ascension</t>
  </si>
  <si>
    <t>Pentecôte</t>
  </si>
  <si>
    <t>Lundi de la Pentecôte</t>
  </si>
  <si>
    <t>Fête Nationale</t>
  </si>
  <si>
    <t>Assomption</t>
  </si>
  <si>
    <t>Toussaint</t>
  </si>
  <si>
    <t>Armistice 1918</t>
  </si>
  <si>
    <t>Noël</t>
  </si>
  <si>
    <t>Début période</t>
  </si>
  <si>
    <t>Zone</t>
  </si>
  <si>
    <t>C</t>
  </si>
  <si>
    <t>Mois</t>
  </si>
  <si>
    <t>Août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</si>
  <si>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</si>
  <si>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</si>
  <si>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</si>
  <si>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</si>
  <si>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</si>
  <si>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</si>
  <si>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</si>
  <si>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</si>
  <si>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</si>
  <si>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</si>
  <si>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</si>
  <si>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Banque alimentaire</t>
  </si>
  <si>
    <t>1 vendredi du mois de novembre</t>
  </si>
  <si>
    <t>novembre</t>
  </si>
  <si>
    <t>Repas mensuel</t>
  </si>
  <si>
    <t>dernier jeudi de chaque mois</t>
  </si>
  <si>
    <t>Huitres</t>
  </si>
  <si>
    <t>premier jeudi du mois de décembre</t>
  </si>
  <si>
    <t>décembre</t>
  </si>
  <si>
    <t xml:space="preserve">Vœux </t>
  </si>
  <si>
    <t>premier jeudi du mois de janvier</t>
  </si>
  <si>
    <t>janvier</t>
  </si>
  <si>
    <t>Crêpes</t>
  </si>
  <si>
    <t>premier jeudi du mois de février</t>
  </si>
  <si>
    <t>février</t>
  </si>
  <si>
    <t>Soirée au coin du feu</t>
  </si>
  <si>
    <t>Dernier jeudi du mois de mars</t>
  </si>
  <si>
    <t>Concert</t>
  </si>
  <si>
    <t>premier jeudi du mois de mars</t>
  </si>
  <si>
    <t>mars</t>
  </si>
  <si>
    <t>premier samedi du mois d'avril</t>
  </si>
  <si>
    <t>avril</t>
  </si>
  <si>
    <t>Prix</t>
  </si>
  <si>
    <t>deuxième jeudi du mois de mai</t>
  </si>
  <si>
    <t>mai</t>
  </si>
  <si>
    <t>Deuxième jeudi du mois de juin</t>
  </si>
  <si>
    <t>juin</t>
  </si>
  <si>
    <t>Visite</t>
  </si>
  <si>
    <t>Visite en mars</t>
  </si>
  <si>
    <t xml:space="preserve"> </t>
  </si>
  <si>
    <t>Passation</t>
  </si>
  <si>
    <t>dernier jeud de juin</t>
  </si>
  <si>
    <t>Beaujolais nouveau</t>
  </si>
  <si>
    <t>3° jeudi du mois de novembre</t>
  </si>
  <si>
    <t>PASSATION</t>
  </si>
  <si>
    <t>Relâche</t>
  </si>
  <si>
    <t>GARDEN PARTY</t>
  </si>
  <si>
    <t xml:space="preserve">Pique-nique chez </t>
  </si>
  <si>
    <t>relache</t>
  </si>
  <si>
    <t>apero President</t>
  </si>
  <si>
    <t xml:space="preserve">Repas statutaire </t>
  </si>
  <si>
    <t>Apero</t>
  </si>
  <si>
    <t xml:space="preserve">presentation des actions de l'année </t>
  </si>
  <si>
    <t>apero local</t>
  </si>
  <si>
    <t>Collecte banque alimentaire</t>
  </si>
  <si>
    <t>Exposition</t>
  </si>
  <si>
    <t>Soirée Beaujolais Nouveau</t>
  </si>
  <si>
    <t>AG et repas</t>
  </si>
  <si>
    <t xml:space="preserve">Repas de Noël </t>
  </si>
  <si>
    <t>Soirée huîtres</t>
  </si>
  <si>
    <t>Voeux du Président et apéro</t>
  </si>
  <si>
    <t xml:space="preserve">Conférence </t>
  </si>
  <si>
    <t>Soirée crêpes</t>
  </si>
  <si>
    <t>conférence</t>
  </si>
  <si>
    <t>Soirée Ecossaise - ouvert au public</t>
  </si>
  <si>
    <t>remise du prix</t>
  </si>
  <si>
    <t>Repas au coin du feu</t>
  </si>
  <si>
    <t>concert</t>
  </si>
  <si>
    <t>repas</t>
  </si>
  <si>
    <t>Férié - relâche?</t>
  </si>
  <si>
    <t>Conditions</t>
  </si>
  <si>
    <t>Description</t>
  </si>
  <si>
    <t>Début</t>
  </si>
  <si>
    <t>Fin</t>
  </si>
  <si>
    <t>Vacances d'Été</t>
  </si>
  <si>
    <t>Vacances de la Toussaint</t>
  </si>
  <si>
    <t>Vacances d'Hiver</t>
  </si>
  <si>
    <t>Pont de l'Ascension</t>
  </si>
  <si>
    <t>Vacances de Noël</t>
  </si>
  <si>
    <t>Vacances de Printemps</t>
  </si>
  <si>
    <t>Dates calculées à l'aide de formules</t>
  </si>
  <si>
    <t>Dates saisies par l'utilisateur</t>
  </si>
  <si>
    <t>Evenement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</si>
</sst>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9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b/>
      <sz val="11"/>
      <color theme="1"/>
      <name val="Segoe UI"/>
      <family val="2"/>
    </font>
    <font>
      <sz val="11"/>
      <color theme="1"/>
      <name val="Aptos Narrow"/>
      <family val="2"/>
      <scheme val="minor"/>
    </font>
    <font>
      <sz val="10"/>
      <name val="Segoe U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8"/>
      <name val="Aptos Narrow"/>
      <family val="2"/>
      <scheme val="minor"/>
    </font>
    <font>
      <sz val="11"/>
      <color theme="9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medium">
        <color rgb="FF002060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14" fontId="4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left" vertical="center" indent="1"/>
    </xf>
    <xf numFmtId="0" fontId="1" fillId="2" borderId="0" xfId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1" fillId="2" borderId="0" xfId="1" applyFont="1" applyFill="1" applyAlignment="1">
      <alignment horizontal="left" vertical="center" wrapText="1"/>
    </xf>
    <xf numFmtId="0" fontId="0" fillId="0" borderId="0" xfId="1" applyFont="1" applyAlignment="1">
      <alignment horizontal="left" vertical="center"/>
    </xf>
    <xf numFmtId="0" fontId="2" fillId="0" borderId="0" xfId="0" applyFont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left" vertical="center" indent="1"/>
    </xf>
    <xf numFmtId="0" fontId="7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inden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NumberFormat="1" applyAlignment="1">
      <alignment horizontal="left" vertical="center" indent="1"/>
    </xf>
  </cellXfs>
  <cellStyles count="2">
    <cellStyle name="Normal" xfId="0" builtinId="0"/>
    <cellStyle name="Normal 2" xfId="1" xr:uid="{8CE7B892-8076-4B66-B80A-774E38C5B502}"/>
  </cellStyles>
  <dxfs count="25">
    <dxf>
      <numFmt numFmtId="0" formatCode="General"/>
      <alignment horizontal="left" vertical="center" textRotation="0" wrapText="0" relative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</font>
      <numFmt numFmtId="165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2EF1CCF9-BFFE-41E9-8C0B-3EC5DA6C79DB}" autoFormatId="16" applyNumberFormats="0" applyBorderFormats="0" applyFontFormats="0" applyPatternFormats="0" applyAlignmentFormats="0" applyWidthHeightFormats="0">
  <queryTableRefresh nextId="4">
    <queryTableFields count="3">
      <queryTableField id="1" name="Description" tableColumnId="1"/>
      <queryTableField id="2" name="Début" tableColumnId="2"/>
      <queryTableField id="3" name="Fin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D1655ECF-E4DA-4192-8CFC-D1D9D69E4301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Evenement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BCD347-57EA-40D4-BF6A-051832DFD515}" name="t_Mois" displayName="t_Mois" ref="E2:E14" totalsRowShown="0" headerRowDxfId="24" dataDxfId="23">
  <autoFilter ref="E2:E14" xr:uid="{8BBCD347-57EA-40D4-BF6A-051832DFD515}"/>
  <tableColumns count="1">
    <tableColumn id="1" xr3:uid="{B2F9B559-7A91-48BF-AAB4-3DD9F44B9570}" name="Mois" data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CCBDAF-0090-497B-8700-92B63DA85BF8}" name="t_Feries" displayName="t_Feries" ref="B2:C28" totalsRowShown="0" headerRowDxfId="21" dataDxfId="20">
  <autoFilter ref="B2:C28" xr:uid="{DECCBDAF-0090-497B-8700-92B63DA85BF8}">
    <filterColumn colId="0" hiddenButton="1"/>
    <filterColumn colId="1" hiddenButton="1"/>
  </autoFilter>
  <tableColumns count="2">
    <tableColumn id="1" xr3:uid="{8062BB5C-83B8-4304-BAA3-517979039277}" name="Libellé" dataDxfId="19" dataCellStyle="Normal 2"/>
    <tableColumn id="2" xr3:uid="{5ED81764-1FE7-4F05-A069-E7C6E8537398}" name="Date" dataDxfId="18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984FFAF-2439-451E-89E2-B12CF3C64699}" name="DataGouv" displayName="DataGouv" ref="G2:I9" tableType="queryTable" totalsRowShown="0">
  <autoFilter ref="G2:I9" xr:uid="{5984FFAF-2439-451E-89E2-B12CF3C64699}">
    <filterColumn colId="0" hiddenButton="1"/>
    <filterColumn colId="1" hiddenButton="1"/>
    <filterColumn colId="2" hiddenButton="1"/>
  </autoFilter>
  <tableColumns count="3">
    <tableColumn id="1" xr3:uid="{E4BE02DF-9D14-4D45-852D-6C6985F94A3C}" uniqueName="1" name="Description" queryTableFieldId="1" dataDxfId="17"/>
    <tableColumn id="2" xr3:uid="{F01DFA7F-290F-48E8-A552-678AB813424D}" uniqueName="2" name="Début" queryTableFieldId="2" dataDxfId="16"/>
    <tableColumn id="3" xr3:uid="{A43F0F5E-17EA-41A1-B140-E862E3D0C931}" uniqueName="3" name="Fin" queryTableFieldId="3" dataDxfId="1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B92D81-800B-42CC-A4D3-7ACF53C12436}" name="Dates___Fériés" displayName="Dates___Fériés" ref="B6:C97" tableType="queryTable" totalsRowShown="0" dataDxfId="2">
  <autoFilter ref="B6:C97" xr:uid="{9EB92D81-800B-42CC-A4D3-7ACF53C12436}">
    <filterColumn colId="0" hiddenButton="1"/>
    <filterColumn colId="1" hiddenButton="1"/>
  </autoFilter>
  <tableColumns count="2">
    <tableColumn id="1" xr3:uid="{7F454DE7-5C05-474D-8373-3963E1E34C85}" uniqueName="1" name="Date" queryTableFieldId="1" dataDxfId="1"/>
    <tableColumn id="2" xr3:uid="{4935C3A7-2AB8-47A9-B858-7518D7F85ABC}" uniqueName="2" name="Evenement" queryTableFieldId="2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201F7-CCCB-4433-8F78-4928DE69E3C5}" name="t_DateAIncrement" displayName="t_DateAIncrement" ref="B4:E28" totalsRowShown="0" headerRowDxfId="14" dataDxfId="12" headerRowBorderDxfId="13" tableBorderDxfId="11" totalsRowBorderDxfId="10">
  <autoFilter ref="B4:E28" xr:uid="{06B201F7-CCCB-4433-8F78-4928DE69E3C5}">
    <filterColumn colId="0" hiddenButton="1"/>
    <filterColumn colId="1" hiddenButton="1"/>
    <filterColumn colId="2" hiddenButton="1"/>
    <filterColumn colId="3" hiddenButton="1"/>
  </autoFilter>
  <tableColumns count="4">
    <tableColumn id="1" xr3:uid="{ABDDD083-91DF-48ED-9B0B-9434AA2B6690}" name="Libellé" dataDxfId="9"/>
    <tableColumn id="2" xr3:uid="{C3530512-72F9-45CA-90EE-7A73ABFA7970}" name="Conditions" dataDxfId="8"/>
    <tableColumn id="3" xr3:uid="{4C5CA1CC-F340-4252-9D12-98631D87E558}" name="Mois" dataDxfId="7"/>
    <tableColumn id="4" xr3:uid="{A1D7357A-3BC8-4598-B0D3-5E3093B4ABFC}" name="Date" dataDxfId="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0BA107-0CB1-4BC7-822B-2360E28CBE64}" name="t_DateAgenda" displayName="t_DateAgenda" ref="G4:H60" totalsRowShown="0" headerRowDxfId="5">
  <autoFilter ref="G4:H60" xr:uid="{B90BA107-0CB1-4BC7-822B-2360E28CBE64}">
    <filterColumn colId="0" hiddenButton="1"/>
    <filterColumn colId="1" hiddenButton="1"/>
  </autoFilter>
  <tableColumns count="2">
    <tableColumn id="1" xr3:uid="{097A06B6-70AC-4CD0-85D9-85A1FF15B80B}" name="Libellé" dataDxfId="4"/>
    <tableColumn id="2" xr3:uid="{31EC9D79-A5ED-47DA-B40E-CC717B16DA8F}" name="Date" dataDxfId="3">
      <calculatedColumnFormula>H4+7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98DA-CE3D-4414-AE59-04EC3AC0B4B1}">
  <dimension ref="B2:I28"/>
  <sheetViews>
    <sheetView showGridLines="0" workbookViewId="0">
      <selection activeCell="K6" sqref="K6"/>
    </sheetView>
  </sheetViews>
  <sheetFormatPr baseColWidth="10" defaultRowHeight="16.8" x14ac:dyDescent="0.4"/>
  <cols>
    <col min="1" max="1" width="3.69921875" style="2" customWidth="1"/>
    <col min="2" max="2" width="19.3984375" style="2" bestFit="1" customWidth="1"/>
    <col min="3" max="3" width="11.796875" style="2" bestFit="1" customWidth="1"/>
    <col min="4" max="4" width="3.69921875" style="2" customWidth="1"/>
    <col min="5" max="5" width="11.09765625" style="2" bestFit="1" customWidth="1"/>
    <col min="6" max="6" width="3.69921875" style="2" customWidth="1"/>
    <col min="7" max="7" width="22.09765625" style="2" bestFit="1" customWidth="1"/>
    <col min="8" max="9" width="11.69921875" style="2" customWidth="1"/>
    <col min="10" max="10" width="3.69921875" style="2" customWidth="1"/>
    <col min="11" max="16384" width="11.19921875" style="2"/>
  </cols>
  <sheetData>
    <row r="2" spans="2:9" x14ac:dyDescent="0.4">
      <c r="B2" s="6" t="s">
        <v>0</v>
      </c>
      <c r="C2" s="4" t="s">
        <v>1</v>
      </c>
      <c r="E2" s="9" t="s">
        <v>18</v>
      </c>
      <c r="G2" s="5" t="s">
        <v>91</v>
      </c>
      <c r="H2" s="10" t="s">
        <v>92</v>
      </c>
      <c r="I2" s="10" t="s">
        <v>93</v>
      </c>
    </row>
    <row r="3" spans="2:9" x14ac:dyDescent="0.4">
      <c r="B3" s="7" t="s">
        <v>2</v>
      </c>
      <c r="C3" s="1" cm="1">
        <f t="array" ref="C3">DATE(Annee,1,1)</f>
        <v>46023</v>
      </c>
      <c r="E3" s="9" t="s">
        <v>20</v>
      </c>
      <c r="G3" s="5" t="s">
        <v>94</v>
      </c>
      <c r="H3" s="18">
        <v>46207</v>
      </c>
      <c r="I3" s="18">
        <v>46265</v>
      </c>
    </row>
    <row r="4" spans="2:9" x14ac:dyDescent="0.4">
      <c r="B4" s="7" t="s">
        <v>3</v>
      </c>
      <c r="C4" s="1" cm="1">
        <f t="array" ref="C4">ROUND(DATE(Annee,4,MOD(234-11*MOD(Annee,19),30))/7,)*7-6</f>
        <v>46117</v>
      </c>
      <c r="E4" s="9" t="s">
        <v>21</v>
      </c>
      <c r="G4" s="5" t="s">
        <v>95</v>
      </c>
      <c r="H4" s="18">
        <v>46312</v>
      </c>
      <c r="I4" s="18">
        <v>46328</v>
      </c>
    </row>
    <row r="5" spans="2:9" x14ac:dyDescent="0.4">
      <c r="B5" s="7" t="s">
        <v>4</v>
      </c>
      <c r="C5" s="1">
        <f>C4+1</f>
        <v>46118</v>
      </c>
      <c r="E5" s="9" t="s">
        <v>22</v>
      </c>
      <c r="G5" s="5" t="s">
        <v>96</v>
      </c>
      <c r="H5" s="18">
        <v>46424</v>
      </c>
      <c r="I5" s="18">
        <v>46440</v>
      </c>
    </row>
    <row r="6" spans="2:9" x14ac:dyDescent="0.4">
      <c r="B6" s="7" t="s">
        <v>5</v>
      </c>
      <c r="C6" s="1" cm="1">
        <f t="array" ref="C6">DATE(Annee,5,1)</f>
        <v>46143</v>
      </c>
      <c r="E6" s="9" t="s">
        <v>23</v>
      </c>
      <c r="G6" s="5" t="s">
        <v>97</v>
      </c>
      <c r="H6" s="18">
        <v>46514</v>
      </c>
      <c r="I6" s="18">
        <v>46514</v>
      </c>
    </row>
    <row r="7" spans="2:9" x14ac:dyDescent="0.4">
      <c r="B7" s="7" t="s">
        <v>6</v>
      </c>
      <c r="C7" s="1" cm="1">
        <f t="array" ref="C7">DATE(Annee,5,8)</f>
        <v>46150</v>
      </c>
      <c r="E7" s="9" t="s">
        <v>24</v>
      </c>
      <c r="G7" s="5" t="s">
        <v>98</v>
      </c>
      <c r="H7" s="18">
        <v>46375</v>
      </c>
      <c r="I7" s="18">
        <v>46391</v>
      </c>
    </row>
    <row r="8" spans="2:9" x14ac:dyDescent="0.4">
      <c r="B8" s="7" t="s">
        <v>7</v>
      </c>
      <c r="C8" s="1">
        <f>C4+39</f>
        <v>46156</v>
      </c>
      <c r="E8" s="9" t="s">
        <v>25</v>
      </c>
      <c r="G8" s="5" t="s">
        <v>99</v>
      </c>
      <c r="H8" s="18">
        <v>46480</v>
      </c>
      <c r="I8" s="18">
        <v>46496</v>
      </c>
    </row>
    <row r="9" spans="2:9" x14ac:dyDescent="0.4">
      <c r="B9" s="7" t="s">
        <v>8</v>
      </c>
      <c r="C9" s="1">
        <f>C4+49</f>
        <v>46166</v>
      </c>
      <c r="E9" s="9" t="s">
        <v>26</v>
      </c>
      <c r="G9" s="5" t="s">
        <v>94</v>
      </c>
      <c r="H9" s="18">
        <v>46207</v>
      </c>
      <c r="I9" s="18">
        <v>46266</v>
      </c>
    </row>
    <row r="10" spans="2:9" x14ac:dyDescent="0.4">
      <c r="B10" s="7" t="s">
        <v>9</v>
      </c>
      <c r="C10" s="1">
        <f>C4+50</f>
        <v>46167</v>
      </c>
      <c r="E10" s="9" t="s">
        <v>19</v>
      </c>
    </row>
    <row r="11" spans="2:9" x14ac:dyDescent="0.4">
      <c r="B11" s="7" t="s">
        <v>10</v>
      </c>
      <c r="C11" s="1" cm="1">
        <f t="array" ref="C11">DATE(Annee,7,14)</f>
        <v>46217</v>
      </c>
      <c r="E11" s="9" t="s">
        <v>27</v>
      </c>
    </row>
    <row r="12" spans="2:9" x14ac:dyDescent="0.4">
      <c r="B12" s="7" t="s">
        <v>11</v>
      </c>
      <c r="C12" s="1" cm="1">
        <f t="array" ref="C12">DATE(Annee,8,15)</f>
        <v>46249</v>
      </c>
      <c r="E12" s="9" t="s">
        <v>28</v>
      </c>
    </row>
    <row r="13" spans="2:9" x14ac:dyDescent="0.4">
      <c r="B13" s="7" t="s">
        <v>12</v>
      </c>
      <c r="C13" s="1" cm="1">
        <f t="array" ref="C13">DATE(Annee,11,1)</f>
        <v>46327</v>
      </c>
      <c r="E13" s="9" t="s">
        <v>29</v>
      </c>
    </row>
    <row r="14" spans="2:9" x14ac:dyDescent="0.4">
      <c r="B14" s="7" t="s">
        <v>13</v>
      </c>
      <c r="C14" s="1" cm="1">
        <f t="array" ref="C14">DATE(Annee,11,11)</f>
        <v>46337</v>
      </c>
      <c r="E14" s="9" t="s">
        <v>30</v>
      </c>
    </row>
    <row r="15" spans="2:9" x14ac:dyDescent="0.4">
      <c r="B15" s="7" t="s">
        <v>14</v>
      </c>
      <c r="C15" s="1" cm="1">
        <f t="array" ref="C15">DATE(Annee,12,25)</f>
        <v>46381</v>
      </c>
    </row>
    <row r="16" spans="2:9" x14ac:dyDescent="0.4">
      <c r="B16" s="7" t="s">
        <v>2</v>
      </c>
      <c r="C16" s="1" cm="1">
        <f t="array" ref="C16">DATE(Annee+1,1,1)</f>
        <v>46388</v>
      </c>
    </row>
    <row r="17" spans="2:3" x14ac:dyDescent="0.4">
      <c r="B17" s="7" t="s">
        <v>3</v>
      </c>
      <c r="C17" s="1" cm="1">
        <f t="array" ref="C17">ROUND(DATE(Annee+1,4,MOD(234-11*MOD(Annee+1,19),30))/7,)*7-6</f>
        <v>46474</v>
      </c>
    </row>
    <row r="18" spans="2:3" x14ac:dyDescent="0.4">
      <c r="B18" s="7" t="s">
        <v>4</v>
      </c>
      <c r="C18" s="1">
        <f>C17+1</f>
        <v>46475</v>
      </c>
    </row>
    <row r="19" spans="2:3" x14ac:dyDescent="0.4">
      <c r="B19" s="7" t="s">
        <v>5</v>
      </c>
      <c r="C19" s="1" cm="1">
        <f t="array" ref="C19">DATE(Annee+1,5,1)</f>
        <v>46508</v>
      </c>
    </row>
    <row r="20" spans="2:3" x14ac:dyDescent="0.4">
      <c r="B20" s="7" t="s">
        <v>6</v>
      </c>
      <c r="C20" s="1" cm="1">
        <f t="array" ref="C20">DATE(Annee+1,5,8)</f>
        <v>46515</v>
      </c>
    </row>
    <row r="21" spans="2:3" x14ac:dyDescent="0.4">
      <c r="B21" s="7" t="s">
        <v>7</v>
      </c>
      <c r="C21" s="1">
        <f>C17+39</f>
        <v>46513</v>
      </c>
    </row>
    <row r="22" spans="2:3" x14ac:dyDescent="0.4">
      <c r="B22" s="7" t="s">
        <v>8</v>
      </c>
      <c r="C22" s="1">
        <f>C17+49</f>
        <v>46523</v>
      </c>
    </row>
    <row r="23" spans="2:3" x14ac:dyDescent="0.4">
      <c r="B23" s="7" t="s">
        <v>9</v>
      </c>
      <c r="C23" s="1">
        <f>C17+50</f>
        <v>46524</v>
      </c>
    </row>
    <row r="24" spans="2:3" x14ac:dyDescent="0.4">
      <c r="B24" s="7" t="s">
        <v>10</v>
      </c>
      <c r="C24" s="1" cm="1">
        <f t="array" ref="C24">DATE(Annee+1,7,14)</f>
        <v>46582</v>
      </c>
    </row>
    <row r="25" spans="2:3" x14ac:dyDescent="0.4">
      <c r="B25" s="7" t="s">
        <v>11</v>
      </c>
      <c r="C25" s="1" cm="1">
        <f t="array" ref="C25">DATE(Annee+1,8,15)</f>
        <v>46614</v>
      </c>
    </row>
    <row r="26" spans="2:3" x14ac:dyDescent="0.4">
      <c r="B26" s="7" t="s">
        <v>12</v>
      </c>
      <c r="C26" s="1" cm="1">
        <f t="array" ref="C26">DATE(Annee+1,11,1)</f>
        <v>46692</v>
      </c>
    </row>
    <row r="27" spans="2:3" x14ac:dyDescent="0.4">
      <c r="B27" s="7" t="s">
        <v>13</v>
      </c>
      <c r="C27" s="1" cm="1">
        <f t="array" ref="C27">DATE(Annee+1,11,11)</f>
        <v>46702</v>
      </c>
    </row>
    <row r="28" spans="2:3" x14ac:dyDescent="0.4">
      <c r="B28" s="7" t="s">
        <v>14</v>
      </c>
      <c r="C28" s="1" cm="1">
        <f t="array" ref="C28">DATE(Annee+1,12,25)</f>
        <v>46746</v>
      </c>
    </row>
  </sheetData>
  <dataValidations count="1">
    <dataValidation type="custom" allowBlank="1" showInputMessage="1" showErrorMessage="1" sqref="B3:C28" xr:uid="{202724AC-934F-496C-A892-96BCA75B54B2}">
      <formula1>"Formule"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2467-567C-4264-8502-E4BFBE0A55A0}">
  <dimension ref="B2:D97"/>
  <sheetViews>
    <sheetView showGridLines="0" tabSelected="1" zoomScale="81" zoomScaleNormal="81" workbookViewId="0">
      <selection activeCell="C20" sqref="C20"/>
    </sheetView>
  </sheetViews>
  <sheetFormatPr baseColWidth="10" defaultRowHeight="16.8" x14ac:dyDescent="0.4"/>
  <cols>
    <col min="1" max="1" width="3.69921875" style="2" customWidth="1"/>
    <col min="2" max="2" width="14.8984375" style="2" bestFit="1" customWidth="1"/>
    <col min="3" max="3" width="32.09765625" style="2" bestFit="1" customWidth="1"/>
    <col min="4" max="4" width="8.69921875" style="2" customWidth="1"/>
    <col min="5" max="5" width="3.69921875" style="2" customWidth="1"/>
    <col min="6" max="16384" width="11.19921875" style="2"/>
  </cols>
  <sheetData>
    <row r="2" spans="2:4" x14ac:dyDescent="0.4">
      <c r="B2" s="8" t="s">
        <v>15</v>
      </c>
      <c r="C2" s="3">
        <v>46204</v>
      </c>
    </row>
    <row r="3" spans="2:4" x14ac:dyDescent="0.4">
      <c r="B3" s="8" t="s">
        <v>16</v>
      </c>
      <c r="C3" s="3" t="s">
        <v>17</v>
      </c>
    </row>
    <row r="4" spans="2:4" x14ac:dyDescent="0.4">
      <c r="B4" s="8" t="s">
        <v>18</v>
      </c>
      <c r="C4" s="3" t="s">
        <v>19</v>
      </c>
    </row>
    <row r="6" spans="2:4" x14ac:dyDescent="0.4">
      <c r="B6" s="14" t="s">
        <v>1</v>
      </c>
      <c r="C6" s="9" t="s">
        <v>102</v>
      </c>
      <c r="D6" s="14"/>
    </row>
    <row r="7" spans="2:4" x14ac:dyDescent="0.4">
      <c r="B7" s="19">
        <v>46205</v>
      </c>
      <c r="C7" s="23" t="s">
        <v>64</v>
      </c>
      <c r="D7" s="20"/>
    </row>
    <row r="8" spans="2:4" x14ac:dyDescent="0.4">
      <c r="B8" s="19">
        <v>46212</v>
      </c>
      <c r="C8" s="23" t="s">
        <v>65</v>
      </c>
    </row>
    <row r="9" spans="2:4" x14ac:dyDescent="0.4">
      <c r="B9" s="19">
        <v>46217</v>
      </c>
      <c r="C9" s="23" t="s">
        <v>10</v>
      </c>
    </row>
    <row r="10" spans="2:4" x14ac:dyDescent="0.4">
      <c r="B10" s="19">
        <v>46219</v>
      </c>
      <c r="C10" s="23" t="s">
        <v>66</v>
      </c>
    </row>
    <row r="11" spans="2:4" x14ac:dyDescent="0.4">
      <c r="B11" s="19">
        <v>46226</v>
      </c>
      <c r="C11" s="23" t="s">
        <v>67</v>
      </c>
    </row>
    <row r="12" spans="2:4" x14ac:dyDescent="0.4">
      <c r="B12" s="19">
        <v>46233</v>
      </c>
      <c r="C12" s="23" t="s">
        <v>67</v>
      </c>
    </row>
    <row r="13" spans="2:4" x14ac:dyDescent="0.4">
      <c r="B13" s="19">
        <v>46233</v>
      </c>
      <c r="C13" s="23" t="s">
        <v>34</v>
      </c>
    </row>
    <row r="14" spans="2:4" x14ac:dyDescent="0.4">
      <c r="B14" s="19">
        <v>46240</v>
      </c>
      <c r="C14" s="23" t="s">
        <v>67</v>
      </c>
    </row>
    <row r="15" spans="2:4" x14ac:dyDescent="0.4">
      <c r="B15" s="19">
        <v>46247</v>
      </c>
      <c r="C15" s="23" t="s">
        <v>65</v>
      </c>
    </row>
    <row r="16" spans="2:4" x14ac:dyDescent="0.4">
      <c r="B16" s="19">
        <v>46249</v>
      </c>
      <c r="C16" s="23" t="s">
        <v>11</v>
      </c>
    </row>
    <row r="17" spans="2:3" x14ac:dyDescent="0.4">
      <c r="B17" s="19">
        <v>46254</v>
      </c>
      <c r="C17" s="23" t="s">
        <v>65</v>
      </c>
    </row>
    <row r="18" spans="2:3" x14ac:dyDescent="0.4">
      <c r="B18" s="19">
        <v>46261</v>
      </c>
      <c r="C18" s="23" t="s">
        <v>68</v>
      </c>
    </row>
    <row r="19" spans="2:3" x14ac:dyDescent="0.4">
      <c r="B19" s="19">
        <v>46261</v>
      </c>
      <c r="C19" s="23" t="s">
        <v>34</v>
      </c>
    </row>
    <row r="20" spans="2:3" x14ac:dyDescent="0.4">
      <c r="B20" s="19">
        <v>46262</v>
      </c>
      <c r="C20" s="23" t="s">
        <v>69</v>
      </c>
    </row>
    <row r="21" spans="2:3" x14ac:dyDescent="0.4">
      <c r="B21" s="19">
        <v>46275</v>
      </c>
      <c r="C21" s="23" t="s">
        <v>70</v>
      </c>
    </row>
    <row r="22" spans="2:3" x14ac:dyDescent="0.4">
      <c r="B22" s="19">
        <v>46282</v>
      </c>
      <c r="C22" s="23" t="s">
        <v>71</v>
      </c>
    </row>
    <row r="23" spans="2:3" x14ac:dyDescent="0.4">
      <c r="B23" s="19">
        <v>46289</v>
      </c>
      <c r="C23" s="23" t="s">
        <v>72</v>
      </c>
    </row>
    <row r="24" spans="2:3" x14ac:dyDescent="0.4">
      <c r="B24" s="19">
        <v>46289</v>
      </c>
      <c r="C24" s="23" t="s">
        <v>34</v>
      </c>
    </row>
    <row r="25" spans="2:3" x14ac:dyDescent="0.4">
      <c r="B25" s="19">
        <v>46296</v>
      </c>
      <c r="C25" s="23" t="s">
        <v>73</v>
      </c>
    </row>
    <row r="26" spans="2:3" x14ac:dyDescent="0.4">
      <c r="B26" s="19">
        <v>46303</v>
      </c>
      <c r="C26" s="23" t="s">
        <v>71</v>
      </c>
    </row>
    <row r="27" spans="2:3" x14ac:dyDescent="0.4">
      <c r="B27" s="19">
        <v>46310</v>
      </c>
      <c r="C27" s="23" t="s">
        <v>71</v>
      </c>
    </row>
    <row r="28" spans="2:3" x14ac:dyDescent="0.4">
      <c r="B28" s="19">
        <v>46317</v>
      </c>
      <c r="C28" s="23" t="s">
        <v>65</v>
      </c>
    </row>
    <row r="29" spans="2:3" x14ac:dyDescent="0.4">
      <c r="B29" s="19">
        <v>46324</v>
      </c>
      <c r="C29" s="23" t="s">
        <v>34</v>
      </c>
    </row>
    <row r="30" spans="2:3" x14ac:dyDescent="0.4">
      <c r="B30" s="19">
        <v>46324</v>
      </c>
      <c r="C30" s="23" t="s">
        <v>65</v>
      </c>
    </row>
    <row r="31" spans="2:3" x14ac:dyDescent="0.4">
      <c r="B31" s="19">
        <v>46327</v>
      </c>
      <c r="C31" s="23" t="s">
        <v>12</v>
      </c>
    </row>
    <row r="32" spans="2:3" x14ac:dyDescent="0.4">
      <c r="B32" s="19">
        <v>46331</v>
      </c>
      <c r="C32" s="23" t="s">
        <v>31</v>
      </c>
    </row>
    <row r="33" spans="2:3" x14ac:dyDescent="0.4">
      <c r="B33" s="19">
        <v>46332</v>
      </c>
      <c r="C33" s="23" t="s">
        <v>74</v>
      </c>
    </row>
    <row r="34" spans="2:3" x14ac:dyDescent="0.4">
      <c r="B34" s="19">
        <v>46332</v>
      </c>
      <c r="C34" s="23" t="s">
        <v>31</v>
      </c>
    </row>
    <row r="35" spans="2:3" x14ac:dyDescent="0.4">
      <c r="B35" s="19">
        <v>46333</v>
      </c>
      <c r="C35" s="23" t="s">
        <v>74</v>
      </c>
    </row>
    <row r="36" spans="2:3" x14ac:dyDescent="0.4">
      <c r="B36" s="19">
        <v>46334</v>
      </c>
      <c r="C36" s="23" t="s">
        <v>74</v>
      </c>
    </row>
    <row r="37" spans="2:3" x14ac:dyDescent="0.4">
      <c r="B37" s="19">
        <v>46337</v>
      </c>
      <c r="C37" s="23" t="s">
        <v>13</v>
      </c>
    </row>
    <row r="38" spans="2:3" x14ac:dyDescent="0.4">
      <c r="B38" s="19">
        <v>46338</v>
      </c>
      <c r="C38" s="23" t="s">
        <v>75</v>
      </c>
    </row>
    <row r="39" spans="2:3" x14ac:dyDescent="0.4">
      <c r="B39" s="19">
        <v>46345</v>
      </c>
      <c r="C39" s="23" t="s">
        <v>76</v>
      </c>
    </row>
    <row r="40" spans="2:3" x14ac:dyDescent="0.4">
      <c r="B40" s="19">
        <v>46352</v>
      </c>
      <c r="C40" s="23" t="s">
        <v>77</v>
      </c>
    </row>
    <row r="41" spans="2:3" x14ac:dyDescent="0.4">
      <c r="B41" s="19">
        <v>46352</v>
      </c>
      <c r="C41" s="23" t="s">
        <v>34</v>
      </c>
    </row>
    <row r="42" spans="2:3" x14ac:dyDescent="0.4">
      <c r="B42" s="19">
        <v>46359</v>
      </c>
      <c r="C42" s="23" t="s">
        <v>36</v>
      </c>
    </row>
    <row r="43" spans="2:3" x14ac:dyDescent="0.4">
      <c r="B43" s="19">
        <v>46366</v>
      </c>
      <c r="C43" s="23" t="s">
        <v>78</v>
      </c>
    </row>
    <row r="44" spans="2:3" x14ac:dyDescent="0.4">
      <c r="B44" s="19">
        <v>46373</v>
      </c>
      <c r="C44" s="23" t="s">
        <v>79</v>
      </c>
    </row>
    <row r="45" spans="2:3" x14ac:dyDescent="0.4">
      <c r="B45" s="19">
        <v>46380</v>
      </c>
      <c r="C45" s="23" t="s">
        <v>65</v>
      </c>
    </row>
    <row r="46" spans="2:3" x14ac:dyDescent="0.4">
      <c r="B46" s="19">
        <v>46381</v>
      </c>
      <c r="C46" s="23" t="s">
        <v>14</v>
      </c>
    </row>
    <row r="47" spans="2:3" x14ac:dyDescent="0.4">
      <c r="B47" s="19">
        <v>46387</v>
      </c>
      <c r="C47" s="23" t="s">
        <v>34</v>
      </c>
    </row>
    <row r="48" spans="2:3" x14ac:dyDescent="0.4">
      <c r="B48" s="19">
        <v>46387</v>
      </c>
      <c r="C48" s="23" t="s">
        <v>65</v>
      </c>
    </row>
    <row r="49" spans="2:3" x14ac:dyDescent="0.4">
      <c r="B49" s="19">
        <v>46388</v>
      </c>
      <c r="C49" s="23" t="s">
        <v>2</v>
      </c>
    </row>
    <row r="50" spans="2:3" x14ac:dyDescent="0.4">
      <c r="B50" s="19">
        <v>46394</v>
      </c>
      <c r="C50" s="23" t="s">
        <v>80</v>
      </c>
    </row>
    <row r="51" spans="2:3" x14ac:dyDescent="0.4">
      <c r="B51" s="19">
        <v>46394</v>
      </c>
      <c r="C51" s="23" t="s">
        <v>39</v>
      </c>
    </row>
    <row r="52" spans="2:3" x14ac:dyDescent="0.4">
      <c r="B52" s="19">
        <v>46401</v>
      </c>
      <c r="C52" s="23" t="s">
        <v>81</v>
      </c>
    </row>
    <row r="53" spans="2:3" x14ac:dyDescent="0.4">
      <c r="B53" s="19">
        <v>46408</v>
      </c>
      <c r="C53" s="23" t="s">
        <v>82</v>
      </c>
    </row>
    <row r="54" spans="2:3" x14ac:dyDescent="0.4">
      <c r="B54" s="19">
        <v>46415</v>
      </c>
      <c r="C54" s="23" t="s">
        <v>34</v>
      </c>
    </row>
    <row r="55" spans="2:3" x14ac:dyDescent="0.4">
      <c r="B55" s="19">
        <v>46415</v>
      </c>
      <c r="C55" s="23" t="s">
        <v>83</v>
      </c>
    </row>
    <row r="56" spans="2:3" x14ac:dyDescent="0.4">
      <c r="B56" s="19">
        <v>46422</v>
      </c>
      <c r="C56" s="23" t="s">
        <v>42</v>
      </c>
    </row>
    <row r="57" spans="2:3" x14ac:dyDescent="0.4">
      <c r="B57" s="19">
        <v>46429</v>
      </c>
      <c r="C57" s="23" t="s">
        <v>84</v>
      </c>
    </row>
    <row r="58" spans="2:3" x14ac:dyDescent="0.4">
      <c r="B58" s="19">
        <v>46436</v>
      </c>
      <c r="C58" s="23" t="s">
        <v>65</v>
      </c>
    </row>
    <row r="59" spans="2:3" x14ac:dyDescent="0.4">
      <c r="B59" s="19">
        <v>46443</v>
      </c>
      <c r="C59" s="23" t="s">
        <v>65</v>
      </c>
    </row>
    <row r="60" spans="2:3" x14ac:dyDescent="0.4">
      <c r="B60" s="19">
        <v>46443</v>
      </c>
      <c r="C60" s="23" t="s">
        <v>34</v>
      </c>
    </row>
    <row r="61" spans="2:3" x14ac:dyDescent="0.4">
      <c r="B61" s="19">
        <v>46450</v>
      </c>
      <c r="C61" s="23" t="s">
        <v>47</v>
      </c>
    </row>
    <row r="62" spans="2:3" x14ac:dyDescent="0.4">
      <c r="B62" s="19">
        <v>46450</v>
      </c>
      <c r="C62" s="23" t="s">
        <v>83</v>
      </c>
    </row>
    <row r="63" spans="2:3" x14ac:dyDescent="0.4">
      <c r="B63" s="19">
        <v>46457</v>
      </c>
      <c r="C63" s="23" t="s">
        <v>85</v>
      </c>
    </row>
    <row r="64" spans="2:3" x14ac:dyDescent="0.4">
      <c r="B64" s="19">
        <v>46464</v>
      </c>
      <c r="C64" s="23" t="s">
        <v>83</v>
      </c>
    </row>
    <row r="65" spans="2:3" x14ac:dyDescent="0.4">
      <c r="B65" s="19">
        <v>46471</v>
      </c>
      <c r="C65" s="23" t="s">
        <v>34</v>
      </c>
    </row>
    <row r="66" spans="2:3" x14ac:dyDescent="0.4">
      <c r="B66" s="19">
        <v>46471</v>
      </c>
      <c r="C66" s="23" t="s">
        <v>86</v>
      </c>
    </row>
    <row r="67" spans="2:3" x14ac:dyDescent="0.4">
      <c r="B67" s="19">
        <v>46471</v>
      </c>
      <c r="C67" s="23" t="s">
        <v>45</v>
      </c>
    </row>
    <row r="68" spans="2:3" x14ac:dyDescent="0.4">
      <c r="B68" s="19">
        <v>46474</v>
      </c>
      <c r="C68" s="23" t="s">
        <v>3</v>
      </c>
    </row>
    <row r="69" spans="2:3" x14ac:dyDescent="0.4">
      <c r="B69" s="19">
        <v>46475</v>
      </c>
      <c r="C69" s="23" t="s">
        <v>4</v>
      </c>
    </row>
    <row r="70" spans="2:3" x14ac:dyDescent="0.4">
      <c r="B70" s="19">
        <v>46478</v>
      </c>
      <c r="C70" s="23" t="s">
        <v>87</v>
      </c>
    </row>
    <row r="71" spans="2:3" x14ac:dyDescent="0.4">
      <c r="B71" s="19">
        <v>46480</v>
      </c>
      <c r="C71" s="23" t="s">
        <v>47</v>
      </c>
    </row>
    <row r="72" spans="2:3" x14ac:dyDescent="0.4">
      <c r="B72" s="19">
        <v>46485</v>
      </c>
      <c r="C72" s="23" t="s">
        <v>83</v>
      </c>
    </row>
    <row r="73" spans="2:3" x14ac:dyDescent="0.4">
      <c r="B73" s="19">
        <v>46492</v>
      </c>
      <c r="C73" s="23" t="s">
        <v>65</v>
      </c>
    </row>
    <row r="74" spans="2:3" x14ac:dyDescent="0.4">
      <c r="B74" s="19">
        <v>46499</v>
      </c>
      <c r="C74" s="23" t="s">
        <v>88</v>
      </c>
    </row>
    <row r="75" spans="2:3" x14ac:dyDescent="0.4">
      <c r="B75" s="19">
        <v>46506</v>
      </c>
      <c r="C75" s="23" t="s">
        <v>89</v>
      </c>
    </row>
    <row r="76" spans="2:3" x14ac:dyDescent="0.4">
      <c r="B76" s="19">
        <v>46506</v>
      </c>
      <c r="C76" s="23" t="s">
        <v>34</v>
      </c>
    </row>
    <row r="77" spans="2:3" x14ac:dyDescent="0.4">
      <c r="B77" s="19">
        <v>46508</v>
      </c>
      <c r="C77" s="23" t="s">
        <v>5</v>
      </c>
    </row>
    <row r="78" spans="2:3" x14ac:dyDescent="0.4">
      <c r="B78" s="19">
        <v>46513</v>
      </c>
      <c r="C78" s="23" t="s">
        <v>7</v>
      </c>
    </row>
    <row r="79" spans="2:3" x14ac:dyDescent="0.4">
      <c r="B79" s="19">
        <v>46513</v>
      </c>
      <c r="C79" s="23" t="s">
        <v>89</v>
      </c>
    </row>
    <row r="80" spans="2:3" x14ac:dyDescent="0.4">
      <c r="B80" s="19">
        <v>46515</v>
      </c>
      <c r="C80" s="23" t="s">
        <v>6</v>
      </c>
    </row>
    <row r="81" spans="2:3" x14ac:dyDescent="0.4">
      <c r="B81" s="19">
        <v>46520</v>
      </c>
      <c r="C81" s="23" t="s">
        <v>87</v>
      </c>
    </row>
    <row r="82" spans="2:3" x14ac:dyDescent="0.4">
      <c r="B82" s="19">
        <v>46520</v>
      </c>
      <c r="C82" s="23" t="s">
        <v>52</v>
      </c>
    </row>
    <row r="83" spans="2:3" x14ac:dyDescent="0.4">
      <c r="B83" s="19">
        <v>46523</v>
      </c>
      <c r="C83" s="23" t="s">
        <v>8</v>
      </c>
    </row>
    <row r="84" spans="2:3" x14ac:dyDescent="0.4">
      <c r="B84" s="19">
        <v>46524</v>
      </c>
      <c r="C84" s="23" t="s">
        <v>9</v>
      </c>
    </row>
    <row r="85" spans="2:3" x14ac:dyDescent="0.4">
      <c r="B85" s="19">
        <v>46534</v>
      </c>
      <c r="C85" s="23" t="s">
        <v>88</v>
      </c>
    </row>
    <row r="86" spans="2:3" x14ac:dyDescent="0.4">
      <c r="B86" s="19">
        <v>46534</v>
      </c>
      <c r="C86" s="23" t="s">
        <v>34</v>
      </c>
    </row>
    <row r="87" spans="2:3" x14ac:dyDescent="0.4">
      <c r="B87" s="19">
        <v>46548</v>
      </c>
      <c r="C87" s="23" t="s">
        <v>83</v>
      </c>
    </row>
    <row r="88" spans="2:3" x14ac:dyDescent="0.4">
      <c r="B88" s="19">
        <v>46548</v>
      </c>
      <c r="C88" s="23" t="s">
        <v>52</v>
      </c>
    </row>
    <row r="89" spans="2:3" x14ac:dyDescent="0.4">
      <c r="B89" s="19">
        <v>46562</v>
      </c>
      <c r="C89" s="23" t="s">
        <v>60</v>
      </c>
    </row>
    <row r="90" spans="2:3" x14ac:dyDescent="0.4">
      <c r="B90" s="19">
        <v>46562</v>
      </c>
      <c r="C90" s="23" t="s">
        <v>34</v>
      </c>
    </row>
    <row r="91" spans="2:3" x14ac:dyDescent="0.4">
      <c r="B91" s="19">
        <v>46562</v>
      </c>
      <c r="C91" s="23" t="s">
        <v>60</v>
      </c>
    </row>
    <row r="92" spans="2:3" x14ac:dyDescent="0.4">
      <c r="B92" s="19">
        <v>46582</v>
      </c>
      <c r="C92" s="23" t="s">
        <v>10</v>
      </c>
    </row>
    <row r="93" spans="2:3" x14ac:dyDescent="0.4">
      <c r="B93" s="19">
        <v>46614</v>
      </c>
      <c r="C93" s="23" t="s">
        <v>11</v>
      </c>
    </row>
    <row r="94" spans="2:3" x14ac:dyDescent="0.4">
      <c r="B94" s="19">
        <v>46692</v>
      </c>
      <c r="C94" s="23" t="s">
        <v>12</v>
      </c>
    </row>
    <row r="95" spans="2:3" x14ac:dyDescent="0.4">
      <c r="B95" s="19">
        <v>46702</v>
      </c>
      <c r="C95" s="23" t="s">
        <v>13</v>
      </c>
    </row>
    <row r="96" spans="2:3" x14ac:dyDescent="0.4">
      <c r="B96" s="19">
        <v>46709</v>
      </c>
      <c r="C96" s="23" t="s">
        <v>62</v>
      </c>
    </row>
    <row r="97" spans="2:3" x14ac:dyDescent="0.4">
      <c r="B97" s="19">
        <v>46746</v>
      </c>
      <c r="C97" s="23" t="s">
        <v>14</v>
      </c>
    </row>
  </sheetData>
  <dataValidations count="1">
    <dataValidation type="list" allowBlank="1" showInputMessage="1" showErrorMessage="1" sqref="C4" xr:uid="{DECEBB89-538B-4FD5-BCC8-3D06506011B3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09CF-B304-4348-9676-6E2DFCA321EB}">
  <dimension ref="B2:H60"/>
  <sheetViews>
    <sheetView showGridLines="0" workbookViewId="0">
      <selection activeCell="K6" sqref="K6"/>
    </sheetView>
  </sheetViews>
  <sheetFormatPr baseColWidth="10" defaultRowHeight="16.8" x14ac:dyDescent="0.4"/>
  <cols>
    <col min="1" max="1" width="3.69921875" customWidth="1"/>
    <col min="2" max="2" width="19.19921875" bestFit="1" customWidth="1"/>
    <col min="3" max="3" width="31" bestFit="1" customWidth="1"/>
    <col min="4" max="4" width="9.09765625" bestFit="1" customWidth="1"/>
    <col min="5" max="5" width="24.19921875" bestFit="1" customWidth="1"/>
    <col min="6" max="6" width="3.69921875" customWidth="1"/>
    <col min="7" max="7" width="33" bestFit="1" customWidth="1"/>
    <col min="8" max="8" width="11.296875" bestFit="1" customWidth="1"/>
    <col min="9" max="9" width="3.69921875" customWidth="1"/>
  </cols>
  <sheetData>
    <row r="2" spans="2:8" x14ac:dyDescent="0.4">
      <c r="B2" s="22" t="s">
        <v>100</v>
      </c>
      <c r="C2" s="22"/>
      <c r="D2" s="22"/>
      <c r="E2" s="22"/>
      <c r="G2" s="22" t="s">
        <v>101</v>
      </c>
      <c r="H2" s="21"/>
    </row>
    <row r="4" spans="2:8" x14ac:dyDescent="0.4">
      <c r="B4" s="17" t="s">
        <v>0</v>
      </c>
      <c r="C4" s="5" t="s">
        <v>90</v>
      </c>
      <c r="D4" s="10" t="s">
        <v>18</v>
      </c>
      <c r="E4" s="9" t="s">
        <v>1</v>
      </c>
      <c r="G4" t="s">
        <v>0</v>
      </c>
      <c r="H4" t="s">
        <v>1</v>
      </c>
    </row>
    <row r="5" spans="2:8" x14ac:dyDescent="0.4">
      <c r="B5" s="5" t="s">
        <v>31</v>
      </c>
      <c r="C5" s="5" t="s">
        <v>32</v>
      </c>
      <c r="D5" s="10" t="s">
        <v>33</v>
      </c>
      <c r="E5" s="11" cm="1">
        <f t="array" ref="E5">WORKDAY.INTL(DATEVALUE(D5&amp;Annee)-1,1,"1111011")</f>
        <v>46332</v>
      </c>
      <c r="G5" s="12" t="s">
        <v>64</v>
      </c>
      <c r="H5" s="13">
        <v>46205</v>
      </c>
    </row>
    <row r="6" spans="2:8" x14ac:dyDescent="0.4">
      <c r="B6" s="5" t="s">
        <v>34</v>
      </c>
      <c r="C6" s="5" t="s">
        <v>35</v>
      </c>
      <c r="D6" s="10">
        <v>7</v>
      </c>
      <c r="E6" s="11">
        <f t="shared" ref="E6:E11" si="0">DATE(Annee,$D6+1,0)-MOD(DATE(Annee,$D6+1,0)+4-2,7)</f>
        <v>46233</v>
      </c>
      <c r="G6" s="12" t="s">
        <v>65</v>
      </c>
      <c r="H6" s="13">
        <f t="shared" ref="H6:H13" si="1">H5+7</f>
        <v>46212</v>
      </c>
    </row>
    <row r="7" spans="2:8" x14ac:dyDescent="0.4">
      <c r="B7" s="5" t="s">
        <v>34</v>
      </c>
      <c r="C7" s="5" t="s">
        <v>35</v>
      </c>
      <c r="D7" s="10">
        <v>8</v>
      </c>
      <c r="E7" s="11">
        <f t="shared" si="0"/>
        <v>46261</v>
      </c>
      <c r="G7" s="12" t="s">
        <v>66</v>
      </c>
      <c r="H7" s="13">
        <f t="shared" si="1"/>
        <v>46219</v>
      </c>
    </row>
    <row r="8" spans="2:8" x14ac:dyDescent="0.4">
      <c r="B8" s="5" t="s">
        <v>34</v>
      </c>
      <c r="C8" s="5" t="s">
        <v>35</v>
      </c>
      <c r="D8" s="10">
        <v>9</v>
      </c>
      <c r="E8" s="11">
        <f t="shared" si="0"/>
        <v>46289</v>
      </c>
      <c r="G8" s="12" t="s">
        <v>67</v>
      </c>
      <c r="H8" s="13">
        <f t="shared" si="1"/>
        <v>46226</v>
      </c>
    </row>
    <row r="9" spans="2:8" x14ac:dyDescent="0.4">
      <c r="B9" s="5" t="s">
        <v>34</v>
      </c>
      <c r="C9" s="5" t="s">
        <v>35</v>
      </c>
      <c r="D9" s="10">
        <v>10</v>
      </c>
      <c r="E9" s="11">
        <f t="shared" si="0"/>
        <v>46324</v>
      </c>
      <c r="G9" s="12" t="s">
        <v>67</v>
      </c>
      <c r="H9" s="13">
        <f t="shared" si="1"/>
        <v>46233</v>
      </c>
    </row>
    <row r="10" spans="2:8" x14ac:dyDescent="0.4">
      <c r="B10" s="5" t="s">
        <v>34</v>
      </c>
      <c r="C10" s="5" t="s">
        <v>35</v>
      </c>
      <c r="D10" s="10">
        <v>11</v>
      </c>
      <c r="E10" s="11">
        <f t="shared" si="0"/>
        <v>46352</v>
      </c>
      <c r="G10" t="s">
        <v>67</v>
      </c>
      <c r="H10" s="13">
        <f t="shared" si="1"/>
        <v>46240</v>
      </c>
    </row>
    <row r="11" spans="2:8" x14ac:dyDescent="0.4">
      <c r="B11" s="5" t="s">
        <v>34</v>
      </c>
      <c r="C11" s="5" t="s">
        <v>35</v>
      </c>
      <c r="D11" s="10">
        <v>12</v>
      </c>
      <c r="E11" s="11">
        <f t="shared" si="0"/>
        <v>46387</v>
      </c>
      <c r="G11" t="s">
        <v>65</v>
      </c>
      <c r="H11" s="13">
        <f t="shared" si="1"/>
        <v>46247</v>
      </c>
    </row>
    <row r="12" spans="2:8" x14ac:dyDescent="0.4">
      <c r="B12" s="5" t="s">
        <v>34</v>
      </c>
      <c r="C12" s="5" t="s">
        <v>35</v>
      </c>
      <c r="D12" s="10">
        <v>1</v>
      </c>
      <c r="E12" s="11">
        <f t="shared" ref="E12:E17" si="2">DATE(Annee+1,$D12+1,0)-MOD(DATE(Annee+1,$D12+1,0)+4-2,7)</f>
        <v>46415</v>
      </c>
      <c r="G12" t="s">
        <v>65</v>
      </c>
      <c r="H12" s="13">
        <f t="shared" si="1"/>
        <v>46254</v>
      </c>
    </row>
    <row r="13" spans="2:8" x14ac:dyDescent="0.4">
      <c r="B13" s="5" t="s">
        <v>34</v>
      </c>
      <c r="C13" s="5" t="s">
        <v>35</v>
      </c>
      <c r="D13" s="10">
        <v>2</v>
      </c>
      <c r="E13" s="11">
        <f t="shared" si="2"/>
        <v>46443</v>
      </c>
      <c r="G13" t="s">
        <v>68</v>
      </c>
      <c r="H13" s="13">
        <f t="shared" si="1"/>
        <v>46261</v>
      </c>
    </row>
    <row r="14" spans="2:8" x14ac:dyDescent="0.4">
      <c r="B14" s="5" t="s">
        <v>34</v>
      </c>
      <c r="C14" s="5" t="s">
        <v>35</v>
      </c>
      <c r="D14" s="10">
        <v>3</v>
      </c>
      <c r="E14" s="11">
        <f t="shared" si="2"/>
        <v>46471</v>
      </c>
      <c r="G14" t="s">
        <v>69</v>
      </c>
      <c r="H14" s="13">
        <v>46262</v>
      </c>
    </row>
    <row r="15" spans="2:8" x14ac:dyDescent="0.4">
      <c r="B15" s="5" t="s">
        <v>34</v>
      </c>
      <c r="C15" s="5" t="s">
        <v>35</v>
      </c>
      <c r="D15" s="10">
        <v>4</v>
      </c>
      <c r="E15" s="11">
        <f t="shared" si="2"/>
        <v>46506</v>
      </c>
      <c r="H15" s="13">
        <f>H13+7</f>
        <v>46268</v>
      </c>
    </row>
    <row r="16" spans="2:8" x14ac:dyDescent="0.4">
      <c r="B16" s="5" t="s">
        <v>34</v>
      </c>
      <c r="C16" s="5" t="s">
        <v>35</v>
      </c>
      <c r="D16" s="10">
        <v>5</v>
      </c>
      <c r="E16" s="11">
        <f t="shared" si="2"/>
        <v>46534</v>
      </c>
      <c r="G16" t="s">
        <v>70</v>
      </c>
      <c r="H16" s="13">
        <f>H15+7</f>
        <v>46275</v>
      </c>
    </row>
    <row r="17" spans="2:8" x14ac:dyDescent="0.4">
      <c r="B17" s="5" t="s">
        <v>34</v>
      </c>
      <c r="C17" s="5" t="s">
        <v>35</v>
      </c>
      <c r="D17" s="10">
        <v>6</v>
      </c>
      <c r="E17" s="11">
        <f t="shared" si="2"/>
        <v>46562</v>
      </c>
      <c r="G17" t="s">
        <v>71</v>
      </c>
      <c r="H17" s="13">
        <f t="shared" ref="H17:H23" si="3">H16+7</f>
        <v>46282</v>
      </c>
    </row>
    <row r="18" spans="2:8" x14ac:dyDescent="0.4">
      <c r="B18" s="5" t="s">
        <v>36</v>
      </c>
      <c r="C18" s="5" t="s">
        <v>37</v>
      </c>
      <c r="D18" s="10" t="s">
        <v>38</v>
      </c>
      <c r="E18" s="11" cm="1">
        <f t="array" ref="E18">WORKDAY.INTL(DATEVALUE($D18&amp;Annee)-1,1,"1110111")</f>
        <v>46359</v>
      </c>
      <c r="G18" t="s">
        <v>72</v>
      </c>
      <c r="H18" s="13">
        <f t="shared" si="3"/>
        <v>46289</v>
      </c>
    </row>
    <row r="19" spans="2:8" x14ac:dyDescent="0.4">
      <c r="B19" s="5" t="s">
        <v>39</v>
      </c>
      <c r="C19" s="5" t="s">
        <v>40</v>
      </c>
      <c r="D19" s="14" t="s">
        <v>41</v>
      </c>
      <c r="E19" s="11" cm="1">
        <f t="array" ref="E19">WORKDAY.INTL(DATEVALUE($D19&amp;Annee+1)-1,1,"1110111")</f>
        <v>46394</v>
      </c>
      <c r="G19" t="s">
        <v>73</v>
      </c>
      <c r="H19" s="13">
        <f t="shared" si="3"/>
        <v>46296</v>
      </c>
    </row>
    <row r="20" spans="2:8" x14ac:dyDescent="0.4">
      <c r="B20" s="5" t="s">
        <v>42</v>
      </c>
      <c r="C20" s="5" t="s">
        <v>43</v>
      </c>
      <c r="D20" s="14" t="s">
        <v>44</v>
      </c>
      <c r="E20" s="11" cm="1">
        <f t="array" ref="E20">WORKDAY.INTL(DATEVALUE($D20&amp;Annee+1)-1,1,"1110111")</f>
        <v>46422</v>
      </c>
      <c r="G20" t="s">
        <v>71</v>
      </c>
      <c r="H20" s="13">
        <f t="shared" si="3"/>
        <v>46303</v>
      </c>
    </row>
    <row r="21" spans="2:8" x14ac:dyDescent="0.4">
      <c r="B21" s="5" t="s">
        <v>45</v>
      </c>
      <c r="C21" s="5" t="s">
        <v>46</v>
      </c>
      <c r="D21" s="14">
        <v>3</v>
      </c>
      <c r="E21" s="11">
        <f>DATE(Annee+1,$D21+1,0)-MOD(DATE(Annee+1,$D21+1,0)+4-2,7)</f>
        <v>46471</v>
      </c>
      <c r="G21" t="s">
        <v>71</v>
      </c>
      <c r="H21" s="13">
        <f t="shared" si="3"/>
        <v>46310</v>
      </c>
    </row>
    <row r="22" spans="2:8" x14ac:dyDescent="0.4">
      <c r="B22" s="5" t="s">
        <v>47</v>
      </c>
      <c r="C22" s="5" t="s">
        <v>48</v>
      </c>
      <c r="D22" s="14" t="s">
        <v>49</v>
      </c>
      <c r="E22" s="11" cm="1">
        <f t="array" ref="E22">WORKDAY.INTL(DATEVALUE($D22&amp;Annee+1)-1,1,"1110111")</f>
        <v>46450</v>
      </c>
      <c r="G22" t="s">
        <v>65</v>
      </c>
      <c r="H22" s="13">
        <f t="shared" si="3"/>
        <v>46317</v>
      </c>
    </row>
    <row r="23" spans="2:8" x14ac:dyDescent="0.4">
      <c r="B23" s="5" t="s">
        <v>47</v>
      </c>
      <c r="C23" s="5" t="s">
        <v>50</v>
      </c>
      <c r="D23" s="14" t="s">
        <v>51</v>
      </c>
      <c r="E23" s="11" cm="1">
        <f t="array" ref="E23">WORKDAY.INTL(DATEVALUE($D23&amp;Annee+1)-1,1,"1111101")</f>
        <v>46480</v>
      </c>
      <c r="G23" t="s">
        <v>65</v>
      </c>
      <c r="H23" s="13">
        <f t="shared" si="3"/>
        <v>46324</v>
      </c>
    </row>
    <row r="24" spans="2:8" x14ac:dyDescent="0.4">
      <c r="B24" s="5" t="s">
        <v>52</v>
      </c>
      <c r="C24" s="5" t="s">
        <v>53</v>
      </c>
      <c r="D24" s="10" t="s">
        <v>54</v>
      </c>
      <c r="E24" s="11" cm="1">
        <f t="array" ref="E24">WORKDAY.INTL(DATEVALUE($D24&amp;Annee+1)-1,1,"1110111")+7</f>
        <v>46520</v>
      </c>
      <c r="G24" t="s">
        <v>31</v>
      </c>
      <c r="H24" s="13">
        <f>H23+7</f>
        <v>46331</v>
      </c>
    </row>
    <row r="25" spans="2:8" x14ac:dyDescent="0.4">
      <c r="B25" s="5" t="s">
        <v>52</v>
      </c>
      <c r="C25" s="5" t="s">
        <v>55</v>
      </c>
      <c r="D25" s="14" t="s">
        <v>56</v>
      </c>
      <c r="E25" s="11" cm="1">
        <f t="array" ref="E25">WORKDAY.INTL(DATEVALUE($D25&amp;Annee+1)-1,1,"1110111")+7</f>
        <v>46548</v>
      </c>
      <c r="G25" t="s">
        <v>74</v>
      </c>
      <c r="H25" s="13">
        <v>46332</v>
      </c>
    </row>
    <row r="26" spans="2:8" x14ac:dyDescent="0.4">
      <c r="B26" s="5" t="s">
        <v>57</v>
      </c>
      <c r="C26" s="5" t="s">
        <v>58</v>
      </c>
      <c r="D26" s="14"/>
      <c r="E26" s="9" t="s">
        <v>59</v>
      </c>
      <c r="G26" t="s">
        <v>74</v>
      </c>
      <c r="H26" s="13">
        <v>46333</v>
      </c>
    </row>
    <row r="27" spans="2:8" x14ac:dyDescent="0.4">
      <c r="B27" s="5" t="s">
        <v>60</v>
      </c>
      <c r="C27" s="5" t="s">
        <v>61</v>
      </c>
      <c r="D27" s="10">
        <v>6</v>
      </c>
      <c r="E27" s="11">
        <f>DATE(Annee+1,$D27+1,0)-MOD(DATE(Annee+1,$D27+1,0)+4-2,7)</f>
        <v>46562</v>
      </c>
      <c r="G27" t="s">
        <v>74</v>
      </c>
      <c r="H27" s="13">
        <v>46334</v>
      </c>
    </row>
    <row r="28" spans="2:8" x14ac:dyDescent="0.4">
      <c r="B28" s="5" t="s">
        <v>62</v>
      </c>
      <c r="C28" s="5" t="s">
        <v>63</v>
      </c>
      <c r="D28" s="14" t="s">
        <v>33</v>
      </c>
      <c r="E28" s="11" cm="1">
        <f t="array" ref="E28">WORKDAY.INTL(DATEVALUE($D28&amp;Annee+1)-1,1,"1110111")+14</f>
        <v>46709</v>
      </c>
      <c r="G28" t="s">
        <v>75</v>
      </c>
      <c r="H28" s="13">
        <f>H24+7</f>
        <v>46338</v>
      </c>
    </row>
    <row r="29" spans="2:8" x14ac:dyDescent="0.4">
      <c r="G29" t="s">
        <v>76</v>
      </c>
      <c r="H29" s="13">
        <f t="shared" ref="H29:H60" si="4">H28+7</f>
        <v>46345</v>
      </c>
    </row>
    <row r="30" spans="2:8" x14ac:dyDescent="0.4">
      <c r="G30" t="s">
        <v>77</v>
      </c>
      <c r="H30" s="13">
        <f t="shared" si="4"/>
        <v>46352</v>
      </c>
    </row>
    <row r="31" spans="2:8" x14ac:dyDescent="0.4">
      <c r="H31" s="13">
        <f t="shared" si="4"/>
        <v>46359</v>
      </c>
    </row>
    <row r="32" spans="2:8" x14ac:dyDescent="0.4">
      <c r="G32" t="s">
        <v>78</v>
      </c>
      <c r="H32" s="13">
        <f t="shared" si="4"/>
        <v>46366</v>
      </c>
    </row>
    <row r="33" spans="7:8" x14ac:dyDescent="0.4">
      <c r="G33" t="s">
        <v>79</v>
      </c>
      <c r="H33" s="13">
        <f t="shared" si="4"/>
        <v>46373</v>
      </c>
    </row>
    <row r="34" spans="7:8" x14ac:dyDescent="0.4">
      <c r="G34" t="s">
        <v>65</v>
      </c>
      <c r="H34" s="13">
        <f t="shared" si="4"/>
        <v>46380</v>
      </c>
    </row>
    <row r="35" spans="7:8" x14ac:dyDescent="0.4">
      <c r="G35" t="s">
        <v>65</v>
      </c>
      <c r="H35" s="13">
        <f t="shared" si="4"/>
        <v>46387</v>
      </c>
    </row>
    <row r="36" spans="7:8" x14ac:dyDescent="0.4">
      <c r="G36" s="15" t="s">
        <v>80</v>
      </c>
      <c r="H36" s="16">
        <f t="shared" si="4"/>
        <v>46394</v>
      </c>
    </row>
    <row r="37" spans="7:8" x14ac:dyDescent="0.4">
      <c r="G37" s="15" t="s">
        <v>81</v>
      </c>
      <c r="H37" s="16">
        <f t="shared" si="4"/>
        <v>46401</v>
      </c>
    </row>
    <row r="38" spans="7:8" x14ac:dyDescent="0.4">
      <c r="G38" s="15" t="s">
        <v>82</v>
      </c>
      <c r="H38" s="16">
        <f t="shared" si="4"/>
        <v>46408</v>
      </c>
    </row>
    <row r="39" spans="7:8" x14ac:dyDescent="0.4">
      <c r="G39" s="15" t="s">
        <v>83</v>
      </c>
      <c r="H39" s="16">
        <f t="shared" si="4"/>
        <v>46415</v>
      </c>
    </row>
    <row r="40" spans="7:8" x14ac:dyDescent="0.4">
      <c r="G40" s="15"/>
      <c r="H40" s="16">
        <f t="shared" si="4"/>
        <v>46422</v>
      </c>
    </row>
    <row r="41" spans="7:8" x14ac:dyDescent="0.4">
      <c r="G41" s="15" t="s">
        <v>84</v>
      </c>
      <c r="H41" s="16">
        <f t="shared" si="4"/>
        <v>46429</v>
      </c>
    </row>
    <row r="42" spans="7:8" x14ac:dyDescent="0.4">
      <c r="G42" s="15" t="s">
        <v>65</v>
      </c>
      <c r="H42" s="16">
        <f t="shared" si="4"/>
        <v>46436</v>
      </c>
    </row>
    <row r="43" spans="7:8" x14ac:dyDescent="0.4">
      <c r="G43" s="15" t="s">
        <v>65</v>
      </c>
      <c r="H43" s="16">
        <f t="shared" si="4"/>
        <v>46443</v>
      </c>
    </row>
    <row r="44" spans="7:8" x14ac:dyDescent="0.4">
      <c r="G44" s="15" t="s">
        <v>83</v>
      </c>
      <c r="H44" s="16">
        <f t="shared" si="4"/>
        <v>46450</v>
      </c>
    </row>
    <row r="45" spans="7:8" x14ac:dyDescent="0.4">
      <c r="G45" s="15" t="s">
        <v>85</v>
      </c>
      <c r="H45" s="16">
        <f t="shared" si="4"/>
        <v>46457</v>
      </c>
    </row>
    <row r="46" spans="7:8" x14ac:dyDescent="0.4">
      <c r="G46" s="15" t="s">
        <v>83</v>
      </c>
      <c r="H46" s="16">
        <f t="shared" si="4"/>
        <v>46464</v>
      </c>
    </row>
    <row r="47" spans="7:8" x14ac:dyDescent="0.4">
      <c r="G47" s="15" t="s">
        <v>86</v>
      </c>
      <c r="H47" s="16">
        <f t="shared" si="4"/>
        <v>46471</v>
      </c>
    </row>
    <row r="48" spans="7:8" x14ac:dyDescent="0.4">
      <c r="G48" s="15" t="s">
        <v>87</v>
      </c>
      <c r="H48" s="16">
        <f t="shared" si="4"/>
        <v>46478</v>
      </c>
    </row>
    <row r="49" spans="7:8" x14ac:dyDescent="0.4">
      <c r="G49" s="15" t="s">
        <v>83</v>
      </c>
      <c r="H49" s="16">
        <f t="shared" si="4"/>
        <v>46485</v>
      </c>
    </row>
    <row r="50" spans="7:8" x14ac:dyDescent="0.4">
      <c r="G50" s="15" t="s">
        <v>65</v>
      </c>
      <c r="H50" s="16">
        <f t="shared" si="4"/>
        <v>46492</v>
      </c>
    </row>
    <row r="51" spans="7:8" x14ac:dyDescent="0.4">
      <c r="G51" s="15" t="s">
        <v>88</v>
      </c>
      <c r="H51" s="16">
        <f t="shared" si="4"/>
        <v>46499</v>
      </c>
    </row>
    <row r="52" spans="7:8" x14ac:dyDescent="0.4">
      <c r="G52" s="15" t="s">
        <v>89</v>
      </c>
      <c r="H52" s="16">
        <f t="shared" si="4"/>
        <v>46506</v>
      </c>
    </row>
    <row r="53" spans="7:8" x14ac:dyDescent="0.4">
      <c r="G53" s="15" t="s">
        <v>89</v>
      </c>
      <c r="H53" s="16">
        <f t="shared" si="4"/>
        <v>46513</v>
      </c>
    </row>
    <row r="54" spans="7:8" x14ac:dyDescent="0.4">
      <c r="G54" s="15" t="s">
        <v>87</v>
      </c>
      <c r="H54" s="16">
        <f t="shared" si="4"/>
        <v>46520</v>
      </c>
    </row>
    <row r="55" spans="7:8" x14ac:dyDescent="0.4">
      <c r="G55" s="15"/>
      <c r="H55" s="16">
        <f t="shared" si="4"/>
        <v>46527</v>
      </c>
    </row>
    <row r="56" spans="7:8" x14ac:dyDescent="0.4">
      <c r="G56" s="15" t="s">
        <v>88</v>
      </c>
      <c r="H56" s="16">
        <f t="shared" si="4"/>
        <v>46534</v>
      </c>
    </row>
    <row r="57" spans="7:8" x14ac:dyDescent="0.4">
      <c r="G57" s="15"/>
      <c r="H57" s="16">
        <f t="shared" si="4"/>
        <v>46541</v>
      </c>
    </row>
    <row r="58" spans="7:8" x14ac:dyDescent="0.4">
      <c r="G58" s="15" t="s">
        <v>83</v>
      </c>
      <c r="H58" s="16">
        <f t="shared" si="4"/>
        <v>46548</v>
      </c>
    </row>
    <row r="59" spans="7:8" x14ac:dyDescent="0.4">
      <c r="G59" s="15"/>
      <c r="H59" s="16">
        <f t="shared" si="4"/>
        <v>46555</v>
      </c>
    </row>
    <row r="60" spans="7:8" x14ac:dyDescent="0.4">
      <c r="G60" s="15" t="s">
        <v>60</v>
      </c>
      <c r="H60" s="16">
        <f t="shared" si="4"/>
        <v>46562</v>
      </c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E5B63D-B746-4B96-9896-728FBFDAD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Param</vt:lpstr>
      <vt:lpstr>Agenda</vt:lpstr>
      <vt:lpstr>Data</vt:lpstr>
      <vt:lpstr>DebPer</vt:lpstr>
      <vt:lpstr>DebVac</vt:lpstr>
      <vt:lpstr>Feries</vt:lpstr>
      <vt:lpstr>FinVac</vt:lpstr>
      <vt:lpstr>l_Mois</vt:lpstr>
      <vt:lpstr>Mois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2026-08-12T16:41:24Z</dcterms:created>
  <dcterms:modified xsi:type="dcterms:W3CDTF">2026-08-14T01:57:05Z</dcterms:modified>
</cp:coreProperties>
</file>