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8_{197C3137-1F4E-499A-9558-DF249FD788FC}" xr6:coauthVersionLast="47" xr6:coauthVersionMax="47" xr10:uidLastSave="{00000000-0000-0000-0000-000000000000}"/>
  <bookViews>
    <workbookView xWindow="-108" yWindow="-108" windowWidth="23256" windowHeight="12576" activeTab="5" xr2:uid="{297748BA-966A-4271-8353-62F1A304D6C0}"/>
  </bookViews>
  <sheets>
    <sheet name="Calcul tronçon" sheetId="4" r:id="rId1"/>
    <sheet name="Recap tronçon" sheetId="10" r:id="rId2"/>
    <sheet name="Calcul Fourreaux" sheetId="11" r:id="rId3"/>
    <sheet name="Recap tronçon (2)" sheetId="12" r:id="rId4"/>
    <sheet name="CDC" sheetId="2" r:id="rId5"/>
    <sheet name="Câbles" sheetId="3" r:id="rId6"/>
    <sheet name="Données" sheetId="6" r:id="rId7"/>
    <sheet name="Ecart colonne tronçons" sheetId="8" r:id="rId8"/>
  </sheets>
  <definedNames>
    <definedName name="__xleta.T" hidden="1" xlm="1" functionGroupId="14">#NAME?</definedName>
    <definedName name="cables">Câbles!$A$2:$A$126</definedName>
    <definedName name="cdc">CDC!$A$2:$A$30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6" i="10" l="1" a="1"/>
  <c r="A26" i="10" s="1"/>
  <c r="A6" i="10" a="1"/>
  <c r="A6" i="10" s="1"/>
  <c r="A16" i="10" a="1"/>
  <c r="A16" i="10" s="1"/>
  <c r="A6" i="12" a="1"/>
  <c r="A6" i="12" s="1"/>
  <c r="H5" i="12" a="1"/>
  <c r="H5" i="12" s="1"/>
  <c r="B15" i="12"/>
  <c r="H15" i="12"/>
  <c r="B5" i="12"/>
  <c r="Z51" i="11"/>
  <c r="Y51" i="11"/>
  <c r="Z50" i="11"/>
  <c r="Y50" i="11"/>
  <c r="Z49" i="11"/>
  <c r="Y49" i="11"/>
  <c r="Z48" i="11"/>
  <c r="Y48" i="11"/>
  <c r="Z47" i="11"/>
  <c r="Y47" i="11"/>
  <c r="Z46" i="11"/>
  <c r="Y46" i="11"/>
  <c r="Z45" i="11"/>
  <c r="Y45" i="11"/>
  <c r="Z44" i="11"/>
  <c r="Y44" i="11"/>
  <c r="Z43" i="11"/>
  <c r="Y43" i="11"/>
  <c r="Z42" i="11"/>
  <c r="Y42" i="11"/>
  <c r="Z41" i="11"/>
  <c r="Y41" i="11"/>
  <c r="Z40" i="11"/>
  <c r="Y40" i="11"/>
  <c r="Z39" i="11"/>
  <c r="Y39" i="11"/>
  <c r="Z38" i="11"/>
  <c r="Y38" i="11"/>
  <c r="Z37" i="11"/>
  <c r="Y37" i="11"/>
  <c r="Z36" i="11"/>
  <c r="Y36" i="11"/>
  <c r="Z35" i="11"/>
  <c r="Y35" i="11"/>
  <c r="Z34" i="11"/>
  <c r="Y34" i="11"/>
  <c r="Z33" i="11"/>
  <c r="Y33" i="11"/>
  <c r="Z32" i="11"/>
  <c r="Y32" i="11"/>
  <c r="Z31" i="11"/>
  <c r="Y31" i="11"/>
  <c r="Z30" i="11"/>
  <c r="Y30" i="11"/>
  <c r="Z29" i="11"/>
  <c r="Y29" i="11"/>
  <c r="Z28" i="11"/>
  <c r="Y28" i="11"/>
  <c r="Z27" i="11"/>
  <c r="Y27" i="11"/>
  <c r="Z26" i="11"/>
  <c r="Y26" i="11"/>
  <c r="Z25" i="11"/>
  <c r="Y25" i="11"/>
  <c r="Z24" i="11"/>
  <c r="Y24" i="11"/>
  <c r="Z23" i="11"/>
  <c r="Y23" i="11"/>
  <c r="Z22" i="11"/>
  <c r="Y22" i="11"/>
  <c r="Z21" i="11"/>
  <c r="Y21" i="11"/>
  <c r="Z20" i="11"/>
  <c r="Y20" i="11"/>
  <c r="Z19" i="11"/>
  <c r="Y19" i="11"/>
  <c r="Z18" i="11"/>
  <c r="Y18" i="11"/>
  <c r="Z17" i="11"/>
  <c r="Y17" i="11"/>
  <c r="Z16" i="11"/>
  <c r="Y16" i="11"/>
  <c r="Z15" i="11"/>
  <c r="Y15" i="11"/>
  <c r="Z14" i="11"/>
  <c r="Y14" i="11"/>
  <c r="Z13" i="11"/>
  <c r="Y13" i="11"/>
  <c r="Z12" i="11"/>
  <c r="Y12" i="11"/>
  <c r="Z11" i="11"/>
  <c r="Y11" i="11"/>
  <c r="Z10" i="11"/>
  <c r="Y10" i="11"/>
  <c r="Y6" i="11"/>
  <c r="W51" i="11"/>
  <c r="V51" i="11"/>
  <c r="W50" i="11"/>
  <c r="V50" i="11"/>
  <c r="W49" i="11"/>
  <c r="V49" i="11"/>
  <c r="W48" i="11"/>
  <c r="V48" i="11"/>
  <c r="W47" i="11"/>
  <c r="V47" i="11"/>
  <c r="W46" i="11"/>
  <c r="V46" i="11"/>
  <c r="W45" i="11"/>
  <c r="V45" i="11"/>
  <c r="W44" i="11"/>
  <c r="V44" i="11"/>
  <c r="W43" i="11"/>
  <c r="V43" i="11"/>
  <c r="W42" i="11"/>
  <c r="V42" i="11"/>
  <c r="W41" i="11"/>
  <c r="V41" i="11"/>
  <c r="W40" i="11"/>
  <c r="V40" i="11"/>
  <c r="W39" i="11"/>
  <c r="V39" i="11"/>
  <c r="W38" i="11"/>
  <c r="V38" i="11"/>
  <c r="W37" i="11"/>
  <c r="V37" i="11"/>
  <c r="W36" i="11"/>
  <c r="V36" i="11"/>
  <c r="W35" i="11"/>
  <c r="V35" i="11"/>
  <c r="W34" i="11"/>
  <c r="V34" i="11"/>
  <c r="W33" i="11"/>
  <c r="V33" i="11"/>
  <c r="W32" i="11"/>
  <c r="V32" i="11"/>
  <c r="W31" i="11"/>
  <c r="V31" i="11"/>
  <c r="W30" i="11"/>
  <c r="V30" i="11"/>
  <c r="W29" i="11"/>
  <c r="V29" i="11"/>
  <c r="W28" i="11"/>
  <c r="V28" i="11"/>
  <c r="W27" i="11"/>
  <c r="V27" i="11"/>
  <c r="W26" i="11"/>
  <c r="V26" i="11"/>
  <c r="W25" i="11"/>
  <c r="V25" i="11"/>
  <c r="W24" i="11"/>
  <c r="V24" i="11"/>
  <c r="W23" i="11"/>
  <c r="V23" i="11"/>
  <c r="W22" i="11"/>
  <c r="V22" i="11"/>
  <c r="W21" i="11"/>
  <c r="V21" i="11"/>
  <c r="W20" i="11"/>
  <c r="V20" i="11"/>
  <c r="W19" i="11"/>
  <c r="V19" i="11"/>
  <c r="W18" i="11"/>
  <c r="V18" i="11"/>
  <c r="W17" i="11"/>
  <c r="V17" i="11"/>
  <c r="W16" i="11"/>
  <c r="V16" i="11"/>
  <c r="W15" i="11"/>
  <c r="V15" i="11"/>
  <c r="W14" i="11"/>
  <c r="V14" i="11"/>
  <c r="W13" i="11"/>
  <c r="V13" i="11"/>
  <c r="W12" i="11"/>
  <c r="V12" i="11"/>
  <c r="W11" i="11"/>
  <c r="V11" i="11"/>
  <c r="W10" i="11"/>
  <c r="V10" i="11"/>
  <c r="V6" i="11"/>
  <c r="AG3" i="12" a="1"/>
  <c r="AG4" i="12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4" i="8"/>
  <c r="C3" i="8"/>
  <c r="S6" i="11"/>
  <c r="S51" i="11"/>
  <c r="Q51" i="11"/>
  <c r="P51" i="11"/>
  <c r="O51" i="11"/>
  <c r="Q50" i="11"/>
  <c r="P50" i="11"/>
  <c r="O50" i="11"/>
  <c r="S50" i="11"/>
  <c r="Q49" i="11"/>
  <c r="P49" i="11"/>
  <c r="O49" i="11"/>
  <c r="Q48" i="11"/>
  <c r="P48" i="11"/>
  <c r="O48" i="11"/>
  <c r="S48" i="11"/>
  <c r="Q47" i="11"/>
  <c r="P47" i="11"/>
  <c r="O47" i="11"/>
  <c r="S47" i="11"/>
  <c r="Q46" i="11"/>
  <c r="T46" i="11"/>
  <c r="P46" i="11"/>
  <c r="O46" i="11"/>
  <c r="S46" i="11"/>
  <c r="Q45" i="11"/>
  <c r="T45" i="11"/>
  <c r="P45" i="11"/>
  <c r="O45" i="11"/>
  <c r="Q44" i="11"/>
  <c r="T44" i="11"/>
  <c r="P44" i="11"/>
  <c r="O44" i="11"/>
  <c r="S44" i="11"/>
  <c r="Q43" i="11"/>
  <c r="P43" i="11"/>
  <c r="O43" i="11"/>
  <c r="Q42" i="11"/>
  <c r="T42" i="11"/>
  <c r="P42" i="11"/>
  <c r="O42" i="11"/>
  <c r="Q41" i="11"/>
  <c r="P41" i="11"/>
  <c r="O41" i="11"/>
  <c r="Q40" i="11"/>
  <c r="P40" i="11"/>
  <c r="O40" i="11"/>
  <c r="Q39" i="11"/>
  <c r="P39" i="11"/>
  <c r="O39" i="11"/>
  <c r="Q38" i="11"/>
  <c r="P38" i="11"/>
  <c r="O38" i="11"/>
  <c r="Q37" i="11"/>
  <c r="P37" i="11"/>
  <c r="O37" i="11"/>
  <c r="Q36" i="11"/>
  <c r="P36" i="11"/>
  <c r="O36" i="11"/>
  <c r="Q35" i="11"/>
  <c r="P35" i="11"/>
  <c r="O35" i="11"/>
  <c r="Q34" i="11"/>
  <c r="P34" i="11"/>
  <c r="O34" i="11"/>
  <c r="Q33" i="11"/>
  <c r="P33" i="11"/>
  <c r="O33" i="11"/>
  <c r="S33" i="11"/>
  <c r="Q32" i="11"/>
  <c r="P32" i="11"/>
  <c r="O32" i="11"/>
  <c r="Q31" i="11"/>
  <c r="P31" i="11"/>
  <c r="O31" i="11"/>
  <c r="S31" i="11"/>
  <c r="Q30" i="11"/>
  <c r="P30" i="11"/>
  <c r="O30" i="11"/>
  <c r="Q29" i="11"/>
  <c r="T29" i="11"/>
  <c r="P29" i="11"/>
  <c r="O29" i="11"/>
  <c r="Q28" i="11"/>
  <c r="T28" i="11"/>
  <c r="P28" i="11"/>
  <c r="O28" i="11"/>
  <c r="S28" i="11"/>
  <c r="Q27" i="11"/>
  <c r="P27" i="11"/>
  <c r="O27" i="11"/>
  <c r="S27" i="11"/>
  <c r="Q26" i="11"/>
  <c r="P26" i="11"/>
  <c r="O26" i="11"/>
  <c r="S26" i="11"/>
  <c r="Q25" i="11"/>
  <c r="T25" i="11"/>
  <c r="P25" i="11"/>
  <c r="O25" i="11"/>
  <c r="Q24" i="11"/>
  <c r="P24" i="11"/>
  <c r="O24" i="11"/>
  <c r="M23" i="11"/>
  <c r="K23" i="11"/>
  <c r="J23" i="11"/>
  <c r="G23" i="11" a="1"/>
  <c r="G23" i="11"/>
  <c r="E23" i="11"/>
  <c r="Q23" i="11"/>
  <c r="M22" i="11"/>
  <c r="K22" i="11"/>
  <c r="J22" i="11"/>
  <c r="G22" i="11" a="1"/>
  <c r="G22" i="11"/>
  <c r="E22" i="11"/>
  <c r="M21" i="11"/>
  <c r="K21" i="11"/>
  <c r="J21" i="11"/>
  <c r="G21" i="11" a="1"/>
  <c r="G21" i="11"/>
  <c r="E21" i="11"/>
  <c r="Q21" i="11"/>
  <c r="M20" i="11"/>
  <c r="K20" i="11"/>
  <c r="J20" i="11"/>
  <c r="G20" i="11" a="1"/>
  <c r="G20" i="11"/>
  <c r="E20" i="11"/>
  <c r="M19" i="11"/>
  <c r="K19" i="11"/>
  <c r="J19" i="11"/>
  <c r="G19" i="11" a="1"/>
  <c r="G19" i="11"/>
  <c r="E19" i="11"/>
  <c r="Q19" i="11"/>
  <c r="M18" i="11"/>
  <c r="K18" i="11"/>
  <c r="J18" i="11"/>
  <c r="G18" i="11" a="1"/>
  <c r="G18" i="11"/>
  <c r="E18" i="11"/>
  <c r="M17" i="11"/>
  <c r="K17" i="11"/>
  <c r="J17" i="11"/>
  <c r="G17" i="11" a="1"/>
  <c r="G17" i="11"/>
  <c r="E17" i="11"/>
  <c r="Q17" i="11"/>
  <c r="M16" i="11"/>
  <c r="K16" i="11"/>
  <c r="J16" i="11"/>
  <c r="G16" i="11" a="1"/>
  <c r="G16" i="11"/>
  <c r="E16" i="11"/>
  <c r="Q16" i="11"/>
  <c r="M15" i="11"/>
  <c r="K15" i="11"/>
  <c r="J15" i="11"/>
  <c r="G15" i="11" a="1"/>
  <c r="G15" i="11"/>
  <c r="E15" i="11"/>
  <c r="M14" i="11"/>
  <c r="K14" i="11"/>
  <c r="J14" i="11"/>
  <c r="G14" i="11" a="1"/>
  <c r="G14" i="11"/>
  <c r="E14" i="11"/>
  <c r="M13" i="11"/>
  <c r="K13" i="11"/>
  <c r="J13" i="11"/>
  <c r="G13" i="11" a="1"/>
  <c r="G13" i="11"/>
  <c r="E13" i="11"/>
  <c r="Q13" i="11"/>
  <c r="T13" i="11"/>
  <c r="M12" i="11"/>
  <c r="K12" i="11"/>
  <c r="J12" i="11"/>
  <c r="G12" i="11" a="1"/>
  <c r="G12" i="11"/>
  <c r="E12" i="11"/>
  <c r="Q12" i="11"/>
  <c r="T12" i="11"/>
  <c r="M11" i="11"/>
  <c r="K11" i="11"/>
  <c r="J11" i="11"/>
  <c r="G11" i="11" a="1"/>
  <c r="G11" i="11"/>
  <c r="E11" i="11"/>
  <c r="Q11" i="11"/>
  <c r="T11" i="11"/>
  <c r="M10" i="11"/>
  <c r="K10" i="11"/>
  <c r="J10" i="11"/>
  <c r="G10" i="11" a="1"/>
  <c r="G10" i="11"/>
  <c r="E10" i="11"/>
  <c r="B40" i="10"/>
  <c r="AK48" i="4"/>
  <c r="AK49" i="4"/>
  <c r="AG49" i="4"/>
  <c r="AG48" i="4"/>
  <c r="AG30" i="4"/>
  <c r="AG24" i="4"/>
  <c r="AG21" i="4"/>
  <c r="AG18" i="4"/>
  <c r="AG1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F24" i="4"/>
  <c r="AF25" i="4"/>
  <c r="AF26" i="4"/>
  <c r="AF27" i="4"/>
  <c r="AF28" i="4"/>
  <c r="AF29" i="4"/>
  <c r="AF30" i="4"/>
  <c r="AF31" i="4"/>
  <c r="AF32" i="4"/>
  <c r="AF33" i="4"/>
  <c r="AF34" i="4"/>
  <c r="AF35" i="4"/>
  <c r="AF36" i="4"/>
  <c r="AF37" i="4"/>
  <c r="AF38" i="4"/>
  <c r="AF39" i="4"/>
  <c r="AF40" i="4"/>
  <c r="AF41" i="4"/>
  <c r="AF42" i="4"/>
  <c r="AF43" i="4"/>
  <c r="AF44" i="4"/>
  <c r="AF45" i="4"/>
  <c r="AF46" i="4"/>
  <c r="AF47" i="4"/>
  <c r="AF48" i="4"/>
  <c r="AF49" i="4"/>
  <c r="AF50" i="4"/>
  <c r="AF51" i="4"/>
  <c r="AC24" i="4"/>
  <c r="AB24" i="4"/>
  <c r="AB25" i="4"/>
  <c r="AB26" i="4"/>
  <c r="AB27" i="4"/>
  <c r="AB28" i="4"/>
  <c r="AB29" i="4"/>
  <c r="AB30" i="4"/>
  <c r="AB31" i="4"/>
  <c r="AB32" i="4"/>
  <c r="AB33" i="4"/>
  <c r="AB34" i="4"/>
  <c r="AB35" i="4"/>
  <c r="AB36" i="4"/>
  <c r="AB37" i="4"/>
  <c r="AB38" i="4"/>
  <c r="AB39" i="4"/>
  <c r="AB40" i="4"/>
  <c r="AB41" i="4"/>
  <c r="AB42" i="4"/>
  <c r="AB43" i="4"/>
  <c r="AB44" i="4"/>
  <c r="AB45" i="4"/>
  <c r="AB46" i="4"/>
  <c r="AB47" i="4"/>
  <c r="AB48" i="4"/>
  <c r="AB49" i="4"/>
  <c r="AB50" i="4"/>
  <c r="AB51" i="4"/>
  <c r="Y48" i="4"/>
  <c r="Y49" i="4"/>
  <c r="Y50" i="4"/>
  <c r="Y51" i="4"/>
  <c r="X24" i="4"/>
  <c r="X25" i="4"/>
  <c r="X26" i="4"/>
  <c r="X27" i="4"/>
  <c r="X28" i="4"/>
  <c r="X29" i="4"/>
  <c r="X30" i="4"/>
  <c r="X31" i="4"/>
  <c r="X32" i="4"/>
  <c r="X33" i="4"/>
  <c r="X34" i="4"/>
  <c r="X35" i="4"/>
  <c r="X36" i="4"/>
  <c r="X37" i="4"/>
  <c r="X38" i="4"/>
  <c r="X39" i="4"/>
  <c r="X40" i="4"/>
  <c r="X41" i="4"/>
  <c r="X42" i="4"/>
  <c r="X43" i="4"/>
  <c r="X44" i="4"/>
  <c r="X45" i="4"/>
  <c r="X46" i="4"/>
  <c r="X47" i="4"/>
  <c r="X48" i="4"/>
  <c r="X49" i="4"/>
  <c r="X50" i="4"/>
  <c r="X51" i="4"/>
  <c r="U21" i="4"/>
  <c r="U24" i="4"/>
  <c r="U25" i="4"/>
  <c r="U30" i="4"/>
  <c r="U31" i="4"/>
  <c r="U32" i="4"/>
  <c r="U41" i="4"/>
  <c r="U42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Q24" i="4"/>
  <c r="Y24" i="4"/>
  <c r="Q25" i="4"/>
  <c r="AG25" i="4"/>
  <c r="Q26" i="4"/>
  <c r="U26" i="4"/>
  <c r="Q27" i="4"/>
  <c r="AK27" i="4"/>
  <c r="Q28" i="4"/>
  <c r="AK28" i="4"/>
  <c r="Q29" i="4"/>
  <c r="AK29" i="4"/>
  <c r="Q30" i="4"/>
  <c r="Y30" i="4"/>
  <c r="Q31" i="4"/>
  <c r="AG31" i="4"/>
  <c r="Q32" i="4"/>
  <c r="AG32" i="4"/>
  <c r="Q33" i="4"/>
  <c r="AG33" i="4"/>
  <c r="Q34" i="4"/>
  <c r="AG34" i="4"/>
  <c r="Q35" i="4"/>
  <c r="AK35" i="4"/>
  <c r="Q36" i="4"/>
  <c r="AK36" i="4"/>
  <c r="Q37" i="4"/>
  <c r="AK37" i="4"/>
  <c r="Q38" i="4"/>
  <c r="AK38" i="4"/>
  <c r="Q39" i="4"/>
  <c r="AK39" i="4"/>
  <c r="Q40" i="4"/>
  <c r="AK40" i="4"/>
  <c r="Q41" i="4"/>
  <c r="AK41" i="4"/>
  <c r="Q42" i="4"/>
  <c r="Q43" i="4"/>
  <c r="Q44" i="4"/>
  <c r="AG44" i="4"/>
  <c r="Q45" i="4"/>
  <c r="Q46" i="4"/>
  <c r="Q47" i="4"/>
  <c r="Q48" i="4"/>
  <c r="U48" i="4"/>
  <c r="Q49" i="4"/>
  <c r="U49" i="4"/>
  <c r="Q50" i="4"/>
  <c r="AK50" i="4"/>
  <c r="Q51" i="4"/>
  <c r="AK51" i="4"/>
  <c r="S6" i="4"/>
  <c r="T6" i="4"/>
  <c r="W6" i="4"/>
  <c r="X6" i="4"/>
  <c r="AA6" i="4"/>
  <c r="AB6" i="4"/>
  <c r="AE6" i="4"/>
  <c r="AF6" i="4"/>
  <c r="AI6" i="4"/>
  <c r="AJ6" i="4"/>
  <c r="E10" i="4"/>
  <c r="G10" i="4" a="1"/>
  <c r="G10" i="4"/>
  <c r="J10" i="4"/>
  <c r="K10" i="4"/>
  <c r="M10" i="4"/>
  <c r="Q10" i="4"/>
  <c r="U10" i="4"/>
  <c r="E11" i="4"/>
  <c r="G11" i="4" a="1"/>
  <c r="G11" i="4"/>
  <c r="J11" i="4"/>
  <c r="K11" i="4"/>
  <c r="M11" i="4"/>
  <c r="Q11" i="4"/>
  <c r="U11" i="4"/>
  <c r="E12" i="4"/>
  <c r="Q12" i="4"/>
  <c r="AG12" i="4"/>
  <c r="G12" i="4" a="1"/>
  <c r="G12" i="4"/>
  <c r="J12" i="4"/>
  <c r="K12" i="4"/>
  <c r="M12" i="4"/>
  <c r="E13" i="4"/>
  <c r="G13" i="4" a="1"/>
  <c r="G13" i="4"/>
  <c r="J13" i="4"/>
  <c r="K13" i="4"/>
  <c r="M13" i="4"/>
  <c r="Q13" i="4"/>
  <c r="Y13" i="4"/>
  <c r="E14" i="4"/>
  <c r="G14" i="4" a="1"/>
  <c r="G14" i="4"/>
  <c r="J14" i="4"/>
  <c r="K14" i="4"/>
  <c r="M14" i="4"/>
  <c r="Q14" i="4"/>
  <c r="U14" i="4"/>
  <c r="E15" i="4"/>
  <c r="G15" i="4" a="1"/>
  <c r="G15" i="4"/>
  <c r="J15" i="4"/>
  <c r="K15" i="4"/>
  <c r="M15" i="4"/>
  <c r="Q15" i="4"/>
  <c r="AG15" i="4"/>
  <c r="E16" i="4"/>
  <c r="Q16" i="4"/>
  <c r="AG16" i="4"/>
  <c r="G16" i="4" a="1"/>
  <c r="G16" i="4"/>
  <c r="J16" i="4"/>
  <c r="K16" i="4"/>
  <c r="M16" i="4"/>
  <c r="E17" i="4"/>
  <c r="G17" i="4" a="1"/>
  <c r="G17" i="4"/>
  <c r="J17" i="4"/>
  <c r="K17" i="4"/>
  <c r="M17" i="4"/>
  <c r="Q17" i="4"/>
  <c r="E18" i="4"/>
  <c r="G18" i="4" a="1"/>
  <c r="G18" i="4"/>
  <c r="J18" i="4"/>
  <c r="K18" i="4"/>
  <c r="M18" i="4"/>
  <c r="Q18" i="4"/>
  <c r="U18" i="4"/>
  <c r="E19" i="4"/>
  <c r="G19" i="4" a="1"/>
  <c r="G19" i="4"/>
  <c r="J19" i="4"/>
  <c r="K19" i="4"/>
  <c r="M19" i="4"/>
  <c r="Q19" i="4"/>
  <c r="Y19" i="4"/>
  <c r="E20" i="4"/>
  <c r="G20" i="4" a="1"/>
  <c r="G20" i="4"/>
  <c r="J20" i="4"/>
  <c r="K20" i="4"/>
  <c r="M20" i="4"/>
  <c r="Q20" i="4"/>
  <c r="E21" i="4"/>
  <c r="Q21" i="4"/>
  <c r="G21" i="4"/>
  <c r="G21" i="4" a="1"/>
  <c r="J21" i="4"/>
  <c r="K21" i="4"/>
  <c r="M21" i="4"/>
  <c r="E22" i="4"/>
  <c r="G22" i="4" a="1"/>
  <c r="G22" i="4"/>
  <c r="J22" i="4"/>
  <c r="K22" i="4"/>
  <c r="M22" i="4"/>
  <c r="Q22" i="4"/>
  <c r="E23" i="4"/>
  <c r="G23" i="4" a="1"/>
  <c r="G23" i="4"/>
  <c r="J23" i="4"/>
  <c r="K23" i="4"/>
  <c r="M23" i="4"/>
  <c r="Q23" i="4"/>
  <c r="O24" i="4"/>
  <c r="AI24" i="4"/>
  <c r="P24" i="4"/>
  <c r="S24" i="4"/>
  <c r="AE24" i="4"/>
  <c r="O25" i="4"/>
  <c r="P25" i="4"/>
  <c r="S25" i="4"/>
  <c r="W25" i="4"/>
  <c r="AA25" i="4"/>
  <c r="AE25" i="4"/>
  <c r="AI25" i="4"/>
  <c r="O26" i="4"/>
  <c r="S26" i="4"/>
  <c r="P26" i="4"/>
  <c r="O27" i="4"/>
  <c r="P27" i="4"/>
  <c r="S27" i="4"/>
  <c r="W27" i="4"/>
  <c r="AA27" i="4"/>
  <c r="AE27" i="4"/>
  <c r="AI27" i="4"/>
  <c r="O28" i="4"/>
  <c r="AE28" i="4"/>
  <c r="P28" i="4"/>
  <c r="W28" i="4"/>
  <c r="O29" i="4"/>
  <c r="P29" i="4"/>
  <c r="S29" i="4"/>
  <c r="W29" i="4"/>
  <c r="AA29" i="4"/>
  <c r="AE29" i="4"/>
  <c r="AI29" i="4"/>
  <c r="O30" i="4"/>
  <c r="S30" i="4"/>
  <c r="P30" i="4"/>
  <c r="O31" i="4"/>
  <c r="P31" i="4"/>
  <c r="S31" i="4"/>
  <c r="W31" i="4"/>
  <c r="AA31" i="4"/>
  <c r="AE31" i="4"/>
  <c r="AI31" i="4"/>
  <c r="O32" i="4"/>
  <c r="AE32" i="4"/>
  <c r="P32" i="4"/>
  <c r="W32" i="4"/>
  <c r="O33" i="4"/>
  <c r="P33" i="4"/>
  <c r="S33" i="4"/>
  <c r="W33" i="4"/>
  <c r="AA33" i="4"/>
  <c r="AE33" i="4"/>
  <c r="AI33" i="4"/>
  <c r="O34" i="4"/>
  <c r="S34" i="4"/>
  <c r="P34" i="4"/>
  <c r="O35" i="4"/>
  <c r="P35" i="4"/>
  <c r="S35" i="4"/>
  <c r="W35" i="4"/>
  <c r="AA35" i="4"/>
  <c r="AE35" i="4"/>
  <c r="AI35" i="4"/>
  <c r="O36" i="4"/>
  <c r="AE36" i="4"/>
  <c r="P36" i="4"/>
  <c r="O37" i="4"/>
  <c r="P37" i="4"/>
  <c r="S37" i="4"/>
  <c r="W37" i="4"/>
  <c r="AA37" i="4"/>
  <c r="AE37" i="4"/>
  <c r="AI37" i="4"/>
  <c r="O38" i="4"/>
  <c r="S38" i="4"/>
  <c r="P38" i="4"/>
  <c r="O39" i="4"/>
  <c r="P39" i="4"/>
  <c r="S39" i="4"/>
  <c r="W39" i="4"/>
  <c r="AA39" i="4"/>
  <c r="AE39" i="4"/>
  <c r="AI39" i="4"/>
  <c r="O40" i="4"/>
  <c r="AE40" i="4"/>
  <c r="P40" i="4"/>
  <c r="W40" i="4"/>
  <c r="O41" i="4"/>
  <c r="P41" i="4"/>
  <c r="S41" i="4"/>
  <c r="W41" i="4"/>
  <c r="AA41" i="4"/>
  <c r="AE41" i="4"/>
  <c r="AI41" i="4"/>
  <c r="O42" i="4"/>
  <c r="S42" i="4"/>
  <c r="P42" i="4"/>
  <c r="O43" i="4"/>
  <c r="P43" i="4"/>
  <c r="S43" i="4"/>
  <c r="W43" i="4"/>
  <c r="AA43" i="4"/>
  <c r="AE43" i="4"/>
  <c r="AI43" i="4"/>
  <c r="O44" i="4"/>
  <c r="AE44" i="4"/>
  <c r="P44" i="4"/>
  <c r="W44" i="4"/>
  <c r="O45" i="4"/>
  <c r="P45" i="4"/>
  <c r="S45" i="4"/>
  <c r="W45" i="4"/>
  <c r="AA45" i="4"/>
  <c r="AE45" i="4"/>
  <c r="AI45" i="4"/>
  <c r="O46" i="4"/>
  <c r="S46" i="4"/>
  <c r="P46" i="4"/>
  <c r="O47" i="4"/>
  <c r="P47" i="4"/>
  <c r="S47" i="4"/>
  <c r="W47" i="4"/>
  <c r="AA47" i="4"/>
  <c r="AE47" i="4"/>
  <c r="AI47" i="4"/>
  <c r="O48" i="4"/>
  <c r="AE48" i="4"/>
  <c r="P48" i="4"/>
  <c r="O49" i="4"/>
  <c r="P49" i="4"/>
  <c r="S49" i="4"/>
  <c r="W49" i="4"/>
  <c r="AA49" i="4"/>
  <c r="AE49" i="4"/>
  <c r="AI49" i="4"/>
  <c r="O50" i="4"/>
  <c r="S50" i="4"/>
  <c r="P50" i="4"/>
  <c r="O51" i="4"/>
  <c r="P51" i="4"/>
  <c r="S51" i="4"/>
  <c r="W51" i="4"/>
  <c r="AA51" i="4"/>
  <c r="AE51" i="4"/>
  <c r="AI51" i="4"/>
  <c r="AG3" i="10" a="1"/>
  <c r="AG5" i="10"/>
  <c r="AG4" i="10"/>
  <c r="B5" i="10"/>
  <c r="C5" i="10"/>
  <c r="B15" i="10"/>
  <c r="C15" i="10"/>
  <c r="B25" i="10"/>
  <c r="C25" i="10"/>
  <c r="B35" i="10"/>
  <c r="C35" i="10"/>
  <c r="A2" i="2"/>
  <c r="B2" i="2"/>
  <c r="A3" i="2"/>
  <c r="B3" i="2"/>
  <c r="A4" i="2"/>
  <c r="B4" i="2"/>
  <c r="A5" i="2"/>
  <c r="B5" i="2"/>
  <c r="A6" i="2"/>
  <c r="B6" i="2"/>
  <c r="A7" i="2"/>
  <c r="B7" i="2"/>
  <c r="A8" i="2"/>
  <c r="B8" i="2"/>
  <c r="A9" i="2"/>
  <c r="B9" i="2"/>
  <c r="A10" i="2"/>
  <c r="B10" i="2"/>
  <c r="A11" i="2"/>
  <c r="B11" i="2"/>
  <c r="A12" i="2"/>
  <c r="B12" i="2"/>
  <c r="A13" i="2"/>
  <c r="B13" i="2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D74" i="3"/>
  <c r="C75" i="3"/>
  <c r="D75" i="3"/>
  <c r="C76" i="3"/>
  <c r="D76" i="3"/>
  <c r="C77" i="3"/>
  <c r="D77" i="3"/>
  <c r="C78" i="3"/>
  <c r="D78" i="3"/>
  <c r="C79" i="3"/>
  <c r="D79" i="3"/>
  <c r="C80" i="3"/>
  <c r="D80" i="3"/>
  <c r="C81" i="3"/>
  <c r="D81" i="3"/>
  <c r="C82" i="3"/>
  <c r="D82" i="3"/>
  <c r="C83" i="3"/>
  <c r="D83" i="3"/>
  <c r="C84" i="3"/>
  <c r="D84" i="3"/>
  <c r="C85" i="3"/>
  <c r="D85" i="3"/>
  <c r="C86" i="3"/>
  <c r="D86" i="3"/>
  <c r="C87" i="3"/>
  <c r="D87" i="3"/>
  <c r="C88" i="3"/>
  <c r="D88" i="3"/>
  <c r="C89" i="3"/>
  <c r="D89" i="3"/>
  <c r="C90" i="3"/>
  <c r="D90" i="3"/>
  <c r="C91" i="3"/>
  <c r="D91" i="3"/>
  <c r="C92" i="3"/>
  <c r="D92" i="3"/>
  <c r="C93" i="3"/>
  <c r="D93" i="3"/>
  <c r="C94" i="3"/>
  <c r="D94" i="3"/>
  <c r="C95" i="3"/>
  <c r="D95" i="3"/>
  <c r="C96" i="3"/>
  <c r="D96" i="3"/>
  <c r="C97" i="3"/>
  <c r="D97" i="3"/>
  <c r="C98" i="3"/>
  <c r="D98" i="3"/>
  <c r="C99" i="3"/>
  <c r="D99" i="3"/>
  <c r="C100" i="3"/>
  <c r="D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C5" i="12"/>
  <c r="Y9" i="11"/>
  <c r="Y7" i="11"/>
  <c r="Z9" i="11"/>
  <c r="Z7" i="11"/>
  <c r="V9" i="11"/>
  <c r="V7" i="11"/>
  <c r="W9" i="11"/>
  <c r="W7" i="11"/>
  <c r="AG3" i="12"/>
  <c r="AG7" i="12"/>
  <c r="AG5" i="12"/>
  <c r="AG6" i="12"/>
  <c r="C15" i="12"/>
  <c r="AG50" i="4"/>
  <c r="AG51" i="4"/>
  <c r="AK32" i="4"/>
  <c r="U51" i="4"/>
  <c r="AK30" i="4"/>
  <c r="Y27" i="4"/>
  <c r="AK31" i="4"/>
  <c r="U50" i="4"/>
  <c r="AG35" i="4"/>
  <c r="Y32" i="4"/>
  <c r="AG36" i="4"/>
  <c r="U39" i="4"/>
  <c r="AG37" i="4"/>
  <c r="AK26" i="4"/>
  <c r="U40" i="4"/>
  <c r="U37" i="4"/>
  <c r="AG38" i="4"/>
  <c r="U38" i="4"/>
  <c r="U36" i="4"/>
  <c r="U35" i="4"/>
  <c r="Y31" i="4"/>
  <c r="AK25" i="4"/>
  <c r="U34" i="4"/>
  <c r="U33" i="4"/>
  <c r="AK24" i="4"/>
  <c r="P13" i="11"/>
  <c r="O13" i="11"/>
  <c r="S13" i="11"/>
  <c r="T49" i="11"/>
  <c r="P12" i="11"/>
  <c r="T48" i="11"/>
  <c r="S35" i="11"/>
  <c r="S39" i="11"/>
  <c r="T51" i="11"/>
  <c r="T39" i="11"/>
  <c r="T33" i="11"/>
  <c r="P16" i="11"/>
  <c r="O21" i="11"/>
  <c r="T34" i="11"/>
  <c r="T31" i="11"/>
  <c r="S36" i="11"/>
  <c r="O12" i="11"/>
  <c r="S12" i="11"/>
  <c r="S45" i="11"/>
  <c r="T26" i="11"/>
  <c r="O16" i="11"/>
  <c r="Y23" i="4"/>
  <c r="U23" i="4"/>
  <c r="U45" i="4"/>
  <c r="Y45" i="4"/>
  <c r="AK45" i="4"/>
  <c r="AG45" i="4"/>
  <c r="T19" i="11"/>
  <c r="P14" i="11"/>
  <c r="O14" i="11"/>
  <c r="S14" i="11"/>
  <c r="Q14" i="11"/>
  <c r="T14" i="11"/>
  <c r="AG23" i="4"/>
  <c r="P20" i="11"/>
  <c r="Q20" i="11"/>
  <c r="O20" i="11"/>
  <c r="U46" i="4"/>
  <c r="Y46" i="4"/>
  <c r="AK46" i="4"/>
  <c r="AG46" i="4"/>
  <c r="Y47" i="4"/>
  <c r="U47" i="4"/>
  <c r="AK47" i="4"/>
  <c r="AG47" i="4"/>
  <c r="T23" i="11"/>
  <c r="P18" i="11"/>
  <c r="O18" i="11"/>
  <c r="Q18" i="11"/>
  <c r="AK43" i="4"/>
  <c r="Y43" i="4"/>
  <c r="P22" i="11"/>
  <c r="O22" i="11"/>
  <c r="Q22" i="11"/>
  <c r="S38" i="11"/>
  <c r="AG41" i="4"/>
  <c r="T16" i="11"/>
  <c r="AG43" i="4"/>
  <c r="S41" i="11"/>
  <c r="S34" i="11"/>
  <c r="T36" i="11"/>
  <c r="T41" i="11"/>
  <c r="O11" i="11"/>
  <c r="S11" i="11"/>
  <c r="S32" i="11"/>
  <c r="Y42" i="4"/>
  <c r="AK42" i="4"/>
  <c r="S24" i="11"/>
  <c r="Y22" i="4"/>
  <c r="U22" i="4"/>
  <c r="AG40" i="4"/>
  <c r="AG42" i="4"/>
  <c r="T32" i="11"/>
  <c r="AG26" i="4"/>
  <c r="Y26" i="4"/>
  <c r="Y37" i="4"/>
  <c r="P11" i="11"/>
  <c r="T30" i="11"/>
  <c r="T37" i="11"/>
  <c r="AG14" i="4"/>
  <c r="AK34" i="4"/>
  <c r="T21" i="11"/>
  <c r="AK33" i="4"/>
  <c r="P23" i="11"/>
  <c r="T35" i="11"/>
  <c r="Y44" i="4"/>
  <c r="AK44" i="4"/>
  <c r="U17" i="4"/>
  <c r="AG17" i="4"/>
  <c r="T38" i="11"/>
  <c r="T24" i="11"/>
  <c r="S43" i="11"/>
  <c r="Y41" i="4"/>
  <c r="O15" i="11"/>
  <c r="S15" i="11"/>
  <c r="Y20" i="4"/>
  <c r="U20" i="4"/>
  <c r="AG28" i="4"/>
  <c r="U28" i="4"/>
  <c r="Y39" i="4"/>
  <c r="O17" i="11"/>
  <c r="O19" i="11"/>
  <c r="T47" i="11"/>
  <c r="T50" i="11"/>
  <c r="AG39" i="4"/>
  <c r="T43" i="11"/>
  <c r="AG29" i="4"/>
  <c r="U29" i="4"/>
  <c r="Y40" i="4"/>
  <c r="S25" i="11"/>
  <c r="AG27" i="4"/>
  <c r="U27" i="4"/>
  <c r="Y38" i="4"/>
  <c r="P17" i="11"/>
  <c r="O23" i="11"/>
  <c r="Y36" i="4"/>
  <c r="AG10" i="4"/>
  <c r="P21" i="11"/>
  <c r="S49" i="11"/>
  <c r="Y35" i="4"/>
  <c r="AG11" i="4"/>
  <c r="P15" i="11"/>
  <c r="S30" i="11"/>
  <c r="S37" i="11"/>
  <c r="Y34" i="4"/>
  <c r="Q15" i="11"/>
  <c r="T15" i="11"/>
  <c r="T17" i="11"/>
  <c r="Y33" i="4"/>
  <c r="P19" i="11"/>
  <c r="U44" i="4"/>
  <c r="Y29" i="4"/>
  <c r="S40" i="11"/>
  <c r="U43" i="4"/>
  <c r="Y28" i="4"/>
  <c r="AG20" i="4"/>
  <c r="P10" i="11"/>
  <c r="O10" i="11"/>
  <c r="Q10" i="11"/>
  <c r="Y25" i="4"/>
  <c r="AG19" i="4"/>
  <c r="T40" i="11"/>
  <c r="S42" i="11"/>
  <c r="U19" i="4"/>
  <c r="T27" i="11"/>
  <c r="S29" i="11"/>
  <c r="H40" i="10"/>
  <c r="C40" i="10"/>
  <c r="U16" i="4"/>
  <c r="Y16" i="4"/>
  <c r="AC16" i="4"/>
  <c r="AK16" i="4"/>
  <c r="U12" i="4"/>
  <c r="Y12" i="4"/>
  <c r="AC12" i="4"/>
  <c r="AK12" i="4"/>
  <c r="AK21" i="4"/>
  <c r="Y21" i="4"/>
  <c r="AC21" i="4"/>
  <c r="AA48" i="4"/>
  <c r="AA44" i="4"/>
  <c r="AA40" i="4"/>
  <c r="AA36" i="4"/>
  <c r="AA32" i="4"/>
  <c r="AA28" i="4"/>
  <c r="AK18" i="4"/>
  <c r="U13" i="4"/>
  <c r="AK10" i="4"/>
  <c r="W48" i="4"/>
  <c r="W36" i="4"/>
  <c r="S48" i="4"/>
  <c r="S44" i="4"/>
  <c r="S40" i="4"/>
  <c r="S36" i="4"/>
  <c r="S32" i="4"/>
  <c r="S28" i="4"/>
  <c r="AC18" i="4"/>
  <c r="AB13" i="4"/>
  <c r="AC10" i="4"/>
  <c r="AA24" i="4"/>
  <c r="Y18" i="4"/>
  <c r="Y10" i="4"/>
  <c r="W24" i="4"/>
  <c r="X21" i="4"/>
  <c r="AK15" i="4"/>
  <c r="X18" i="4"/>
  <c r="AC15" i="4"/>
  <c r="O10" i="4"/>
  <c r="Y15" i="4"/>
  <c r="AG3" i="10"/>
  <c r="U15" i="4"/>
  <c r="AK23" i="4"/>
  <c r="AK20" i="4"/>
  <c r="T15" i="4"/>
  <c r="AC23" i="4"/>
  <c r="AC20" i="4"/>
  <c r="AK17" i="4"/>
  <c r="AC17" i="4"/>
  <c r="T12" i="4"/>
  <c r="AI50" i="4"/>
  <c r="AI46" i="4"/>
  <c r="AI42" i="4"/>
  <c r="AI38" i="4"/>
  <c r="AI34" i="4"/>
  <c r="AI30" i="4"/>
  <c r="AI26" i="4"/>
  <c r="AB23" i="4"/>
  <c r="AE50" i="4"/>
  <c r="AE46" i="4"/>
  <c r="AE42" i="4"/>
  <c r="AE38" i="4"/>
  <c r="AE34" i="4"/>
  <c r="AE30" i="4"/>
  <c r="AE26" i="4"/>
  <c r="X20" i="4"/>
  <c r="Y17" i="4"/>
  <c r="AA50" i="4"/>
  <c r="AA46" i="4"/>
  <c r="AA42" i="4"/>
  <c r="AA38" i="4"/>
  <c r="AA34" i="4"/>
  <c r="AA30" i="4"/>
  <c r="AA26" i="4"/>
  <c r="AK14" i="4"/>
  <c r="W50" i="4"/>
  <c r="W46" i="4"/>
  <c r="W42" i="4"/>
  <c r="W38" i="4"/>
  <c r="W34" i="4"/>
  <c r="W30" i="4"/>
  <c r="W26" i="4"/>
  <c r="AF17" i="4"/>
  <c r="AC14" i="4"/>
  <c r="Y14" i="4"/>
  <c r="AK22" i="4"/>
  <c r="AK11" i="4"/>
  <c r="AG22" i="4"/>
  <c r="AK19" i="4"/>
  <c r="AC22" i="4"/>
  <c r="P14" i="4"/>
  <c r="AC11" i="4"/>
  <c r="AC19" i="4"/>
  <c r="Y11" i="4"/>
  <c r="O19" i="4"/>
  <c r="AA19" i="4"/>
  <c r="O11" i="4"/>
  <c r="S11" i="4"/>
  <c r="AK13" i="4"/>
  <c r="AG7" i="10"/>
  <c r="AG6" i="10"/>
  <c r="AI48" i="4"/>
  <c r="AI44" i="4"/>
  <c r="AI40" i="4"/>
  <c r="AI36" i="4"/>
  <c r="AI32" i="4"/>
  <c r="AI28" i="4"/>
  <c r="X16" i="4"/>
  <c r="AC13" i="4"/>
  <c r="AA10" i="4"/>
  <c r="S10" i="4"/>
  <c r="W10" i="4"/>
  <c r="AE10" i="4"/>
  <c r="AI10" i="4"/>
  <c r="AF20" i="4"/>
  <c r="P19" i="4"/>
  <c r="P15" i="4"/>
  <c r="O15" i="4"/>
  <c r="AJ21" i="4"/>
  <c r="AB17" i="4"/>
  <c r="P23" i="4"/>
  <c r="P16" i="4"/>
  <c r="P12" i="4"/>
  <c r="AJ10" i="4"/>
  <c r="X13" i="4"/>
  <c r="O20" i="4"/>
  <c r="AF18" i="4"/>
  <c r="AF14" i="4"/>
  <c r="AF10" i="4"/>
  <c r="AJ14" i="4"/>
  <c r="O23" i="4"/>
  <c r="AJ18" i="4"/>
  <c r="O16" i="4"/>
  <c r="O12" i="4"/>
  <c r="T13" i="4"/>
  <c r="AB10" i="4"/>
  <c r="P18" i="4"/>
  <c r="AB19" i="4"/>
  <c r="O18" i="4"/>
  <c r="AJ16" i="4"/>
  <c r="O14" i="4"/>
  <c r="X15" i="4"/>
  <c r="X10" i="4"/>
  <c r="AJ19" i="4"/>
  <c r="AF22" i="4"/>
  <c r="P21" i="4"/>
  <c r="AF15" i="4"/>
  <c r="AF11" i="4"/>
  <c r="X14" i="4"/>
  <c r="O21" i="4"/>
  <c r="T18" i="4"/>
  <c r="T14" i="4"/>
  <c r="T10" i="4"/>
  <c r="AF19" i="4"/>
  <c r="AF21" i="4"/>
  <c r="P20" i="4"/>
  <c r="X17" i="4"/>
  <c r="AB21" i="4"/>
  <c r="T17" i="4"/>
  <c r="AB18" i="4"/>
  <c r="AB14" i="4"/>
  <c r="P17" i="4"/>
  <c r="P13" i="4"/>
  <c r="AJ22" i="4"/>
  <c r="O17" i="4"/>
  <c r="AJ15" i="4"/>
  <c r="O13" i="4"/>
  <c r="AJ11" i="4"/>
  <c r="AB22" i="4"/>
  <c r="AB15" i="4"/>
  <c r="AB11" i="4"/>
  <c r="P10" i="4"/>
  <c r="AJ12" i="4"/>
  <c r="AJ23" i="4"/>
  <c r="X22" i="4"/>
  <c r="X11" i="4"/>
  <c r="X19" i="4"/>
  <c r="AF16" i="4"/>
  <c r="AF12" i="4"/>
  <c r="AJ20" i="4"/>
  <c r="T11" i="4"/>
  <c r="AF23" i="4"/>
  <c r="P22" i="4"/>
  <c r="O22" i="4"/>
  <c r="AB16" i="4"/>
  <c r="AB12" i="4"/>
  <c r="P11" i="4"/>
  <c r="AJ17" i="4"/>
  <c r="X12" i="4"/>
  <c r="X23" i="4"/>
  <c r="AF13" i="4"/>
  <c r="AJ13" i="4"/>
  <c r="AB20" i="4"/>
  <c r="T16" i="4"/>
  <c r="A41" i="10" a="1"/>
  <c r="S21" i="11"/>
  <c r="T22" i="11"/>
  <c r="S16" i="11"/>
  <c r="S20" i="11"/>
  <c r="S18" i="11"/>
  <c r="U9" i="4"/>
  <c r="U7" i="4"/>
  <c r="S19" i="11"/>
  <c r="S17" i="11"/>
  <c r="S22" i="11"/>
  <c r="T20" i="11"/>
  <c r="T10" i="11"/>
  <c r="S10" i="11"/>
  <c r="T18" i="11"/>
  <c r="S23" i="11"/>
  <c r="AG9" i="4"/>
  <c r="AG7" i="4"/>
  <c r="AK9" i="4"/>
  <c r="AK7" i="4"/>
  <c r="Y9" i="4"/>
  <c r="Y7" i="4"/>
  <c r="AE11" i="4"/>
  <c r="W11" i="4"/>
  <c r="AA11" i="4"/>
  <c r="AI11" i="4"/>
  <c r="AC9" i="4"/>
  <c r="AC7" i="4"/>
  <c r="AI19" i="4"/>
  <c r="AE19" i="4"/>
  <c r="W19" i="4"/>
  <c r="S19" i="4"/>
  <c r="AF9" i="4"/>
  <c r="AF7" i="4"/>
  <c r="H35" i="10"/>
  <c r="S21" i="4"/>
  <c r="W21" i="4"/>
  <c r="AA21" i="4"/>
  <c r="AE21" i="4"/>
  <c r="AI21" i="4"/>
  <c r="AE20" i="4"/>
  <c r="AA20" i="4"/>
  <c r="AI20" i="4"/>
  <c r="S20" i="4"/>
  <c r="W20" i="4"/>
  <c r="AJ9" i="4"/>
  <c r="AJ7" i="4"/>
  <c r="S22" i="4"/>
  <c r="W22" i="4"/>
  <c r="AI22" i="4"/>
  <c r="AE22" i="4"/>
  <c r="AA22" i="4"/>
  <c r="T9" i="4"/>
  <c r="T7" i="4"/>
  <c r="H5" i="10"/>
  <c r="S15" i="4"/>
  <c r="AA15" i="4"/>
  <c r="W15" i="4"/>
  <c r="AE15" i="4"/>
  <c r="AI15" i="4"/>
  <c r="X9" i="4"/>
  <c r="X7" i="4"/>
  <c r="H15" i="10"/>
  <c r="AA14" i="4"/>
  <c r="AE14" i="4"/>
  <c r="S14" i="4"/>
  <c r="W14" i="4"/>
  <c r="AI14" i="4"/>
  <c r="AA18" i="4"/>
  <c r="AE18" i="4"/>
  <c r="AI18" i="4"/>
  <c r="S18" i="4"/>
  <c r="W18" i="4"/>
  <c r="AB9" i="4"/>
  <c r="AB7" i="4"/>
  <c r="H25" i="10"/>
  <c r="AE13" i="4"/>
  <c r="AI13" i="4"/>
  <c r="S13" i="4"/>
  <c r="W13" i="4"/>
  <c r="AA13" i="4"/>
  <c r="AI17" i="4"/>
  <c r="AE17" i="4"/>
  <c r="S17" i="4"/>
  <c r="W17" i="4"/>
  <c r="AA17" i="4"/>
  <c r="S12" i="4"/>
  <c r="W12" i="4"/>
  <c r="AE12" i="4"/>
  <c r="AI12" i="4"/>
  <c r="AA12" i="4"/>
  <c r="S16" i="4"/>
  <c r="W16" i="4"/>
  <c r="AE16" i="4"/>
  <c r="AI16" i="4"/>
  <c r="AA16" i="4"/>
  <c r="S23" i="4"/>
  <c r="W23" i="4"/>
  <c r="AA23" i="4"/>
  <c r="AE23" i="4"/>
  <c r="AI23" i="4"/>
  <c r="K25" i="10"/>
  <c r="K15" i="10"/>
  <c r="K15" i="12"/>
  <c r="K40" i="10"/>
  <c r="K5" i="10"/>
  <c r="K35" i="10"/>
  <c r="T9" i="11"/>
  <c r="T7" i="11"/>
  <c r="S9" i="11"/>
  <c r="S7" i="11"/>
  <c r="AE9" i="4"/>
  <c r="AE7" i="4"/>
  <c r="AA9" i="4"/>
  <c r="AA7" i="4"/>
  <c r="S9" i="4"/>
  <c r="S7" i="4"/>
  <c r="AI9" i="4"/>
  <c r="AI7" i="4"/>
  <c r="W9" i="4"/>
  <c r="W7" i="4"/>
  <c r="A36" i="10" a="1"/>
  <c r="N36" i="10" s="1"/>
  <c r="R36" i="10" l="1"/>
  <c r="I36" i="10"/>
  <c r="C36" i="10"/>
  <c r="W36" i="10"/>
  <c r="T37" i="10"/>
  <c r="V36" i="10"/>
  <c r="O37" i="10"/>
  <c r="S36" i="10"/>
  <c r="AA36" i="10"/>
  <c r="AB36" i="10"/>
  <c r="P37" i="10"/>
  <c r="Y37" i="10"/>
  <c r="P36" i="10"/>
  <c r="X36" i="10"/>
  <c r="H42" i="10"/>
  <c r="A41" i="10"/>
  <c r="D41" i="10"/>
  <c r="I41" i="10"/>
  <c r="H41" i="10"/>
  <c r="G42" i="10"/>
  <c r="I42" i="10"/>
  <c r="F41" i="10"/>
  <c r="E41" i="10"/>
  <c r="F42" i="10"/>
  <c r="J41" i="10"/>
  <c r="K41" i="10"/>
  <c r="J42" i="10"/>
  <c r="D42" i="10"/>
  <c r="G41" i="10"/>
  <c r="A42" i="10"/>
  <c r="B42" i="10"/>
  <c r="E42" i="10"/>
  <c r="C41" i="10"/>
  <c r="C42" i="10"/>
  <c r="B41" i="10"/>
  <c r="K42" i="10"/>
  <c r="L36" i="10"/>
  <c r="C37" i="10"/>
  <c r="G36" i="10"/>
  <c r="AA37" i="10"/>
  <c r="H36" i="10"/>
  <c r="J36" i="10"/>
  <c r="B36" i="10"/>
  <c r="Q37" i="10"/>
  <c r="A36" i="10"/>
  <c r="D37" i="10"/>
  <c r="W37" i="10"/>
  <c r="S37" i="10"/>
  <c r="I37" i="10"/>
  <c r="B37" i="10"/>
  <c r="J37" i="10"/>
  <c r="Z37" i="10"/>
  <c r="K37" i="10"/>
  <c r="O36" i="10"/>
  <c r="L37" i="10"/>
  <c r="V37" i="10"/>
  <c r="A37" i="10"/>
  <c r="M37" i="10"/>
  <c r="H37" i="10"/>
  <c r="N37" i="10"/>
  <c r="E37" i="10"/>
  <c r="U37" i="10"/>
  <c r="X37" i="10"/>
  <c r="G37" i="10"/>
  <c r="Q36" i="10"/>
  <c r="F36" i="10"/>
  <c r="Y36" i="10"/>
  <c r="U36" i="10"/>
  <c r="K36" i="10"/>
  <c r="Z36" i="10"/>
  <c r="F37" i="10"/>
  <c r="D36" i="10"/>
  <c r="M36" i="10"/>
  <c r="R37" i="10"/>
  <c r="E36" i="10"/>
  <c r="T36" i="10"/>
  <c r="AB37" i="10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<sst xmlns="http://schemas.openxmlformats.org/spreadsheetml/2006/main" count="437" uniqueCount="213">
  <si>
    <t>Diamètre ext (en mm)</t>
  </si>
  <si>
    <t>Câbles</t>
  </si>
  <si>
    <t>1x1.5</t>
  </si>
  <si>
    <t>1x2.5</t>
  </si>
  <si>
    <t>1x4</t>
  </si>
  <si>
    <t>1x6</t>
  </si>
  <si>
    <t>1x10</t>
  </si>
  <si>
    <t>2x1.5</t>
  </si>
  <si>
    <t>2x2.5</t>
  </si>
  <si>
    <t>2x4</t>
  </si>
  <si>
    <t>2x6</t>
  </si>
  <si>
    <t>2x10</t>
  </si>
  <si>
    <t>3G1.5</t>
  </si>
  <si>
    <r>
      <t>3</t>
    </r>
    <r>
      <rPr>
        <sz val="10"/>
        <rFont val="Arial"/>
        <family val="2"/>
      </rPr>
      <t>G</t>
    </r>
    <r>
      <rPr>
        <sz val="10"/>
        <rFont val="Arial"/>
      </rPr>
      <t>2.5</t>
    </r>
  </si>
  <si>
    <t>3G4</t>
  </si>
  <si>
    <t>3G6</t>
  </si>
  <si>
    <t>3G10</t>
  </si>
  <si>
    <t>5G1.5</t>
  </si>
  <si>
    <t>5G2.5</t>
  </si>
  <si>
    <t>5G4</t>
  </si>
  <si>
    <t>5G6</t>
  </si>
  <si>
    <t>5G10</t>
  </si>
  <si>
    <t>Cfa 1x4p</t>
  </si>
  <si>
    <t>Surface prise (hexagone)</t>
  </si>
  <si>
    <t>CDC</t>
  </si>
  <si>
    <t>515x50</t>
  </si>
  <si>
    <t>surface</t>
  </si>
  <si>
    <t>Qté</t>
  </si>
  <si>
    <t>Choix du CDC</t>
  </si>
  <si>
    <t>Surface Dispo</t>
  </si>
  <si>
    <t>Taux occupation</t>
  </si>
  <si>
    <t>Diamètre</t>
  </si>
  <si>
    <t>Poids au ml</t>
  </si>
  <si>
    <t>Kg/km</t>
  </si>
  <si>
    <t>1x120 Cu</t>
  </si>
  <si>
    <t>1x120 Al</t>
  </si>
  <si>
    <t>1x16 Cu</t>
  </si>
  <si>
    <t>1x16 Al</t>
  </si>
  <si>
    <t>1x25 Cu</t>
  </si>
  <si>
    <t>1x25 Al</t>
  </si>
  <si>
    <t>1x35 Cu</t>
  </si>
  <si>
    <t>1x35 Al</t>
  </si>
  <si>
    <t>1x50 Cu</t>
  </si>
  <si>
    <t>1x50 Al</t>
  </si>
  <si>
    <t>1x70 Cu</t>
  </si>
  <si>
    <t>1x70 Al</t>
  </si>
  <si>
    <t>1x95 Cu</t>
  </si>
  <si>
    <t>1x95 Al</t>
  </si>
  <si>
    <t>1x150 Cu</t>
  </si>
  <si>
    <t>1x185 Cu</t>
  </si>
  <si>
    <t>1x240 Cu</t>
  </si>
  <si>
    <t>1x300 Cu</t>
  </si>
  <si>
    <t>1x400 Cu</t>
  </si>
  <si>
    <t>1x500 Cu</t>
  </si>
  <si>
    <t>1x630 Cu</t>
  </si>
  <si>
    <t>1x150 Al</t>
  </si>
  <si>
    <t>1x185 Al</t>
  </si>
  <si>
    <t>1x240 Al</t>
  </si>
  <si>
    <t>1x300 Al</t>
  </si>
  <si>
    <t>1x400 Al</t>
  </si>
  <si>
    <t>1x500 Al</t>
  </si>
  <si>
    <t>1x630 Al</t>
  </si>
  <si>
    <t>2x16 Cu</t>
  </si>
  <si>
    <t>2x25 Cu</t>
  </si>
  <si>
    <t>2x35 Cu</t>
  </si>
  <si>
    <t>2x16 Al</t>
  </si>
  <si>
    <t>2x25 Al</t>
  </si>
  <si>
    <t>2x35 Al</t>
  </si>
  <si>
    <t>3G16 Al</t>
  </si>
  <si>
    <t>3G35 Al</t>
  </si>
  <si>
    <t>3x70 Al</t>
  </si>
  <si>
    <t>3x120 Al</t>
  </si>
  <si>
    <t>3x185 Al</t>
  </si>
  <si>
    <t>3x300 Al</t>
  </si>
  <si>
    <t>3G16 Cu</t>
  </si>
  <si>
    <t>3G35 Cu</t>
  </si>
  <si>
    <t>3x70 Cu</t>
  </si>
  <si>
    <t>3x120 Cu</t>
  </si>
  <si>
    <t>3x185 Cu</t>
  </si>
  <si>
    <t>3x25 Al</t>
  </si>
  <si>
    <t>3G25 Cu</t>
  </si>
  <si>
    <t>3x95 Al</t>
  </si>
  <si>
    <t>3x95 Cu</t>
  </si>
  <si>
    <t>3x300 Cu</t>
  </si>
  <si>
    <t>3x150 Cu</t>
  </si>
  <si>
    <t>3x150 Al</t>
  </si>
  <si>
    <t>3x240 Cu</t>
  </si>
  <si>
    <t>3x240 Al</t>
  </si>
  <si>
    <t>3x50 Cu</t>
  </si>
  <si>
    <t>3x50 Al</t>
  </si>
  <si>
    <t>4G1.5</t>
  </si>
  <si>
    <t>4G2.5</t>
  </si>
  <si>
    <t>4G4</t>
  </si>
  <si>
    <t>4G6</t>
  </si>
  <si>
    <t>4G10</t>
  </si>
  <si>
    <t>4x16 Al</t>
  </si>
  <si>
    <t>4G16 Cu</t>
  </si>
  <si>
    <t>4G25 Cu</t>
  </si>
  <si>
    <t>4x25 Al</t>
  </si>
  <si>
    <t>4G35 Cu</t>
  </si>
  <si>
    <t>4x35 Al</t>
  </si>
  <si>
    <t>4G50 Cu</t>
  </si>
  <si>
    <t>4x50 Al</t>
  </si>
  <si>
    <t>4x70 Cu</t>
  </si>
  <si>
    <t>4x95 Cu</t>
  </si>
  <si>
    <t>4x120 Cu</t>
  </si>
  <si>
    <t>4x150 Cu</t>
  </si>
  <si>
    <t>4x185 Cu</t>
  </si>
  <si>
    <t>4x240 Cu</t>
  </si>
  <si>
    <t>4x300 Cu</t>
  </si>
  <si>
    <t>4x70 Al</t>
  </si>
  <si>
    <t>4x95 Al</t>
  </si>
  <si>
    <t>4x120 Al</t>
  </si>
  <si>
    <t>4x150 Al</t>
  </si>
  <si>
    <t>4x185 Al</t>
  </si>
  <si>
    <t>4x240 Al</t>
  </si>
  <si>
    <t>4x300 Al</t>
  </si>
  <si>
    <t>3x70+50 Cu</t>
  </si>
  <si>
    <t>3x95+50 Cu</t>
  </si>
  <si>
    <t>3x120+70 Cu</t>
  </si>
  <si>
    <t>3x150+70 Cu</t>
  </si>
  <si>
    <t>3x185+70 Cu</t>
  </si>
  <si>
    <t>3x240+95 Cu</t>
  </si>
  <si>
    <t>3x70+50 Al</t>
  </si>
  <si>
    <t>3x95+50 Al</t>
  </si>
  <si>
    <t>3x120+70 Al</t>
  </si>
  <si>
    <t>3x150+70 Al</t>
  </si>
  <si>
    <t>3x185+70 Al</t>
  </si>
  <si>
    <t>3x240+95 Al</t>
  </si>
  <si>
    <t>3x50+35 Cu</t>
  </si>
  <si>
    <t>3x50+35 Al</t>
  </si>
  <si>
    <t>5G16 Cu</t>
  </si>
  <si>
    <t>5x16 Al</t>
  </si>
  <si>
    <t>5G25 Cu</t>
  </si>
  <si>
    <t>5x25 Al</t>
  </si>
  <si>
    <t>Tenant</t>
  </si>
  <si>
    <t>Aboutissant</t>
  </si>
  <si>
    <t>Intensité</t>
  </si>
  <si>
    <t>5G35 cu</t>
  </si>
  <si>
    <t>5G50 Al</t>
  </si>
  <si>
    <t>Nappe</t>
  </si>
  <si>
    <t>Trêfle</t>
  </si>
  <si>
    <t>2 couches</t>
  </si>
  <si>
    <t>CM4.1</t>
  </si>
  <si>
    <t>CM4.1 PE</t>
  </si>
  <si>
    <t>CVC2.1</t>
  </si>
  <si>
    <t>CVC2.1 PE</t>
  </si>
  <si>
    <t>CVC6.1</t>
  </si>
  <si>
    <t>CVC6.1 PE</t>
  </si>
  <si>
    <t>Section câble</t>
  </si>
  <si>
    <t>Espacement</t>
  </si>
  <si>
    <t>Pose</t>
  </si>
  <si>
    <t>1 diamètre</t>
  </si>
  <si>
    <t>Jointif</t>
  </si>
  <si>
    <t>2 diamètres</t>
  </si>
  <si>
    <t>CVC5.1</t>
  </si>
  <si>
    <t>CVC5.1 PE</t>
  </si>
  <si>
    <t>Surface</t>
  </si>
  <si>
    <t>Coef d'espacement</t>
  </si>
  <si>
    <t>Mode de pose</t>
  </si>
  <si>
    <t>Coef mode de pose</t>
  </si>
  <si>
    <t>Type de départ</t>
  </si>
  <si>
    <t>PE</t>
  </si>
  <si>
    <t>Poids</t>
  </si>
  <si>
    <t xml:space="preserve">CVC8.1 </t>
  </si>
  <si>
    <t>CVC8.1 PE</t>
  </si>
  <si>
    <t>COM3 PE</t>
  </si>
  <si>
    <t>COM5.1</t>
  </si>
  <si>
    <t>COM5.1 PE</t>
  </si>
  <si>
    <t>Tronçon</t>
  </si>
  <si>
    <t>Tétra unipolaire</t>
  </si>
  <si>
    <t>Tri unipolaire</t>
  </si>
  <si>
    <t>Mono unipolaire</t>
  </si>
  <si>
    <t>Multipolaire (mono/tri/tétra)</t>
  </si>
  <si>
    <t>Poids ml max</t>
  </si>
  <si>
    <t>Nombre de câbles en parallèle</t>
  </si>
  <si>
    <t>Surface occupée</t>
  </si>
  <si>
    <t>Longueur occupée</t>
  </si>
  <si>
    <t>125x50</t>
  </si>
  <si>
    <t>Dimension CDC</t>
  </si>
  <si>
    <t>Taux d'occupation</t>
  </si>
  <si>
    <t>Poids ml</t>
  </si>
  <si>
    <t>Occupation max</t>
  </si>
  <si>
    <t>4x1x35mm²TWISTAL</t>
  </si>
  <si>
    <t>4x1x50mm²TWISTAL</t>
  </si>
  <si>
    <t>4x1x70mm²TWISTAL</t>
  </si>
  <si>
    <t>4x1x95mm²TWISTAL</t>
  </si>
  <si>
    <t>4x1x120mm²TWISTAL</t>
  </si>
  <si>
    <t>4x1x150mm²TWISTAL</t>
  </si>
  <si>
    <t>4x1x185mm²TWISTAL</t>
  </si>
  <si>
    <t>4x1x240mm²TWISTAL</t>
  </si>
  <si>
    <t>4x1x300mm²TWISTAL</t>
  </si>
  <si>
    <t>4x1x400mm²TWISTAL</t>
  </si>
  <si>
    <t>3x1x70+1x50mm² TWISTAL</t>
  </si>
  <si>
    <t>3x1x95+1x50mm² TWISTAL</t>
  </si>
  <si>
    <t>3x1x120+1x70mm² TWISTAL</t>
  </si>
  <si>
    <t>3x1x150+1x70mm² TWISTAL</t>
  </si>
  <si>
    <t>3x1x185+1x95mm² TWISTAL</t>
  </si>
  <si>
    <t>3x1x240+1x95mm² TWISTAL</t>
  </si>
  <si>
    <t>N° Tronçon</t>
  </si>
  <si>
    <t>Désignation</t>
  </si>
  <si>
    <t>Section</t>
  </si>
  <si>
    <t>Contrôle liste des tronçons</t>
  </si>
  <si>
    <t>Case à renseignée manuellement</t>
  </si>
  <si>
    <t>Case de calcul automatique</t>
  </si>
  <si>
    <t>Si le message propagation apparait,rajouter des lignes entre 2 tronçons</t>
  </si>
  <si>
    <t>3 couches</t>
  </si>
  <si>
    <t>4 couches</t>
  </si>
  <si>
    <t>Surface totale liaison</t>
  </si>
  <si>
    <t>Largeur totale liaison</t>
  </si>
  <si>
    <t>Case à renseigner</t>
  </si>
  <si>
    <t>Mettre 1 si la liaison passe dans le CDC</t>
  </si>
  <si>
    <t>Fourreaux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</si>
</sst>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-* #,##0_-;\-* #,##0_-;_-* &quot;-&quot;_-;_-@_-"/>
    <numFmt numFmtId="165" formatCode="_-* #,##0.00\ _€_-;\-* #,##0.00\ _€_-;_-* &quot;-&quot;??\ _€_-;_-@_-"/>
    <numFmt numFmtId="175" formatCode="_-* #,##0\ _€_-;\-* #,##0\ _€_-;_-* &quot;-&quot;??\ _€_-;_-@_-"/>
  </numFmts>
  <fonts count="9" x14ac:knownFonts="1">
    <font>
      <sz val="10"/>
      <name val="Arial"/>
    </font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sz val="10"/>
      <name val="Arial"/>
    </font>
    <font>
      <sz val="10"/>
      <color rgb="FF00B0F0"/>
      <name val="Arial"/>
      <family val="2"/>
    </font>
    <font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BDFFFF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2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75" fontId="0" fillId="0" borderId="1" xfId="2" applyNumberFormat="1" applyFont="1" applyBorder="1" applyAlignment="1">
      <alignment horizontal="center" vertical="center"/>
    </xf>
    <xf numFmtId="0" fontId="5" fillId="0" borderId="0" xfId="0" applyFont="1"/>
    <xf numFmtId="175" fontId="5" fillId="0" borderId="0" xfId="1" applyNumberFormat="1" applyFont="1"/>
    <xf numFmtId="175" fontId="0" fillId="0" borderId="0" xfId="1" applyNumberFormat="1" applyFont="1" applyAlignment="1">
      <alignment horizontal="center" vertical="center"/>
    </xf>
    <xf numFmtId="9" fontId="0" fillId="0" borderId="0" xfId="2" applyFont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9" fontId="5" fillId="0" borderId="1" xfId="2" applyFont="1" applyBorder="1" applyAlignment="1">
      <alignment horizontal="center" vertical="center"/>
    </xf>
    <xf numFmtId="175" fontId="5" fillId="0" borderId="1" xfId="2" applyNumberFormat="1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175" fontId="5" fillId="2" borderId="4" xfId="1" applyNumberFormat="1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9" fontId="0" fillId="3" borderId="0" xfId="0" applyNumberFormat="1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/>
    <xf numFmtId="0" fontId="2" fillId="3" borderId="0" xfId="0" applyFont="1" applyFill="1"/>
    <xf numFmtId="0" fontId="2" fillId="0" borderId="0" xfId="0" applyFont="1" applyAlignment="1">
      <alignment wrapText="1"/>
    </xf>
    <xf numFmtId="0" fontId="0" fillId="0" borderId="0" xfId="0" applyFill="1" applyAlignment="1">
      <alignment horizontal="center" vertical="center"/>
    </xf>
    <xf numFmtId="0" fontId="0" fillId="5" borderId="0" xfId="0" applyFill="1"/>
    <xf numFmtId="175" fontId="6" fillId="4" borderId="1" xfId="1" applyNumberFormat="1" applyFont="1" applyFill="1" applyBorder="1" applyAlignment="1"/>
    <xf numFmtId="9" fontId="6" fillId="4" borderId="1" xfId="2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2" borderId="4" xfId="0" applyNumberFormat="1" applyFill="1" applyBorder="1" applyAlignment="1">
      <alignment horizontal="center" vertical="center"/>
    </xf>
    <xf numFmtId="0" fontId="0" fillId="2" borderId="4" xfId="0" applyNumberFormat="1" applyFill="1" applyBorder="1" applyAlignment="1">
      <alignment horizontal="center" vertical="center" wrapText="1"/>
    </xf>
    <xf numFmtId="0" fontId="0" fillId="2" borderId="2" xfId="0" applyNumberFormat="1" applyFill="1" applyBorder="1" applyAlignment="1">
      <alignment horizontal="center" vertical="center"/>
    </xf>
    <xf numFmtId="0" fontId="0" fillId="2" borderId="2" xfId="0" applyNumberFormat="1" applyFill="1" applyBorder="1" applyAlignment="1">
      <alignment horizontal="center" vertical="center" wrapText="1"/>
    </xf>
    <xf numFmtId="0" fontId="0" fillId="0" borderId="2" xfId="0" applyNumberFormat="1" applyFill="1" applyBorder="1" applyAlignment="1">
      <alignment horizontal="center" vertical="center"/>
    </xf>
    <xf numFmtId="41" fontId="2" fillId="4" borderId="2" xfId="0" applyNumberFormat="1" applyFont="1" applyFill="1" applyBorder="1" applyAlignment="1">
      <alignment horizontal="center" vertical="center"/>
    </xf>
    <xf numFmtId="41" fontId="2" fillId="4" borderId="2" xfId="1" applyNumberFormat="1" applyFont="1" applyFill="1" applyBorder="1" applyAlignment="1">
      <alignment horizontal="center" vertical="center"/>
    </xf>
    <xf numFmtId="41" fontId="5" fillId="4" borderId="2" xfId="1" applyNumberFormat="1" applyFont="1" applyFill="1" applyBorder="1" applyAlignment="1">
      <alignment horizontal="center" vertical="center"/>
    </xf>
    <xf numFmtId="41" fontId="0" fillId="4" borderId="2" xfId="0" applyNumberFormat="1" applyFill="1" applyBorder="1" applyAlignment="1">
      <alignment horizontal="center" vertical="center"/>
    </xf>
    <xf numFmtId="41" fontId="5" fillId="0" borderId="2" xfId="0" applyNumberFormat="1" applyFont="1" applyFill="1" applyBorder="1" applyAlignment="1">
      <alignment horizontal="center" vertical="center"/>
    </xf>
    <xf numFmtId="41" fontId="5" fillId="4" borderId="2" xfId="0" applyNumberFormat="1" applyFont="1" applyFill="1" applyBorder="1" applyAlignment="1">
      <alignment horizontal="center" vertical="center"/>
    </xf>
    <xf numFmtId="41" fontId="5" fillId="0" borderId="2" xfId="1" applyNumberFormat="1" applyFont="1" applyFill="1" applyBorder="1" applyAlignment="1">
      <alignment horizontal="center" vertical="center"/>
    </xf>
    <xf numFmtId="41" fontId="4" fillId="4" borderId="2" xfId="1" applyNumberFormat="1" applyFont="1" applyFill="1" applyBorder="1" applyAlignment="1">
      <alignment horizontal="center" vertical="center"/>
    </xf>
    <xf numFmtId="41" fontId="7" fillId="0" borderId="2" xfId="1" applyNumberFormat="1" applyFont="1" applyFill="1" applyBorder="1" applyAlignment="1">
      <alignment horizontal="center" vertical="center"/>
    </xf>
    <xf numFmtId="41" fontId="0" fillId="0" borderId="2" xfId="1" applyNumberFormat="1" applyFont="1" applyFill="1" applyBorder="1" applyAlignment="1">
      <alignment horizontal="center" vertical="center"/>
    </xf>
    <xf numFmtId="41" fontId="2" fillId="0" borderId="2" xfId="0" applyNumberFormat="1" applyFont="1" applyFill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0" fontId="7" fillId="0" borderId="0" xfId="0" applyFont="1"/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8" fillId="3" borderId="0" xfId="0" applyFont="1" applyFill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3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BC6BCC-CBD3-4BB6-860C-F6C5E55E7F06}">
  <sheetPr>
    <tabColor theme="9" tint="0.59999389629810485"/>
  </sheetPr>
  <dimension ref="A2:AK51"/>
  <sheetViews>
    <sheetView zoomScale="55" zoomScaleNormal="55" workbookViewId="0">
      <pane ySplit="8" topLeftCell="A9" activePane="bottomLeft" state="frozen"/>
      <selection activeCell="AA3" sqref="AA3"/>
      <selection pane="bottomLeft" activeCell="O20" sqref="O20"/>
    </sheetView>
  </sheetViews>
  <sheetFormatPr baseColWidth="10" defaultRowHeight="13.2" outlineLevelCol="1" x14ac:dyDescent="0.25"/>
  <cols>
    <col min="1" max="1" width="6.6640625" style="37" bestFit="1" customWidth="1"/>
    <col min="2" max="2" width="10.6640625" style="37" bestFit="1" customWidth="1"/>
    <col min="3" max="3" width="7.6640625" style="37" hidden="1" customWidth="1" outlineLevel="1"/>
    <col min="4" max="4" width="15.33203125" style="37" bestFit="1" customWidth="1" collapsed="1"/>
    <col min="5" max="5" width="4.88671875" style="37" hidden="1" customWidth="1" outlineLevel="1"/>
    <col min="6" max="6" width="11.109375" style="37" bestFit="1" customWidth="1" collapsed="1"/>
    <col min="7" max="7" width="17" style="37" hidden="1" customWidth="1" outlineLevel="1"/>
    <col min="8" max="8" width="10" style="37" bestFit="1" customWidth="1" collapsed="1"/>
    <col min="9" max="9" width="12" style="37" bestFit="1" customWidth="1"/>
    <col min="10" max="10" width="7.44140625" style="37" customWidth="1" outlineLevel="1"/>
    <col min="11" max="11" width="9.33203125" style="37" customWidth="1" outlineLevel="1"/>
    <col min="12" max="12" width="12.6640625" style="37" bestFit="1" customWidth="1"/>
    <col min="13" max="13" width="17.33203125" style="37" hidden="1" customWidth="1" outlineLevel="1"/>
    <col min="14" max="14" width="4.6640625" style="37" bestFit="1" customWidth="1" collapsed="1"/>
    <col min="15" max="15" width="19" style="10" bestFit="1" customWidth="1"/>
    <col min="16" max="16" width="19.109375" style="10" bestFit="1" customWidth="1"/>
    <col min="17" max="17" width="11.88671875" style="5" bestFit="1" customWidth="1"/>
    <col min="18" max="18" width="18.109375" style="5" bestFit="1" customWidth="1"/>
    <col min="19" max="19" width="13.5546875" style="5" bestFit="1" customWidth="1"/>
    <col min="20" max="20" width="17.5546875" style="5" bestFit="1" customWidth="1"/>
    <col min="21" max="21" width="6.5546875" style="5" bestFit="1" customWidth="1"/>
    <col min="22" max="22" width="15.6640625" style="5" bestFit="1" customWidth="1"/>
    <col min="23" max="23" width="13.5546875" style="5" bestFit="1" customWidth="1"/>
    <col min="24" max="24" width="17.5546875" style="5" bestFit="1" customWidth="1"/>
    <col min="25" max="25" width="6.5546875" style="5" bestFit="1" customWidth="1"/>
    <col min="26" max="26" width="15.6640625" style="5" bestFit="1" customWidth="1"/>
    <col min="27" max="27" width="13.5546875" style="5" bestFit="1" customWidth="1"/>
    <col min="28" max="28" width="17.5546875" style="5" bestFit="1" customWidth="1"/>
    <col min="29" max="29" width="6.5546875" style="5" bestFit="1" customWidth="1"/>
    <col min="30" max="30" width="15.6640625" style="5" bestFit="1" customWidth="1"/>
    <col min="31" max="31" width="13.5546875" style="5" bestFit="1" customWidth="1"/>
    <col min="32" max="32" width="17.5546875" style="5" bestFit="1" customWidth="1"/>
    <col min="33" max="33" width="6.5546875" style="5" bestFit="1" customWidth="1"/>
    <col min="34" max="34" width="15.6640625" style="5" bestFit="1" customWidth="1"/>
    <col min="35" max="35" width="13.5546875" style="5" bestFit="1" customWidth="1"/>
    <col min="36" max="36" width="17.5546875" style="5" bestFit="1" customWidth="1"/>
    <col min="37" max="37" width="6.5546875" style="5" bestFit="1" customWidth="1"/>
    <col min="38" max="16384" width="11.5546875" style="5"/>
  </cols>
  <sheetData>
    <row r="2" spans="1:37" x14ac:dyDescent="0.25">
      <c r="B2" s="38"/>
      <c r="D2" s="37" t="s">
        <v>210</v>
      </c>
      <c r="P2" s="5"/>
    </row>
    <row r="3" spans="1:37" x14ac:dyDescent="0.25">
      <c r="P3" s="5"/>
      <c r="Z3" s="32"/>
      <c r="AA3" s="32"/>
      <c r="AB3" s="32"/>
      <c r="AC3" s="32"/>
      <c r="AD3" s="32"/>
      <c r="AE3" s="32"/>
      <c r="AF3" s="32"/>
      <c r="AG3" s="32"/>
      <c r="AH3" s="32"/>
    </row>
    <row r="4" spans="1:37" x14ac:dyDescent="0.25">
      <c r="O4" s="16" t="s">
        <v>174</v>
      </c>
      <c r="P4" s="27" t="s">
        <v>182</v>
      </c>
      <c r="Q4" s="16" t="s">
        <v>169</v>
      </c>
      <c r="R4" s="57">
        <v>1</v>
      </c>
      <c r="S4" s="58"/>
      <c r="T4" s="58"/>
      <c r="U4" s="59"/>
      <c r="V4" s="57">
        <v>2</v>
      </c>
      <c r="W4" s="58"/>
      <c r="X4" s="58"/>
      <c r="Y4" s="59"/>
      <c r="Z4" s="57">
        <v>3</v>
      </c>
      <c r="AA4" s="58"/>
      <c r="AB4" s="58"/>
      <c r="AC4" s="59"/>
      <c r="AD4" s="57">
        <v>4</v>
      </c>
      <c r="AE4" s="58"/>
      <c r="AF4" s="58"/>
      <c r="AG4" s="59"/>
      <c r="AH4" s="57">
        <v>5</v>
      </c>
      <c r="AI4" s="58"/>
      <c r="AJ4" s="58"/>
      <c r="AK4" s="59"/>
    </row>
    <row r="5" spans="1:37" x14ac:dyDescent="0.25">
      <c r="O5" s="34">
        <v>50</v>
      </c>
      <c r="P5" s="35">
        <v>0.75</v>
      </c>
      <c r="R5" s="15" t="s">
        <v>28</v>
      </c>
      <c r="S5" s="15" t="s">
        <v>29</v>
      </c>
      <c r="T5" s="23" t="s">
        <v>177</v>
      </c>
      <c r="U5" s="15" t="s">
        <v>163</v>
      </c>
      <c r="V5" s="15" t="s">
        <v>28</v>
      </c>
      <c r="W5" s="15" t="s">
        <v>29</v>
      </c>
      <c r="X5" s="23" t="s">
        <v>177</v>
      </c>
      <c r="Y5" s="15" t="s">
        <v>163</v>
      </c>
      <c r="Z5" s="15" t="s">
        <v>28</v>
      </c>
      <c r="AA5" s="15" t="s">
        <v>29</v>
      </c>
      <c r="AB5" s="23" t="s">
        <v>177</v>
      </c>
      <c r="AC5" s="15" t="s">
        <v>163</v>
      </c>
      <c r="AD5" s="15" t="s">
        <v>28</v>
      </c>
      <c r="AE5" s="15" t="s">
        <v>29</v>
      </c>
      <c r="AF5" s="23" t="s">
        <v>177</v>
      </c>
      <c r="AG5" s="15" t="s">
        <v>163</v>
      </c>
      <c r="AH5" s="15" t="s">
        <v>28</v>
      </c>
      <c r="AI5" s="15" t="s">
        <v>29</v>
      </c>
      <c r="AJ5" s="23" t="s">
        <v>177</v>
      </c>
      <c r="AK5" s="15" t="s">
        <v>163</v>
      </c>
    </row>
    <row r="6" spans="1:37" x14ac:dyDescent="0.25">
      <c r="O6" s="5"/>
      <c r="P6" s="5"/>
      <c r="R6" s="36" t="s">
        <v>25</v>
      </c>
      <c r="S6" s="13">
        <f>VLOOKUP(R6,CDC!$A$2:$B$22,2,FALSE)</f>
        <v>25750</v>
      </c>
      <c r="T6" s="13">
        <f>VLOOKUP(R6,CDC!$A$2:$D$13,3,FALSE)</f>
        <v>515</v>
      </c>
      <c r="U6" s="6"/>
      <c r="V6" s="36" t="s">
        <v>25</v>
      </c>
      <c r="W6" s="13">
        <f>VLOOKUP(V6,CDC!$A$2:$B$22,2,FALSE)</f>
        <v>25750</v>
      </c>
      <c r="X6" s="13">
        <f>VLOOKUP(V6,CDC!$A$2:$D$13,3,FALSE)</f>
        <v>515</v>
      </c>
      <c r="Y6" s="6"/>
      <c r="Z6" s="36" t="s">
        <v>178</v>
      </c>
      <c r="AA6" s="13">
        <f>VLOOKUP(Z6,CDC!$A$2:$B$22,2,FALSE)</f>
        <v>6250</v>
      </c>
      <c r="AB6" s="13">
        <f>VLOOKUP(Z6,CDC!$A$2:$D$13,3,FALSE)</f>
        <v>125</v>
      </c>
      <c r="AC6" s="6"/>
      <c r="AD6" s="36" t="s">
        <v>178</v>
      </c>
      <c r="AE6" s="13">
        <f>VLOOKUP(AD6,CDC!$A$2:$B$22,2,FALSE)</f>
        <v>6250</v>
      </c>
      <c r="AF6" s="13">
        <f>VLOOKUP(AD6,CDC!$A$2:$D$13,3,FALSE)</f>
        <v>125</v>
      </c>
      <c r="AG6" s="6"/>
      <c r="AH6" s="36" t="s">
        <v>178</v>
      </c>
      <c r="AI6" s="13">
        <f>VLOOKUP(AH6,CDC!$A$2:$B$22,2,FALSE)</f>
        <v>6250</v>
      </c>
      <c r="AJ6" s="13">
        <f>VLOOKUP(AH6,CDC!$A$2:$D$13,3,FALSE)</f>
        <v>125</v>
      </c>
      <c r="AK6" s="6"/>
    </row>
    <row r="7" spans="1:37" x14ac:dyDescent="0.25">
      <c r="O7" s="5"/>
      <c r="Q7" s="11"/>
      <c r="R7" s="16" t="s">
        <v>30</v>
      </c>
      <c r="S7" s="17">
        <f>S9/S6</f>
        <v>0.49911650485436893</v>
      </c>
      <c r="T7" s="17">
        <f>T9/T6</f>
        <v>0.94854368932038835</v>
      </c>
      <c r="U7" s="18">
        <f>U9</f>
        <v>15.229999999999997</v>
      </c>
      <c r="V7" s="16" t="s">
        <v>30</v>
      </c>
      <c r="W7" s="17">
        <f>W9/W6</f>
        <v>0.41013349514563108</v>
      </c>
      <c r="X7" s="17">
        <f>X9/X6</f>
        <v>0.76674757281553396</v>
      </c>
      <c r="Y7" s="18">
        <f>Y9</f>
        <v>15.439999999999998</v>
      </c>
      <c r="Z7" s="16" t="s">
        <v>30</v>
      </c>
      <c r="AA7" s="17">
        <f>AA9/AA6</f>
        <v>0.39015</v>
      </c>
      <c r="AB7" s="17">
        <f>AB9/AB6</f>
        <v>0.76500000000000001</v>
      </c>
      <c r="AC7" s="7">
        <f>AC9</f>
        <v>3.5</v>
      </c>
      <c r="AD7" s="16" t="s">
        <v>30</v>
      </c>
      <c r="AE7" s="17">
        <f>AE9/AE6</f>
        <v>0.39015</v>
      </c>
      <c r="AF7" s="17">
        <f>AF9/AF6</f>
        <v>0.76500000000000001</v>
      </c>
      <c r="AG7" s="7">
        <f>AG9</f>
        <v>3.5</v>
      </c>
      <c r="AH7" s="16" t="s">
        <v>30</v>
      </c>
      <c r="AI7" s="17">
        <f>AI9/AI6</f>
        <v>0.39015</v>
      </c>
      <c r="AJ7" s="17">
        <f>AJ9/AJ6</f>
        <v>0.76500000000000001</v>
      </c>
      <c r="AK7" s="18">
        <f>AK9</f>
        <v>3.5</v>
      </c>
    </row>
    <row r="8" spans="1:37" ht="39.6" x14ac:dyDescent="0.25">
      <c r="A8" s="39" t="s">
        <v>135</v>
      </c>
      <c r="B8" s="39" t="s">
        <v>136</v>
      </c>
      <c r="C8" s="39" t="s">
        <v>137</v>
      </c>
      <c r="D8" s="39" t="s">
        <v>161</v>
      </c>
      <c r="E8" s="39"/>
      <c r="F8" s="39" t="s">
        <v>150</v>
      </c>
      <c r="G8" s="39" t="s">
        <v>158</v>
      </c>
      <c r="H8" s="40" t="s">
        <v>175</v>
      </c>
      <c r="I8" s="39" t="s">
        <v>149</v>
      </c>
      <c r="J8" s="39" t="s">
        <v>157</v>
      </c>
      <c r="K8" s="39" t="s">
        <v>31</v>
      </c>
      <c r="L8" s="39" t="s">
        <v>159</v>
      </c>
      <c r="M8" s="39" t="s">
        <v>160</v>
      </c>
      <c r="N8" s="39" t="s">
        <v>27</v>
      </c>
      <c r="O8" s="21" t="s">
        <v>208</v>
      </c>
      <c r="P8" s="21" t="s">
        <v>209</v>
      </c>
      <c r="Q8" s="21" t="s">
        <v>32</v>
      </c>
      <c r="R8" s="14" t="s">
        <v>211</v>
      </c>
      <c r="S8" s="19" t="s">
        <v>176</v>
      </c>
      <c r="T8" s="19" t="s">
        <v>177</v>
      </c>
      <c r="U8" s="14" t="s">
        <v>163</v>
      </c>
      <c r="V8" s="14" t="s">
        <v>211</v>
      </c>
      <c r="W8" s="19" t="s">
        <v>176</v>
      </c>
      <c r="X8" s="19" t="s">
        <v>177</v>
      </c>
      <c r="Y8" s="14" t="s">
        <v>163</v>
      </c>
      <c r="Z8" s="14" t="s">
        <v>211</v>
      </c>
      <c r="AA8" s="19" t="s">
        <v>176</v>
      </c>
      <c r="AB8" s="19" t="s">
        <v>177</v>
      </c>
      <c r="AC8" s="14" t="s">
        <v>163</v>
      </c>
      <c r="AD8" s="14" t="s">
        <v>211</v>
      </c>
      <c r="AE8" s="19" t="s">
        <v>176</v>
      </c>
      <c r="AF8" s="19" t="s">
        <v>177</v>
      </c>
      <c r="AG8" s="14" t="s">
        <v>163</v>
      </c>
      <c r="AH8" s="14" t="s">
        <v>211</v>
      </c>
      <c r="AI8" s="19" t="s">
        <v>176</v>
      </c>
      <c r="AJ8" s="19" t="s">
        <v>177</v>
      </c>
      <c r="AK8" s="14" t="s">
        <v>163</v>
      </c>
    </row>
    <row r="9" spans="1:37" x14ac:dyDescent="0.25">
      <c r="A9" s="41"/>
      <c r="B9" s="41"/>
      <c r="C9" s="41"/>
      <c r="D9" s="41"/>
      <c r="E9" s="41"/>
      <c r="F9" s="41"/>
      <c r="G9" s="41"/>
      <c r="H9" s="42"/>
      <c r="I9" s="41"/>
      <c r="J9" s="41"/>
      <c r="K9" s="41"/>
      <c r="L9" s="41"/>
      <c r="M9" s="41"/>
      <c r="N9" s="41"/>
      <c r="O9" s="12"/>
      <c r="P9" s="12"/>
      <c r="Q9" s="12"/>
      <c r="R9" s="15"/>
      <c r="S9" s="20">
        <f>SUM(S10:S51)</f>
        <v>12852.25</v>
      </c>
      <c r="T9" s="20">
        <f>SUM(T10:T51)</f>
        <v>488.5</v>
      </c>
      <c r="U9" s="20">
        <f>SUM(U10:U51)</f>
        <v>15.229999999999997</v>
      </c>
      <c r="V9" s="15"/>
      <c r="W9" s="20">
        <f>SUM(W10:W51)</f>
        <v>10560.9375</v>
      </c>
      <c r="X9" s="20">
        <f>SUM(X10:X51)</f>
        <v>394.875</v>
      </c>
      <c r="Y9" s="20">
        <f>SUM(Y10:Y51)</f>
        <v>15.439999999999998</v>
      </c>
      <c r="Z9" s="15"/>
      <c r="AA9" s="20">
        <f>SUM(AA10:AA51)</f>
        <v>2438.4375</v>
      </c>
      <c r="AB9" s="20">
        <f>SUM(AB10:AB51)</f>
        <v>95.625</v>
      </c>
      <c r="AC9" s="20">
        <f>SUM(AC10:AC51)</f>
        <v>3.5</v>
      </c>
      <c r="AD9" s="15"/>
      <c r="AE9" s="20">
        <f>SUM(AE10:AE51)</f>
        <v>2438.4375</v>
      </c>
      <c r="AF9" s="20">
        <f>SUM(AF10:AF51)</f>
        <v>95.625</v>
      </c>
      <c r="AG9" s="20">
        <f>SUM(AG10:AG51)</f>
        <v>3.5</v>
      </c>
      <c r="AH9" s="15"/>
      <c r="AI9" s="20">
        <f>SUM(AI10:AI51)</f>
        <v>2438.4375</v>
      </c>
      <c r="AJ9" s="20">
        <f>SUM(AJ10:AJ51)</f>
        <v>95.625</v>
      </c>
      <c r="AK9" s="20">
        <f>SUM(AK10:AK51)</f>
        <v>3.5</v>
      </c>
    </row>
    <row r="10" spans="1:37" s="32" customFormat="1" x14ac:dyDescent="0.25">
      <c r="A10" s="43"/>
      <c r="B10" s="44" t="s">
        <v>143</v>
      </c>
      <c r="C10" s="45"/>
      <c r="D10" s="45" t="s">
        <v>170</v>
      </c>
      <c r="E10" s="46">
        <f>VLOOKUP(D10,Données!$F$3:$G$10,2,FALSE)</f>
        <v>4</v>
      </c>
      <c r="F10" s="45" t="s">
        <v>153</v>
      </c>
      <c r="G10" s="46">
        <f t="array" ref="G10">_xlfn.SWITCH(F10,"Jointif",1,"1 diamètre",2,"2 diamètres",3)</f>
        <v>1</v>
      </c>
      <c r="H10" s="45">
        <v>1</v>
      </c>
      <c r="I10" s="47" t="s">
        <v>58</v>
      </c>
      <c r="J10" s="48">
        <f>VLOOKUP(I10,Câbles!$A$2:$E$200,3,FALSE)</f>
        <v>961</v>
      </c>
      <c r="K10" s="48">
        <f>VLOOKUP(I10,Câbles!$A$2:$E$200,2,FALSE)</f>
        <v>31</v>
      </c>
      <c r="L10" s="47" t="s">
        <v>141</v>
      </c>
      <c r="M10" s="49">
        <f>VLOOKUP(L10,Données!$A$3:$B$21,2,FALSE)</f>
        <v>0.75</v>
      </c>
      <c r="N10" s="47">
        <v>1</v>
      </c>
      <c r="O10" s="50">
        <f t="shared" ref="O10:O23" si="0">E10*H10*J10*M10*N10*G10</f>
        <v>2883</v>
      </c>
      <c r="P10" s="50">
        <f t="shared" ref="P10:P23" si="1">E10*G10*H10*K10*M10*N10</f>
        <v>93</v>
      </c>
      <c r="Q10" s="48">
        <f>SUMIF(cables,I10,Câbles!$D$2:$D$126)*N10*E10/1000</f>
        <v>4.4000000000000004</v>
      </c>
      <c r="R10" s="51">
        <v>1</v>
      </c>
      <c r="S10" s="50">
        <f>+R10*$O10</f>
        <v>2883</v>
      </c>
      <c r="T10" s="50">
        <f t="shared" ref="T10:T51" si="2">R10*$K10*$H10*$N10*$G10*$M10*$E10</f>
        <v>93</v>
      </c>
      <c r="U10" s="52">
        <f>$Q10*R10</f>
        <v>4.4000000000000004</v>
      </c>
      <c r="V10" s="51"/>
      <c r="W10" s="53">
        <f>+V10*$O10</f>
        <v>0</v>
      </c>
      <c r="X10" s="53">
        <f t="shared" ref="X10:X51" si="3">V10*$K10*$H10*$N10*$G10*$M10*$E10</f>
        <v>0</v>
      </c>
      <c r="Y10" s="52">
        <f>$Q10*V10</f>
        <v>0</v>
      </c>
      <c r="Z10" s="51"/>
      <c r="AA10" s="53">
        <f>+Z10*$O10</f>
        <v>0</v>
      </c>
      <c r="AB10" s="53">
        <f t="shared" ref="AB10:AB51" si="4">Z10*$K10*$H10*$N10*$G10*$M10*$E10</f>
        <v>0</v>
      </c>
      <c r="AC10" s="52">
        <f>$Q10*Z10</f>
        <v>0</v>
      </c>
      <c r="AD10" s="51"/>
      <c r="AE10" s="53">
        <f>+AD10*$O10</f>
        <v>0</v>
      </c>
      <c r="AF10" s="53">
        <f t="shared" ref="AF10:AF51" si="5">AD10*$K10*$H10*$N10*$G10*$M10*$E10</f>
        <v>0</v>
      </c>
      <c r="AG10" s="50">
        <f t="shared" ref="AG10:AG51" si="6">$Q10*AD10</f>
        <v>0</v>
      </c>
      <c r="AH10" s="51"/>
      <c r="AI10" s="53">
        <f>+AH10*$O10</f>
        <v>0</v>
      </c>
      <c r="AJ10" s="53">
        <f t="shared" ref="AJ10:AJ51" si="7">AH10*$K10*$H10*$N10*$G10*$M10*$E10</f>
        <v>0</v>
      </c>
      <c r="AK10" s="52">
        <f>$Q10*AH10</f>
        <v>0</v>
      </c>
    </row>
    <row r="11" spans="1:37" s="32" customFormat="1" x14ac:dyDescent="0.25">
      <c r="A11" s="43"/>
      <c r="B11" s="44" t="s">
        <v>144</v>
      </c>
      <c r="C11" s="45"/>
      <c r="D11" s="45" t="s">
        <v>162</v>
      </c>
      <c r="E11" s="46">
        <f>VLOOKUP(D11,Données!$F$3:$G$10,2,FALSE)</f>
        <v>1</v>
      </c>
      <c r="F11" s="45" t="s">
        <v>153</v>
      </c>
      <c r="G11" s="46">
        <f t="array" ref="G11">_xlfn.SWITCH(F11,"Jointif",1,"1 diamètre",#REF!,"2 diamètres",#REF!*2)</f>
        <v>1</v>
      </c>
      <c r="H11" s="45">
        <v>1</v>
      </c>
      <c r="I11" s="47" t="s">
        <v>58</v>
      </c>
      <c r="J11" s="48">
        <f>VLOOKUP(I11,Câbles!A3:E201,3,FALSE)</f>
        <v>961</v>
      </c>
      <c r="K11" s="48">
        <f>VLOOKUP(I11,Câbles!$A$2:$E$200,2,FALSE)</f>
        <v>31</v>
      </c>
      <c r="L11" s="47" t="s">
        <v>140</v>
      </c>
      <c r="M11" s="49">
        <f>VLOOKUP(L11,Données!$A$3:$B$21,2,FALSE)</f>
        <v>1</v>
      </c>
      <c r="N11" s="47">
        <v>1</v>
      </c>
      <c r="O11" s="50">
        <f t="shared" si="0"/>
        <v>961</v>
      </c>
      <c r="P11" s="50">
        <f t="shared" si="1"/>
        <v>31</v>
      </c>
      <c r="Q11" s="48">
        <f>SUMIF(cables,I11,Câbles!$D$2:$D$126)*N11*E11/1000</f>
        <v>1.1000000000000001</v>
      </c>
      <c r="R11" s="51">
        <v>1</v>
      </c>
      <c r="S11" s="50">
        <f t="shared" ref="S11:S51" si="8">+R11*$O11</f>
        <v>961</v>
      </c>
      <c r="T11" s="50">
        <f t="shared" si="2"/>
        <v>31</v>
      </c>
      <c r="U11" s="52">
        <f t="shared" ref="U11:U51" si="9">$Q11*R11</f>
        <v>1.1000000000000001</v>
      </c>
      <c r="V11" s="51"/>
      <c r="W11" s="53">
        <f t="shared" ref="W11:W51" si="10">+V11*$O11</f>
        <v>0</v>
      </c>
      <c r="X11" s="53">
        <f t="shared" si="3"/>
        <v>0</v>
      </c>
      <c r="Y11" s="52">
        <f t="shared" ref="Y11:Y51" si="11">$Q11*V11</f>
        <v>0</v>
      </c>
      <c r="Z11" s="51"/>
      <c r="AA11" s="53">
        <f t="shared" ref="AA11:AA51" si="12">+Z11*$O11</f>
        <v>0</v>
      </c>
      <c r="AB11" s="53">
        <f t="shared" si="4"/>
        <v>0</v>
      </c>
      <c r="AC11" s="52">
        <f t="shared" ref="AC11:AC24" si="13">$Q11*Z11</f>
        <v>0</v>
      </c>
      <c r="AD11" s="51"/>
      <c r="AE11" s="53">
        <f t="shared" ref="AE11:AE51" si="14">+AD11*$O11</f>
        <v>0</v>
      </c>
      <c r="AF11" s="53">
        <f t="shared" si="5"/>
        <v>0</v>
      </c>
      <c r="AG11" s="50">
        <f t="shared" si="6"/>
        <v>0</v>
      </c>
      <c r="AH11" s="51"/>
      <c r="AI11" s="53">
        <f t="shared" ref="AI11:AI51" si="15">+AH11*$O11</f>
        <v>0</v>
      </c>
      <c r="AJ11" s="53">
        <f t="shared" si="7"/>
        <v>0</v>
      </c>
      <c r="AK11" s="52">
        <f>$Q11*AH11</f>
        <v>0</v>
      </c>
    </row>
    <row r="12" spans="1:37" s="32" customFormat="1" x14ac:dyDescent="0.25">
      <c r="A12" s="43"/>
      <c r="B12" s="44" t="s">
        <v>145</v>
      </c>
      <c r="C12" s="45"/>
      <c r="D12" s="45" t="s">
        <v>170</v>
      </c>
      <c r="E12" s="46">
        <f>VLOOKUP(D12,Données!$F$3:$G$10,2,FALSE)</f>
        <v>4</v>
      </c>
      <c r="F12" s="45" t="s">
        <v>153</v>
      </c>
      <c r="G12" s="46">
        <f t="array" ref="G12">_xlfn.SWITCH(F12,"Jointif",1,"1 diamètre",#REF!,"2 diamètres",#REF!*2)</f>
        <v>1</v>
      </c>
      <c r="H12" s="45">
        <v>1</v>
      </c>
      <c r="I12" s="47" t="s">
        <v>57</v>
      </c>
      <c r="J12" s="48">
        <f>VLOOKUP(I12,Câbles!A4:E202,3,FALSE)</f>
        <v>812.25</v>
      </c>
      <c r="K12" s="48">
        <f>VLOOKUP(I12,Câbles!$A$2:$E$200,2,FALSE)</f>
        <v>28.5</v>
      </c>
      <c r="L12" s="47" t="s">
        <v>141</v>
      </c>
      <c r="M12" s="49">
        <f>VLOOKUP(L12,Données!$A$3:$B$21,2,FALSE)</f>
        <v>0.75</v>
      </c>
      <c r="N12" s="47">
        <v>1</v>
      </c>
      <c r="O12" s="50">
        <f t="shared" si="0"/>
        <v>2436.75</v>
      </c>
      <c r="P12" s="50">
        <f t="shared" si="1"/>
        <v>85.5</v>
      </c>
      <c r="Q12" s="48">
        <f>SUMIF(cables,I12,Câbles!$D$2:$D$126)*N12*E12/1000</f>
        <v>3.6</v>
      </c>
      <c r="R12" s="51">
        <v>1</v>
      </c>
      <c r="S12" s="50">
        <f t="shared" si="8"/>
        <v>2436.75</v>
      </c>
      <c r="T12" s="50">
        <f t="shared" si="2"/>
        <v>85.5</v>
      </c>
      <c r="U12" s="52">
        <f t="shared" si="9"/>
        <v>3.6</v>
      </c>
      <c r="V12" s="51"/>
      <c r="W12" s="53">
        <f t="shared" si="10"/>
        <v>0</v>
      </c>
      <c r="X12" s="53">
        <f t="shared" si="3"/>
        <v>0</v>
      </c>
      <c r="Y12" s="52">
        <f t="shared" si="11"/>
        <v>0</v>
      </c>
      <c r="Z12" s="51"/>
      <c r="AA12" s="53">
        <f t="shared" si="12"/>
        <v>0</v>
      </c>
      <c r="AB12" s="53">
        <f t="shared" si="4"/>
        <v>0</v>
      </c>
      <c r="AC12" s="52">
        <f t="shared" si="13"/>
        <v>0</v>
      </c>
      <c r="AD12" s="51"/>
      <c r="AE12" s="53">
        <f t="shared" si="14"/>
        <v>0</v>
      </c>
      <c r="AF12" s="53">
        <f t="shared" si="5"/>
        <v>0</v>
      </c>
      <c r="AG12" s="50">
        <f t="shared" si="6"/>
        <v>0</v>
      </c>
      <c r="AH12" s="51"/>
      <c r="AI12" s="53">
        <f t="shared" si="15"/>
        <v>0</v>
      </c>
      <c r="AJ12" s="53">
        <f t="shared" si="7"/>
        <v>0</v>
      </c>
      <c r="AK12" s="52">
        <f>$Q12*AH12</f>
        <v>0</v>
      </c>
    </row>
    <row r="13" spans="1:37" s="32" customFormat="1" x14ac:dyDescent="0.25">
      <c r="A13" s="43"/>
      <c r="B13" s="44" t="s">
        <v>146</v>
      </c>
      <c r="C13" s="45"/>
      <c r="D13" s="45" t="s">
        <v>162</v>
      </c>
      <c r="E13" s="46">
        <f>VLOOKUP(D13,Données!$F$3:$G$10,2,FALSE)</f>
        <v>1</v>
      </c>
      <c r="F13" s="45" t="s">
        <v>153</v>
      </c>
      <c r="G13" s="46">
        <f t="array" ref="G13">_xlfn.SWITCH(F13,"Jointif",1,"1 diamètre",#REF!,"2 diamètres",#REF!*2)</f>
        <v>1</v>
      </c>
      <c r="H13" s="45">
        <v>1</v>
      </c>
      <c r="I13" s="47" t="s">
        <v>55</v>
      </c>
      <c r="J13" s="48">
        <f>VLOOKUP(I13,Câbles!A5:E203,3,FALSE)</f>
        <v>529</v>
      </c>
      <c r="K13" s="48">
        <f>VLOOKUP(I13,Câbles!$A$2:$E$200,2,FALSE)</f>
        <v>23</v>
      </c>
      <c r="L13" s="47" t="s">
        <v>140</v>
      </c>
      <c r="M13" s="49">
        <f>VLOOKUP(L13,Données!$A$3:$B$21,2,FALSE)</f>
        <v>1</v>
      </c>
      <c r="N13" s="47">
        <v>1</v>
      </c>
      <c r="O13" s="50">
        <f t="shared" si="0"/>
        <v>529</v>
      </c>
      <c r="P13" s="50">
        <f t="shared" si="1"/>
        <v>23</v>
      </c>
      <c r="Q13" s="48">
        <f>SUMIF(cables,I13,Câbles!$D$2:$D$126)*N13*E13/1000</f>
        <v>0.57499999999999996</v>
      </c>
      <c r="R13" s="51">
        <v>1</v>
      </c>
      <c r="S13" s="50">
        <f t="shared" si="8"/>
        <v>529</v>
      </c>
      <c r="T13" s="50">
        <f t="shared" si="2"/>
        <v>23</v>
      </c>
      <c r="U13" s="52">
        <f>$Q13*R13</f>
        <v>0.57499999999999996</v>
      </c>
      <c r="V13" s="51"/>
      <c r="W13" s="53">
        <f t="shared" si="10"/>
        <v>0</v>
      </c>
      <c r="X13" s="53">
        <f t="shared" si="3"/>
        <v>0</v>
      </c>
      <c r="Y13" s="52">
        <f>$Q13*V13</f>
        <v>0</v>
      </c>
      <c r="Z13" s="51"/>
      <c r="AA13" s="53">
        <f t="shared" si="12"/>
        <v>0</v>
      </c>
      <c r="AB13" s="53">
        <f t="shared" si="4"/>
        <v>0</v>
      </c>
      <c r="AC13" s="52">
        <f>$Q13*Z13</f>
        <v>0</v>
      </c>
      <c r="AD13" s="51"/>
      <c r="AE13" s="53">
        <f t="shared" si="14"/>
        <v>0</v>
      </c>
      <c r="AF13" s="53">
        <f t="shared" si="5"/>
        <v>0</v>
      </c>
      <c r="AG13" s="50">
        <f t="shared" si="6"/>
        <v>0</v>
      </c>
      <c r="AH13" s="51"/>
      <c r="AI13" s="53">
        <f t="shared" si="15"/>
        <v>0</v>
      </c>
      <c r="AJ13" s="53">
        <f t="shared" si="7"/>
        <v>0</v>
      </c>
      <c r="AK13" s="52">
        <f>$Q13*AH13</f>
        <v>0</v>
      </c>
    </row>
    <row r="14" spans="1:37" s="32" customFormat="1" x14ac:dyDescent="0.25">
      <c r="A14" s="43"/>
      <c r="B14" s="44" t="s">
        <v>147</v>
      </c>
      <c r="C14" s="45"/>
      <c r="D14" s="45" t="s">
        <v>170</v>
      </c>
      <c r="E14" s="46">
        <f>VLOOKUP(D14,Données!$F$3:$G$10,2,FALSE)</f>
        <v>4</v>
      </c>
      <c r="F14" s="45" t="s">
        <v>153</v>
      </c>
      <c r="G14" s="46">
        <f t="array" ref="G14">_xlfn.SWITCH(F14,"Jointif",1,"1 diamètre",#REF!,"2 diamètres",#REF!*2)</f>
        <v>1</v>
      </c>
      <c r="H14" s="45">
        <v>2</v>
      </c>
      <c r="I14" s="47" t="s">
        <v>56</v>
      </c>
      <c r="J14" s="48">
        <f>VLOOKUP(I14,Câbles!A6:E204,3,FALSE)</f>
        <v>650.25</v>
      </c>
      <c r="K14" s="48">
        <f>VLOOKUP(I14,Câbles!$A$2:$E$200,2,FALSE)</f>
        <v>25.5</v>
      </c>
      <c r="L14" s="47" t="s">
        <v>141</v>
      </c>
      <c r="M14" s="49">
        <f>VLOOKUP(L14,Données!$A$3:$B$21,2,FALSE)</f>
        <v>0.75</v>
      </c>
      <c r="N14" s="47">
        <v>1</v>
      </c>
      <c r="O14" s="50">
        <f t="shared" si="0"/>
        <v>3901.5</v>
      </c>
      <c r="P14" s="50">
        <f t="shared" si="1"/>
        <v>153</v>
      </c>
      <c r="Q14" s="48">
        <f>SUMIF(cables,I14,Câbles!$D$2:$D$126)*N14*E14/1000</f>
        <v>2.8</v>
      </c>
      <c r="R14" s="51">
        <v>1</v>
      </c>
      <c r="S14" s="50">
        <f t="shared" si="8"/>
        <v>3901.5</v>
      </c>
      <c r="T14" s="50">
        <f t="shared" si="2"/>
        <v>153</v>
      </c>
      <c r="U14" s="52">
        <f t="shared" si="9"/>
        <v>2.8</v>
      </c>
      <c r="V14" s="51"/>
      <c r="W14" s="53">
        <f t="shared" si="10"/>
        <v>0</v>
      </c>
      <c r="X14" s="53">
        <f t="shared" si="3"/>
        <v>0</v>
      </c>
      <c r="Y14" s="52">
        <f t="shared" si="11"/>
        <v>0</v>
      </c>
      <c r="Z14" s="51"/>
      <c r="AA14" s="53">
        <f t="shared" si="12"/>
        <v>0</v>
      </c>
      <c r="AB14" s="53">
        <f t="shared" si="4"/>
        <v>0</v>
      </c>
      <c r="AC14" s="52">
        <f t="shared" si="13"/>
        <v>0</v>
      </c>
      <c r="AD14" s="51"/>
      <c r="AE14" s="53">
        <f t="shared" si="14"/>
        <v>0</v>
      </c>
      <c r="AF14" s="53">
        <f t="shared" si="5"/>
        <v>0</v>
      </c>
      <c r="AG14" s="50">
        <f t="shared" si="6"/>
        <v>0</v>
      </c>
      <c r="AH14" s="51"/>
      <c r="AI14" s="53">
        <f t="shared" si="15"/>
        <v>0</v>
      </c>
      <c r="AJ14" s="53">
        <f t="shared" si="7"/>
        <v>0</v>
      </c>
      <c r="AK14" s="52">
        <f t="shared" ref="AK14:AK51" si="16">$Q14*AH14</f>
        <v>0</v>
      </c>
    </row>
    <row r="15" spans="1:37" s="32" customFormat="1" x14ac:dyDescent="0.25">
      <c r="A15" s="43"/>
      <c r="B15" s="44" t="s">
        <v>148</v>
      </c>
      <c r="C15" s="45"/>
      <c r="D15" s="45" t="s">
        <v>162</v>
      </c>
      <c r="E15" s="46">
        <f>VLOOKUP(D15,Données!$F$3:$G$10,2,FALSE)</f>
        <v>1</v>
      </c>
      <c r="F15" s="45" t="s">
        <v>153</v>
      </c>
      <c r="G15" s="46">
        <f t="array" ref="G15">_xlfn.SWITCH(F15,"Jointif",1,"1 diamètre",#REF!,"2 diamètres",#REF!*2)</f>
        <v>1</v>
      </c>
      <c r="H15" s="45">
        <v>1</v>
      </c>
      <c r="I15" s="47" t="s">
        <v>55</v>
      </c>
      <c r="J15" s="48">
        <f>VLOOKUP(I15,Câbles!A7:E205,3,FALSE)</f>
        <v>529</v>
      </c>
      <c r="K15" s="48">
        <f>VLOOKUP(I15,Câbles!$A$2:$E$200,2,FALSE)</f>
        <v>23</v>
      </c>
      <c r="L15" s="47" t="s">
        <v>140</v>
      </c>
      <c r="M15" s="49">
        <f>VLOOKUP(L15,Données!$A$3:$B$21,2,FALSE)</f>
        <v>1</v>
      </c>
      <c r="N15" s="47">
        <v>1</v>
      </c>
      <c r="O15" s="50">
        <f t="shared" si="0"/>
        <v>529</v>
      </c>
      <c r="P15" s="50">
        <f t="shared" si="1"/>
        <v>23</v>
      </c>
      <c r="Q15" s="48">
        <f>SUMIF(cables,I15,Câbles!$D$2:$D$126)*N15*E15/1000</f>
        <v>0.57499999999999996</v>
      </c>
      <c r="R15" s="51">
        <v>1</v>
      </c>
      <c r="S15" s="50">
        <f t="shared" si="8"/>
        <v>529</v>
      </c>
      <c r="T15" s="50">
        <f t="shared" si="2"/>
        <v>23</v>
      </c>
      <c r="U15" s="52">
        <f t="shared" si="9"/>
        <v>0.57499999999999996</v>
      </c>
      <c r="V15" s="51"/>
      <c r="W15" s="53">
        <f t="shared" si="10"/>
        <v>0</v>
      </c>
      <c r="X15" s="53">
        <f t="shared" si="3"/>
        <v>0</v>
      </c>
      <c r="Y15" s="52">
        <f t="shared" si="11"/>
        <v>0</v>
      </c>
      <c r="Z15" s="51"/>
      <c r="AA15" s="53">
        <f t="shared" si="12"/>
        <v>0</v>
      </c>
      <c r="AB15" s="53">
        <f t="shared" si="4"/>
        <v>0</v>
      </c>
      <c r="AC15" s="52">
        <f t="shared" si="13"/>
        <v>0</v>
      </c>
      <c r="AD15" s="51"/>
      <c r="AE15" s="53">
        <f t="shared" si="14"/>
        <v>0</v>
      </c>
      <c r="AF15" s="53">
        <f t="shared" si="5"/>
        <v>0</v>
      </c>
      <c r="AG15" s="50">
        <f t="shared" si="6"/>
        <v>0</v>
      </c>
      <c r="AH15" s="51"/>
      <c r="AI15" s="53">
        <f t="shared" si="15"/>
        <v>0</v>
      </c>
      <c r="AJ15" s="53">
        <f t="shared" si="7"/>
        <v>0</v>
      </c>
      <c r="AK15" s="52">
        <f t="shared" si="16"/>
        <v>0</v>
      </c>
    </row>
    <row r="16" spans="1:37" s="32" customFormat="1" x14ac:dyDescent="0.25">
      <c r="A16" s="43"/>
      <c r="B16" s="44" t="s">
        <v>155</v>
      </c>
      <c r="C16" s="45"/>
      <c r="D16" s="45" t="s">
        <v>170</v>
      </c>
      <c r="E16" s="46">
        <f>VLOOKUP(D16,Données!$F$3:$G$10,2,FALSE)</f>
        <v>4</v>
      </c>
      <c r="F16" s="45" t="s">
        <v>153</v>
      </c>
      <c r="G16" s="46">
        <f t="array" ref="G16">_xlfn.SWITCH(F16,"Jointif",1,"1 diamètre",#REF!,"2 diamètres",#REF!*2)</f>
        <v>1</v>
      </c>
      <c r="H16" s="45">
        <v>1</v>
      </c>
      <c r="I16" s="47" t="s">
        <v>35</v>
      </c>
      <c r="J16" s="48">
        <f>VLOOKUP(I16,Câbles!A8:E206,3,FALSE)</f>
        <v>441</v>
      </c>
      <c r="K16" s="48">
        <f>VLOOKUP(I16,Câbles!$A$2:$E$200,2,FALSE)</f>
        <v>21</v>
      </c>
      <c r="L16" s="47" t="s">
        <v>141</v>
      </c>
      <c r="M16" s="49">
        <f>VLOOKUP(L16,Données!$A$3:$B$21,2,FALSE)</f>
        <v>0.75</v>
      </c>
      <c r="N16" s="47">
        <v>1</v>
      </c>
      <c r="O16" s="50">
        <f t="shared" si="0"/>
        <v>1323</v>
      </c>
      <c r="P16" s="50">
        <f t="shared" si="1"/>
        <v>63</v>
      </c>
      <c r="Q16" s="48">
        <f>SUMIF(cables,I16,Câbles!$D$2:$D$126)*N16*E16/1000</f>
        <v>1.88</v>
      </c>
      <c r="R16" s="51">
        <v>1</v>
      </c>
      <c r="S16" s="50">
        <f t="shared" si="8"/>
        <v>1323</v>
      </c>
      <c r="T16" s="50">
        <f t="shared" si="2"/>
        <v>63</v>
      </c>
      <c r="U16" s="52">
        <f t="shared" si="9"/>
        <v>1.88</v>
      </c>
      <c r="V16" s="51"/>
      <c r="W16" s="53">
        <f t="shared" si="10"/>
        <v>0</v>
      </c>
      <c r="X16" s="53">
        <f t="shared" si="3"/>
        <v>0</v>
      </c>
      <c r="Y16" s="52">
        <f t="shared" si="11"/>
        <v>0</v>
      </c>
      <c r="Z16" s="51"/>
      <c r="AA16" s="53">
        <f t="shared" si="12"/>
        <v>0</v>
      </c>
      <c r="AB16" s="53">
        <f t="shared" si="4"/>
        <v>0</v>
      </c>
      <c r="AC16" s="52">
        <f t="shared" si="13"/>
        <v>0</v>
      </c>
      <c r="AD16" s="51"/>
      <c r="AE16" s="53">
        <f t="shared" si="14"/>
        <v>0</v>
      </c>
      <c r="AF16" s="53">
        <f t="shared" si="5"/>
        <v>0</v>
      </c>
      <c r="AG16" s="50">
        <f t="shared" si="6"/>
        <v>0</v>
      </c>
      <c r="AH16" s="51"/>
      <c r="AI16" s="53">
        <f t="shared" si="15"/>
        <v>0</v>
      </c>
      <c r="AJ16" s="53">
        <f t="shared" si="7"/>
        <v>0</v>
      </c>
      <c r="AK16" s="52">
        <f t="shared" si="16"/>
        <v>0</v>
      </c>
    </row>
    <row r="17" spans="1:37" s="32" customFormat="1" x14ac:dyDescent="0.25">
      <c r="A17" s="43"/>
      <c r="B17" s="44" t="s">
        <v>156</v>
      </c>
      <c r="C17" s="45"/>
      <c r="D17" s="45" t="s">
        <v>162</v>
      </c>
      <c r="E17" s="46">
        <f>VLOOKUP(D17,Données!$F$3:$G$10,2,FALSE)</f>
        <v>1</v>
      </c>
      <c r="F17" s="45" t="s">
        <v>153</v>
      </c>
      <c r="G17" s="46">
        <f t="array" ref="G17">_xlfn.SWITCH(F17,"Jointif",1,"1 diamètre",#REF!,"2 diamètres",#REF!*2)</f>
        <v>1</v>
      </c>
      <c r="H17" s="45">
        <v>1</v>
      </c>
      <c r="I17" s="47" t="s">
        <v>45</v>
      </c>
      <c r="J17" s="48">
        <f>VLOOKUP(I17,Câbles!A9:E207,3,FALSE)</f>
        <v>289</v>
      </c>
      <c r="K17" s="48">
        <f>VLOOKUP(I17,Câbles!$A$2:$E$200,2,FALSE)</f>
        <v>17</v>
      </c>
      <c r="L17" s="47" t="s">
        <v>140</v>
      </c>
      <c r="M17" s="49">
        <f>VLOOKUP(L17,Données!$A$3:$B$21,2,FALSE)</f>
        <v>1</v>
      </c>
      <c r="N17" s="47">
        <v>1</v>
      </c>
      <c r="O17" s="50">
        <f t="shared" si="0"/>
        <v>289</v>
      </c>
      <c r="P17" s="50">
        <f t="shared" si="1"/>
        <v>17</v>
      </c>
      <c r="Q17" s="48">
        <f>SUMIF(cables,I17,Câbles!$D$2:$D$126)*N17*E17/1000</f>
        <v>0.3</v>
      </c>
      <c r="R17" s="51">
        <v>1</v>
      </c>
      <c r="S17" s="50">
        <f t="shared" si="8"/>
        <v>289</v>
      </c>
      <c r="T17" s="50">
        <f t="shared" si="2"/>
        <v>17</v>
      </c>
      <c r="U17" s="52">
        <f t="shared" si="9"/>
        <v>0.3</v>
      </c>
      <c r="V17" s="51"/>
      <c r="W17" s="53">
        <f t="shared" si="10"/>
        <v>0</v>
      </c>
      <c r="X17" s="53">
        <f t="shared" si="3"/>
        <v>0</v>
      </c>
      <c r="Y17" s="52">
        <f t="shared" si="11"/>
        <v>0</v>
      </c>
      <c r="Z17" s="51"/>
      <c r="AA17" s="53">
        <f t="shared" si="12"/>
        <v>0</v>
      </c>
      <c r="AB17" s="53">
        <f t="shared" si="4"/>
        <v>0</v>
      </c>
      <c r="AC17" s="52">
        <f t="shared" si="13"/>
        <v>0</v>
      </c>
      <c r="AD17" s="51"/>
      <c r="AE17" s="53">
        <f t="shared" si="14"/>
        <v>0</v>
      </c>
      <c r="AF17" s="53">
        <f t="shared" si="5"/>
        <v>0</v>
      </c>
      <c r="AG17" s="50">
        <f t="shared" si="6"/>
        <v>0</v>
      </c>
      <c r="AH17" s="51"/>
      <c r="AI17" s="53">
        <f t="shared" si="15"/>
        <v>0</v>
      </c>
      <c r="AJ17" s="53">
        <f t="shared" si="7"/>
        <v>0</v>
      </c>
      <c r="AK17" s="52">
        <f t="shared" si="16"/>
        <v>0</v>
      </c>
    </row>
    <row r="18" spans="1:37" s="32" customFormat="1" x14ac:dyDescent="0.25">
      <c r="A18" s="43"/>
      <c r="B18" s="44" t="s">
        <v>164</v>
      </c>
      <c r="C18" s="45"/>
      <c r="D18" s="45" t="s">
        <v>170</v>
      </c>
      <c r="E18" s="46">
        <f>VLOOKUP(D18,Données!$F$3:$G$10,2,FALSE)</f>
        <v>4</v>
      </c>
      <c r="F18" s="45" t="s">
        <v>153</v>
      </c>
      <c r="G18" s="46">
        <f t="array" ref="G18">_xlfn.SWITCH(F18,"Jointif",1,"1 diamètre",#REF!,"2 diamètres",#REF!*2)</f>
        <v>1</v>
      </c>
      <c r="H18" s="45">
        <v>1</v>
      </c>
      <c r="I18" s="47" t="s">
        <v>57</v>
      </c>
      <c r="J18" s="48">
        <f>VLOOKUP(I18,Câbles!A10:E208,3,FALSE)</f>
        <v>812.25</v>
      </c>
      <c r="K18" s="48">
        <f>VLOOKUP(I18,Câbles!$A$2:$E$200,2,FALSE)</f>
        <v>28.5</v>
      </c>
      <c r="L18" s="47" t="s">
        <v>141</v>
      </c>
      <c r="M18" s="49">
        <f>VLOOKUP(L18,Données!$A$3:$B$21,2,FALSE)</f>
        <v>0.75</v>
      </c>
      <c r="N18" s="47">
        <v>1</v>
      </c>
      <c r="O18" s="50">
        <f t="shared" si="0"/>
        <v>2436.75</v>
      </c>
      <c r="P18" s="50">
        <f t="shared" si="1"/>
        <v>85.5</v>
      </c>
      <c r="Q18" s="48">
        <f>SUMIF(cables,I18,Câbles!$D$2:$D$126)*N18*E18/1000</f>
        <v>3.6</v>
      </c>
      <c r="R18" s="51"/>
      <c r="S18" s="53">
        <f t="shared" si="8"/>
        <v>0</v>
      </c>
      <c r="T18" s="53">
        <f t="shared" si="2"/>
        <v>0</v>
      </c>
      <c r="U18" s="52">
        <f t="shared" si="9"/>
        <v>0</v>
      </c>
      <c r="V18" s="51">
        <v>1</v>
      </c>
      <c r="W18" s="50">
        <f t="shared" si="10"/>
        <v>2436.75</v>
      </c>
      <c r="X18" s="50">
        <f t="shared" si="3"/>
        <v>85.5</v>
      </c>
      <c r="Y18" s="52">
        <f t="shared" si="11"/>
        <v>3.6</v>
      </c>
      <c r="Z18" s="51"/>
      <c r="AA18" s="50">
        <f t="shared" si="12"/>
        <v>0</v>
      </c>
      <c r="AB18" s="50">
        <f t="shared" si="4"/>
        <v>0</v>
      </c>
      <c r="AC18" s="52">
        <f t="shared" si="13"/>
        <v>0</v>
      </c>
      <c r="AD18" s="51"/>
      <c r="AE18" s="50">
        <f t="shared" si="14"/>
        <v>0</v>
      </c>
      <c r="AF18" s="50">
        <f t="shared" si="5"/>
        <v>0</v>
      </c>
      <c r="AG18" s="50">
        <f t="shared" si="6"/>
        <v>0</v>
      </c>
      <c r="AH18" s="51"/>
      <c r="AI18" s="50">
        <f t="shared" si="15"/>
        <v>0</v>
      </c>
      <c r="AJ18" s="50">
        <f t="shared" si="7"/>
        <v>0</v>
      </c>
      <c r="AK18" s="52">
        <f t="shared" si="16"/>
        <v>0</v>
      </c>
    </row>
    <row r="19" spans="1:37" s="32" customFormat="1" x14ac:dyDescent="0.25">
      <c r="A19" s="43"/>
      <c r="B19" s="44" t="s">
        <v>165</v>
      </c>
      <c r="C19" s="45"/>
      <c r="D19" s="45" t="s">
        <v>162</v>
      </c>
      <c r="E19" s="46">
        <f>VLOOKUP(D19,Données!$F$3:$G$10,2,FALSE)</f>
        <v>1</v>
      </c>
      <c r="F19" s="45" t="s">
        <v>153</v>
      </c>
      <c r="G19" s="46">
        <f t="array" ref="G19">_xlfn.SWITCH(F19,"Jointif",1,"1 diamètre",#REF!,"2 diamètres",#REF!*2)</f>
        <v>1</v>
      </c>
      <c r="H19" s="45">
        <v>1</v>
      </c>
      <c r="I19" s="47" t="s">
        <v>47</v>
      </c>
      <c r="J19" s="48">
        <f>VLOOKUP(I19,Câbles!A11:E209,3,FALSE)</f>
        <v>361</v>
      </c>
      <c r="K19" s="48">
        <f>VLOOKUP(I19,Câbles!$A$2:$E$200,2,FALSE)</f>
        <v>19</v>
      </c>
      <c r="L19" s="47" t="s">
        <v>141</v>
      </c>
      <c r="M19" s="49">
        <f>VLOOKUP(L19,Données!$A$3:$B$21,2,FALSE)</f>
        <v>0.75</v>
      </c>
      <c r="N19" s="47">
        <v>1</v>
      </c>
      <c r="O19" s="50">
        <f t="shared" si="0"/>
        <v>270.75</v>
      </c>
      <c r="P19" s="50">
        <f t="shared" si="1"/>
        <v>14.25</v>
      </c>
      <c r="Q19" s="48">
        <f>SUMIF(cables,I19,Câbles!$D$2:$D$126)*N19*E19/1000</f>
        <v>0.38</v>
      </c>
      <c r="R19" s="51"/>
      <c r="S19" s="53">
        <f t="shared" si="8"/>
        <v>0</v>
      </c>
      <c r="T19" s="53">
        <f t="shared" si="2"/>
        <v>0</v>
      </c>
      <c r="U19" s="52">
        <f t="shared" si="9"/>
        <v>0</v>
      </c>
      <c r="V19" s="51">
        <v>1</v>
      </c>
      <c r="W19" s="50">
        <f t="shared" si="10"/>
        <v>270.75</v>
      </c>
      <c r="X19" s="50">
        <f t="shared" si="3"/>
        <v>14.25</v>
      </c>
      <c r="Y19" s="52">
        <f t="shared" si="11"/>
        <v>0.38</v>
      </c>
      <c r="Z19" s="51"/>
      <c r="AA19" s="50">
        <f t="shared" si="12"/>
        <v>0</v>
      </c>
      <c r="AB19" s="50">
        <f t="shared" si="4"/>
        <v>0</v>
      </c>
      <c r="AC19" s="52">
        <f t="shared" si="13"/>
        <v>0</v>
      </c>
      <c r="AD19" s="51"/>
      <c r="AE19" s="50">
        <f t="shared" si="14"/>
        <v>0</v>
      </c>
      <c r="AF19" s="50">
        <f t="shared" si="5"/>
        <v>0</v>
      </c>
      <c r="AG19" s="50">
        <f t="shared" si="6"/>
        <v>0</v>
      </c>
      <c r="AH19" s="51"/>
      <c r="AI19" s="50">
        <f t="shared" si="15"/>
        <v>0</v>
      </c>
      <c r="AJ19" s="50">
        <f t="shared" si="7"/>
        <v>0</v>
      </c>
      <c r="AK19" s="52">
        <f t="shared" si="16"/>
        <v>0</v>
      </c>
    </row>
    <row r="20" spans="1:37" s="32" customFormat="1" x14ac:dyDescent="0.25">
      <c r="A20" s="43"/>
      <c r="B20" s="44" t="s">
        <v>166</v>
      </c>
      <c r="C20" s="45"/>
      <c r="D20" s="45" t="s">
        <v>170</v>
      </c>
      <c r="E20" s="46">
        <f>VLOOKUP(D20,Données!$F$3:$G$10,2,FALSE)</f>
        <v>4</v>
      </c>
      <c r="F20" s="45" t="s">
        <v>153</v>
      </c>
      <c r="G20" s="46">
        <f t="array" ref="G20">_xlfn.SWITCH(F20,"Jointif",1,"1 diamètre",#REF!,"2 diamètres",#REF!*2)</f>
        <v>1</v>
      </c>
      <c r="H20" s="45">
        <v>1</v>
      </c>
      <c r="I20" s="47" t="s">
        <v>57</v>
      </c>
      <c r="J20" s="48">
        <f>VLOOKUP(I20,Câbles!A12:E210,3,FALSE)</f>
        <v>812.25</v>
      </c>
      <c r="K20" s="48">
        <f>VLOOKUP(I20,Câbles!$A$2:$E$200,2,FALSE)</f>
        <v>28.5</v>
      </c>
      <c r="L20" s="47" t="s">
        <v>141</v>
      </c>
      <c r="M20" s="49">
        <f>VLOOKUP(L20,Données!$A$3:$B$21,2,FALSE)</f>
        <v>0.75</v>
      </c>
      <c r="N20" s="47">
        <v>2</v>
      </c>
      <c r="O20" s="50">
        <f t="shared" si="0"/>
        <v>4873.5</v>
      </c>
      <c r="P20" s="50">
        <f t="shared" si="1"/>
        <v>171</v>
      </c>
      <c r="Q20" s="48">
        <f>SUMIF(cables,I20,Câbles!$D$2:$D$126)*N20*E20/1000</f>
        <v>7.2</v>
      </c>
      <c r="R20" s="51"/>
      <c r="S20" s="53">
        <f t="shared" si="8"/>
        <v>0</v>
      </c>
      <c r="T20" s="53">
        <f t="shared" si="2"/>
        <v>0</v>
      </c>
      <c r="U20" s="52">
        <f t="shared" si="9"/>
        <v>0</v>
      </c>
      <c r="V20" s="51">
        <v>1</v>
      </c>
      <c r="W20" s="50">
        <f t="shared" si="10"/>
        <v>4873.5</v>
      </c>
      <c r="X20" s="50">
        <f t="shared" si="3"/>
        <v>171</v>
      </c>
      <c r="Y20" s="52">
        <f t="shared" si="11"/>
        <v>7.2</v>
      </c>
      <c r="Z20" s="51"/>
      <c r="AA20" s="50">
        <f t="shared" si="12"/>
        <v>0</v>
      </c>
      <c r="AB20" s="50">
        <f t="shared" si="4"/>
        <v>0</v>
      </c>
      <c r="AC20" s="52">
        <f t="shared" si="13"/>
        <v>0</v>
      </c>
      <c r="AD20" s="51"/>
      <c r="AE20" s="50">
        <f t="shared" si="14"/>
        <v>0</v>
      </c>
      <c r="AF20" s="50">
        <f t="shared" si="5"/>
        <v>0</v>
      </c>
      <c r="AG20" s="50">
        <f t="shared" si="6"/>
        <v>0</v>
      </c>
      <c r="AH20" s="51"/>
      <c r="AI20" s="50">
        <f t="shared" si="15"/>
        <v>0</v>
      </c>
      <c r="AJ20" s="50">
        <f t="shared" si="7"/>
        <v>0</v>
      </c>
      <c r="AK20" s="52">
        <f t="shared" si="16"/>
        <v>0</v>
      </c>
    </row>
    <row r="21" spans="1:37" s="32" customFormat="1" x14ac:dyDescent="0.25">
      <c r="A21" s="43"/>
      <c r="B21" s="44" t="s">
        <v>166</v>
      </c>
      <c r="C21" s="45"/>
      <c r="D21" s="45" t="s">
        <v>162</v>
      </c>
      <c r="E21" s="46">
        <f>VLOOKUP(D21,Données!$F$3:$G$10,2,FALSE)</f>
        <v>1</v>
      </c>
      <c r="F21" s="45" t="s">
        <v>153</v>
      </c>
      <c r="G21" s="46">
        <f t="array" ref="G21">_xlfn.SWITCH(F21,"Jointif",1,"1 diamètre",#REF!,"2 diamètres",#REF!*2)</f>
        <v>1</v>
      </c>
      <c r="H21" s="45">
        <v>1</v>
      </c>
      <c r="I21" s="47" t="s">
        <v>47</v>
      </c>
      <c r="J21" s="48">
        <f>VLOOKUP(I21,Câbles!A13:E211,3,FALSE)</f>
        <v>361</v>
      </c>
      <c r="K21" s="48">
        <f>VLOOKUP(I21,Câbles!$A$2:$E$200,2,FALSE)</f>
        <v>19</v>
      </c>
      <c r="L21" s="47" t="s">
        <v>141</v>
      </c>
      <c r="M21" s="49">
        <f>VLOOKUP(L21,Données!$A$3:$B$21,2,FALSE)</f>
        <v>0.75</v>
      </c>
      <c r="N21" s="47">
        <v>2</v>
      </c>
      <c r="O21" s="50">
        <f t="shared" si="0"/>
        <v>541.5</v>
      </c>
      <c r="P21" s="50">
        <f t="shared" si="1"/>
        <v>28.5</v>
      </c>
      <c r="Q21" s="48">
        <f>SUMIF(cables,I21,Câbles!$D$2:$D$126)*N21*E21/1000</f>
        <v>0.76</v>
      </c>
      <c r="R21" s="51"/>
      <c r="S21" s="53">
        <f t="shared" si="8"/>
        <v>0</v>
      </c>
      <c r="T21" s="53">
        <f t="shared" si="2"/>
        <v>0</v>
      </c>
      <c r="U21" s="52">
        <f t="shared" si="9"/>
        <v>0</v>
      </c>
      <c r="V21" s="51">
        <v>1</v>
      </c>
      <c r="W21" s="50">
        <f t="shared" si="10"/>
        <v>541.5</v>
      </c>
      <c r="X21" s="50">
        <f t="shared" si="3"/>
        <v>28.5</v>
      </c>
      <c r="Y21" s="52">
        <f t="shared" si="11"/>
        <v>0.76</v>
      </c>
      <c r="Z21" s="51"/>
      <c r="AA21" s="50">
        <f t="shared" si="12"/>
        <v>0</v>
      </c>
      <c r="AB21" s="50">
        <f t="shared" si="4"/>
        <v>0</v>
      </c>
      <c r="AC21" s="52">
        <f t="shared" si="13"/>
        <v>0</v>
      </c>
      <c r="AD21" s="51"/>
      <c r="AE21" s="50">
        <f t="shared" si="14"/>
        <v>0</v>
      </c>
      <c r="AF21" s="50">
        <f t="shared" si="5"/>
        <v>0</v>
      </c>
      <c r="AG21" s="50">
        <f t="shared" si="6"/>
        <v>0</v>
      </c>
      <c r="AH21" s="51"/>
      <c r="AI21" s="50">
        <f t="shared" si="15"/>
        <v>0</v>
      </c>
      <c r="AJ21" s="50">
        <f t="shared" si="7"/>
        <v>0</v>
      </c>
      <c r="AK21" s="52">
        <f t="shared" si="16"/>
        <v>0</v>
      </c>
    </row>
    <row r="22" spans="1:37" s="32" customFormat="1" x14ac:dyDescent="0.25">
      <c r="A22" s="43"/>
      <c r="B22" s="44" t="s">
        <v>167</v>
      </c>
      <c r="C22" s="45"/>
      <c r="D22" s="45" t="s">
        <v>170</v>
      </c>
      <c r="E22" s="46">
        <f>VLOOKUP(D22,Données!$F$3:$G$10,2,FALSE)</f>
        <v>4</v>
      </c>
      <c r="F22" s="45" t="s">
        <v>153</v>
      </c>
      <c r="G22" s="46">
        <f t="array" ref="G22">_xlfn.SWITCH(F22,"Jointif",1,"1 diamètre",#REF!,"2 diamètres",#REF!*2)</f>
        <v>1</v>
      </c>
      <c r="H22" s="45">
        <v>1</v>
      </c>
      <c r="I22" s="47" t="s">
        <v>56</v>
      </c>
      <c r="J22" s="48">
        <f>VLOOKUP(I22,Câbles!A14:E212,3,FALSE)</f>
        <v>650.25</v>
      </c>
      <c r="K22" s="48">
        <f>VLOOKUP(I22,Câbles!$A$2:$E$200,2,FALSE)</f>
        <v>25.5</v>
      </c>
      <c r="L22" s="47" t="s">
        <v>141</v>
      </c>
      <c r="M22" s="49">
        <f>VLOOKUP(L22,Données!$A$3:$B$21,2,FALSE)</f>
        <v>0.75</v>
      </c>
      <c r="N22" s="47">
        <v>1</v>
      </c>
      <c r="O22" s="50">
        <f t="shared" si="0"/>
        <v>1950.75</v>
      </c>
      <c r="P22" s="50">
        <f t="shared" si="1"/>
        <v>76.5</v>
      </c>
      <c r="Q22" s="48">
        <f>SUMIF(cables,I22,Câbles!$D$2:$D$126)*N22*E22/1000</f>
        <v>2.8</v>
      </c>
      <c r="R22" s="51"/>
      <c r="S22" s="53">
        <f t="shared" si="8"/>
        <v>0</v>
      </c>
      <c r="T22" s="53">
        <f t="shared" si="2"/>
        <v>0</v>
      </c>
      <c r="U22" s="52">
        <f t="shared" si="9"/>
        <v>0</v>
      </c>
      <c r="V22" s="51">
        <v>1</v>
      </c>
      <c r="W22" s="50">
        <f t="shared" si="10"/>
        <v>1950.75</v>
      </c>
      <c r="X22" s="50">
        <f t="shared" si="3"/>
        <v>76.5</v>
      </c>
      <c r="Y22" s="52">
        <f t="shared" si="11"/>
        <v>2.8</v>
      </c>
      <c r="Z22" s="51">
        <v>1</v>
      </c>
      <c r="AA22" s="50">
        <f t="shared" si="12"/>
        <v>1950.75</v>
      </c>
      <c r="AB22" s="50">
        <f t="shared" si="4"/>
        <v>76.5</v>
      </c>
      <c r="AC22" s="52">
        <f t="shared" si="13"/>
        <v>2.8</v>
      </c>
      <c r="AD22" s="51">
        <v>1</v>
      </c>
      <c r="AE22" s="50">
        <f t="shared" si="14"/>
        <v>1950.75</v>
      </c>
      <c r="AF22" s="50">
        <f t="shared" si="5"/>
        <v>76.5</v>
      </c>
      <c r="AG22" s="50">
        <f t="shared" ref="AG22" si="17">$Q22*AD22</f>
        <v>2.8</v>
      </c>
      <c r="AH22" s="51">
        <v>1</v>
      </c>
      <c r="AI22" s="50">
        <f t="shared" si="15"/>
        <v>1950.75</v>
      </c>
      <c r="AJ22" s="50">
        <f t="shared" si="7"/>
        <v>76.5</v>
      </c>
      <c r="AK22" s="52">
        <f t="shared" si="16"/>
        <v>2.8</v>
      </c>
    </row>
    <row r="23" spans="1:37" s="32" customFormat="1" x14ac:dyDescent="0.25">
      <c r="A23" s="43"/>
      <c r="B23" s="44" t="s">
        <v>168</v>
      </c>
      <c r="C23" s="45"/>
      <c r="D23" s="45" t="s">
        <v>162</v>
      </c>
      <c r="E23" s="46">
        <f>VLOOKUP(D23,Données!$F$3:$G$10,2,FALSE)</f>
        <v>1</v>
      </c>
      <c r="F23" s="45" t="s">
        <v>153</v>
      </c>
      <c r="G23" s="46">
        <f t="array" ref="G23">_xlfn.SWITCH(F23,"Jointif",1,"1 diamètre",#REF!,"2 diamètres",#REF!*2)</f>
        <v>1</v>
      </c>
      <c r="H23" s="45">
        <v>1</v>
      </c>
      <c r="I23" s="47" t="s">
        <v>56</v>
      </c>
      <c r="J23" s="48">
        <f>VLOOKUP(I23,Câbles!A15:E213,3,FALSE)</f>
        <v>650.25</v>
      </c>
      <c r="K23" s="48">
        <f>VLOOKUP(I23,Câbles!$A$2:$E$200,2,FALSE)</f>
        <v>25.5</v>
      </c>
      <c r="L23" s="47" t="s">
        <v>141</v>
      </c>
      <c r="M23" s="49">
        <f>VLOOKUP(L23,Données!$A$3:$B$21,2,FALSE)</f>
        <v>0.75</v>
      </c>
      <c r="N23" s="47">
        <v>1</v>
      </c>
      <c r="O23" s="50">
        <f t="shared" si="0"/>
        <v>487.6875</v>
      </c>
      <c r="P23" s="50">
        <f t="shared" si="1"/>
        <v>19.125</v>
      </c>
      <c r="Q23" s="48">
        <f>SUMIF(cables,I23,Câbles!$D$2:$D$126)*N23*E23/1000</f>
        <v>0.7</v>
      </c>
      <c r="R23" s="51"/>
      <c r="S23" s="53">
        <f t="shared" si="8"/>
        <v>0</v>
      </c>
      <c r="T23" s="53">
        <f t="shared" si="2"/>
        <v>0</v>
      </c>
      <c r="U23" s="52">
        <f t="shared" si="9"/>
        <v>0</v>
      </c>
      <c r="V23" s="51">
        <v>1</v>
      </c>
      <c r="W23" s="50">
        <f t="shared" si="10"/>
        <v>487.6875</v>
      </c>
      <c r="X23" s="50">
        <f t="shared" si="3"/>
        <v>19.125</v>
      </c>
      <c r="Y23" s="52">
        <f t="shared" si="11"/>
        <v>0.7</v>
      </c>
      <c r="Z23" s="51">
        <v>1</v>
      </c>
      <c r="AA23" s="50">
        <f t="shared" si="12"/>
        <v>487.6875</v>
      </c>
      <c r="AB23" s="50">
        <f t="shared" si="4"/>
        <v>19.125</v>
      </c>
      <c r="AC23" s="52">
        <f t="shared" si="13"/>
        <v>0.7</v>
      </c>
      <c r="AD23" s="51">
        <v>1</v>
      </c>
      <c r="AE23" s="50">
        <f t="shared" si="14"/>
        <v>487.6875</v>
      </c>
      <c r="AF23" s="50">
        <f t="shared" si="5"/>
        <v>19.125</v>
      </c>
      <c r="AG23" s="50">
        <f t="shared" si="6"/>
        <v>0.7</v>
      </c>
      <c r="AH23" s="51">
        <v>1</v>
      </c>
      <c r="AI23" s="50">
        <f t="shared" si="15"/>
        <v>487.6875</v>
      </c>
      <c r="AJ23" s="50">
        <f t="shared" si="7"/>
        <v>19.125</v>
      </c>
      <c r="AK23" s="52">
        <f t="shared" si="16"/>
        <v>0.7</v>
      </c>
    </row>
    <row r="24" spans="1:37" s="32" customFormat="1" x14ac:dyDescent="0.25">
      <c r="A24" s="43"/>
      <c r="B24" s="44"/>
      <c r="C24" s="45"/>
      <c r="D24" s="45"/>
      <c r="E24" s="45"/>
      <c r="F24" s="45"/>
      <c r="G24" s="45"/>
      <c r="H24" s="45"/>
      <c r="I24" s="44"/>
      <c r="J24" s="54"/>
      <c r="K24" s="54"/>
      <c r="L24" s="47"/>
      <c r="M24" s="47"/>
      <c r="N24" s="47"/>
      <c r="O24" s="50">
        <f t="shared" ref="O24:O51" si="18">E24*H24*J24*M24*N24*G24</f>
        <v>0</v>
      </c>
      <c r="P24" s="50">
        <f t="shared" ref="P24:P51" si="19">E24*G24*H24*K24*M24*N24</f>
        <v>0</v>
      </c>
      <c r="Q24" s="48">
        <f>SUMIF(cables,I24,Câbles!$D$2:$D$126)*N24*E24/1000</f>
        <v>0</v>
      </c>
      <c r="R24" s="51"/>
      <c r="S24" s="53">
        <f t="shared" si="8"/>
        <v>0</v>
      </c>
      <c r="T24" s="53">
        <f t="shared" si="2"/>
        <v>0</v>
      </c>
      <c r="U24" s="52">
        <f t="shared" si="9"/>
        <v>0</v>
      </c>
      <c r="V24" s="51"/>
      <c r="W24" s="53">
        <f t="shared" si="10"/>
        <v>0</v>
      </c>
      <c r="X24" s="50">
        <f t="shared" si="3"/>
        <v>0</v>
      </c>
      <c r="Y24" s="52">
        <f t="shared" si="11"/>
        <v>0</v>
      </c>
      <c r="Z24" s="51"/>
      <c r="AA24" s="53">
        <f t="shared" si="12"/>
        <v>0</v>
      </c>
      <c r="AB24" s="50">
        <f t="shared" si="4"/>
        <v>0</v>
      </c>
      <c r="AC24" s="52">
        <f t="shared" si="13"/>
        <v>0</v>
      </c>
      <c r="AD24" s="51"/>
      <c r="AE24" s="53">
        <f t="shared" si="14"/>
        <v>0</v>
      </c>
      <c r="AF24" s="50">
        <f t="shared" si="5"/>
        <v>0</v>
      </c>
      <c r="AG24" s="50">
        <f t="shared" si="6"/>
        <v>0</v>
      </c>
      <c r="AH24" s="51"/>
      <c r="AI24" s="53">
        <f t="shared" si="15"/>
        <v>0</v>
      </c>
      <c r="AJ24" s="50">
        <f t="shared" si="7"/>
        <v>0</v>
      </c>
      <c r="AK24" s="52">
        <f t="shared" si="16"/>
        <v>0</v>
      </c>
    </row>
    <row r="25" spans="1:37" s="32" customFormat="1" x14ac:dyDescent="0.25">
      <c r="A25" s="43"/>
      <c r="B25" s="44"/>
      <c r="C25" s="45"/>
      <c r="D25" s="45"/>
      <c r="E25" s="45"/>
      <c r="F25" s="45"/>
      <c r="G25" s="45"/>
      <c r="H25" s="45"/>
      <c r="I25" s="44"/>
      <c r="J25" s="54"/>
      <c r="K25" s="54"/>
      <c r="L25" s="47"/>
      <c r="M25" s="47"/>
      <c r="N25" s="47"/>
      <c r="O25" s="50">
        <f t="shared" si="18"/>
        <v>0</v>
      </c>
      <c r="P25" s="50">
        <f t="shared" si="19"/>
        <v>0</v>
      </c>
      <c r="Q25" s="48">
        <f>SUMIF(cables,I25,Câbles!$D$2:$D$126)*N25*E25/1000</f>
        <v>0</v>
      </c>
      <c r="R25" s="51"/>
      <c r="S25" s="53">
        <f t="shared" si="8"/>
        <v>0</v>
      </c>
      <c r="T25" s="53">
        <f t="shared" si="2"/>
        <v>0</v>
      </c>
      <c r="U25" s="52">
        <f t="shared" si="9"/>
        <v>0</v>
      </c>
      <c r="V25" s="51"/>
      <c r="W25" s="53">
        <f t="shared" si="10"/>
        <v>0</v>
      </c>
      <c r="X25" s="50">
        <f t="shared" si="3"/>
        <v>0</v>
      </c>
      <c r="Y25" s="52">
        <f t="shared" si="11"/>
        <v>0</v>
      </c>
      <c r="Z25" s="51"/>
      <c r="AA25" s="53">
        <f t="shared" si="12"/>
        <v>0</v>
      </c>
      <c r="AB25" s="50">
        <f t="shared" si="4"/>
        <v>0</v>
      </c>
      <c r="AC25" s="52"/>
      <c r="AD25" s="51"/>
      <c r="AE25" s="53">
        <f t="shared" si="14"/>
        <v>0</v>
      </c>
      <c r="AF25" s="50">
        <f t="shared" si="5"/>
        <v>0</v>
      </c>
      <c r="AG25" s="50">
        <f t="shared" si="6"/>
        <v>0</v>
      </c>
      <c r="AH25" s="51"/>
      <c r="AI25" s="53">
        <f t="shared" si="15"/>
        <v>0</v>
      </c>
      <c r="AJ25" s="50">
        <f t="shared" si="7"/>
        <v>0</v>
      </c>
      <c r="AK25" s="52">
        <f t="shared" si="16"/>
        <v>0</v>
      </c>
    </row>
    <row r="26" spans="1:37" s="32" customFormat="1" x14ac:dyDescent="0.25">
      <c r="A26" s="43"/>
      <c r="B26" s="44"/>
      <c r="C26" s="45"/>
      <c r="D26" s="45"/>
      <c r="E26" s="45"/>
      <c r="F26" s="45"/>
      <c r="G26" s="45"/>
      <c r="H26" s="45"/>
      <c r="I26" s="44"/>
      <c r="J26" s="54"/>
      <c r="K26" s="54"/>
      <c r="L26" s="47"/>
      <c r="M26" s="47"/>
      <c r="N26" s="47"/>
      <c r="O26" s="50">
        <f t="shared" si="18"/>
        <v>0</v>
      </c>
      <c r="P26" s="50">
        <f t="shared" si="19"/>
        <v>0</v>
      </c>
      <c r="Q26" s="48">
        <f>SUMIF(cables,I26,Câbles!$D$2:$D$126)*N26*E26/1000</f>
        <v>0</v>
      </c>
      <c r="R26" s="51"/>
      <c r="S26" s="53">
        <f t="shared" si="8"/>
        <v>0</v>
      </c>
      <c r="T26" s="53">
        <f t="shared" si="2"/>
        <v>0</v>
      </c>
      <c r="U26" s="52">
        <f t="shared" si="9"/>
        <v>0</v>
      </c>
      <c r="V26" s="51"/>
      <c r="W26" s="53">
        <f t="shared" si="10"/>
        <v>0</v>
      </c>
      <c r="X26" s="50">
        <f t="shared" si="3"/>
        <v>0</v>
      </c>
      <c r="Y26" s="52">
        <f t="shared" si="11"/>
        <v>0</v>
      </c>
      <c r="Z26" s="51"/>
      <c r="AA26" s="53">
        <f t="shared" si="12"/>
        <v>0</v>
      </c>
      <c r="AB26" s="50">
        <f t="shared" si="4"/>
        <v>0</v>
      </c>
      <c r="AC26" s="52"/>
      <c r="AD26" s="51"/>
      <c r="AE26" s="53">
        <f t="shared" si="14"/>
        <v>0</v>
      </c>
      <c r="AF26" s="50">
        <f t="shared" si="5"/>
        <v>0</v>
      </c>
      <c r="AG26" s="50">
        <f t="shared" si="6"/>
        <v>0</v>
      </c>
      <c r="AH26" s="51"/>
      <c r="AI26" s="53">
        <f t="shared" si="15"/>
        <v>0</v>
      </c>
      <c r="AJ26" s="50">
        <f t="shared" si="7"/>
        <v>0</v>
      </c>
      <c r="AK26" s="52">
        <f t="shared" si="16"/>
        <v>0</v>
      </c>
    </row>
    <row r="27" spans="1:37" s="32" customFormat="1" x14ac:dyDescent="0.25">
      <c r="A27" s="43"/>
      <c r="B27" s="44"/>
      <c r="C27" s="45"/>
      <c r="D27" s="45"/>
      <c r="E27" s="45"/>
      <c r="F27" s="45"/>
      <c r="G27" s="45"/>
      <c r="H27" s="45"/>
      <c r="I27" s="44"/>
      <c r="J27" s="54"/>
      <c r="K27" s="54"/>
      <c r="L27" s="47"/>
      <c r="M27" s="47"/>
      <c r="N27" s="47"/>
      <c r="O27" s="50">
        <f t="shared" si="18"/>
        <v>0</v>
      </c>
      <c r="P27" s="50">
        <f t="shared" si="19"/>
        <v>0</v>
      </c>
      <c r="Q27" s="48">
        <f>SUMIF(cables,I27,Câbles!$D$2:$D$126)*N27*E27/1000</f>
        <v>0</v>
      </c>
      <c r="R27" s="51"/>
      <c r="S27" s="53">
        <f t="shared" si="8"/>
        <v>0</v>
      </c>
      <c r="T27" s="53">
        <f t="shared" si="2"/>
        <v>0</v>
      </c>
      <c r="U27" s="52">
        <f t="shared" si="9"/>
        <v>0</v>
      </c>
      <c r="V27" s="51"/>
      <c r="W27" s="53">
        <f t="shared" si="10"/>
        <v>0</v>
      </c>
      <c r="X27" s="50">
        <f t="shared" si="3"/>
        <v>0</v>
      </c>
      <c r="Y27" s="52">
        <f t="shared" si="11"/>
        <v>0</v>
      </c>
      <c r="Z27" s="51"/>
      <c r="AA27" s="53">
        <f t="shared" si="12"/>
        <v>0</v>
      </c>
      <c r="AB27" s="50">
        <f t="shared" si="4"/>
        <v>0</v>
      </c>
      <c r="AC27" s="52"/>
      <c r="AD27" s="51"/>
      <c r="AE27" s="53">
        <f t="shared" si="14"/>
        <v>0</v>
      </c>
      <c r="AF27" s="50">
        <f t="shared" si="5"/>
        <v>0</v>
      </c>
      <c r="AG27" s="50">
        <f t="shared" si="6"/>
        <v>0</v>
      </c>
      <c r="AH27" s="51"/>
      <c r="AI27" s="53">
        <f t="shared" si="15"/>
        <v>0</v>
      </c>
      <c r="AJ27" s="50">
        <f t="shared" si="7"/>
        <v>0</v>
      </c>
      <c r="AK27" s="52">
        <f t="shared" si="16"/>
        <v>0</v>
      </c>
    </row>
    <row r="28" spans="1:37" s="32" customFormat="1" x14ac:dyDescent="0.25">
      <c r="A28" s="43"/>
      <c r="B28" s="44"/>
      <c r="C28" s="45"/>
      <c r="D28" s="45"/>
      <c r="E28" s="45"/>
      <c r="F28" s="45"/>
      <c r="G28" s="45"/>
      <c r="H28" s="45"/>
      <c r="I28" s="44"/>
      <c r="J28" s="54"/>
      <c r="K28" s="54"/>
      <c r="L28" s="47"/>
      <c r="M28" s="47"/>
      <c r="N28" s="47"/>
      <c r="O28" s="50">
        <f t="shared" si="18"/>
        <v>0</v>
      </c>
      <c r="P28" s="50">
        <f t="shared" si="19"/>
        <v>0</v>
      </c>
      <c r="Q28" s="48">
        <f>SUMIF(cables,I28,Câbles!$D$2:$D$126)*N28*E28/1000</f>
        <v>0</v>
      </c>
      <c r="R28" s="51"/>
      <c r="S28" s="53">
        <f t="shared" si="8"/>
        <v>0</v>
      </c>
      <c r="T28" s="53">
        <f t="shared" si="2"/>
        <v>0</v>
      </c>
      <c r="U28" s="52">
        <f t="shared" si="9"/>
        <v>0</v>
      </c>
      <c r="V28" s="51"/>
      <c r="W28" s="53">
        <f t="shared" si="10"/>
        <v>0</v>
      </c>
      <c r="X28" s="50">
        <f t="shared" si="3"/>
        <v>0</v>
      </c>
      <c r="Y28" s="52">
        <f t="shared" si="11"/>
        <v>0</v>
      </c>
      <c r="Z28" s="51"/>
      <c r="AA28" s="53">
        <f t="shared" si="12"/>
        <v>0</v>
      </c>
      <c r="AB28" s="50">
        <f t="shared" si="4"/>
        <v>0</v>
      </c>
      <c r="AC28" s="52"/>
      <c r="AD28" s="51"/>
      <c r="AE28" s="53">
        <f t="shared" si="14"/>
        <v>0</v>
      </c>
      <c r="AF28" s="50">
        <f t="shared" si="5"/>
        <v>0</v>
      </c>
      <c r="AG28" s="50">
        <f t="shared" si="6"/>
        <v>0</v>
      </c>
      <c r="AH28" s="51"/>
      <c r="AI28" s="53">
        <f t="shared" si="15"/>
        <v>0</v>
      </c>
      <c r="AJ28" s="50">
        <f t="shared" si="7"/>
        <v>0</v>
      </c>
      <c r="AK28" s="52">
        <f t="shared" si="16"/>
        <v>0</v>
      </c>
    </row>
    <row r="29" spans="1:37" s="32" customFormat="1" x14ac:dyDescent="0.25">
      <c r="A29" s="43"/>
      <c r="B29" s="44"/>
      <c r="C29" s="45"/>
      <c r="D29" s="45"/>
      <c r="E29" s="45"/>
      <c r="F29" s="45"/>
      <c r="G29" s="45"/>
      <c r="H29" s="45"/>
      <c r="I29" s="44"/>
      <c r="J29" s="54"/>
      <c r="K29" s="54"/>
      <c r="L29" s="47"/>
      <c r="M29" s="47"/>
      <c r="N29" s="47"/>
      <c r="O29" s="50">
        <f t="shared" si="18"/>
        <v>0</v>
      </c>
      <c r="P29" s="50">
        <f t="shared" si="19"/>
        <v>0</v>
      </c>
      <c r="Q29" s="48">
        <f>SUMIF(cables,I29,Câbles!$D$2:$D$126)*N29*E29/1000</f>
        <v>0</v>
      </c>
      <c r="R29" s="51"/>
      <c r="S29" s="53">
        <f t="shared" si="8"/>
        <v>0</v>
      </c>
      <c r="T29" s="53">
        <f t="shared" si="2"/>
        <v>0</v>
      </c>
      <c r="U29" s="52">
        <f t="shared" si="9"/>
        <v>0</v>
      </c>
      <c r="V29" s="51"/>
      <c r="W29" s="53">
        <f t="shared" si="10"/>
        <v>0</v>
      </c>
      <c r="X29" s="50">
        <f t="shared" si="3"/>
        <v>0</v>
      </c>
      <c r="Y29" s="52">
        <f t="shared" si="11"/>
        <v>0</v>
      </c>
      <c r="Z29" s="51"/>
      <c r="AA29" s="53">
        <f t="shared" si="12"/>
        <v>0</v>
      </c>
      <c r="AB29" s="50">
        <f t="shared" si="4"/>
        <v>0</v>
      </c>
      <c r="AC29" s="52"/>
      <c r="AD29" s="51"/>
      <c r="AE29" s="53">
        <f t="shared" si="14"/>
        <v>0</v>
      </c>
      <c r="AF29" s="50">
        <f t="shared" si="5"/>
        <v>0</v>
      </c>
      <c r="AG29" s="50">
        <f t="shared" si="6"/>
        <v>0</v>
      </c>
      <c r="AH29" s="51"/>
      <c r="AI29" s="53">
        <f t="shared" si="15"/>
        <v>0</v>
      </c>
      <c r="AJ29" s="50">
        <f t="shared" si="7"/>
        <v>0</v>
      </c>
      <c r="AK29" s="52">
        <f t="shared" si="16"/>
        <v>0</v>
      </c>
    </row>
    <row r="30" spans="1:37" s="32" customFormat="1" x14ac:dyDescent="0.25">
      <c r="A30" s="43"/>
      <c r="B30" s="44"/>
      <c r="C30" s="45"/>
      <c r="D30" s="45"/>
      <c r="E30" s="45"/>
      <c r="F30" s="45"/>
      <c r="G30" s="45"/>
      <c r="H30" s="45"/>
      <c r="I30" s="44"/>
      <c r="J30" s="54"/>
      <c r="K30" s="54"/>
      <c r="L30" s="47"/>
      <c r="M30" s="47"/>
      <c r="N30" s="47"/>
      <c r="O30" s="50">
        <f t="shared" si="18"/>
        <v>0</v>
      </c>
      <c r="P30" s="50">
        <f t="shared" si="19"/>
        <v>0</v>
      </c>
      <c r="Q30" s="48">
        <f>SUMIF(cables,I30,Câbles!$D$2:$D$126)*N30*E30/1000</f>
        <v>0</v>
      </c>
      <c r="R30" s="51"/>
      <c r="S30" s="53">
        <f t="shared" si="8"/>
        <v>0</v>
      </c>
      <c r="T30" s="53">
        <f t="shared" si="2"/>
        <v>0</v>
      </c>
      <c r="U30" s="52">
        <f t="shared" si="9"/>
        <v>0</v>
      </c>
      <c r="V30" s="51"/>
      <c r="W30" s="53">
        <f t="shared" si="10"/>
        <v>0</v>
      </c>
      <c r="X30" s="50">
        <f t="shared" si="3"/>
        <v>0</v>
      </c>
      <c r="Y30" s="52">
        <f t="shared" si="11"/>
        <v>0</v>
      </c>
      <c r="Z30" s="51"/>
      <c r="AA30" s="53">
        <f t="shared" si="12"/>
        <v>0</v>
      </c>
      <c r="AB30" s="50">
        <f t="shared" si="4"/>
        <v>0</v>
      </c>
      <c r="AC30" s="52"/>
      <c r="AD30" s="51"/>
      <c r="AE30" s="53">
        <f t="shared" si="14"/>
        <v>0</v>
      </c>
      <c r="AF30" s="50">
        <f t="shared" si="5"/>
        <v>0</v>
      </c>
      <c r="AG30" s="50">
        <f t="shared" si="6"/>
        <v>0</v>
      </c>
      <c r="AH30" s="51"/>
      <c r="AI30" s="53">
        <f t="shared" si="15"/>
        <v>0</v>
      </c>
      <c r="AJ30" s="50">
        <f t="shared" si="7"/>
        <v>0</v>
      </c>
      <c r="AK30" s="52">
        <f t="shared" si="16"/>
        <v>0</v>
      </c>
    </row>
    <row r="31" spans="1:37" s="32" customFormat="1" x14ac:dyDescent="0.25">
      <c r="A31" s="43"/>
      <c r="B31" s="44"/>
      <c r="C31" s="45"/>
      <c r="D31" s="45"/>
      <c r="E31" s="45"/>
      <c r="F31" s="45"/>
      <c r="G31" s="45"/>
      <c r="H31" s="45"/>
      <c r="I31" s="44"/>
      <c r="J31" s="54"/>
      <c r="K31" s="54"/>
      <c r="L31" s="47"/>
      <c r="M31" s="47"/>
      <c r="N31" s="47"/>
      <c r="O31" s="50">
        <f t="shared" si="18"/>
        <v>0</v>
      </c>
      <c r="P31" s="50">
        <f t="shared" si="19"/>
        <v>0</v>
      </c>
      <c r="Q31" s="48">
        <f>SUMIF(cables,I31,Câbles!$D$2:$D$126)*N31*E31/1000</f>
        <v>0</v>
      </c>
      <c r="R31" s="51"/>
      <c r="S31" s="53">
        <f t="shared" si="8"/>
        <v>0</v>
      </c>
      <c r="T31" s="53">
        <f t="shared" si="2"/>
        <v>0</v>
      </c>
      <c r="U31" s="52">
        <f t="shared" si="9"/>
        <v>0</v>
      </c>
      <c r="V31" s="51"/>
      <c r="W31" s="53">
        <f t="shared" si="10"/>
        <v>0</v>
      </c>
      <c r="X31" s="50">
        <f t="shared" si="3"/>
        <v>0</v>
      </c>
      <c r="Y31" s="52">
        <f t="shared" si="11"/>
        <v>0</v>
      </c>
      <c r="Z31" s="51"/>
      <c r="AA31" s="53">
        <f t="shared" si="12"/>
        <v>0</v>
      </c>
      <c r="AB31" s="50">
        <f t="shared" si="4"/>
        <v>0</v>
      </c>
      <c r="AC31" s="52"/>
      <c r="AD31" s="51"/>
      <c r="AE31" s="53">
        <f t="shared" si="14"/>
        <v>0</v>
      </c>
      <c r="AF31" s="50">
        <f t="shared" si="5"/>
        <v>0</v>
      </c>
      <c r="AG31" s="50">
        <f t="shared" si="6"/>
        <v>0</v>
      </c>
      <c r="AH31" s="51"/>
      <c r="AI31" s="53">
        <f t="shared" si="15"/>
        <v>0</v>
      </c>
      <c r="AJ31" s="50">
        <f t="shared" si="7"/>
        <v>0</v>
      </c>
      <c r="AK31" s="52">
        <f t="shared" si="16"/>
        <v>0</v>
      </c>
    </row>
    <row r="32" spans="1:37" s="32" customFormat="1" x14ac:dyDescent="0.25">
      <c r="A32" s="43"/>
      <c r="B32" s="44"/>
      <c r="C32" s="45"/>
      <c r="D32" s="45"/>
      <c r="E32" s="45"/>
      <c r="F32" s="45"/>
      <c r="G32" s="45"/>
      <c r="H32" s="45"/>
      <c r="I32" s="44"/>
      <c r="J32" s="54"/>
      <c r="K32" s="54"/>
      <c r="L32" s="47"/>
      <c r="M32" s="47"/>
      <c r="N32" s="47"/>
      <c r="O32" s="50">
        <f t="shared" si="18"/>
        <v>0</v>
      </c>
      <c r="P32" s="50">
        <f t="shared" si="19"/>
        <v>0</v>
      </c>
      <c r="Q32" s="48">
        <f>SUMIF(cables,I32,Câbles!$D$2:$D$126)*N32*E32/1000</f>
        <v>0</v>
      </c>
      <c r="R32" s="51"/>
      <c r="S32" s="53">
        <f t="shared" si="8"/>
        <v>0</v>
      </c>
      <c r="T32" s="53">
        <f t="shared" si="2"/>
        <v>0</v>
      </c>
      <c r="U32" s="52">
        <f t="shared" si="9"/>
        <v>0</v>
      </c>
      <c r="V32" s="51"/>
      <c r="W32" s="53">
        <f t="shared" si="10"/>
        <v>0</v>
      </c>
      <c r="X32" s="50">
        <f t="shared" si="3"/>
        <v>0</v>
      </c>
      <c r="Y32" s="52">
        <f t="shared" si="11"/>
        <v>0</v>
      </c>
      <c r="Z32" s="51"/>
      <c r="AA32" s="53">
        <f t="shared" si="12"/>
        <v>0</v>
      </c>
      <c r="AB32" s="50">
        <f t="shared" si="4"/>
        <v>0</v>
      </c>
      <c r="AC32" s="52"/>
      <c r="AD32" s="51"/>
      <c r="AE32" s="53">
        <f t="shared" si="14"/>
        <v>0</v>
      </c>
      <c r="AF32" s="50">
        <f t="shared" si="5"/>
        <v>0</v>
      </c>
      <c r="AG32" s="50">
        <f t="shared" si="6"/>
        <v>0</v>
      </c>
      <c r="AH32" s="51"/>
      <c r="AI32" s="53">
        <f t="shared" si="15"/>
        <v>0</v>
      </c>
      <c r="AJ32" s="50">
        <f t="shared" si="7"/>
        <v>0</v>
      </c>
      <c r="AK32" s="52">
        <f t="shared" si="16"/>
        <v>0</v>
      </c>
    </row>
    <row r="33" spans="1:37" s="32" customFormat="1" x14ac:dyDescent="0.25">
      <c r="A33" s="43"/>
      <c r="B33" s="44"/>
      <c r="C33" s="45"/>
      <c r="D33" s="45"/>
      <c r="E33" s="45"/>
      <c r="F33" s="45"/>
      <c r="G33" s="45"/>
      <c r="H33" s="45"/>
      <c r="I33" s="44"/>
      <c r="J33" s="54"/>
      <c r="K33" s="54"/>
      <c r="L33" s="47"/>
      <c r="M33" s="47"/>
      <c r="N33" s="47"/>
      <c r="O33" s="50">
        <f t="shared" si="18"/>
        <v>0</v>
      </c>
      <c r="P33" s="50">
        <f t="shared" si="19"/>
        <v>0</v>
      </c>
      <c r="Q33" s="48">
        <f>SUMIF(cables,I33,Câbles!$D$2:$D$126)*N33*E33/1000</f>
        <v>0</v>
      </c>
      <c r="R33" s="51"/>
      <c r="S33" s="53">
        <f t="shared" si="8"/>
        <v>0</v>
      </c>
      <c r="T33" s="53">
        <f t="shared" si="2"/>
        <v>0</v>
      </c>
      <c r="U33" s="52">
        <f t="shared" si="9"/>
        <v>0</v>
      </c>
      <c r="V33" s="51"/>
      <c r="W33" s="53">
        <f t="shared" si="10"/>
        <v>0</v>
      </c>
      <c r="X33" s="50">
        <f t="shared" si="3"/>
        <v>0</v>
      </c>
      <c r="Y33" s="52">
        <f t="shared" si="11"/>
        <v>0</v>
      </c>
      <c r="Z33" s="51"/>
      <c r="AA33" s="53">
        <f t="shared" si="12"/>
        <v>0</v>
      </c>
      <c r="AB33" s="50">
        <f t="shared" si="4"/>
        <v>0</v>
      </c>
      <c r="AC33" s="52"/>
      <c r="AD33" s="51"/>
      <c r="AE33" s="53">
        <f t="shared" si="14"/>
        <v>0</v>
      </c>
      <c r="AF33" s="50">
        <f t="shared" si="5"/>
        <v>0</v>
      </c>
      <c r="AG33" s="50">
        <f t="shared" si="6"/>
        <v>0</v>
      </c>
      <c r="AH33" s="51"/>
      <c r="AI33" s="53">
        <f t="shared" si="15"/>
        <v>0</v>
      </c>
      <c r="AJ33" s="50">
        <f t="shared" si="7"/>
        <v>0</v>
      </c>
      <c r="AK33" s="52">
        <f t="shared" si="16"/>
        <v>0</v>
      </c>
    </row>
    <row r="34" spans="1:37" s="32" customFormat="1" x14ac:dyDescent="0.25">
      <c r="A34" s="43"/>
      <c r="B34" s="44"/>
      <c r="C34" s="45"/>
      <c r="D34" s="45"/>
      <c r="E34" s="45"/>
      <c r="F34" s="45"/>
      <c r="G34" s="45"/>
      <c r="H34" s="45"/>
      <c r="I34" s="44"/>
      <c r="J34" s="54"/>
      <c r="K34" s="54"/>
      <c r="L34" s="47"/>
      <c r="M34" s="47"/>
      <c r="N34" s="47"/>
      <c r="O34" s="50">
        <f t="shared" si="18"/>
        <v>0</v>
      </c>
      <c r="P34" s="50">
        <f t="shared" si="19"/>
        <v>0</v>
      </c>
      <c r="Q34" s="48">
        <f>SUMIF(cables,I34,Câbles!$D$2:$D$126)*N34*E34/1000</f>
        <v>0</v>
      </c>
      <c r="R34" s="51"/>
      <c r="S34" s="53">
        <f t="shared" si="8"/>
        <v>0</v>
      </c>
      <c r="T34" s="53">
        <f t="shared" si="2"/>
        <v>0</v>
      </c>
      <c r="U34" s="52">
        <f t="shared" si="9"/>
        <v>0</v>
      </c>
      <c r="V34" s="51"/>
      <c r="W34" s="53">
        <f t="shared" si="10"/>
        <v>0</v>
      </c>
      <c r="X34" s="50">
        <f t="shared" si="3"/>
        <v>0</v>
      </c>
      <c r="Y34" s="52">
        <f t="shared" si="11"/>
        <v>0</v>
      </c>
      <c r="Z34" s="51"/>
      <c r="AA34" s="53">
        <f t="shared" si="12"/>
        <v>0</v>
      </c>
      <c r="AB34" s="50">
        <f t="shared" si="4"/>
        <v>0</v>
      </c>
      <c r="AC34" s="52"/>
      <c r="AD34" s="51"/>
      <c r="AE34" s="53">
        <f t="shared" si="14"/>
        <v>0</v>
      </c>
      <c r="AF34" s="50">
        <f t="shared" si="5"/>
        <v>0</v>
      </c>
      <c r="AG34" s="50">
        <f t="shared" si="6"/>
        <v>0</v>
      </c>
      <c r="AH34" s="51"/>
      <c r="AI34" s="53">
        <f t="shared" si="15"/>
        <v>0</v>
      </c>
      <c r="AJ34" s="50">
        <f t="shared" si="7"/>
        <v>0</v>
      </c>
      <c r="AK34" s="52">
        <f t="shared" si="16"/>
        <v>0</v>
      </c>
    </row>
    <row r="35" spans="1:37" s="32" customFormat="1" x14ac:dyDescent="0.25">
      <c r="A35" s="43"/>
      <c r="B35" s="44"/>
      <c r="C35" s="45"/>
      <c r="D35" s="45"/>
      <c r="E35" s="45"/>
      <c r="F35" s="45"/>
      <c r="G35" s="45"/>
      <c r="H35" s="45"/>
      <c r="I35" s="44"/>
      <c r="J35" s="54"/>
      <c r="K35" s="54"/>
      <c r="L35" s="47"/>
      <c r="M35" s="47"/>
      <c r="N35" s="47"/>
      <c r="O35" s="50">
        <f t="shared" si="18"/>
        <v>0</v>
      </c>
      <c r="P35" s="50">
        <f t="shared" si="19"/>
        <v>0</v>
      </c>
      <c r="Q35" s="48">
        <f>SUMIF(cables,I35,Câbles!$D$2:$D$126)*N35*E35/1000</f>
        <v>0</v>
      </c>
      <c r="R35" s="51"/>
      <c r="S35" s="53">
        <f t="shared" si="8"/>
        <v>0</v>
      </c>
      <c r="T35" s="53">
        <f t="shared" si="2"/>
        <v>0</v>
      </c>
      <c r="U35" s="52">
        <f t="shared" si="9"/>
        <v>0</v>
      </c>
      <c r="V35" s="51"/>
      <c r="W35" s="53">
        <f t="shared" si="10"/>
        <v>0</v>
      </c>
      <c r="X35" s="50">
        <f t="shared" si="3"/>
        <v>0</v>
      </c>
      <c r="Y35" s="52">
        <f t="shared" si="11"/>
        <v>0</v>
      </c>
      <c r="Z35" s="51"/>
      <c r="AA35" s="53">
        <f t="shared" si="12"/>
        <v>0</v>
      </c>
      <c r="AB35" s="50">
        <f t="shared" si="4"/>
        <v>0</v>
      </c>
      <c r="AC35" s="52"/>
      <c r="AD35" s="51"/>
      <c r="AE35" s="53">
        <f t="shared" si="14"/>
        <v>0</v>
      </c>
      <c r="AF35" s="50">
        <f t="shared" si="5"/>
        <v>0</v>
      </c>
      <c r="AG35" s="50">
        <f t="shared" si="6"/>
        <v>0</v>
      </c>
      <c r="AH35" s="51"/>
      <c r="AI35" s="53">
        <f t="shared" si="15"/>
        <v>0</v>
      </c>
      <c r="AJ35" s="50">
        <f t="shared" si="7"/>
        <v>0</v>
      </c>
      <c r="AK35" s="52">
        <f t="shared" si="16"/>
        <v>0</v>
      </c>
    </row>
    <row r="36" spans="1:37" s="32" customFormat="1" x14ac:dyDescent="0.25">
      <c r="A36" s="43"/>
      <c r="B36" s="44"/>
      <c r="C36" s="45"/>
      <c r="D36" s="45"/>
      <c r="E36" s="45"/>
      <c r="F36" s="45"/>
      <c r="G36" s="45"/>
      <c r="H36" s="45"/>
      <c r="I36" s="44"/>
      <c r="J36" s="54"/>
      <c r="K36" s="54"/>
      <c r="L36" s="47"/>
      <c r="M36" s="47"/>
      <c r="N36" s="47"/>
      <c r="O36" s="50">
        <f t="shared" si="18"/>
        <v>0</v>
      </c>
      <c r="P36" s="50">
        <f t="shared" si="19"/>
        <v>0</v>
      </c>
      <c r="Q36" s="48">
        <f>SUMIF(cables,I36,Câbles!$D$2:$D$126)*N36*E36/1000</f>
        <v>0</v>
      </c>
      <c r="R36" s="51"/>
      <c r="S36" s="53">
        <f t="shared" si="8"/>
        <v>0</v>
      </c>
      <c r="T36" s="53">
        <f t="shared" si="2"/>
        <v>0</v>
      </c>
      <c r="U36" s="52">
        <f t="shared" si="9"/>
        <v>0</v>
      </c>
      <c r="V36" s="51"/>
      <c r="W36" s="53">
        <f t="shared" si="10"/>
        <v>0</v>
      </c>
      <c r="X36" s="50">
        <f t="shared" si="3"/>
        <v>0</v>
      </c>
      <c r="Y36" s="52">
        <f t="shared" si="11"/>
        <v>0</v>
      </c>
      <c r="Z36" s="51"/>
      <c r="AA36" s="53">
        <f t="shared" si="12"/>
        <v>0</v>
      </c>
      <c r="AB36" s="50">
        <f t="shared" si="4"/>
        <v>0</v>
      </c>
      <c r="AC36" s="52"/>
      <c r="AD36" s="51"/>
      <c r="AE36" s="53">
        <f t="shared" si="14"/>
        <v>0</v>
      </c>
      <c r="AF36" s="50">
        <f t="shared" si="5"/>
        <v>0</v>
      </c>
      <c r="AG36" s="50">
        <f t="shared" si="6"/>
        <v>0</v>
      </c>
      <c r="AH36" s="51"/>
      <c r="AI36" s="53">
        <f t="shared" si="15"/>
        <v>0</v>
      </c>
      <c r="AJ36" s="50">
        <f t="shared" si="7"/>
        <v>0</v>
      </c>
      <c r="AK36" s="52">
        <f t="shared" si="16"/>
        <v>0</v>
      </c>
    </row>
    <row r="37" spans="1:37" s="32" customFormat="1" x14ac:dyDescent="0.25">
      <c r="A37" s="43"/>
      <c r="B37" s="44"/>
      <c r="C37" s="45"/>
      <c r="D37" s="45"/>
      <c r="E37" s="45"/>
      <c r="F37" s="45"/>
      <c r="G37" s="45"/>
      <c r="H37" s="45"/>
      <c r="I37" s="44"/>
      <c r="J37" s="54"/>
      <c r="K37" s="54"/>
      <c r="L37" s="47"/>
      <c r="M37" s="47"/>
      <c r="N37" s="47"/>
      <c r="O37" s="50">
        <f t="shared" si="18"/>
        <v>0</v>
      </c>
      <c r="P37" s="50">
        <f t="shared" si="19"/>
        <v>0</v>
      </c>
      <c r="Q37" s="48">
        <f>SUMIF(cables,I37,Câbles!$D$2:$D$126)*N37*E37/1000</f>
        <v>0</v>
      </c>
      <c r="R37" s="51"/>
      <c r="S37" s="53">
        <f t="shared" si="8"/>
        <v>0</v>
      </c>
      <c r="T37" s="53">
        <f t="shared" si="2"/>
        <v>0</v>
      </c>
      <c r="U37" s="52">
        <f t="shared" si="9"/>
        <v>0</v>
      </c>
      <c r="V37" s="51"/>
      <c r="W37" s="53">
        <f t="shared" si="10"/>
        <v>0</v>
      </c>
      <c r="X37" s="50">
        <f t="shared" si="3"/>
        <v>0</v>
      </c>
      <c r="Y37" s="52">
        <f t="shared" si="11"/>
        <v>0</v>
      </c>
      <c r="Z37" s="51"/>
      <c r="AA37" s="53">
        <f t="shared" si="12"/>
        <v>0</v>
      </c>
      <c r="AB37" s="50">
        <f t="shared" si="4"/>
        <v>0</v>
      </c>
      <c r="AC37" s="52"/>
      <c r="AD37" s="51"/>
      <c r="AE37" s="53">
        <f t="shared" si="14"/>
        <v>0</v>
      </c>
      <c r="AF37" s="50">
        <f t="shared" si="5"/>
        <v>0</v>
      </c>
      <c r="AG37" s="50">
        <f t="shared" si="6"/>
        <v>0</v>
      </c>
      <c r="AH37" s="51"/>
      <c r="AI37" s="53">
        <f t="shared" si="15"/>
        <v>0</v>
      </c>
      <c r="AJ37" s="50">
        <f t="shared" si="7"/>
        <v>0</v>
      </c>
      <c r="AK37" s="52">
        <f t="shared" si="16"/>
        <v>0</v>
      </c>
    </row>
    <row r="38" spans="1:37" s="32" customFormat="1" x14ac:dyDescent="0.25">
      <c r="A38" s="43"/>
      <c r="B38" s="44"/>
      <c r="C38" s="45"/>
      <c r="D38" s="45"/>
      <c r="E38" s="45"/>
      <c r="F38" s="45"/>
      <c r="G38" s="45"/>
      <c r="H38" s="45"/>
      <c r="I38" s="44"/>
      <c r="J38" s="54"/>
      <c r="K38" s="54"/>
      <c r="L38" s="47"/>
      <c r="M38" s="47"/>
      <c r="N38" s="47"/>
      <c r="O38" s="50">
        <f t="shared" si="18"/>
        <v>0</v>
      </c>
      <c r="P38" s="50">
        <f t="shared" si="19"/>
        <v>0</v>
      </c>
      <c r="Q38" s="48">
        <f>SUMIF(cables,I38,Câbles!$D$2:$D$126)*N38*E38/1000</f>
        <v>0</v>
      </c>
      <c r="R38" s="51"/>
      <c r="S38" s="53">
        <f t="shared" si="8"/>
        <v>0</v>
      </c>
      <c r="T38" s="53">
        <f t="shared" si="2"/>
        <v>0</v>
      </c>
      <c r="U38" s="52">
        <f t="shared" si="9"/>
        <v>0</v>
      </c>
      <c r="V38" s="51"/>
      <c r="W38" s="53">
        <f t="shared" si="10"/>
        <v>0</v>
      </c>
      <c r="X38" s="50">
        <f t="shared" si="3"/>
        <v>0</v>
      </c>
      <c r="Y38" s="52">
        <f t="shared" si="11"/>
        <v>0</v>
      </c>
      <c r="Z38" s="51"/>
      <c r="AA38" s="53">
        <f t="shared" si="12"/>
        <v>0</v>
      </c>
      <c r="AB38" s="50">
        <f t="shared" si="4"/>
        <v>0</v>
      </c>
      <c r="AC38" s="52"/>
      <c r="AD38" s="51"/>
      <c r="AE38" s="53">
        <f t="shared" si="14"/>
        <v>0</v>
      </c>
      <c r="AF38" s="50">
        <f t="shared" si="5"/>
        <v>0</v>
      </c>
      <c r="AG38" s="50">
        <f t="shared" si="6"/>
        <v>0</v>
      </c>
      <c r="AH38" s="51"/>
      <c r="AI38" s="53">
        <f t="shared" si="15"/>
        <v>0</v>
      </c>
      <c r="AJ38" s="50">
        <f t="shared" si="7"/>
        <v>0</v>
      </c>
      <c r="AK38" s="52">
        <f t="shared" si="16"/>
        <v>0</v>
      </c>
    </row>
    <row r="39" spans="1:37" s="32" customFormat="1" x14ac:dyDescent="0.25">
      <c r="A39" s="43"/>
      <c r="B39" s="44"/>
      <c r="C39" s="45"/>
      <c r="D39" s="45"/>
      <c r="E39" s="45"/>
      <c r="F39" s="45"/>
      <c r="G39" s="45"/>
      <c r="H39" s="45"/>
      <c r="I39" s="44"/>
      <c r="J39" s="54"/>
      <c r="K39" s="54"/>
      <c r="L39" s="47"/>
      <c r="M39" s="47"/>
      <c r="N39" s="47"/>
      <c r="O39" s="50">
        <f t="shared" si="18"/>
        <v>0</v>
      </c>
      <c r="P39" s="50">
        <f t="shared" si="19"/>
        <v>0</v>
      </c>
      <c r="Q39" s="48">
        <f>SUMIF(cables,I39,Câbles!$D$2:$D$126)*N39*E39/1000</f>
        <v>0</v>
      </c>
      <c r="R39" s="51"/>
      <c r="S39" s="53">
        <f t="shared" si="8"/>
        <v>0</v>
      </c>
      <c r="T39" s="53">
        <f t="shared" si="2"/>
        <v>0</v>
      </c>
      <c r="U39" s="52">
        <f t="shared" si="9"/>
        <v>0</v>
      </c>
      <c r="V39" s="51"/>
      <c r="W39" s="53">
        <f t="shared" si="10"/>
        <v>0</v>
      </c>
      <c r="X39" s="50">
        <f t="shared" si="3"/>
        <v>0</v>
      </c>
      <c r="Y39" s="52">
        <f t="shared" si="11"/>
        <v>0</v>
      </c>
      <c r="Z39" s="51"/>
      <c r="AA39" s="53">
        <f t="shared" si="12"/>
        <v>0</v>
      </c>
      <c r="AB39" s="50">
        <f t="shared" si="4"/>
        <v>0</v>
      </c>
      <c r="AC39" s="52"/>
      <c r="AD39" s="51"/>
      <c r="AE39" s="53">
        <f t="shared" si="14"/>
        <v>0</v>
      </c>
      <c r="AF39" s="50">
        <f t="shared" si="5"/>
        <v>0</v>
      </c>
      <c r="AG39" s="50">
        <f t="shared" si="6"/>
        <v>0</v>
      </c>
      <c r="AH39" s="51"/>
      <c r="AI39" s="53">
        <f t="shared" si="15"/>
        <v>0</v>
      </c>
      <c r="AJ39" s="50">
        <f t="shared" si="7"/>
        <v>0</v>
      </c>
      <c r="AK39" s="52">
        <f t="shared" si="16"/>
        <v>0</v>
      </c>
    </row>
    <row r="40" spans="1:37" s="32" customFormat="1" x14ac:dyDescent="0.25">
      <c r="A40" s="43"/>
      <c r="B40" s="44"/>
      <c r="C40" s="45"/>
      <c r="D40" s="45"/>
      <c r="E40" s="45"/>
      <c r="F40" s="45"/>
      <c r="G40" s="45"/>
      <c r="H40" s="45"/>
      <c r="I40" s="44"/>
      <c r="J40" s="54"/>
      <c r="K40" s="54"/>
      <c r="L40" s="47"/>
      <c r="M40" s="47"/>
      <c r="N40" s="47"/>
      <c r="O40" s="50">
        <f t="shared" si="18"/>
        <v>0</v>
      </c>
      <c r="P40" s="50">
        <f t="shared" si="19"/>
        <v>0</v>
      </c>
      <c r="Q40" s="48">
        <f>SUMIF(cables,I40,Câbles!$D$2:$D$126)*N40*E40/1000</f>
        <v>0</v>
      </c>
      <c r="R40" s="51"/>
      <c r="S40" s="53">
        <f t="shared" si="8"/>
        <v>0</v>
      </c>
      <c r="T40" s="53">
        <f t="shared" si="2"/>
        <v>0</v>
      </c>
      <c r="U40" s="52">
        <f t="shared" si="9"/>
        <v>0</v>
      </c>
      <c r="V40" s="51"/>
      <c r="W40" s="53">
        <f t="shared" si="10"/>
        <v>0</v>
      </c>
      <c r="X40" s="50">
        <f t="shared" si="3"/>
        <v>0</v>
      </c>
      <c r="Y40" s="52">
        <f t="shared" si="11"/>
        <v>0</v>
      </c>
      <c r="Z40" s="51"/>
      <c r="AA40" s="53">
        <f t="shared" si="12"/>
        <v>0</v>
      </c>
      <c r="AB40" s="50">
        <f t="shared" si="4"/>
        <v>0</v>
      </c>
      <c r="AC40" s="52"/>
      <c r="AD40" s="51"/>
      <c r="AE40" s="53">
        <f t="shared" si="14"/>
        <v>0</v>
      </c>
      <c r="AF40" s="50">
        <f t="shared" si="5"/>
        <v>0</v>
      </c>
      <c r="AG40" s="50">
        <f t="shared" si="6"/>
        <v>0</v>
      </c>
      <c r="AH40" s="51"/>
      <c r="AI40" s="53">
        <f t="shared" si="15"/>
        <v>0</v>
      </c>
      <c r="AJ40" s="50">
        <f t="shared" si="7"/>
        <v>0</v>
      </c>
      <c r="AK40" s="52">
        <f t="shared" si="16"/>
        <v>0</v>
      </c>
    </row>
    <row r="41" spans="1:37" s="32" customFormat="1" x14ac:dyDescent="0.25">
      <c r="A41" s="43"/>
      <c r="B41" s="44"/>
      <c r="C41" s="44"/>
      <c r="D41" s="44"/>
      <c r="E41" s="44"/>
      <c r="F41" s="44"/>
      <c r="G41" s="44"/>
      <c r="H41" s="44"/>
      <c r="I41" s="44"/>
      <c r="J41" s="54"/>
      <c r="K41" s="54"/>
      <c r="L41" s="47"/>
      <c r="M41" s="47"/>
      <c r="N41" s="47"/>
      <c r="O41" s="50">
        <f t="shared" si="18"/>
        <v>0</v>
      </c>
      <c r="P41" s="50">
        <f t="shared" si="19"/>
        <v>0</v>
      </c>
      <c r="Q41" s="48">
        <f>SUMIF(cables,I41,Câbles!$D$2:$D$126)*N41*E41/1000</f>
        <v>0</v>
      </c>
      <c r="R41" s="51"/>
      <c r="S41" s="53">
        <f t="shared" si="8"/>
        <v>0</v>
      </c>
      <c r="T41" s="53">
        <f t="shared" si="2"/>
        <v>0</v>
      </c>
      <c r="U41" s="52">
        <f t="shared" si="9"/>
        <v>0</v>
      </c>
      <c r="V41" s="51"/>
      <c r="W41" s="53">
        <f t="shared" si="10"/>
        <v>0</v>
      </c>
      <c r="X41" s="50">
        <f t="shared" si="3"/>
        <v>0</v>
      </c>
      <c r="Y41" s="52">
        <f t="shared" si="11"/>
        <v>0</v>
      </c>
      <c r="Z41" s="51"/>
      <c r="AA41" s="53">
        <f t="shared" si="12"/>
        <v>0</v>
      </c>
      <c r="AB41" s="50">
        <f t="shared" si="4"/>
        <v>0</v>
      </c>
      <c r="AC41" s="52"/>
      <c r="AD41" s="51"/>
      <c r="AE41" s="53">
        <f t="shared" si="14"/>
        <v>0</v>
      </c>
      <c r="AF41" s="50">
        <f t="shared" si="5"/>
        <v>0</v>
      </c>
      <c r="AG41" s="50">
        <f t="shared" si="6"/>
        <v>0</v>
      </c>
      <c r="AH41" s="51"/>
      <c r="AI41" s="53">
        <f t="shared" si="15"/>
        <v>0</v>
      </c>
      <c r="AJ41" s="50">
        <f t="shared" si="7"/>
        <v>0</v>
      </c>
      <c r="AK41" s="52">
        <f t="shared" si="16"/>
        <v>0</v>
      </c>
    </row>
    <row r="42" spans="1:37" s="32" customFormat="1" x14ac:dyDescent="0.25">
      <c r="A42" s="43"/>
      <c r="B42" s="44"/>
      <c r="C42" s="44"/>
      <c r="D42" s="44"/>
      <c r="E42" s="44"/>
      <c r="F42" s="44"/>
      <c r="G42" s="44"/>
      <c r="H42" s="44"/>
      <c r="I42" s="44"/>
      <c r="J42" s="54"/>
      <c r="K42" s="54"/>
      <c r="L42" s="47"/>
      <c r="M42" s="47"/>
      <c r="N42" s="47"/>
      <c r="O42" s="50">
        <f t="shared" si="18"/>
        <v>0</v>
      </c>
      <c r="P42" s="50">
        <f t="shared" si="19"/>
        <v>0</v>
      </c>
      <c r="Q42" s="48">
        <f>SUMIF(cables,I42,Câbles!$D$2:$D$126)*N42*E42/1000</f>
        <v>0</v>
      </c>
      <c r="R42" s="51"/>
      <c r="S42" s="53">
        <f t="shared" si="8"/>
        <v>0</v>
      </c>
      <c r="T42" s="53">
        <f t="shared" si="2"/>
        <v>0</v>
      </c>
      <c r="U42" s="52">
        <f t="shared" si="9"/>
        <v>0</v>
      </c>
      <c r="V42" s="51"/>
      <c r="W42" s="53">
        <f t="shared" si="10"/>
        <v>0</v>
      </c>
      <c r="X42" s="50">
        <f t="shared" si="3"/>
        <v>0</v>
      </c>
      <c r="Y42" s="52">
        <f t="shared" si="11"/>
        <v>0</v>
      </c>
      <c r="Z42" s="51"/>
      <c r="AA42" s="53">
        <f t="shared" si="12"/>
        <v>0</v>
      </c>
      <c r="AB42" s="50">
        <f t="shared" si="4"/>
        <v>0</v>
      </c>
      <c r="AC42" s="52"/>
      <c r="AD42" s="51"/>
      <c r="AE42" s="53">
        <f t="shared" si="14"/>
        <v>0</v>
      </c>
      <c r="AF42" s="50">
        <f t="shared" si="5"/>
        <v>0</v>
      </c>
      <c r="AG42" s="50">
        <f t="shared" si="6"/>
        <v>0</v>
      </c>
      <c r="AH42" s="51"/>
      <c r="AI42" s="53">
        <f t="shared" si="15"/>
        <v>0</v>
      </c>
      <c r="AJ42" s="50">
        <f t="shared" si="7"/>
        <v>0</v>
      </c>
      <c r="AK42" s="52">
        <f t="shared" si="16"/>
        <v>0</v>
      </c>
    </row>
    <row r="43" spans="1:37" s="32" customFormat="1" x14ac:dyDescent="0.25">
      <c r="A43" s="43"/>
      <c r="B43" s="44"/>
      <c r="C43" s="44"/>
      <c r="D43" s="44"/>
      <c r="E43" s="44"/>
      <c r="F43" s="44"/>
      <c r="G43" s="44"/>
      <c r="H43" s="44"/>
      <c r="I43" s="44"/>
      <c r="J43" s="54"/>
      <c r="K43" s="54"/>
      <c r="L43" s="47"/>
      <c r="M43" s="47"/>
      <c r="N43" s="47"/>
      <c r="O43" s="50">
        <f t="shared" si="18"/>
        <v>0</v>
      </c>
      <c r="P43" s="50">
        <f t="shared" si="19"/>
        <v>0</v>
      </c>
      <c r="Q43" s="48">
        <f>SUMIF(cables,I43,Câbles!$D$2:$D$126)*N43*E43/1000</f>
        <v>0</v>
      </c>
      <c r="R43" s="51"/>
      <c r="S43" s="53">
        <f t="shared" si="8"/>
        <v>0</v>
      </c>
      <c r="T43" s="53">
        <f t="shared" si="2"/>
        <v>0</v>
      </c>
      <c r="U43" s="52">
        <f t="shared" si="9"/>
        <v>0</v>
      </c>
      <c r="V43" s="51"/>
      <c r="W43" s="53">
        <f t="shared" si="10"/>
        <v>0</v>
      </c>
      <c r="X43" s="50">
        <f t="shared" si="3"/>
        <v>0</v>
      </c>
      <c r="Y43" s="52">
        <f t="shared" si="11"/>
        <v>0</v>
      </c>
      <c r="Z43" s="51"/>
      <c r="AA43" s="53">
        <f t="shared" si="12"/>
        <v>0</v>
      </c>
      <c r="AB43" s="50">
        <f t="shared" si="4"/>
        <v>0</v>
      </c>
      <c r="AC43" s="52"/>
      <c r="AD43" s="51"/>
      <c r="AE43" s="53">
        <f t="shared" si="14"/>
        <v>0</v>
      </c>
      <c r="AF43" s="50">
        <f t="shared" si="5"/>
        <v>0</v>
      </c>
      <c r="AG43" s="50">
        <f t="shared" si="6"/>
        <v>0</v>
      </c>
      <c r="AH43" s="51"/>
      <c r="AI43" s="53">
        <f t="shared" si="15"/>
        <v>0</v>
      </c>
      <c r="AJ43" s="50">
        <f t="shared" si="7"/>
        <v>0</v>
      </c>
      <c r="AK43" s="52">
        <f t="shared" si="16"/>
        <v>0</v>
      </c>
    </row>
    <row r="44" spans="1:37" s="32" customFormat="1" x14ac:dyDescent="0.25">
      <c r="A44" s="43"/>
      <c r="B44" s="44"/>
      <c r="C44" s="44"/>
      <c r="D44" s="44"/>
      <c r="E44" s="44"/>
      <c r="F44" s="44"/>
      <c r="G44" s="44"/>
      <c r="H44" s="44"/>
      <c r="I44" s="44"/>
      <c r="J44" s="54"/>
      <c r="K44" s="54"/>
      <c r="L44" s="47"/>
      <c r="M44" s="47"/>
      <c r="N44" s="47"/>
      <c r="O44" s="50">
        <f t="shared" si="18"/>
        <v>0</v>
      </c>
      <c r="P44" s="50">
        <f t="shared" si="19"/>
        <v>0</v>
      </c>
      <c r="Q44" s="48">
        <f>SUMIF(cables,I44,Câbles!$D$2:$D$126)*N44*E44/1000</f>
        <v>0</v>
      </c>
      <c r="R44" s="51"/>
      <c r="S44" s="53">
        <f t="shared" si="8"/>
        <v>0</v>
      </c>
      <c r="T44" s="53">
        <f t="shared" si="2"/>
        <v>0</v>
      </c>
      <c r="U44" s="52">
        <f t="shared" si="9"/>
        <v>0</v>
      </c>
      <c r="V44" s="51"/>
      <c r="W44" s="53">
        <f t="shared" si="10"/>
        <v>0</v>
      </c>
      <c r="X44" s="50">
        <f t="shared" si="3"/>
        <v>0</v>
      </c>
      <c r="Y44" s="52">
        <f t="shared" si="11"/>
        <v>0</v>
      </c>
      <c r="Z44" s="51"/>
      <c r="AA44" s="53">
        <f t="shared" si="12"/>
        <v>0</v>
      </c>
      <c r="AB44" s="50">
        <f t="shared" si="4"/>
        <v>0</v>
      </c>
      <c r="AC44" s="52"/>
      <c r="AD44" s="51"/>
      <c r="AE44" s="53">
        <f t="shared" si="14"/>
        <v>0</v>
      </c>
      <c r="AF44" s="50">
        <f t="shared" si="5"/>
        <v>0</v>
      </c>
      <c r="AG44" s="50">
        <f t="shared" si="6"/>
        <v>0</v>
      </c>
      <c r="AH44" s="51"/>
      <c r="AI44" s="53">
        <f t="shared" si="15"/>
        <v>0</v>
      </c>
      <c r="AJ44" s="50">
        <f t="shared" si="7"/>
        <v>0</v>
      </c>
      <c r="AK44" s="52">
        <f t="shared" si="16"/>
        <v>0</v>
      </c>
    </row>
    <row r="45" spans="1:37" s="32" customFormat="1" x14ac:dyDescent="0.25">
      <c r="A45" s="43"/>
      <c r="B45" s="44"/>
      <c r="C45" s="44"/>
      <c r="D45" s="44"/>
      <c r="E45" s="44"/>
      <c r="F45" s="44"/>
      <c r="G45" s="44"/>
      <c r="H45" s="44"/>
      <c r="I45" s="44"/>
      <c r="J45" s="54"/>
      <c r="K45" s="54"/>
      <c r="L45" s="47"/>
      <c r="M45" s="47"/>
      <c r="N45" s="47"/>
      <c r="O45" s="50">
        <f t="shared" si="18"/>
        <v>0</v>
      </c>
      <c r="P45" s="50">
        <f t="shared" si="19"/>
        <v>0</v>
      </c>
      <c r="Q45" s="48">
        <f>SUMIF(cables,I45,Câbles!$D$2:$D$126)*N45*E45/1000</f>
        <v>0</v>
      </c>
      <c r="R45" s="51"/>
      <c r="S45" s="53">
        <f t="shared" si="8"/>
        <v>0</v>
      </c>
      <c r="T45" s="53">
        <f t="shared" si="2"/>
        <v>0</v>
      </c>
      <c r="U45" s="52">
        <f t="shared" si="9"/>
        <v>0</v>
      </c>
      <c r="V45" s="51"/>
      <c r="W45" s="53">
        <f t="shared" si="10"/>
        <v>0</v>
      </c>
      <c r="X45" s="50">
        <f t="shared" si="3"/>
        <v>0</v>
      </c>
      <c r="Y45" s="52">
        <f t="shared" si="11"/>
        <v>0</v>
      </c>
      <c r="Z45" s="51"/>
      <c r="AA45" s="53">
        <f t="shared" si="12"/>
        <v>0</v>
      </c>
      <c r="AB45" s="50">
        <f t="shared" si="4"/>
        <v>0</v>
      </c>
      <c r="AC45" s="52"/>
      <c r="AD45" s="51"/>
      <c r="AE45" s="53">
        <f t="shared" si="14"/>
        <v>0</v>
      </c>
      <c r="AF45" s="50">
        <f t="shared" si="5"/>
        <v>0</v>
      </c>
      <c r="AG45" s="50">
        <f t="shared" si="6"/>
        <v>0</v>
      </c>
      <c r="AH45" s="51"/>
      <c r="AI45" s="53">
        <f t="shared" si="15"/>
        <v>0</v>
      </c>
      <c r="AJ45" s="50">
        <f t="shared" si="7"/>
        <v>0</v>
      </c>
      <c r="AK45" s="52">
        <f t="shared" si="16"/>
        <v>0</v>
      </c>
    </row>
    <row r="46" spans="1:37" s="32" customFormat="1" x14ac:dyDescent="0.25">
      <c r="A46" s="43"/>
      <c r="B46" s="44"/>
      <c r="C46" s="44"/>
      <c r="D46" s="44"/>
      <c r="E46" s="44"/>
      <c r="F46" s="44"/>
      <c r="G46" s="44"/>
      <c r="H46" s="44"/>
      <c r="I46" s="44"/>
      <c r="J46" s="54"/>
      <c r="K46" s="54"/>
      <c r="L46" s="47"/>
      <c r="M46" s="47"/>
      <c r="N46" s="47"/>
      <c r="O46" s="50">
        <f t="shared" si="18"/>
        <v>0</v>
      </c>
      <c r="P46" s="50">
        <f t="shared" si="19"/>
        <v>0</v>
      </c>
      <c r="Q46" s="48">
        <f>SUMIF(cables,I46,Câbles!$D$2:$D$126)*N46*E46/1000</f>
        <v>0</v>
      </c>
      <c r="R46" s="51"/>
      <c r="S46" s="53">
        <f t="shared" si="8"/>
        <v>0</v>
      </c>
      <c r="T46" s="53">
        <f t="shared" si="2"/>
        <v>0</v>
      </c>
      <c r="U46" s="52">
        <f t="shared" si="9"/>
        <v>0</v>
      </c>
      <c r="V46" s="51"/>
      <c r="W46" s="53">
        <f t="shared" si="10"/>
        <v>0</v>
      </c>
      <c r="X46" s="50">
        <f t="shared" si="3"/>
        <v>0</v>
      </c>
      <c r="Y46" s="52">
        <f t="shared" si="11"/>
        <v>0</v>
      </c>
      <c r="Z46" s="51"/>
      <c r="AA46" s="53">
        <f t="shared" si="12"/>
        <v>0</v>
      </c>
      <c r="AB46" s="50">
        <f t="shared" si="4"/>
        <v>0</v>
      </c>
      <c r="AC46" s="52"/>
      <c r="AD46" s="51"/>
      <c r="AE46" s="53">
        <f t="shared" si="14"/>
        <v>0</v>
      </c>
      <c r="AF46" s="50">
        <f t="shared" si="5"/>
        <v>0</v>
      </c>
      <c r="AG46" s="50">
        <f t="shared" si="6"/>
        <v>0</v>
      </c>
      <c r="AH46" s="51"/>
      <c r="AI46" s="53">
        <f t="shared" si="15"/>
        <v>0</v>
      </c>
      <c r="AJ46" s="50">
        <f t="shared" si="7"/>
        <v>0</v>
      </c>
      <c r="AK46" s="52">
        <f t="shared" si="16"/>
        <v>0</v>
      </c>
    </row>
    <row r="47" spans="1:37" s="32" customFormat="1" x14ac:dyDescent="0.25">
      <c r="A47" s="43"/>
      <c r="B47" s="44"/>
      <c r="C47" s="44"/>
      <c r="D47" s="44"/>
      <c r="E47" s="44"/>
      <c r="F47" s="44"/>
      <c r="G47" s="44"/>
      <c r="H47" s="44"/>
      <c r="I47" s="44"/>
      <c r="J47" s="54"/>
      <c r="K47" s="54"/>
      <c r="L47" s="47"/>
      <c r="M47" s="47"/>
      <c r="N47" s="47"/>
      <c r="O47" s="50">
        <f t="shared" si="18"/>
        <v>0</v>
      </c>
      <c r="P47" s="50">
        <f t="shared" si="19"/>
        <v>0</v>
      </c>
      <c r="Q47" s="48">
        <f>SUMIF(cables,I47,Câbles!$D$2:$D$126)*N47*E47/1000</f>
        <v>0</v>
      </c>
      <c r="R47" s="51"/>
      <c r="S47" s="53">
        <f t="shared" si="8"/>
        <v>0</v>
      </c>
      <c r="T47" s="53">
        <f t="shared" si="2"/>
        <v>0</v>
      </c>
      <c r="U47" s="52">
        <f t="shared" si="9"/>
        <v>0</v>
      </c>
      <c r="V47" s="51"/>
      <c r="W47" s="53">
        <f t="shared" si="10"/>
        <v>0</v>
      </c>
      <c r="X47" s="50">
        <f t="shared" si="3"/>
        <v>0</v>
      </c>
      <c r="Y47" s="52">
        <f t="shared" si="11"/>
        <v>0</v>
      </c>
      <c r="Z47" s="51"/>
      <c r="AA47" s="53">
        <f t="shared" si="12"/>
        <v>0</v>
      </c>
      <c r="AB47" s="50">
        <f t="shared" si="4"/>
        <v>0</v>
      </c>
      <c r="AC47" s="52"/>
      <c r="AD47" s="51"/>
      <c r="AE47" s="53">
        <f t="shared" si="14"/>
        <v>0</v>
      </c>
      <c r="AF47" s="50">
        <f t="shared" si="5"/>
        <v>0</v>
      </c>
      <c r="AG47" s="50">
        <f t="shared" si="6"/>
        <v>0</v>
      </c>
      <c r="AH47" s="51"/>
      <c r="AI47" s="53">
        <f t="shared" si="15"/>
        <v>0</v>
      </c>
      <c r="AJ47" s="50">
        <f t="shared" si="7"/>
        <v>0</v>
      </c>
      <c r="AK47" s="52">
        <f t="shared" si="16"/>
        <v>0</v>
      </c>
    </row>
    <row r="48" spans="1:37" s="32" customFormat="1" x14ac:dyDescent="0.25">
      <c r="A48" s="43"/>
      <c r="B48" s="44"/>
      <c r="C48" s="44"/>
      <c r="D48" s="44"/>
      <c r="E48" s="44"/>
      <c r="F48" s="44"/>
      <c r="G48" s="44"/>
      <c r="H48" s="44"/>
      <c r="I48" s="44"/>
      <c r="J48" s="54"/>
      <c r="K48" s="54"/>
      <c r="L48" s="47"/>
      <c r="M48" s="47"/>
      <c r="N48" s="47"/>
      <c r="O48" s="50">
        <f t="shared" si="18"/>
        <v>0</v>
      </c>
      <c r="P48" s="50">
        <f t="shared" si="19"/>
        <v>0</v>
      </c>
      <c r="Q48" s="48">
        <f>SUMIF(cables,I48,Câbles!$D$2:$D$126)*N48*E48/1000</f>
        <v>0</v>
      </c>
      <c r="R48" s="51"/>
      <c r="S48" s="53">
        <f t="shared" si="8"/>
        <v>0</v>
      </c>
      <c r="T48" s="53">
        <f t="shared" si="2"/>
        <v>0</v>
      </c>
      <c r="U48" s="52">
        <f t="shared" si="9"/>
        <v>0</v>
      </c>
      <c r="V48" s="51"/>
      <c r="W48" s="53">
        <f t="shared" si="10"/>
        <v>0</v>
      </c>
      <c r="X48" s="50">
        <f t="shared" si="3"/>
        <v>0</v>
      </c>
      <c r="Y48" s="52">
        <f t="shared" si="11"/>
        <v>0</v>
      </c>
      <c r="Z48" s="51"/>
      <c r="AA48" s="53">
        <f t="shared" si="12"/>
        <v>0</v>
      </c>
      <c r="AB48" s="50">
        <f t="shared" si="4"/>
        <v>0</v>
      </c>
      <c r="AC48" s="52"/>
      <c r="AD48" s="51"/>
      <c r="AE48" s="53">
        <f t="shared" si="14"/>
        <v>0</v>
      </c>
      <c r="AF48" s="50">
        <f t="shared" si="5"/>
        <v>0</v>
      </c>
      <c r="AG48" s="50">
        <f t="shared" si="6"/>
        <v>0</v>
      </c>
      <c r="AH48" s="51"/>
      <c r="AI48" s="53">
        <f t="shared" si="15"/>
        <v>0</v>
      </c>
      <c r="AJ48" s="50">
        <f t="shared" si="7"/>
        <v>0</v>
      </c>
      <c r="AK48" s="52">
        <f t="shared" si="16"/>
        <v>0</v>
      </c>
    </row>
    <row r="49" spans="1:37" s="32" customFormat="1" x14ac:dyDescent="0.25">
      <c r="A49" s="43"/>
      <c r="B49" s="44"/>
      <c r="C49" s="44"/>
      <c r="D49" s="44"/>
      <c r="E49" s="44"/>
      <c r="F49" s="44"/>
      <c r="G49" s="44"/>
      <c r="H49" s="44"/>
      <c r="I49" s="44"/>
      <c r="J49" s="54"/>
      <c r="K49" s="54"/>
      <c r="L49" s="47"/>
      <c r="M49" s="47"/>
      <c r="N49" s="47"/>
      <c r="O49" s="50">
        <f t="shared" si="18"/>
        <v>0</v>
      </c>
      <c r="P49" s="50">
        <f t="shared" si="19"/>
        <v>0</v>
      </c>
      <c r="Q49" s="48">
        <f>SUMIF(cables,I49,Câbles!$D$2:$D$126)*N49*E49/1000</f>
        <v>0</v>
      </c>
      <c r="R49" s="51"/>
      <c r="S49" s="53">
        <f t="shared" si="8"/>
        <v>0</v>
      </c>
      <c r="T49" s="53">
        <f t="shared" si="2"/>
        <v>0</v>
      </c>
      <c r="U49" s="52">
        <f t="shared" si="9"/>
        <v>0</v>
      </c>
      <c r="V49" s="51"/>
      <c r="W49" s="53">
        <f t="shared" si="10"/>
        <v>0</v>
      </c>
      <c r="X49" s="50">
        <f t="shared" si="3"/>
        <v>0</v>
      </c>
      <c r="Y49" s="52">
        <f t="shared" si="11"/>
        <v>0</v>
      </c>
      <c r="Z49" s="51"/>
      <c r="AA49" s="53">
        <f t="shared" si="12"/>
        <v>0</v>
      </c>
      <c r="AB49" s="50">
        <f t="shared" si="4"/>
        <v>0</v>
      </c>
      <c r="AC49" s="52"/>
      <c r="AD49" s="51"/>
      <c r="AE49" s="53">
        <f t="shared" si="14"/>
        <v>0</v>
      </c>
      <c r="AF49" s="50">
        <f t="shared" si="5"/>
        <v>0</v>
      </c>
      <c r="AG49" s="50">
        <f t="shared" si="6"/>
        <v>0</v>
      </c>
      <c r="AH49" s="51"/>
      <c r="AI49" s="53">
        <f t="shared" si="15"/>
        <v>0</v>
      </c>
      <c r="AJ49" s="50">
        <f t="shared" si="7"/>
        <v>0</v>
      </c>
      <c r="AK49" s="52">
        <f t="shared" si="16"/>
        <v>0</v>
      </c>
    </row>
    <row r="50" spans="1:37" s="32" customFormat="1" x14ac:dyDescent="0.25">
      <c r="A50" s="43"/>
      <c r="B50" s="44"/>
      <c r="C50" s="44"/>
      <c r="D50" s="44"/>
      <c r="E50" s="44"/>
      <c r="F50" s="44"/>
      <c r="G50" s="44"/>
      <c r="H50" s="44"/>
      <c r="I50" s="44"/>
      <c r="J50" s="54"/>
      <c r="K50" s="54"/>
      <c r="L50" s="47"/>
      <c r="M50" s="47"/>
      <c r="N50" s="47"/>
      <c r="O50" s="50">
        <f t="shared" si="18"/>
        <v>0</v>
      </c>
      <c r="P50" s="50">
        <f t="shared" si="19"/>
        <v>0</v>
      </c>
      <c r="Q50" s="48">
        <f>SUMIF(cables,I50,Câbles!$D$2:$D$126)*N50*E50/1000</f>
        <v>0</v>
      </c>
      <c r="R50" s="51"/>
      <c r="S50" s="53">
        <f t="shared" si="8"/>
        <v>0</v>
      </c>
      <c r="T50" s="53">
        <f t="shared" si="2"/>
        <v>0</v>
      </c>
      <c r="U50" s="52">
        <f t="shared" si="9"/>
        <v>0</v>
      </c>
      <c r="V50" s="51"/>
      <c r="W50" s="53">
        <f t="shared" si="10"/>
        <v>0</v>
      </c>
      <c r="X50" s="50">
        <f t="shared" si="3"/>
        <v>0</v>
      </c>
      <c r="Y50" s="52">
        <f t="shared" si="11"/>
        <v>0</v>
      </c>
      <c r="Z50" s="51"/>
      <c r="AA50" s="53">
        <f t="shared" si="12"/>
        <v>0</v>
      </c>
      <c r="AB50" s="50">
        <f t="shared" si="4"/>
        <v>0</v>
      </c>
      <c r="AC50" s="52"/>
      <c r="AD50" s="51"/>
      <c r="AE50" s="53">
        <f t="shared" si="14"/>
        <v>0</v>
      </c>
      <c r="AF50" s="50">
        <f t="shared" si="5"/>
        <v>0</v>
      </c>
      <c r="AG50" s="50">
        <f t="shared" si="6"/>
        <v>0</v>
      </c>
      <c r="AH50" s="51"/>
      <c r="AI50" s="53">
        <f t="shared" si="15"/>
        <v>0</v>
      </c>
      <c r="AJ50" s="50">
        <f t="shared" si="7"/>
        <v>0</v>
      </c>
      <c r="AK50" s="52">
        <f t="shared" si="16"/>
        <v>0</v>
      </c>
    </row>
    <row r="51" spans="1:37" s="32" customFormat="1" x14ac:dyDescent="0.25">
      <c r="A51" s="43"/>
      <c r="B51" s="44"/>
      <c r="C51" s="44"/>
      <c r="D51" s="44"/>
      <c r="E51" s="44"/>
      <c r="F51" s="44"/>
      <c r="G51" s="44"/>
      <c r="H51" s="44"/>
      <c r="I51" s="44"/>
      <c r="J51" s="54"/>
      <c r="K51" s="54"/>
      <c r="L51" s="47"/>
      <c r="M51" s="47"/>
      <c r="N51" s="47"/>
      <c r="O51" s="50">
        <f t="shared" si="18"/>
        <v>0</v>
      </c>
      <c r="P51" s="50">
        <f t="shared" si="19"/>
        <v>0</v>
      </c>
      <c r="Q51" s="48">
        <f>SUMIF(cables,I51,Câbles!$D$2:$D$126)*N51*E51/1000</f>
        <v>0</v>
      </c>
      <c r="R51" s="51"/>
      <c r="S51" s="53">
        <f t="shared" si="8"/>
        <v>0</v>
      </c>
      <c r="T51" s="53">
        <f t="shared" si="2"/>
        <v>0</v>
      </c>
      <c r="U51" s="52">
        <f t="shared" si="9"/>
        <v>0</v>
      </c>
      <c r="V51" s="51"/>
      <c r="W51" s="53">
        <f t="shared" si="10"/>
        <v>0</v>
      </c>
      <c r="X51" s="50">
        <f t="shared" si="3"/>
        <v>0</v>
      </c>
      <c r="Y51" s="52">
        <f t="shared" si="11"/>
        <v>0</v>
      </c>
      <c r="Z51" s="51"/>
      <c r="AA51" s="53">
        <f t="shared" si="12"/>
        <v>0</v>
      </c>
      <c r="AB51" s="50">
        <f t="shared" si="4"/>
        <v>0</v>
      </c>
      <c r="AC51" s="52"/>
      <c r="AD51" s="51"/>
      <c r="AE51" s="53">
        <f t="shared" si="14"/>
        <v>0</v>
      </c>
      <c r="AF51" s="50">
        <f t="shared" si="5"/>
        <v>0</v>
      </c>
      <c r="AG51" s="50">
        <f t="shared" si="6"/>
        <v>0</v>
      </c>
      <c r="AH51" s="51"/>
      <c r="AI51" s="53">
        <f t="shared" si="15"/>
        <v>0</v>
      </c>
      <c r="AJ51" s="50">
        <f t="shared" si="7"/>
        <v>0</v>
      </c>
      <c r="AK51" s="52">
        <f t="shared" si="16"/>
        <v>0</v>
      </c>
    </row>
  </sheetData>
  <mergeCells count="5">
    <mergeCell ref="R4:U4"/>
    <mergeCell ref="V4:Y4"/>
    <mergeCell ref="Z4:AC4"/>
    <mergeCell ref="AD4:AG4"/>
    <mergeCell ref="AH4:AK4"/>
  </mergeCells>
  <conditionalFormatting sqref="S6:U6">
    <cfRule type="expression" dxfId="35" priority="47" stopIfTrue="1">
      <formula>#REF!&gt;#REF!</formula>
    </cfRule>
    <cfRule type="expression" dxfId="34" priority="48" stopIfTrue="1">
      <formula>#REF!&lt;=#REF!</formula>
    </cfRule>
  </conditionalFormatting>
  <conditionalFormatting sqref="S7:T7">
    <cfRule type="cellIs" dxfId="33" priority="30" stopIfTrue="1" operator="greaterThan">
      <formula>1</formula>
    </cfRule>
  </conditionalFormatting>
  <conditionalFormatting sqref="W6:Y6">
    <cfRule type="expression" dxfId="32" priority="28" stopIfTrue="1">
      <formula>#REF!&gt;#REF!</formula>
    </cfRule>
    <cfRule type="expression" dxfId="31" priority="29" stopIfTrue="1">
      <formula>#REF!&lt;=#REF!</formula>
    </cfRule>
  </conditionalFormatting>
  <conditionalFormatting sqref="W7:X7">
    <cfRule type="cellIs" dxfId="30" priority="22" stopIfTrue="1" operator="greaterThan">
      <formula>1</formula>
    </cfRule>
  </conditionalFormatting>
  <conditionalFormatting sqref="AA6:AC6">
    <cfRule type="expression" dxfId="29" priority="13" stopIfTrue="1">
      <formula>#REF!&gt;#REF!</formula>
    </cfRule>
    <cfRule type="expression" dxfId="28" priority="14" stopIfTrue="1">
      <formula>#REF!&lt;=#REF!</formula>
    </cfRule>
  </conditionalFormatting>
  <conditionalFormatting sqref="AA7:AB7">
    <cfRule type="cellIs" dxfId="27" priority="12" stopIfTrue="1" operator="greaterThan">
      <formula>1</formula>
    </cfRule>
  </conditionalFormatting>
  <conditionalFormatting sqref="S7:T7 W7:X7 AA7:AB7">
    <cfRule type="cellIs" dxfId="26" priority="56" stopIfTrue="1" operator="greaterThan">
      <formula>$P$5</formula>
    </cfRule>
  </conditionalFormatting>
  <conditionalFormatting sqref="U7 Y7 AC7">
    <cfRule type="cellIs" dxfId="25" priority="59" stopIfTrue="1" operator="greaterThan">
      <formula>$O$5</formula>
    </cfRule>
  </conditionalFormatting>
  <conditionalFormatting sqref="AE6:AG6">
    <cfRule type="expression" dxfId="24" priority="8" stopIfTrue="1">
      <formula>#REF!&gt;#REF!</formula>
    </cfRule>
    <cfRule type="expression" dxfId="23" priority="9" stopIfTrue="1">
      <formula>#REF!&lt;=#REF!</formula>
    </cfRule>
  </conditionalFormatting>
  <conditionalFormatting sqref="AE7:AF7">
    <cfRule type="cellIs" dxfId="22" priority="7" stopIfTrue="1" operator="greaterThan">
      <formula>1</formula>
    </cfRule>
  </conditionalFormatting>
  <conditionalFormatting sqref="AE7:AF7">
    <cfRule type="cellIs" dxfId="21" priority="10" stopIfTrue="1" operator="greaterThan">
      <formula>$P$5</formula>
    </cfRule>
  </conditionalFormatting>
  <conditionalFormatting sqref="AG7">
    <cfRule type="cellIs" dxfId="20" priority="11" stopIfTrue="1" operator="greaterThan">
      <formula>$O$5</formula>
    </cfRule>
  </conditionalFormatting>
  <conditionalFormatting sqref="AI6:AK6">
    <cfRule type="expression" dxfId="19" priority="3" stopIfTrue="1">
      <formula>#REF!&gt;#REF!</formula>
    </cfRule>
    <cfRule type="expression" dxfId="18" priority="4" stopIfTrue="1">
      <formula>#REF!&lt;=#REF!</formula>
    </cfRule>
  </conditionalFormatting>
  <conditionalFormatting sqref="AI7:AJ7">
    <cfRule type="cellIs" dxfId="17" priority="2" stopIfTrue="1" operator="greaterThan">
      <formula>1</formula>
    </cfRule>
  </conditionalFormatting>
  <conditionalFormatting sqref="AI7:AJ7">
    <cfRule type="cellIs" dxfId="16" priority="5" stopIfTrue="1" operator="greaterThan">
      <formula>$P$5</formula>
    </cfRule>
  </conditionalFormatting>
  <conditionalFormatting sqref="AK7">
    <cfRule type="cellIs" dxfId="15" priority="1" stopIfTrue="1" operator="greaterThan">
      <formula>$O$5</formula>
    </cfRule>
  </conditionalFormatting>
  <dataValidations count="2">
    <dataValidation type="list" allowBlank="1" showInputMessage="1" showErrorMessage="1" sqref="R6 V6 Z6 AD6 AH6" xr:uid="{C94CA19F-C0FD-4DD4-BB02-18CB72176A7A}">
      <formula1>cdc</formula1>
    </dataValidation>
    <dataValidation type="list" allowBlank="1" showInputMessage="1" showErrorMessage="1" sqref="J24:K51 I10:I51" xr:uid="{CAA314F8-D54E-4246-A612-F3428FFB5517}">
      <formula1>cables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A40CC9-FB2E-44C8-A5EA-115FFE6CC096}">
  <sheetPr>
    <tabColor theme="9" tint="0.59999389629810485"/>
  </sheetPr>
  <dimension ref="A2:AI200"/>
  <sheetViews>
    <sheetView zoomScale="85" zoomScaleNormal="85" workbookViewId="0">
      <selection activeCell="AC8" sqref="AC8"/>
    </sheetView>
  </sheetViews>
  <sheetFormatPr baseColWidth="10" defaultRowHeight="13.2" x14ac:dyDescent="0.25"/>
  <cols>
    <col min="1" max="1" width="10.44140625" style="5" customWidth="1"/>
    <col min="2" max="2" width="1.44140625" style="5" customWidth="1"/>
    <col min="3" max="3" width="14.109375" style="5" bestFit="1" customWidth="1"/>
    <col min="4" max="6" width="11.5546875" style="5" hidden="1" customWidth="1"/>
    <col min="7" max="7" width="2" style="5" hidden="1" customWidth="1"/>
    <col min="8" max="8" width="15.5546875" style="5" bestFit="1" customWidth="1"/>
    <col min="9" max="10" width="11.5546875" style="5" hidden="1" customWidth="1"/>
    <col min="11" max="11" width="11.5546875" style="5" customWidth="1"/>
    <col min="12" max="12" width="11.5546875" style="5" hidden="1" customWidth="1"/>
    <col min="13" max="28" width="11.5546875" hidden="1" customWidth="1"/>
    <col min="29" max="30" width="11.5546875" customWidth="1"/>
    <col min="33" max="33" width="22.6640625" style="5" bestFit="1" customWidth="1"/>
    <col min="35" max="35" width="88.88671875" customWidth="1"/>
  </cols>
  <sheetData>
    <row r="2" spans="1:35" x14ac:dyDescent="0.25">
      <c r="A2" s="24" t="s">
        <v>199</v>
      </c>
      <c r="B2" s="22"/>
      <c r="C2" s="24" t="s">
        <v>179</v>
      </c>
      <c r="D2" s="22"/>
      <c r="E2" s="22"/>
      <c r="F2" s="22"/>
      <c r="G2" s="22"/>
      <c r="H2" s="24" t="s">
        <v>180</v>
      </c>
      <c r="I2" s="22"/>
      <c r="J2" s="22"/>
      <c r="K2" s="24" t="s">
        <v>181</v>
      </c>
      <c r="AG2" s="24" t="s">
        <v>202</v>
      </c>
      <c r="AI2" s="29" t="s">
        <v>203</v>
      </c>
    </row>
    <row r="3" spans="1:35" x14ac:dyDescent="0.25">
      <c r="A3" s="24" t="s">
        <v>200</v>
      </c>
      <c r="B3" s="22"/>
      <c r="C3" s="24" t="s">
        <v>161</v>
      </c>
      <c r="D3" s="22"/>
      <c r="E3" s="22"/>
      <c r="F3" s="22"/>
      <c r="G3" s="22"/>
      <c r="H3" s="24" t="s">
        <v>201</v>
      </c>
      <c r="I3" s="22"/>
      <c r="J3" s="22"/>
      <c r="K3" s="24" t="s">
        <v>151</v>
      </c>
      <c r="AG3" s="22">
        <f t="array" ref="AG3:AG7">TRANSPOSE(_xlfn.UNIQUE('Calcul tronçon'!R4:EE4,TRUE,TRUE))</f>
        <v>1</v>
      </c>
      <c r="AI3" s="30" t="s">
        <v>204</v>
      </c>
    </row>
    <row r="4" spans="1:35" x14ac:dyDescent="0.25">
      <c r="AG4" s="22">
        <v>2</v>
      </c>
      <c r="AI4" s="31" t="s">
        <v>205</v>
      </c>
    </row>
    <row r="5" spans="1:35" x14ac:dyDescent="0.25">
      <c r="A5" s="28">
        <v>1</v>
      </c>
      <c r="B5" s="22">
        <f>VLOOKUP(A5,'Ecart colonne tronçons'!$A$3:$E$52,2,FALSE)</f>
        <v>0</v>
      </c>
      <c r="C5" s="22" t="str">
        <f ca="1">OFFSET('Calcul tronçon'!$R$6,0,'Recap tronçon'!B5)</f>
        <v>515x50</v>
      </c>
      <c r="F5" s="22"/>
      <c r="G5" s="22"/>
      <c r="H5" s="25">
        <f ca="1">OFFSET('Calcul tronçon'!$T$7,0,'Recap tronçon'!B5)</f>
        <v>0.94854368932038835</v>
      </c>
      <c r="K5" s="26">
        <f ca="1">OFFSET('Calcul tronçon'!$U$7,0,'Recap tronçon'!B5)</f>
        <v>15.229999999999997</v>
      </c>
      <c r="AG5" s="22">
        <v>3</v>
      </c>
    </row>
    <row r="6" spans="1:35" x14ac:dyDescent="0.25">
      <c r="A6" s="22" t="str" cm="1">
        <f t="array" aca="1" ref="A6:AB13" ca="1">_xlfn._xlws.FILTER('Calcul tronçon'!$B$10:$AC$51,OFFSET('Calcul tronçon'!$R$10:$R$51,0,B5)=1)</f>
        <v>CM4.1</v>
      </c>
      <c r="B6" s="5">
        <f ca="1"/>
        <v>0</v>
      </c>
      <c r="C6" s="5" t="str">
        <f ca="1"/>
        <v>Tétra unipolaire</v>
      </c>
      <c r="D6" s="5">
        <f ca="1"/>
        <v>4</v>
      </c>
      <c r="E6" s="5" t="str">
        <f ca="1"/>
        <v>Jointif</v>
      </c>
      <c r="F6" s="5">
        <f ca="1"/>
        <v>1</v>
      </c>
      <c r="G6" s="5">
        <f ca="1"/>
        <v>1</v>
      </c>
      <c r="H6" s="5" t="str">
        <f ca="1"/>
        <v>1x300 Al</v>
      </c>
      <c r="I6" s="5">
        <f ca="1"/>
        <v>961</v>
      </c>
      <c r="J6" s="5">
        <f ca="1"/>
        <v>31</v>
      </c>
      <c r="K6" s="5" t="str">
        <f ca="1"/>
        <v>Trêfle</v>
      </c>
      <c r="L6" s="5">
        <f ca="1"/>
        <v>0.75</v>
      </c>
      <c r="M6">
        <f ca="1"/>
        <v>1</v>
      </c>
      <c r="N6">
        <f ca="1"/>
        <v>2883</v>
      </c>
      <c r="O6">
        <f ca="1"/>
        <v>93</v>
      </c>
      <c r="P6">
        <f ca="1"/>
        <v>4.4000000000000004</v>
      </c>
      <c r="Q6">
        <f ca="1"/>
        <v>1</v>
      </c>
      <c r="R6">
        <f ca="1"/>
        <v>2883</v>
      </c>
      <c r="S6">
        <f ca="1"/>
        <v>93</v>
      </c>
      <c r="T6">
        <f ca="1"/>
        <v>4.4000000000000004</v>
      </c>
      <c r="U6">
        <f ca="1"/>
        <v>0</v>
      </c>
      <c r="V6">
        <f ca="1"/>
        <v>0</v>
      </c>
      <c r="W6">
        <f ca="1"/>
        <v>0</v>
      </c>
      <c r="X6">
        <f ca="1"/>
        <v>0</v>
      </c>
      <c r="Y6">
        <f ca="1"/>
        <v>0</v>
      </c>
      <c r="Z6">
        <f ca="1"/>
        <v>0</v>
      </c>
      <c r="AA6">
        <f ca="1"/>
        <v>0</v>
      </c>
      <c r="AB6">
        <f ca="1"/>
        <v>0</v>
      </c>
      <c r="AG6" s="22">
        <v>4</v>
      </c>
    </row>
    <row r="7" spans="1:35" x14ac:dyDescent="0.25">
      <c r="A7" s="5" t="str">
        <f ca="1"/>
        <v>CM4.1 PE</v>
      </c>
      <c r="B7" s="5">
        <f ca="1"/>
        <v>0</v>
      </c>
      <c r="C7" s="5" t="str">
        <f ca="1"/>
        <v>PE</v>
      </c>
      <c r="D7" s="5">
        <f ca="1"/>
        <v>1</v>
      </c>
      <c r="E7" s="5" t="str">
        <f ca="1"/>
        <v>Jointif</v>
      </c>
      <c r="F7" s="5">
        <f ca="1"/>
        <v>1</v>
      </c>
      <c r="G7" s="5">
        <f ca="1"/>
        <v>1</v>
      </c>
      <c r="H7" s="5" t="str">
        <f ca="1"/>
        <v>1x300 Al</v>
      </c>
      <c r="I7" s="5">
        <f ca="1"/>
        <v>961</v>
      </c>
      <c r="J7" s="5">
        <f ca="1"/>
        <v>31</v>
      </c>
      <c r="K7" s="5" t="str">
        <f ca="1"/>
        <v>Nappe</v>
      </c>
      <c r="L7" s="5">
        <f ca="1"/>
        <v>1</v>
      </c>
      <c r="M7">
        <f ca="1"/>
        <v>1</v>
      </c>
      <c r="N7">
        <f ca="1"/>
        <v>961</v>
      </c>
      <c r="O7">
        <f ca="1"/>
        <v>31</v>
      </c>
      <c r="P7">
        <f ca="1"/>
        <v>1.1000000000000001</v>
      </c>
      <c r="Q7">
        <f ca="1"/>
        <v>1</v>
      </c>
      <c r="R7">
        <f ca="1"/>
        <v>961</v>
      </c>
      <c r="S7">
        <f ca="1"/>
        <v>31</v>
      </c>
      <c r="T7">
        <f ca="1"/>
        <v>1.1000000000000001</v>
      </c>
      <c r="U7">
        <f ca="1"/>
        <v>0</v>
      </c>
      <c r="V7">
        <f ca="1"/>
        <v>0</v>
      </c>
      <c r="W7">
        <f ca="1"/>
        <v>0</v>
      </c>
      <c r="X7">
        <f ca="1"/>
        <v>0</v>
      </c>
      <c r="Y7">
        <f ca="1"/>
        <v>0</v>
      </c>
      <c r="Z7">
        <f ca="1"/>
        <v>0</v>
      </c>
      <c r="AA7">
        <f ca="1"/>
        <v>0</v>
      </c>
      <c r="AB7">
        <f ca="1"/>
        <v>0</v>
      </c>
      <c r="AG7" s="22">
        <v>5</v>
      </c>
    </row>
    <row r="8" spans="1:35" x14ac:dyDescent="0.25">
      <c r="A8" s="5" t="str">
        <f ca="1"/>
        <v>CVC2.1</v>
      </c>
      <c r="B8" s="5">
        <f ca="1"/>
        <v>0</v>
      </c>
      <c r="C8" s="5" t="str">
        <f ca="1"/>
        <v>Tétra unipolaire</v>
      </c>
      <c r="D8" s="5">
        <f ca="1"/>
        <v>4</v>
      </c>
      <c r="E8" s="5" t="str">
        <f ca="1"/>
        <v>Jointif</v>
      </c>
      <c r="F8" s="5">
        <f ca="1"/>
        <v>1</v>
      </c>
      <c r="G8" s="5">
        <f ca="1"/>
        <v>1</v>
      </c>
      <c r="H8" s="5" t="str">
        <f ca="1"/>
        <v>1x240 Al</v>
      </c>
      <c r="I8" s="5">
        <f ca="1"/>
        <v>812.25</v>
      </c>
      <c r="J8" s="5">
        <f ca="1"/>
        <v>28.5</v>
      </c>
      <c r="K8" s="5" t="str">
        <f ca="1"/>
        <v>Trêfle</v>
      </c>
      <c r="L8" s="5">
        <f ca="1"/>
        <v>0.75</v>
      </c>
      <c r="M8">
        <f ca="1"/>
        <v>1</v>
      </c>
      <c r="N8">
        <f ca="1"/>
        <v>2436.75</v>
      </c>
      <c r="O8">
        <f ca="1"/>
        <v>85.5</v>
      </c>
      <c r="P8">
        <f ca="1"/>
        <v>3.6</v>
      </c>
      <c r="Q8">
        <f ca="1"/>
        <v>1</v>
      </c>
      <c r="R8">
        <f ca="1"/>
        <v>2436.75</v>
      </c>
      <c r="S8">
        <f ca="1"/>
        <v>85.5</v>
      </c>
      <c r="T8">
        <f ca="1"/>
        <v>3.6</v>
      </c>
      <c r="U8">
        <f ca="1"/>
        <v>0</v>
      </c>
      <c r="V8">
        <f ca="1"/>
        <v>0</v>
      </c>
      <c r="W8">
        <f ca="1"/>
        <v>0</v>
      </c>
      <c r="X8">
        <f ca="1"/>
        <v>0</v>
      </c>
      <c r="Y8">
        <f ca="1"/>
        <v>0</v>
      </c>
      <c r="Z8">
        <f ca="1"/>
        <v>0</v>
      </c>
      <c r="AA8">
        <f ca="1"/>
        <v>0</v>
      </c>
      <c r="AB8">
        <f ca="1"/>
        <v>0</v>
      </c>
      <c r="AG8" s="22"/>
    </row>
    <row r="9" spans="1:35" x14ac:dyDescent="0.25">
      <c r="A9" s="5" t="str">
        <f ca="1"/>
        <v>CVC2.1 PE</v>
      </c>
      <c r="B9" s="5">
        <f ca="1"/>
        <v>0</v>
      </c>
      <c r="C9" s="5" t="str">
        <f ca="1"/>
        <v>PE</v>
      </c>
      <c r="D9" s="5">
        <f ca="1"/>
        <v>1</v>
      </c>
      <c r="E9" s="5" t="str">
        <f ca="1"/>
        <v>Jointif</v>
      </c>
      <c r="F9" s="5">
        <f ca="1"/>
        <v>1</v>
      </c>
      <c r="G9" s="5">
        <f ca="1"/>
        <v>1</v>
      </c>
      <c r="H9" s="5" t="str">
        <f ca="1"/>
        <v>1x150 Al</v>
      </c>
      <c r="I9" s="5">
        <f ca="1"/>
        <v>529</v>
      </c>
      <c r="J9" s="5">
        <f ca="1"/>
        <v>23</v>
      </c>
      <c r="K9" s="5" t="str">
        <f ca="1"/>
        <v>Nappe</v>
      </c>
      <c r="L9" s="5">
        <f ca="1"/>
        <v>1</v>
      </c>
      <c r="M9">
        <f ca="1"/>
        <v>1</v>
      </c>
      <c r="N9">
        <f ca="1"/>
        <v>529</v>
      </c>
      <c r="O9">
        <f ca="1"/>
        <v>23</v>
      </c>
      <c r="P9">
        <f ca="1"/>
        <v>0.57499999999999996</v>
      </c>
      <c r="Q9">
        <f ca="1"/>
        <v>1</v>
      </c>
      <c r="R9">
        <f ca="1"/>
        <v>529</v>
      </c>
      <c r="S9">
        <f ca="1"/>
        <v>23</v>
      </c>
      <c r="T9">
        <f ca="1"/>
        <v>0.57499999999999996</v>
      </c>
      <c r="U9">
        <f ca="1"/>
        <v>0</v>
      </c>
      <c r="V9">
        <f ca="1"/>
        <v>0</v>
      </c>
      <c r="W9">
        <f ca="1"/>
        <v>0</v>
      </c>
      <c r="X9">
        <f ca="1"/>
        <v>0</v>
      </c>
      <c r="Y9">
        <f ca="1"/>
        <v>0</v>
      </c>
      <c r="Z9">
        <f ca="1"/>
        <v>0</v>
      </c>
      <c r="AA9">
        <f ca="1"/>
        <v>0</v>
      </c>
      <c r="AB9">
        <f ca="1"/>
        <v>0</v>
      </c>
      <c r="AG9" s="22"/>
    </row>
    <row r="10" spans="1:35" x14ac:dyDescent="0.25">
      <c r="A10" s="5" t="str">
        <f ca="1"/>
        <v>CVC6.1</v>
      </c>
      <c r="B10" s="5">
        <f ca="1"/>
        <v>0</v>
      </c>
      <c r="C10" s="5" t="str">
        <f ca="1"/>
        <v>Tétra unipolaire</v>
      </c>
      <c r="D10" s="5">
        <f ca="1"/>
        <v>4</v>
      </c>
      <c r="E10" s="5" t="str">
        <f ca="1"/>
        <v>Jointif</v>
      </c>
      <c r="F10" s="5">
        <f ca="1"/>
        <v>1</v>
      </c>
      <c r="G10" s="5">
        <f ca="1"/>
        <v>2</v>
      </c>
      <c r="H10" s="5" t="str">
        <f ca="1"/>
        <v>1x185 Al</v>
      </c>
      <c r="I10" s="5">
        <f ca="1"/>
        <v>650.25</v>
      </c>
      <c r="J10" s="5">
        <f ca="1"/>
        <v>25.5</v>
      </c>
      <c r="K10" s="5" t="str">
        <f ca="1"/>
        <v>Trêfle</v>
      </c>
      <c r="L10" s="5">
        <f ca="1"/>
        <v>0.75</v>
      </c>
      <c r="M10">
        <f ca="1"/>
        <v>1</v>
      </c>
      <c r="N10">
        <f ca="1"/>
        <v>3901.5</v>
      </c>
      <c r="O10">
        <f ca="1"/>
        <v>153</v>
      </c>
      <c r="P10">
        <f ca="1"/>
        <v>2.8</v>
      </c>
      <c r="Q10">
        <f ca="1"/>
        <v>1</v>
      </c>
      <c r="R10">
        <f ca="1"/>
        <v>3901.5</v>
      </c>
      <c r="S10">
        <f ca="1"/>
        <v>153</v>
      </c>
      <c r="T10">
        <f ca="1"/>
        <v>2.8</v>
      </c>
      <c r="U10">
        <f ca="1"/>
        <v>0</v>
      </c>
      <c r="V10">
        <f ca="1"/>
        <v>0</v>
      </c>
      <c r="W10">
        <f ca="1"/>
        <v>0</v>
      </c>
      <c r="X10">
        <f ca="1"/>
        <v>0</v>
      </c>
      <c r="Y10">
        <f ca="1"/>
        <v>0</v>
      </c>
      <c r="Z10">
        <f ca="1"/>
        <v>0</v>
      </c>
      <c r="AA10">
        <f ca="1"/>
        <v>0</v>
      </c>
      <c r="AB10">
        <f ca="1"/>
        <v>0</v>
      </c>
      <c r="AG10" s="22"/>
    </row>
    <row r="11" spans="1:35" x14ac:dyDescent="0.25">
      <c r="A11" s="5" t="str">
        <f ca="1"/>
        <v>CVC6.1 PE</v>
      </c>
      <c r="B11" s="5">
        <f ca="1"/>
        <v>0</v>
      </c>
      <c r="C11" s="5" t="str">
        <f ca="1"/>
        <v>PE</v>
      </c>
      <c r="D11" s="5">
        <f ca="1"/>
        <v>1</v>
      </c>
      <c r="E11" s="5" t="str">
        <f ca="1"/>
        <v>Jointif</v>
      </c>
      <c r="F11" s="5">
        <f ca="1"/>
        <v>1</v>
      </c>
      <c r="G11" s="5">
        <f ca="1"/>
        <v>1</v>
      </c>
      <c r="H11" s="5" t="str">
        <f ca="1"/>
        <v>1x150 Al</v>
      </c>
      <c r="I11" s="5">
        <f ca="1"/>
        <v>529</v>
      </c>
      <c r="J11" s="5">
        <f ca="1"/>
        <v>23</v>
      </c>
      <c r="K11" s="5" t="str">
        <f ca="1"/>
        <v>Nappe</v>
      </c>
      <c r="L11" s="5">
        <f ca="1"/>
        <v>1</v>
      </c>
      <c r="M11">
        <f ca="1"/>
        <v>1</v>
      </c>
      <c r="N11">
        <f ca="1"/>
        <v>529</v>
      </c>
      <c r="O11">
        <f ca="1"/>
        <v>23</v>
      </c>
      <c r="P11">
        <f ca="1"/>
        <v>0.57499999999999996</v>
      </c>
      <c r="Q11">
        <f ca="1"/>
        <v>1</v>
      </c>
      <c r="R11">
        <f ca="1"/>
        <v>529</v>
      </c>
      <c r="S11">
        <f ca="1"/>
        <v>23</v>
      </c>
      <c r="T11">
        <f ca="1"/>
        <v>0.57499999999999996</v>
      </c>
      <c r="U11">
        <f ca="1"/>
        <v>0</v>
      </c>
      <c r="V11">
        <f ca="1"/>
        <v>0</v>
      </c>
      <c r="W11">
        <f ca="1"/>
        <v>0</v>
      </c>
      <c r="X11">
        <f ca="1"/>
        <v>0</v>
      </c>
      <c r="Y11">
        <f ca="1"/>
        <v>0</v>
      </c>
      <c r="Z11">
        <f ca="1"/>
        <v>0</v>
      </c>
      <c r="AA11">
        <f ca="1"/>
        <v>0</v>
      </c>
      <c r="AB11">
        <f ca="1"/>
        <v>0</v>
      </c>
      <c r="AG11" s="22"/>
    </row>
    <row r="12" spans="1:35" x14ac:dyDescent="0.25">
      <c r="A12" s="5" t="str">
        <f ca="1"/>
        <v>CVC5.1</v>
      </c>
      <c r="B12" s="5">
        <f ca="1"/>
        <v>0</v>
      </c>
      <c r="C12" s="5" t="str">
        <f ca="1"/>
        <v>Tétra unipolaire</v>
      </c>
      <c r="D12" s="5">
        <f ca="1"/>
        <v>4</v>
      </c>
      <c r="E12" s="5" t="str">
        <f ca="1"/>
        <v>Jointif</v>
      </c>
      <c r="F12" s="5">
        <f ca="1"/>
        <v>1</v>
      </c>
      <c r="G12" s="5">
        <f ca="1"/>
        <v>1</v>
      </c>
      <c r="H12" s="5" t="str">
        <f ca="1"/>
        <v>1x120 Al</v>
      </c>
      <c r="I12" s="5">
        <f ca="1"/>
        <v>441</v>
      </c>
      <c r="J12" s="5">
        <f ca="1"/>
        <v>21</v>
      </c>
      <c r="K12" s="5" t="str">
        <f ca="1"/>
        <v>Trêfle</v>
      </c>
      <c r="L12" s="5">
        <f ca="1"/>
        <v>0.75</v>
      </c>
      <c r="M12">
        <f ca="1"/>
        <v>1</v>
      </c>
      <c r="N12">
        <f ca="1"/>
        <v>1323</v>
      </c>
      <c r="O12">
        <f ca="1"/>
        <v>63</v>
      </c>
      <c r="P12">
        <f ca="1"/>
        <v>1.88</v>
      </c>
      <c r="Q12">
        <f ca="1"/>
        <v>1</v>
      </c>
      <c r="R12">
        <f ca="1"/>
        <v>1323</v>
      </c>
      <c r="S12">
        <f ca="1"/>
        <v>63</v>
      </c>
      <c r="T12">
        <f ca="1"/>
        <v>1.88</v>
      </c>
      <c r="U12">
        <f ca="1"/>
        <v>0</v>
      </c>
      <c r="V12">
        <f ca="1"/>
        <v>0</v>
      </c>
      <c r="W12">
        <f ca="1"/>
        <v>0</v>
      </c>
      <c r="X12">
        <f ca="1"/>
        <v>0</v>
      </c>
      <c r="Y12">
        <f ca="1"/>
        <v>0</v>
      </c>
      <c r="Z12">
        <f ca="1"/>
        <v>0</v>
      </c>
      <c r="AA12">
        <f ca="1"/>
        <v>0</v>
      </c>
      <c r="AB12">
        <f ca="1"/>
        <v>0</v>
      </c>
      <c r="AG12" s="22"/>
    </row>
    <row r="13" spans="1:35" x14ac:dyDescent="0.25">
      <c r="A13" s="5" t="str">
        <f ca="1"/>
        <v>CVC5.1 PE</v>
      </c>
      <c r="B13" s="5">
        <f ca="1"/>
        <v>0</v>
      </c>
      <c r="C13" s="5" t="str">
        <f ca="1"/>
        <v>PE</v>
      </c>
      <c r="D13" s="5">
        <f ca="1"/>
        <v>1</v>
      </c>
      <c r="E13" s="5" t="str">
        <f ca="1"/>
        <v>Jointif</v>
      </c>
      <c r="F13" s="5">
        <f ca="1"/>
        <v>1</v>
      </c>
      <c r="G13" s="5">
        <f ca="1"/>
        <v>1</v>
      </c>
      <c r="H13" s="5" t="str">
        <f ca="1"/>
        <v>1x70 Al</v>
      </c>
      <c r="I13" s="5">
        <f ca="1"/>
        <v>289</v>
      </c>
      <c r="J13" s="5">
        <f ca="1"/>
        <v>17</v>
      </c>
      <c r="K13" s="5" t="str">
        <f ca="1"/>
        <v>Nappe</v>
      </c>
      <c r="L13" s="5">
        <f ca="1"/>
        <v>1</v>
      </c>
      <c r="M13">
        <f ca="1"/>
        <v>1</v>
      </c>
      <c r="N13">
        <f ca="1"/>
        <v>289</v>
      </c>
      <c r="O13">
        <f ca="1"/>
        <v>17</v>
      </c>
      <c r="P13">
        <f ca="1"/>
        <v>0.3</v>
      </c>
      <c r="Q13">
        <f ca="1"/>
        <v>1</v>
      </c>
      <c r="R13">
        <f ca="1"/>
        <v>289</v>
      </c>
      <c r="S13">
        <f ca="1"/>
        <v>17</v>
      </c>
      <c r="T13">
        <f ca="1"/>
        <v>0.3</v>
      </c>
      <c r="U13">
        <f ca="1"/>
        <v>0</v>
      </c>
      <c r="V13">
        <f ca="1"/>
        <v>0</v>
      </c>
      <c r="W13">
        <f ca="1"/>
        <v>0</v>
      </c>
      <c r="X13">
        <f ca="1"/>
        <v>0</v>
      </c>
      <c r="Y13">
        <f ca="1"/>
        <v>0</v>
      </c>
      <c r="Z13">
        <f ca="1"/>
        <v>0</v>
      </c>
      <c r="AA13">
        <f ca="1"/>
        <v>0</v>
      </c>
      <c r="AB13">
        <f ca="1"/>
        <v>0</v>
      </c>
      <c r="AG13" s="22"/>
    </row>
    <row r="14" spans="1:35" x14ac:dyDescent="0.25">
      <c r="AG14" s="22"/>
    </row>
    <row r="15" spans="1:35" x14ac:dyDescent="0.25">
      <c r="A15" s="28">
        <v>2</v>
      </c>
      <c r="B15" s="61">
        <f>VLOOKUP(A15,'Ecart colonne tronçons'!$A$3:$E$52,2,FALSE)</f>
        <v>4</v>
      </c>
      <c r="C15" s="22" t="str">
        <f ca="1">OFFSET('Calcul tronçon'!$R$6,0,'Recap tronçon'!B15)</f>
        <v>515x50</v>
      </c>
      <c r="F15" s="22"/>
      <c r="G15" s="22"/>
      <c r="H15" s="25">
        <f ca="1">OFFSET('Calcul tronçon'!$T$7,0,'Recap tronçon'!B15)</f>
        <v>0.76674757281553396</v>
      </c>
      <c r="K15" s="26">
        <f ca="1">OFFSET('Calcul tronçon'!$U$7,0,'Recap tronçon'!B15)</f>
        <v>15.439999999999998</v>
      </c>
      <c r="AG15" s="22"/>
    </row>
    <row r="16" spans="1:35" x14ac:dyDescent="0.25">
      <c r="A16" s="22" t="str" cm="1">
        <f t="array" aca="1" ref="A16:AB21" ca="1">_xlfn._xlws.FILTER('Calcul tronçon'!$B$10:$AC$51,OFFSET('Calcul tronçon'!$R$10:$R$51,0,B15)=1)</f>
        <v xml:space="preserve">CVC8.1 </v>
      </c>
      <c r="B16" s="5">
        <f ca="1"/>
        <v>0</v>
      </c>
      <c r="C16" s="5" t="str">
        <f ca="1"/>
        <v>Tétra unipolaire</v>
      </c>
      <c r="D16" s="5">
        <f ca="1"/>
        <v>4</v>
      </c>
      <c r="E16" s="5" t="str">
        <f ca="1"/>
        <v>Jointif</v>
      </c>
      <c r="F16" s="5">
        <f ca="1"/>
        <v>1</v>
      </c>
      <c r="G16" s="5">
        <f ca="1"/>
        <v>1</v>
      </c>
      <c r="H16" s="5" t="str">
        <f ca="1"/>
        <v>1x240 Al</v>
      </c>
      <c r="I16" s="5">
        <f ca="1"/>
        <v>812.25</v>
      </c>
      <c r="J16" s="5">
        <f ca="1"/>
        <v>28.5</v>
      </c>
      <c r="K16" s="5" t="str">
        <f ca="1"/>
        <v>Trêfle</v>
      </c>
      <c r="L16" s="5">
        <f ca="1"/>
        <v>0.75</v>
      </c>
      <c r="M16">
        <f ca="1"/>
        <v>1</v>
      </c>
      <c r="N16">
        <f ca="1"/>
        <v>2436.75</v>
      </c>
      <c r="O16">
        <f ca="1"/>
        <v>85.5</v>
      </c>
      <c r="P16">
        <f ca="1"/>
        <v>3.6</v>
      </c>
      <c r="Q16">
        <f ca="1"/>
        <v>0</v>
      </c>
      <c r="R16">
        <f ca="1"/>
        <v>0</v>
      </c>
      <c r="S16">
        <f ca="1"/>
        <v>0</v>
      </c>
      <c r="T16">
        <f ca="1"/>
        <v>0</v>
      </c>
      <c r="U16">
        <f ca="1"/>
        <v>1</v>
      </c>
      <c r="V16">
        <f ca="1"/>
        <v>2436.75</v>
      </c>
      <c r="W16">
        <f ca="1"/>
        <v>85.5</v>
      </c>
      <c r="X16">
        <f ca="1"/>
        <v>3.6</v>
      </c>
      <c r="Y16">
        <f ca="1"/>
        <v>0</v>
      </c>
      <c r="Z16">
        <f ca="1"/>
        <v>0</v>
      </c>
      <c r="AA16">
        <f ca="1"/>
        <v>0</v>
      </c>
      <c r="AB16">
        <f ca="1"/>
        <v>0</v>
      </c>
      <c r="AG16" s="22"/>
      <c r="AI16" s="33"/>
    </row>
    <row r="17" spans="1:33" x14ac:dyDescent="0.25">
      <c r="A17" s="5" t="str">
        <f ca="1"/>
        <v>CVC8.1 PE</v>
      </c>
      <c r="B17" s="5">
        <f ca="1"/>
        <v>0</v>
      </c>
      <c r="C17" s="5" t="str">
        <f ca="1"/>
        <v>PE</v>
      </c>
      <c r="D17" s="5">
        <f ca="1"/>
        <v>1</v>
      </c>
      <c r="E17" s="5" t="str">
        <f ca="1"/>
        <v>Jointif</v>
      </c>
      <c r="F17" s="5">
        <f ca="1"/>
        <v>1</v>
      </c>
      <c r="G17" s="5">
        <f ca="1"/>
        <v>1</v>
      </c>
      <c r="H17" s="5" t="str">
        <f ca="1"/>
        <v>1x95 Al</v>
      </c>
      <c r="I17" s="5">
        <f ca="1"/>
        <v>361</v>
      </c>
      <c r="J17" s="5">
        <f ca="1"/>
        <v>19</v>
      </c>
      <c r="K17" s="5" t="str">
        <f ca="1"/>
        <v>Trêfle</v>
      </c>
      <c r="L17" s="5">
        <f ca="1"/>
        <v>0.75</v>
      </c>
      <c r="M17">
        <f ca="1"/>
        <v>1</v>
      </c>
      <c r="N17">
        <f ca="1"/>
        <v>270.75</v>
      </c>
      <c r="O17">
        <f ca="1"/>
        <v>14.25</v>
      </c>
      <c r="P17">
        <f ca="1"/>
        <v>0.38</v>
      </c>
      <c r="Q17">
        <f ca="1"/>
        <v>0</v>
      </c>
      <c r="R17">
        <f ca="1"/>
        <v>0</v>
      </c>
      <c r="S17">
        <f ca="1"/>
        <v>0</v>
      </c>
      <c r="T17">
        <f ca="1"/>
        <v>0</v>
      </c>
      <c r="U17">
        <f ca="1"/>
        <v>1</v>
      </c>
      <c r="V17">
        <f ca="1"/>
        <v>270.75</v>
      </c>
      <c r="W17">
        <f ca="1"/>
        <v>14.25</v>
      </c>
      <c r="X17">
        <f ca="1"/>
        <v>0.38</v>
      </c>
      <c r="Y17">
        <f ca="1"/>
        <v>0</v>
      </c>
      <c r="Z17">
        <f ca="1"/>
        <v>0</v>
      </c>
      <c r="AA17">
        <f ca="1"/>
        <v>0</v>
      </c>
      <c r="AB17">
        <f ca="1"/>
        <v>0</v>
      </c>
      <c r="AG17" s="22"/>
    </row>
    <row r="18" spans="1:33" x14ac:dyDescent="0.25">
      <c r="A18" s="5" t="str">
        <f ca="1"/>
        <v>COM3 PE</v>
      </c>
      <c r="B18" s="5">
        <f ca="1"/>
        <v>0</v>
      </c>
      <c r="C18" s="5" t="str">
        <f ca="1"/>
        <v>Tétra unipolaire</v>
      </c>
      <c r="D18" s="5">
        <f ca="1"/>
        <v>4</v>
      </c>
      <c r="E18" s="5" t="str">
        <f ca="1"/>
        <v>Jointif</v>
      </c>
      <c r="F18" s="5">
        <f ca="1"/>
        <v>1</v>
      </c>
      <c r="G18" s="5">
        <f ca="1"/>
        <v>1</v>
      </c>
      <c r="H18" s="5" t="str">
        <f ca="1"/>
        <v>1x240 Al</v>
      </c>
      <c r="I18" s="5">
        <f ca="1"/>
        <v>812.25</v>
      </c>
      <c r="J18" s="5">
        <f ca="1"/>
        <v>28.5</v>
      </c>
      <c r="K18" s="5" t="str">
        <f ca="1"/>
        <v>Trêfle</v>
      </c>
      <c r="L18" s="5">
        <f ca="1"/>
        <v>0.75</v>
      </c>
      <c r="M18">
        <f ca="1"/>
        <v>2</v>
      </c>
      <c r="N18">
        <f ca="1"/>
        <v>4873.5</v>
      </c>
      <c r="O18">
        <f ca="1"/>
        <v>171</v>
      </c>
      <c r="P18">
        <f ca="1"/>
        <v>7.2</v>
      </c>
      <c r="Q18">
        <f ca="1"/>
        <v>0</v>
      </c>
      <c r="R18">
        <f ca="1"/>
        <v>0</v>
      </c>
      <c r="S18">
        <f ca="1"/>
        <v>0</v>
      </c>
      <c r="T18">
        <f ca="1"/>
        <v>0</v>
      </c>
      <c r="U18">
        <f ca="1"/>
        <v>1</v>
      </c>
      <c r="V18">
        <f ca="1"/>
        <v>4873.5</v>
      </c>
      <c r="W18">
        <f ca="1"/>
        <v>171</v>
      </c>
      <c r="X18">
        <f ca="1"/>
        <v>7.2</v>
      </c>
      <c r="Y18">
        <f ca="1"/>
        <v>0</v>
      </c>
      <c r="Z18">
        <f ca="1"/>
        <v>0</v>
      </c>
      <c r="AA18">
        <f ca="1"/>
        <v>0</v>
      </c>
      <c r="AB18">
        <f ca="1"/>
        <v>0</v>
      </c>
      <c r="AG18" s="22"/>
    </row>
    <row r="19" spans="1:33" x14ac:dyDescent="0.25">
      <c r="A19" s="5" t="str">
        <f ca="1"/>
        <v>COM3 PE</v>
      </c>
      <c r="B19" s="5">
        <f ca="1"/>
        <v>0</v>
      </c>
      <c r="C19" s="5" t="str">
        <f ca="1"/>
        <v>PE</v>
      </c>
      <c r="D19" s="5">
        <f ca="1"/>
        <v>1</v>
      </c>
      <c r="E19" s="5" t="str">
        <f ca="1"/>
        <v>Jointif</v>
      </c>
      <c r="F19" s="5">
        <f ca="1"/>
        <v>1</v>
      </c>
      <c r="G19" s="5">
        <f ca="1"/>
        <v>1</v>
      </c>
      <c r="H19" s="5" t="str">
        <f ca="1"/>
        <v>1x95 Al</v>
      </c>
      <c r="I19" s="5">
        <f ca="1"/>
        <v>361</v>
      </c>
      <c r="J19" s="5">
        <f ca="1"/>
        <v>19</v>
      </c>
      <c r="K19" s="5" t="str">
        <f ca="1"/>
        <v>Trêfle</v>
      </c>
      <c r="L19" s="5">
        <f ca="1"/>
        <v>0.75</v>
      </c>
      <c r="M19">
        <f ca="1"/>
        <v>2</v>
      </c>
      <c r="N19">
        <f ca="1"/>
        <v>541.5</v>
      </c>
      <c r="O19">
        <f ca="1"/>
        <v>28.5</v>
      </c>
      <c r="P19">
        <f ca="1"/>
        <v>0.76</v>
      </c>
      <c r="Q19">
        <f ca="1"/>
        <v>0</v>
      </c>
      <c r="R19">
        <f ca="1"/>
        <v>0</v>
      </c>
      <c r="S19">
        <f ca="1"/>
        <v>0</v>
      </c>
      <c r="T19">
        <f ca="1"/>
        <v>0</v>
      </c>
      <c r="U19">
        <f ca="1"/>
        <v>1</v>
      </c>
      <c r="V19">
        <f ca="1"/>
        <v>541.5</v>
      </c>
      <c r="W19">
        <f ca="1"/>
        <v>28.5</v>
      </c>
      <c r="X19">
        <f ca="1"/>
        <v>0.76</v>
      </c>
      <c r="Y19">
        <f ca="1"/>
        <v>0</v>
      </c>
      <c r="Z19">
        <f ca="1"/>
        <v>0</v>
      </c>
      <c r="AA19">
        <f ca="1"/>
        <v>0</v>
      </c>
      <c r="AB19">
        <f ca="1"/>
        <v>0</v>
      </c>
      <c r="AG19" s="22"/>
    </row>
    <row r="20" spans="1:33" x14ac:dyDescent="0.25">
      <c r="A20" s="5" t="str">
        <f ca="1"/>
        <v>COM5.1</v>
      </c>
      <c r="B20" s="5">
        <f ca="1"/>
        <v>0</v>
      </c>
      <c r="C20" s="5" t="str">
        <f ca="1"/>
        <v>Tétra unipolaire</v>
      </c>
      <c r="D20" s="5">
        <f ca="1"/>
        <v>4</v>
      </c>
      <c r="E20" s="5" t="str">
        <f ca="1"/>
        <v>Jointif</v>
      </c>
      <c r="F20" s="5">
        <f ca="1"/>
        <v>1</v>
      </c>
      <c r="G20" s="5">
        <f ca="1"/>
        <v>1</v>
      </c>
      <c r="H20" s="5" t="str">
        <f ca="1"/>
        <v>1x185 Al</v>
      </c>
      <c r="I20" s="5">
        <f ca="1"/>
        <v>650.25</v>
      </c>
      <c r="J20" s="5">
        <f ca="1"/>
        <v>25.5</v>
      </c>
      <c r="K20" s="5" t="str">
        <f ca="1"/>
        <v>Trêfle</v>
      </c>
      <c r="L20" s="5">
        <f ca="1"/>
        <v>0.75</v>
      </c>
      <c r="M20">
        <f ca="1"/>
        <v>1</v>
      </c>
      <c r="N20">
        <f ca="1"/>
        <v>1950.75</v>
      </c>
      <c r="O20">
        <f ca="1"/>
        <v>76.5</v>
      </c>
      <c r="P20">
        <f ca="1"/>
        <v>2.8</v>
      </c>
      <c r="Q20">
        <f ca="1"/>
        <v>0</v>
      </c>
      <c r="R20">
        <f ca="1"/>
        <v>0</v>
      </c>
      <c r="S20">
        <f ca="1"/>
        <v>0</v>
      </c>
      <c r="T20">
        <f ca="1"/>
        <v>0</v>
      </c>
      <c r="U20">
        <f ca="1"/>
        <v>1</v>
      </c>
      <c r="V20">
        <f ca="1"/>
        <v>1950.75</v>
      </c>
      <c r="W20">
        <f ca="1"/>
        <v>76.5</v>
      </c>
      <c r="X20">
        <f ca="1"/>
        <v>2.8</v>
      </c>
      <c r="Y20">
        <f ca="1"/>
        <v>1</v>
      </c>
      <c r="Z20">
        <f ca="1"/>
        <v>1950.75</v>
      </c>
      <c r="AA20">
        <f ca="1"/>
        <v>76.5</v>
      </c>
      <c r="AB20">
        <f ca="1"/>
        <v>2.8</v>
      </c>
      <c r="AG20" s="22"/>
    </row>
    <row r="21" spans="1:33" x14ac:dyDescent="0.25">
      <c r="A21" s="5" t="str">
        <f ca="1"/>
        <v>COM5.1 PE</v>
      </c>
      <c r="B21" s="5">
        <f ca="1"/>
        <v>0</v>
      </c>
      <c r="C21" s="5" t="str">
        <f ca="1"/>
        <v>PE</v>
      </c>
      <c r="D21" s="5">
        <f ca="1"/>
        <v>1</v>
      </c>
      <c r="E21" s="5" t="str">
        <f ca="1"/>
        <v>Jointif</v>
      </c>
      <c r="F21" s="5">
        <f ca="1"/>
        <v>1</v>
      </c>
      <c r="G21" s="5">
        <f ca="1"/>
        <v>1</v>
      </c>
      <c r="H21" s="5" t="str">
        <f ca="1"/>
        <v>1x185 Al</v>
      </c>
      <c r="I21" s="5">
        <f ca="1"/>
        <v>650.25</v>
      </c>
      <c r="J21" s="5">
        <f ca="1"/>
        <v>25.5</v>
      </c>
      <c r="K21" s="5" t="str">
        <f ca="1"/>
        <v>Trêfle</v>
      </c>
      <c r="L21" s="5">
        <f ca="1"/>
        <v>0.75</v>
      </c>
      <c r="M21">
        <f ca="1"/>
        <v>1</v>
      </c>
      <c r="N21">
        <f ca="1"/>
        <v>487.6875</v>
      </c>
      <c r="O21">
        <f ca="1"/>
        <v>19.125</v>
      </c>
      <c r="P21">
        <f ca="1"/>
        <v>0.7</v>
      </c>
      <c r="Q21">
        <f ca="1"/>
        <v>0</v>
      </c>
      <c r="R21">
        <f ca="1"/>
        <v>0</v>
      </c>
      <c r="S21">
        <f ca="1"/>
        <v>0</v>
      </c>
      <c r="T21">
        <f ca="1"/>
        <v>0</v>
      </c>
      <c r="U21">
        <f ca="1"/>
        <v>1</v>
      </c>
      <c r="V21">
        <f ca="1"/>
        <v>487.6875</v>
      </c>
      <c r="W21">
        <f ca="1"/>
        <v>19.125</v>
      </c>
      <c r="X21">
        <f ca="1"/>
        <v>0.7</v>
      </c>
      <c r="Y21">
        <f ca="1"/>
        <v>1</v>
      </c>
      <c r="Z21">
        <f ca="1"/>
        <v>487.6875</v>
      </c>
      <c r="AA21">
        <f ca="1"/>
        <v>19.125</v>
      </c>
      <c r="AB21">
        <f ca="1"/>
        <v>0.7</v>
      </c>
      <c r="AG21" s="22"/>
    </row>
    <row r="22" spans="1:33" x14ac:dyDescent="0.25">
      <c r="AG22" s="22"/>
    </row>
    <row r="23" spans="1:33" x14ac:dyDescent="0.25">
      <c r="AG23" s="22"/>
    </row>
    <row r="24" spans="1:33" x14ac:dyDescent="0.25">
      <c r="AG24" s="22"/>
    </row>
    <row r="25" spans="1:33" x14ac:dyDescent="0.25">
      <c r="A25" s="28">
        <v>3</v>
      </c>
      <c r="B25" s="22">
        <f>VLOOKUP(A25,'Ecart colonne tronçons'!$A$3:$E$52,2,FALSE)</f>
        <v>8</v>
      </c>
      <c r="C25" s="22" t="str">
        <f ca="1">OFFSET('Calcul tronçon'!$R$6,0,'Recap tronçon'!B25)</f>
        <v>125x50</v>
      </c>
      <c r="F25" s="22"/>
      <c r="G25" s="22"/>
      <c r="H25" s="25">
        <f ca="1">OFFSET('Calcul tronçon'!$T$7,0,'Recap tronçon'!B25)</f>
        <v>0.76500000000000001</v>
      </c>
      <c r="K25" s="26">
        <f ca="1">OFFSET('Calcul tronçon'!$U$7,0,'Recap tronçon'!B25)</f>
        <v>3.5</v>
      </c>
      <c r="AG25" s="22"/>
    </row>
    <row r="26" spans="1:33" x14ac:dyDescent="0.25">
      <c r="A26" s="22" t="str" cm="1">
        <f t="array" aca="1" ref="A26:AB27" ca="1">_xlfn._xlws.FILTER('Calcul tronçon'!$B$10:$AC$51,OFFSET('Calcul tronçon'!$R$10:$R$51,0,B25)=1)</f>
        <v>COM5.1</v>
      </c>
      <c r="B26" s="5">
        <f ca="1"/>
        <v>0</v>
      </c>
      <c r="C26" s="5" t="str">
        <f ca="1"/>
        <v>Tétra unipolaire</v>
      </c>
      <c r="D26" s="5">
        <f ca="1"/>
        <v>4</v>
      </c>
      <c r="E26" s="5" t="str">
        <f ca="1"/>
        <v>Jointif</v>
      </c>
      <c r="F26" s="5">
        <f ca="1"/>
        <v>1</v>
      </c>
      <c r="G26" s="5">
        <f ca="1"/>
        <v>1</v>
      </c>
      <c r="H26" s="5" t="str">
        <f ca="1"/>
        <v>1x185 Al</v>
      </c>
      <c r="I26" s="5">
        <f ca="1"/>
        <v>650.25</v>
      </c>
      <c r="J26" s="5">
        <f ca="1"/>
        <v>25.5</v>
      </c>
      <c r="K26" s="5" t="str">
        <f ca="1"/>
        <v>Trêfle</v>
      </c>
      <c r="L26" s="5">
        <f ca="1"/>
        <v>0.75</v>
      </c>
      <c r="M26">
        <f ca="1"/>
        <v>1</v>
      </c>
      <c r="N26">
        <f ca="1"/>
        <v>1950.75</v>
      </c>
      <c r="O26">
        <f ca="1"/>
        <v>76.5</v>
      </c>
      <c r="P26">
        <f ca="1"/>
        <v>2.8</v>
      </c>
      <c r="Q26">
        <f ca="1"/>
        <v>0</v>
      </c>
      <c r="R26">
        <f ca="1"/>
        <v>0</v>
      </c>
      <c r="S26">
        <f ca="1"/>
        <v>0</v>
      </c>
      <c r="T26">
        <f ca="1"/>
        <v>0</v>
      </c>
      <c r="U26">
        <f ca="1"/>
        <v>1</v>
      </c>
      <c r="V26">
        <f ca="1"/>
        <v>1950.75</v>
      </c>
      <c r="W26">
        <f ca="1"/>
        <v>76.5</v>
      </c>
      <c r="X26">
        <f ca="1"/>
        <v>2.8</v>
      </c>
      <c r="Y26">
        <f ca="1"/>
        <v>1</v>
      </c>
      <c r="Z26">
        <f ca="1"/>
        <v>1950.75</v>
      </c>
      <c r="AA26">
        <f ca="1"/>
        <v>76.5</v>
      </c>
      <c r="AB26">
        <f ca="1"/>
        <v>2.8</v>
      </c>
      <c r="AG26" s="22"/>
    </row>
    <row r="27" spans="1:33" x14ac:dyDescent="0.25">
      <c r="A27" s="5" t="str">
        <f ca="1"/>
        <v>COM5.1 PE</v>
      </c>
      <c r="B27" s="5">
        <f ca="1"/>
        <v>0</v>
      </c>
      <c r="C27" s="5" t="str">
        <f ca="1"/>
        <v>PE</v>
      </c>
      <c r="D27" s="5">
        <f ca="1"/>
        <v>1</v>
      </c>
      <c r="E27" s="5" t="str">
        <f ca="1"/>
        <v>Jointif</v>
      </c>
      <c r="F27" s="5">
        <f ca="1"/>
        <v>1</v>
      </c>
      <c r="G27" s="5">
        <f ca="1"/>
        <v>1</v>
      </c>
      <c r="H27" s="5" t="str">
        <f ca="1"/>
        <v>1x185 Al</v>
      </c>
      <c r="I27" s="5">
        <f ca="1"/>
        <v>650.25</v>
      </c>
      <c r="J27" s="5">
        <f ca="1"/>
        <v>25.5</v>
      </c>
      <c r="K27" s="5" t="str">
        <f ca="1"/>
        <v>Trêfle</v>
      </c>
      <c r="L27" s="5">
        <f ca="1"/>
        <v>0.75</v>
      </c>
      <c r="M27">
        <f ca="1"/>
        <v>1</v>
      </c>
      <c r="N27">
        <f ca="1"/>
        <v>487.6875</v>
      </c>
      <c r="O27">
        <f ca="1"/>
        <v>19.125</v>
      </c>
      <c r="P27">
        <f ca="1"/>
        <v>0.7</v>
      </c>
      <c r="Q27">
        <f ca="1"/>
        <v>0</v>
      </c>
      <c r="R27">
        <f ca="1"/>
        <v>0</v>
      </c>
      <c r="S27">
        <f ca="1"/>
        <v>0</v>
      </c>
      <c r="T27">
        <f ca="1"/>
        <v>0</v>
      </c>
      <c r="U27">
        <f ca="1"/>
        <v>1</v>
      </c>
      <c r="V27">
        <f ca="1"/>
        <v>487.6875</v>
      </c>
      <c r="W27">
        <f ca="1"/>
        <v>19.125</v>
      </c>
      <c r="X27">
        <f ca="1"/>
        <v>0.7</v>
      </c>
      <c r="Y27">
        <f ca="1"/>
        <v>1</v>
      </c>
      <c r="Z27">
        <f ca="1"/>
        <v>487.6875</v>
      </c>
      <c r="AA27">
        <f ca="1"/>
        <v>19.125</v>
      </c>
      <c r="AB27">
        <f ca="1"/>
        <v>0.7</v>
      </c>
      <c r="AG27" s="22"/>
    </row>
    <row r="28" spans="1:33" x14ac:dyDescent="0.25">
      <c r="AG28" s="22"/>
    </row>
    <row r="29" spans="1:33" x14ac:dyDescent="0.25">
      <c r="AG29" s="22"/>
    </row>
    <row r="30" spans="1:33" x14ac:dyDescent="0.25">
      <c r="AG30" s="22"/>
    </row>
    <row r="31" spans="1:33" x14ac:dyDescent="0.25">
      <c r="AG31" s="22"/>
    </row>
    <row r="32" spans="1:33" x14ac:dyDescent="0.25">
      <c r="AG32" s="22"/>
    </row>
    <row r="33" spans="1:33" x14ac:dyDescent="0.25">
      <c r="AG33" s="22"/>
    </row>
    <row r="34" spans="1:33" x14ac:dyDescent="0.25">
      <c r="AG34" s="22"/>
    </row>
    <row r="35" spans="1:33" x14ac:dyDescent="0.25">
      <c r="A35" s="28">
        <v>4</v>
      </c>
      <c r="B35" s="22">
        <f>VLOOKUP(A35,'Ecart colonne tronçons'!$A$3:$E$52,2,FALSE)</f>
        <v>12</v>
      </c>
      <c r="C35" s="22" t="str">
        <f ca="1">OFFSET('Calcul tronçon'!$R$6,0,'Recap tronçon'!B35)</f>
        <v>125x50</v>
      </c>
      <c r="F35" s="22"/>
      <c r="G35" s="22"/>
      <c r="H35" s="25">
        <f ca="1">OFFSET('Calcul tronçon'!$T$7,0,'Recap tronçon'!B35)</f>
        <v>0.76500000000000001</v>
      </c>
      <c r="K35" s="26">
        <f ca="1">OFFSET('Calcul tronçon'!$U$7,0,'Recap tronçon'!B35)</f>
        <v>3.5</v>
      </c>
      <c r="AG35" s="22"/>
    </row>
    <row r="36" spans="1:33" x14ac:dyDescent="0.25">
      <c r="A36" s="22" t="str">
        <f t="array" aca="1" ref="A36:AB37" ca="1">+_xlfn._xlws.FILTER('Calcul tronçon'!$B$10:$AC$51,OFFSET('Calcul tronçon'!$R$10:$R$51,0,B35)=1)</f>
        <v>COM5.1</v>
      </c>
      <c r="B36" s="5">
        <f ca="1"/>
        <v>0</v>
      </c>
      <c r="C36" s="5" t="str">
        <f ca="1"/>
        <v>Tétra unipolaire</v>
      </c>
      <c r="D36" s="5">
        <f ca="1"/>
        <v>4</v>
      </c>
      <c r="E36" s="5" t="str">
        <f ca="1"/>
        <v>Jointif</v>
      </c>
      <c r="F36" s="5">
        <f ca="1"/>
        <v>1</v>
      </c>
      <c r="G36" s="5">
        <f ca="1"/>
        <v>1</v>
      </c>
      <c r="H36" s="5" t="str">
        <f ca="1"/>
        <v>1x185 Al</v>
      </c>
      <c r="I36" s="5">
        <f ca="1"/>
        <v>650.25</v>
      </c>
      <c r="J36" s="5">
        <f ca="1"/>
        <v>25.5</v>
      </c>
      <c r="K36" s="5" t="str">
        <f ca="1"/>
        <v>Trêfle</v>
      </c>
      <c r="L36" s="5">
        <f ca="1"/>
        <v>0.75</v>
      </c>
      <c r="M36">
        <f ca="1"/>
        <v>1</v>
      </c>
      <c r="N36">
        <f ca="1"/>
        <v>1950.75</v>
      </c>
      <c r="O36">
        <f ca="1"/>
        <v>76.5</v>
      </c>
      <c r="P36">
        <f ca="1"/>
        <v>2.8</v>
      </c>
      <c r="Q36">
        <f ca="1"/>
        <v>0</v>
      </c>
      <c r="R36">
        <f ca="1"/>
        <v>0</v>
      </c>
      <c r="S36">
        <f ca="1"/>
        <v>0</v>
      </c>
      <c r="T36">
        <f ca="1"/>
        <v>0</v>
      </c>
      <c r="U36">
        <f ca="1"/>
        <v>1</v>
      </c>
      <c r="V36">
        <f ca="1"/>
        <v>1950.75</v>
      </c>
      <c r="W36">
        <f ca="1"/>
        <v>76.5</v>
      </c>
      <c r="X36">
        <f ca="1"/>
        <v>2.8</v>
      </c>
      <c r="Y36">
        <f ca="1"/>
        <v>1</v>
      </c>
      <c r="Z36">
        <f ca="1"/>
        <v>1950.75</v>
      </c>
      <c r="AA36">
        <f ca="1"/>
        <v>76.5</v>
      </c>
      <c r="AB36">
        <f ca="1"/>
        <v>2.8</v>
      </c>
      <c r="AG36" s="22"/>
    </row>
    <row r="37" spans="1:33" x14ac:dyDescent="0.25">
      <c r="A37" s="5" t="str">
        <f ca="1"/>
        <v>COM5.1 PE</v>
      </c>
      <c r="B37" s="5">
        <f ca="1"/>
        <v>0</v>
      </c>
      <c r="C37" s="5" t="str">
        <f ca="1"/>
        <v>PE</v>
      </c>
      <c r="D37" s="5">
        <f ca="1"/>
        <v>1</v>
      </c>
      <c r="E37" s="5" t="str">
        <f ca="1"/>
        <v>Jointif</v>
      </c>
      <c r="F37" s="5">
        <f ca="1"/>
        <v>1</v>
      </c>
      <c r="G37" s="5">
        <f ca="1"/>
        <v>1</v>
      </c>
      <c r="H37" s="5" t="str">
        <f ca="1"/>
        <v>1x185 Al</v>
      </c>
      <c r="I37" s="5">
        <f ca="1"/>
        <v>650.25</v>
      </c>
      <c r="J37" s="5">
        <f ca="1"/>
        <v>25.5</v>
      </c>
      <c r="K37" s="5" t="str">
        <f ca="1"/>
        <v>Trêfle</v>
      </c>
      <c r="L37" s="5">
        <f ca="1"/>
        <v>0.75</v>
      </c>
      <c r="M37">
        <f ca="1"/>
        <v>1</v>
      </c>
      <c r="N37">
        <f ca="1"/>
        <v>487.6875</v>
      </c>
      <c r="O37">
        <f ca="1"/>
        <v>19.125</v>
      </c>
      <c r="P37">
        <f ca="1"/>
        <v>0.7</v>
      </c>
      <c r="Q37">
        <f ca="1"/>
        <v>0</v>
      </c>
      <c r="R37">
        <f ca="1"/>
        <v>0</v>
      </c>
      <c r="S37">
        <f ca="1"/>
        <v>0</v>
      </c>
      <c r="T37">
        <f ca="1"/>
        <v>0</v>
      </c>
      <c r="U37">
        <f ca="1"/>
        <v>1</v>
      </c>
      <c r="V37">
        <f ca="1"/>
        <v>487.6875</v>
      </c>
      <c r="W37">
        <f ca="1"/>
        <v>19.125</v>
      </c>
      <c r="X37">
        <f ca="1"/>
        <v>0.7</v>
      </c>
      <c r="Y37">
        <f ca="1"/>
        <v>1</v>
      </c>
      <c r="Z37">
        <f ca="1"/>
        <v>487.6875</v>
      </c>
      <c r="AA37">
        <f ca="1"/>
        <v>19.125</v>
      </c>
      <c r="AB37">
        <f ca="1"/>
        <v>0.7</v>
      </c>
      <c r="AG37" s="22"/>
    </row>
    <row r="38" spans="1:33" x14ac:dyDescent="0.25">
      <c r="AG38" s="22"/>
    </row>
    <row r="39" spans="1:33" x14ac:dyDescent="0.25">
      <c r="AG39" s="22"/>
    </row>
    <row r="40" spans="1:33" x14ac:dyDescent="0.25">
      <c r="A40" s="28">
        <v>5</v>
      </c>
      <c r="B40" s="22">
        <f>VLOOKUP(A40,'Ecart colonne tronçons'!$A$3:$E$52,2,FALSE)</f>
        <v>16</v>
      </c>
      <c r="C40" s="22" t="str">
        <f ca="1">OFFSET('Calcul tronçon'!$R$6,0,'Recap tronçon'!B40)</f>
        <v>125x50</v>
      </c>
      <c r="F40" s="22"/>
      <c r="G40" s="22"/>
      <c r="H40" s="25">
        <f ca="1">OFFSET('Calcul tronçon'!$T$7,0,'Recap tronçon'!B40)</f>
        <v>0.76500000000000001</v>
      </c>
      <c r="K40" s="26">
        <f ca="1">OFFSET('Calcul tronçon'!$U$7,0,'Recap tronçon'!B40)</f>
        <v>3.5</v>
      </c>
      <c r="AG40" s="22"/>
    </row>
    <row r="41" spans="1:33" x14ac:dyDescent="0.25">
      <c r="A41" s="22" t="str">
        <f t="array" aca="1" ref="A41:K42" ca="1">+_xlfn._xlws.FILTER('Calcul tronçon'!$B$10:$AC$51,OFFSET('Calcul tronçon'!$R$10:$R$51,0,B40)=1)</f>
        <v>COM5.1</v>
      </c>
      <c r="B41" s="5">
        <f ca="1"/>
        <v>0</v>
      </c>
      <c r="C41" s="5" t="str">
        <f ca="1"/>
        <v>Tétra unipolaire</v>
      </c>
      <c r="D41" s="5">
        <f ca="1"/>
        <v>4</v>
      </c>
      <c r="E41" s="5" t="str">
        <f ca="1"/>
        <v>Jointif</v>
      </c>
      <c r="F41" s="5">
        <f ca="1"/>
        <v>1</v>
      </c>
      <c r="G41" s="5">
        <f ca="1"/>
        <v>1</v>
      </c>
      <c r="H41" s="5" t="str">
        <f ca="1"/>
        <v>1x185 Al</v>
      </c>
      <c r="I41" s="5">
        <f ca="1"/>
        <v>650.25</v>
      </c>
      <c r="J41" s="5">
        <f ca="1"/>
        <v>25.5</v>
      </c>
      <c r="K41" s="5" t="str">
        <f ca="1"/>
        <v>Trêfle</v>
      </c>
      <c r="AG41" s="22"/>
    </row>
    <row r="42" spans="1:33" x14ac:dyDescent="0.25">
      <c r="A42" s="5" t="str">
        <f ca="1"/>
        <v>COM5.1 PE</v>
      </c>
      <c r="B42" s="5">
        <f ca="1"/>
        <v>0</v>
      </c>
      <c r="C42" s="5" t="str">
        <f ca="1"/>
        <v>PE</v>
      </c>
      <c r="D42" s="5">
        <f ca="1"/>
        <v>1</v>
      </c>
      <c r="E42" s="5" t="str">
        <f ca="1"/>
        <v>Jointif</v>
      </c>
      <c r="F42" s="5">
        <f ca="1"/>
        <v>1</v>
      </c>
      <c r="G42" s="5">
        <f ca="1"/>
        <v>1</v>
      </c>
      <c r="H42" s="5" t="str">
        <f ca="1"/>
        <v>1x185 Al</v>
      </c>
      <c r="I42" s="5">
        <f ca="1"/>
        <v>650.25</v>
      </c>
      <c r="J42" s="5">
        <f ca="1"/>
        <v>25.5</v>
      </c>
      <c r="K42" s="5" t="str">
        <f ca="1"/>
        <v>Trêfle</v>
      </c>
      <c r="AG42" s="22"/>
    </row>
    <row r="43" spans="1:33" x14ac:dyDescent="0.25">
      <c r="AG43" s="22"/>
    </row>
    <row r="44" spans="1:33" x14ac:dyDescent="0.25">
      <c r="AG44" s="22"/>
    </row>
    <row r="45" spans="1:33" x14ac:dyDescent="0.25">
      <c r="AG45" s="22"/>
    </row>
    <row r="46" spans="1:33" x14ac:dyDescent="0.25">
      <c r="AG46" s="22"/>
    </row>
    <row r="47" spans="1:33" x14ac:dyDescent="0.25">
      <c r="AG47" s="22"/>
    </row>
    <row r="48" spans="1:33" x14ac:dyDescent="0.25">
      <c r="AG48" s="22"/>
    </row>
    <row r="49" spans="33:33" x14ac:dyDescent="0.25">
      <c r="AG49" s="22"/>
    </row>
    <row r="50" spans="33:33" x14ac:dyDescent="0.25">
      <c r="AG50" s="22"/>
    </row>
    <row r="51" spans="33:33" x14ac:dyDescent="0.25">
      <c r="AG51" s="22"/>
    </row>
    <row r="52" spans="33:33" x14ac:dyDescent="0.25">
      <c r="AG52" s="22"/>
    </row>
    <row r="53" spans="33:33" x14ac:dyDescent="0.25">
      <c r="AG53" s="22"/>
    </row>
    <row r="54" spans="33:33" x14ac:dyDescent="0.25">
      <c r="AG54" s="22"/>
    </row>
    <row r="55" spans="33:33" x14ac:dyDescent="0.25">
      <c r="AG55" s="22"/>
    </row>
    <row r="56" spans="33:33" x14ac:dyDescent="0.25">
      <c r="AG56" s="22"/>
    </row>
    <row r="57" spans="33:33" x14ac:dyDescent="0.25">
      <c r="AG57" s="22"/>
    </row>
    <row r="58" spans="33:33" x14ac:dyDescent="0.25">
      <c r="AG58" s="22"/>
    </row>
    <row r="59" spans="33:33" x14ac:dyDescent="0.25">
      <c r="AG59" s="22"/>
    </row>
    <row r="60" spans="33:33" x14ac:dyDescent="0.25">
      <c r="AG60" s="22"/>
    </row>
    <row r="61" spans="33:33" x14ac:dyDescent="0.25">
      <c r="AG61" s="22"/>
    </row>
    <row r="62" spans="33:33" x14ac:dyDescent="0.25">
      <c r="AG62" s="22"/>
    </row>
    <row r="63" spans="33:33" x14ac:dyDescent="0.25">
      <c r="AG63" s="22"/>
    </row>
    <row r="64" spans="33:33" x14ac:dyDescent="0.25">
      <c r="AG64" s="22"/>
    </row>
    <row r="65" spans="33:33" x14ac:dyDescent="0.25">
      <c r="AG65" s="22"/>
    </row>
    <row r="66" spans="33:33" x14ac:dyDescent="0.25">
      <c r="AG66" s="22"/>
    </row>
    <row r="67" spans="33:33" x14ac:dyDescent="0.25">
      <c r="AG67" s="22"/>
    </row>
    <row r="68" spans="33:33" x14ac:dyDescent="0.25">
      <c r="AG68" s="22"/>
    </row>
    <row r="69" spans="33:33" x14ac:dyDescent="0.25">
      <c r="AG69" s="22"/>
    </row>
    <row r="70" spans="33:33" x14ac:dyDescent="0.25">
      <c r="AG70" s="22"/>
    </row>
    <row r="71" spans="33:33" x14ac:dyDescent="0.25">
      <c r="AG71" s="22"/>
    </row>
    <row r="72" spans="33:33" x14ac:dyDescent="0.25">
      <c r="AG72" s="22"/>
    </row>
    <row r="73" spans="33:33" x14ac:dyDescent="0.25">
      <c r="AG73" s="22"/>
    </row>
    <row r="74" spans="33:33" x14ac:dyDescent="0.25">
      <c r="AG74" s="22"/>
    </row>
    <row r="75" spans="33:33" x14ac:dyDescent="0.25">
      <c r="AG75" s="22"/>
    </row>
    <row r="76" spans="33:33" x14ac:dyDescent="0.25">
      <c r="AG76" s="22"/>
    </row>
    <row r="77" spans="33:33" x14ac:dyDescent="0.25">
      <c r="AG77" s="22"/>
    </row>
    <row r="78" spans="33:33" x14ac:dyDescent="0.25">
      <c r="AG78" s="22"/>
    </row>
    <row r="79" spans="33:33" x14ac:dyDescent="0.25">
      <c r="AG79" s="22"/>
    </row>
    <row r="80" spans="33:33" x14ac:dyDescent="0.25">
      <c r="AG80" s="22"/>
    </row>
    <row r="81" spans="33:33" x14ac:dyDescent="0.25">
      <c r="AG81" s="22"/>
    </row>
    <row r="82" spans="33:33" x14ac:dyDescent="0.25">
      <c r="AG82" s="22"/>
    </row>
    <row r="83" spans="33:33" x14ac:dyDescent="0.25">
      <c r="AG83" s="22"/>
    </row>
    <row r="84" spans="33:33" x14ac:dyDescent="0.25">
      <c r="AG84" s="22"/>
    </row>
    <row r="85" spans="33:33" x14ac:dyDescent="0.25">
      <c r="AG85" s="22"/>
    </row>
    <row r="86" spans="33:33" x14ac:dyDescent="0.25">
      <c r="AG86" s="22"/>
    </row>
    <row r="87" spans="33:33" x14ac:dyDescent="0.25">
      <c r="AG87" s="22"/>
    </row>
    <row r="88" spans="33:33" x14ac:dyDescent="0.25">
      <c r="AG88" s="22"/>
    </row>
    <row r="89" spans="33:33" x14ac:dyDescent="0.25">
      <c r="AG89" s="22"/>
    </row>
    <row r="90" spans="33:33" x14ac:dyDescent="0.25">
      <c r="AG90" s="22"/>
    </row>
    <row r="91" spans="33:33" x14ac:dyDescent="0.25">
      <c r="AG91" s="22"/>
    </row>
    <row r="92" spans="33:33" x14ac:dyDescent="0.25">
      <c r="AG92" s="22"/>
    </row>
    <row r="93" spans="33:33" x14ac:dyDescent="0.25">
      <c r="AG93" s="22"/>
    </row>
    <row r="94" spans="33:33" x14ac:dyDescent="0.25">
      <c r="AG94" s="22"/>
    </row>
    <row r="95" spans="33:33" x14ac:dyDescent="0.25">
      <c r="AG95" s="22"/>
    </row>
    <row r="96" spans="33:33" x14ac:dyDescent="0.25">
      <c r="AG96" s="22"/>
    </row>
    <row r="97" spans="33:33" x14ac:dyDescent="0.25">
      <c r="AG97" s="22"/>
    </row>
    <row r="98" spans="33:33" x14ac:dyDescent="0.25">
      <c r="AG98" s="22"/>
    </row>
    <row r="99" spans="33:33" x14ac:dyDescent="0.25">
      <c r="AG99" s="22"/>
    </row>
    <row r="100" spans="33:33" x14ac:dyDescent="0.25">
      <c r="AG100" s="22"/>
    </row>
    <row r="101" spans="33:33" x14ac:dyDescent="0.25">
      <c r="AG101" s="22"/>
    </row>
    <row r="102" spans="33:33" x14ac:dyDescent="0.25">
      <c r="AG102" s="22"/>
    </row>
    <row r="103" spans="33:33" x14ac:dyDescent="0.25">
      <c r="AG103" s="22"/>
    </row>
    <row r="104" spans="33:33" x14ac:dyDescent="0.25">
      <c r="AG104" s="22"/>
    </row>
    <row r="105" spans="33:33" x14ac:dyDescent="0.25">
      <c r="AG105" s="22"/>
    </row>
    <row r="106" spans="33:33" x14ac:dyDescent="0.25">
      <c r="AG106" s="22"/>
    </row>
    <row r="107" spans="33:33" x14ac:dyDescent="0.25">
      <c r="AG107" s="22"/>
    </row>
    <row r="108" spans="33:33" x14ac:dyDescent="0.25">
      <c r="AG108" s="22"/>
    </row>
    <row r="109" spans="33:33" x14ac:dyDescent="0.25">
      <c r="AG109" s="22"/>
    </row>
    <row r="110" spans="33:33" x14ac:dyDescent="0.25">
      <c r="AG110" s="22"/>
    </row>
    <row r="111" spans="33:33" x14ac:dyDescent="0.25">
      <c r="AG111" s="22"/>
    </row>
    <row r="112" spans="33:33" x14ac:dyDescent="0.25">
      <c r="AG112" s="22"/>
    </row>
    <row r="113" spans="33:33" x14ac:dyDescent="0.25">
      <c r="AG113" s="22"/>
    </row>
    <row r="114" spans="33:33" x14ac:dyDescent="0.25">
      <c r="AG114" s="22"/>
    </row>
    <row r="115" spans="33:33" x14ac:dyDescent="0.25">
      <c r="AG115" s="22"/>
    </row>
    <row r="116" spans="33:33" x14ac:dyDescent="0.25">
      <c r="AG116" s="22"/>
    </row>
    <row r="117" spans="33:33" x14ac:dyDescent="0.25">
      <c r="AG117" s="22"/>
    </row>
    <row r="118" spans="33:33" x14ac:dyDescent="0.25">
      <c r="AG118" s="22"/>
    </row>
    <row r="119" spans="33:33" x14ac:dyDescent="0.25">
      <c r="AG119" s="22"/>
    </row>
    <row r="120" spans="33:33" x14ac:dyDescent="0.25">
      <c r="AG120" s="22"/>
    </row>
    <row r="121" spans="33:33" x14ac:dyDescent="0.25">
      <c r="AG121" s="22"/>
    </row>
    <row r="122" spans="33:33" x14ac:dyDescent="0.25">
      <c r="AG122" s="22"/>
    </row>
    <row r="123" spans="33:33" x14ac:dyDescent="0.25">
      <c r="AG123" s="22"/>
    </row>
    <row r="124" spans="33:33" x14ac:dyDescent="0.25">
      <c r="AG124" s="22"/>
    </row>
    <row r="125" spans="33:33" x14ac:dyDescent="0.25">
      <c r="AG125" s="22"/>
    </row>
    <row r="126" spans="33:33" x14ac:dyDescent="0.25">
      <c r="AG126" s="22"/>
    </row>
    <row r="127" spans="33:33" x14ac:dyDescent="0.25">
      <c r="AG127" s="22"/>
    </row>
    <row r="128" spans="33:33" x14ac:dyDescent="0.25">
      <c r="AG128" s="22"/>
    </row>
    <row r="129" spans="33:33" x14ac:dyDescent="0.25">
      <c r="AG129" s="22"/>
    </row>
    <row r="130" spans="33:33" x14ac:dyDescent="0.25">
      <c r="AG130" s="22"/>
    </row>
    <row r="131" spans="33:33" x14ac:dyDescent="0.25">
      <c r="AG131" s="22"/>
    </row>
    <row r="132" spans="33:33" x14ac:dyDescent="0.25">
      <c r="AG132" s="22"/>
    </row>
    <row r="133" spans="33:33" x14ac:dyDescent="0.25">
      <c r="AG133" s="22"/>
    </row>
    <row r="134" spans="33:33" x14ac:dyDescent="0.25">
      <c r="AG134" s="22"/>
    </row>
    <row r="135" spans="33:33" x14ac:dyDescent="0.25">
      <c r="AG135" s="22"/>
    </row>
    <row r="136" spans="33:33" x14ac:dyDescent="0.25">
      <c r="AG136" s="22"/>
    </row>
    <row r="137" spans="33:33" x14ac:dyDescent="0.25">
      <c r="AG137" s="22"/>
    </row>
    <row r="138" spans="33:33" x14ac:dyDescent="0.25">
      <c r="AG138" s="22"/>
    </row>
    <row r="139" spans="33:33" x14ac:dyDescent="0.25">
      <c r="AG139" s="22"/>
    </row>
    <row r="140" spans="33:33" x14ac:dyDescent="0.25">
      <c r="AG140" s="22"/>
    </row>
    <row r="141" spans="33:33" x14ac:dyDescent="0.25">
      <c r="AG141" s="22"/>
    </row>
    <row r="142" spans="33:33" x14ac:dyDescent="0.25">
      <c r="AG142" s="22"/>
    </row>
    <row r="143" spans="33:33" x14ac:dyDescent="0.25">
      <c r="AG143" s="22"/>
    </row>
    <row r="144" spans="33:33" x14ac:dyDescent="0.25">
      <c r="AG144" s="22"/>
    </row>
    <row r="145" spans="33:33" x14ac:dyDescent="0.25">
      <c r="AG145" s="22"/>
    </row>
    <row r="146" spans="33:33" x14ac:dyDescent="0.25">
      <c r="AG146" s="22"/>
    </row>
    <row r="147" spans="33:33" x14ac:dyDescent="0.25">
      <c r="AG147" s="22"/>
    </row>
    <row r="148" spans="33:33" x14ac:dyDescent="0.25">
      <c r="AG148" s="22"/>
    </row>
    <row r="149" spans="33:33" x14ac:dyDescent="0.25">
      <c r="AG149" s="22"/>
    </row>
    <row r="150" spans="33:33" x14ac:dyDescent="0.25">
      <c r="AG150" s="22"/>
    </row>
    <row r="151" spans="33:33" x14ac:dyDescent="0.25">
      <c r="AG151" s="22"/>
    </row>
    <row r="152" spans="33:33" x14ac:dyDescent="0.25">
      <c r="AG152" s="22"/>
    </row>
    <row r="153" spans="33:33" x14ac:dyDescent="0.25">
      <c r="AG153" s="22"/>
    </row>
    <row r="154" spans="33:33" x14ac:dyDescent="0.25">
      <c r="AG154" s="22"/>
    </row>
    <row r="155" spans="33:33" x14ac:dyDescent="0.25">
      <c r="AG155" s="22"/>
    </row>
    <row r="156" spans="33:33" x14ac:dyDescent="0.25">
      <c r="AG156" s="22"/>
    </row>
    <row r="157" spans="33:33" x14ac:dyDescent="0.25">
      <c r="AG157" s="22"/>
    </row>
    <row r="158" spans="33:33" x14ac:dyDescent="0.25">
      <c r="AG158" s="22"/>
    </row>
    <row r="159" spans="33:33" x14ac:dyDescent="0.25">
      <c r="AG159" s="22"/>
    </row>
    <row r="160" spans="33:33" x14ac:dyDescent="0.25">
      <c r="AG160" s="22"/>
    </row>
    <row r="161" spans="33:33" x14ac:dyDescent="0.25">
      <c r="AG161" s="22"/>
    </row>
    <row r="162" spans="33:33" x14ac:dyDescent="0.25">
      <c r="AG162" s="22"/>
    </row>
    <row r="163" spans="33:33" x14ac:dyDescent="0.25">
      <c r="AG163" s="22"/>
    </row>
    <row r="164" spans="33:33" x14ac:dyDescent="0.25">
      <c r="AG164" s="22"/>
    </row>
    <row r="165" spans="33:33" x14ac:dyDescent="0.25">
      <c r="AG165" s="22"/>
    </row>
    <row r="166" spans="33:33" x14ac:dyDescent="0.25">
      <c r="AG166" s="22"/>
    </row>
    <row r="167" spans="33:33" x14ac:dyDescent="0.25">
      <c r="AG167" s="22"/>
    </row>
    <row r="168" spans="33:33" x14ac:dyDescent="0.25">
      <c r="AG168" s="22"/>
    </row>
    <row r="169" spans="33:33" x14ac:dyDescent="0.25">
      <c r="AG169" s="22"/>
    </row>
    <row r="170" spans="33:33" x14ac:dyDescent="0.25">
      <c r="AG170" s="22"/>
    </row>
    <row r="171" spans="33:33" x14ac:dyDescent="0.25">
      <c r="AG171" s="22"/>
    </row>
    <row r="172" spans="33:33" x14ac:dyDescent="0.25">
      <c r="AG172" s="22"/>
    </row>
    <row r="173" spans="33:33" x14ac:dyDescent="0.25">
      <c r="AG173" s="22"/>
    </row>
    <row r="174" spans="33:33" x14ac:dyDescent="0.25">
      <c r="AG174" s="22"/>
    </row>
    <row r="175" spans="33:33" x14ac:dyDescent="0.25">
      <c r="AG175" s="22"/>
    </row>
    <row r="176" spans="33:33" x14ac:dyDescent="0.25">
      <c r="AG176" s="22"/>
    </row>
    <row r="177" spans="33:33" x14ac:dyDescent="0.25">
      <c r="AG177" s="22"/>
    </row>
    <row r="178" spans="33:33" x14ac:dyDescent="0.25">
      <c r="AG178" s="22"/>
    </row>
    <row r="179" spans="33:33" x14ac:dyDescent="0.25">
      <c r="AG179" s="22"/>
    </row>
    <row r="180" spans="33:33" x14ac:dyDescent="0.25">
      <c r="AG180" s="22"/>
    </row>
    <row r="181" spans="33:33" x14ac:dyDescent="0.25">
      <c r="AG181" s="22"/>
    </row>
    <row r="182" spans="33:33" x14ac:dyDescent="0.25">
      <c r="AG182" s="22"/>
    </row>
    <row r="183" spans="33:33" x14ac:dyDescent="0.25">
      <c r="AG183" s="22"/>
    </row>
    <row r="184" spans="33:33" x14ac:dyDescent="0.25">
      <c r="AG184" s="22"/>
    </row>
    <row r="185" spans="33:33" x14ac:dyDescent="0.25">
      <c r="AG185" s="22"/>
    </row>
    <row r="186" spans="33:33" x14ac:dyDescent="0.25">
      <c r="AG186" s="22"/>
    </row>
    <row r="187" spans="33:33" x14ac:dyDescent="0.25">
      <c r="AG187" s="22"/>
    </row>
    <row r="188" spans="33:33" x14ac:dyDescent="0.25">
      <c r="AG188" s="22"/>
    </row>
    <row r="189" spans="33:33" x14ac:dyDescent="0.25">
      <c r="AG189" s="22"/>
    </row>
    <row r="190" spans="33:33" x14ac:dyDescent="0.25">
      <c r="AG190" s="22"/>
    </row>
    <row r="191" spans="33:33" x14ac:dyDescent="0.25">
      <c r="AG191" s="22"/>
    </row>
    <row r="192" spans="33:33" x14ac:dyDescent="0.25">
      <c r="AG192" s="22"/>
    </row>
    <row r="193" spans="33:33" x14ac:dyDescent="0.25">
      <c r="AG193" s="22"/>
    </row>
    <row r="194" spans="33:33" x14ac:dyDescent="0.25">
      <c r="AG194" s="22"/>
    </row>
    <row r="195" spans="33:33" x14ac:dyDescent="0.25">
      <c r="AG195" s="22"/>
    </row>
    <row r="196" spans="33:33" x14ac:dyDescent="0.25">
      <c r="AG196" s="22"/>
    </row>
    <row r="197" spans="33:33" x14ac:dyDescent="0.25">
      <c r="AG197" s="22"/>
    </row>
    <row r="198" spans="33:33" x14ac:dyDescent="0.25">
      <c r="AG198" s="22"/>
    </row>
    <row r="199" spans="33:33" x14ac:dyDescent="0.25">
      <c r="AG199" s="22"/>
    </row>
    <row r="200" spans="33:33" x14ac:dyDescent="0.25">
      <c r="AG200" s="22"/>
    </row>
  </sheetData>
  <dataValidations disablePrompts="1" count="1">
    <dataValidation type="list" allowBlank="1" showInputMessage="1" showErrorMessage="1" sqref="A5 A15 A25 A35 A40" xr:uid="{F7DA76B0-08F8-4C19-88B0-42ADD679F1CE}">
      <formula1>$AG$3:$AG$200</formula1>
    </dataValidation>
  </dataValidations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5E576-94B7-43C4-A4E8-5405D045FF99}">
  <sheetPr>
    <tabColor theme="9" tint="0.59999389629810485"/>
  </sheetPr>
  <dimension ref="A2:Z51"/>
  <sheetViews>
    <sheetView topLeftCell="B1" zoomScale="70" zoomScaleNormal="70" workbookViewId="0">
      <pane ySplit="8" topLeftCell="A9" activePane="bottomLeft" state="frozen"/>
      <selection activeCell="AA3" sqref="AA3"/>
      <selection pane="bottomLeft" activeCell="B10" sqref="B10"/>
    </sheetView>
  </sheetViews>
  <sheetFormatPr baseColWidth="10" defaultRowHeight="13.2" outlineLevelCol="1" x14ac:dyDescent="0.25"/>
  <cols>
    <col min="1" max="1" width="6.6640625" style="37" bestFit="1" customWidth="1"/>
    <col min="2" max="2" width="10.6640625" style="37" bestFit="1" customWidth="1"/>
    <col min="3" max="3" width="7.6640625" style="37" hidden="1" customWidth="1" outlineLevel="1"/>
    <col min="4" max="4" width="15.33203125" style="37" bestFit="1" customWidth="1" collapsed="1"/>
    <col min="5" max="5" width="4.88671875" style="37" hidden="1" customWidth="1" outlineLevel="1"/>
    <col min="6" max="6" width="11.109375" style="37" bestFit="1" customWidth="1" collapsed="1"/>
    <col min="7" max="7" width="17" style="37" hidden="1" customWidth="1" outlineLevel="1"/>
    <col min="8" max="8" width="10" style="37" bestFit="1" customWidth="1" collapsed="1"/>
    <col min="9" max="9" width="12" style="37" bestFit="1" customWidth="1"/>
    <col min="10" max="10" width="7.44140625" style="37" customWidth="1" outlineLevel="1"/>
    <col min="11" max="11" width="9.33203125" style="37" customWidth="1" outlineLevel="1"/>
    <col min="12" max="12" width="12.6640625" style="37" bestFit="1" customWidth="1"/>
    <col min="13" max="13" width="17.33203125" style="37" hidden="1" customWidth="1" outlineLevel="1"/>
    <col min="14" max="14" width="4.6640625" style="37" bestFit="1" customWidth="1" collapsed="1"/>
    <col min="15" max="15" width="19" style="10" bestFit="1" customWidth="1"/>
    <col min="16" max="16" width="19.109375" style="10" bestFit="1" customWidth="1"/>
    <col min="17" max="17" width="11.88671875" style="5" bestFit="1" customWidth="1"/>
    <col min="18" max="18" width="18.109375" style="5" bestFit="1" customWidth="1"/>
    <col min="19" max="19" width="13.5546875" style="5" bestFit="1" customWidth="1"/>
    <col min="20" max="20" width="6.5546875" style="5" bestFit="1" customWidth="1"/>
    <col min="21" max="21" width="18.109375" style="5" bestFit="1" customWidth="1"/>
    <col min="22" max="22" width="13.5546875" style="5" bestFit="1" customWidth="1"/>
    <col min="23" max="23" width="6.5546875" style="5" bestFit="1" customWidth="1"/>
    <col min="24" max="24" width="18.109375" style="5" bestFit="1" customWidth="1"/>
    <col min="25" max="25" width="13.5546875" style="5" bestFit="1" customWidth="1"/>
    <col min="26" max="26" width="6.5546875" style="5" bestFit="1" customWidth="1"/>
    <col min="27" max="16384" width="11.5546875" style="5"/>
  </cols>
  <sheetData>
    <row r="2" spans="1:26" x14ac:dyDescent="0.25">
      <c r="B2" s="38"/>
      <c r="D2" s="37" t="s">
        <v>210</v>
      </c>
      <c r="P2" s="5"/>
    </row>
    <row r="3" spans="1:26" x14ac:dyDescent="0.25">
      <c r="P3" s="5"/>
    </row>
    <row r="4" spans="1:26" x14ac:dyDescent="0.25">
      <c r="O4" s="16" t="s">
        <v>174</v>
      </c>
      <c r="P4" s="27" t="s">
        <v>182</v>
      </c>
      <c r="Q4" s="16" t="s">
        <v>169</v>
      </c>
      <c r="R4" s="57">
        <v>1</v>
      </c>
      <c r="S4" s="58"/>
      <c r="T4" s="59"/>
      <c r="U4" s="57">
        <v>2</v>
      </c>
      <c r="V4" s="58"/>
      <c r="W4" s="59"/>
      <c r="X4" s="57">
        <v>2</v>
      </c>
      <c r="Y4" s="58"/>
      <c r="Z4" s="59"/>
    </row>
    <row r="5" spans="1:26" x14ac:dyDescent="0.25">
      <c r="O5" s="34">
        <v>50</v>
      </c>
      <c r="P5" s="35">
        <v>0.33</v>
      </c>
      <c r="R5" s="15" t="s">
        <v>28</v>
      </c>
      <c r="S5" s="15" t="s">
        <v>29</v>
      </c>
      <c r="T5" s="15" t="s">
        <v>163</v>
      </c>
      <c r="U5" s="15" t="s">
        <v>28</v>
      </c>
      <c r="V5" s="15" t="s">
        <v>29</v>
      </c>
      <c r="W5" s="15" t="s">
        <v>163</v>
      </c>
      <c r="X5" s="15" t="s">
        <v>28</v>
      </c>
      <c r="Y5" s="15" t="s">
        <v>29</v>
      </c>
      <c r="Z5" s="15" t="s">
        <v>163</v>
      </c>
    </row>
    <row r="6" spans="1:26" x14ac:dyDescent="0.25">
      <c r="O6" s="5"/>
      <c r="P6" s="5"/>
      <c r="R6" s="36">
        <v>160</v>
      </c>
      <c r="S6" s="55">
        <f>VLOOKUP(R6,CDC!$F$2:$H$30,3,FALSE)</f>
        <v>11309.7335544</v>
      </c>
      <c r="T6" s="6"/>
      <c r="U6" s="36">
        <v>160</v>
      </c>
      <c r="V6" s="55">
        <f>VLOOKUP(U6,CDC!$F$2:$H$30,3,FALSE)</f>
        <v>11309.7335544</v>
      </c>
      <c r="W6" s="6"/>
      <c r="X6" s="36">
        <v>160</v>
      </c>
      <c r="Y6" s="55">
        <f>VLOOKUP(X6,CDC!$F$2:$H$30,3,FALSE)</f>
        <v>11309.7335544</v>
      </c>
      <c r="Z6" s="6"/>
    </row>
    <row r="7" spans="1:26" x14ac:dyDescent="0.25">
      <c r="O7" s="5"/>
      <c r="Q7" s="11"/>
      <c r="R7" s="16" t="s">
        <v>30</v>
      </c>
      <c r="S7" s="17">
        <f>S9/S6</f>
        <v>0.3398842228696457</v>
      </c>
      <c r="T7" s="18">
        <f>T9</f>
        <v>5.5</v>
      </c>
      <c r="U7" s="16" t="s">
        <v>30</v>
      </c>
      <c r="V7" s="17">
        <f>V9/V6</f>
        <v>0.26222987356286465</v>
      </c>
      <c r="W7" s="18">
        <f>W9</f>
        <v>4.1749999999999998</v>
      </c>
      <c r="X7" s="16" t="s">
        <v>30</v>
      </c>
      <c r="Y7" s="17">
        <f>Y9/Y6</f>
        <v>0.39174220848698371</v>
      </c>
      <c r="Z7" s="18">
        <f>Z9</f>
        <v>3.375</v>
      </c>
    </row>
    <row r="8" spans="1:26" ht="62.25" customHeight="1" x14ac:dyDescent="0.25">
      <c r="A8" s="39" t="s">
        <v>135</v>
      </c>
      <c r="B8" s="39" t="s">
        <v>136</v>
      </c>
      <c r="C8" s="39" t="s">
        <v>137</v>
      </c>
      <c r="D8" s="39" t="s">
        <v>161</v>
      </c>
      <c r="E8" s="39"/>
      <c r="F8" s="39" t="s">
        <v>150</v>
      </c>
      <c r="G8" s="39" t="s">
        <v>158</v>
      </c>
      <c r="H8" s="40" t="s">
        <v>175</v>
      </c>
      <c r="I8" s="39" t="s">
        <v>149</v>
      </c>
      <c r="J8" s="39" t="s">
        <v>157</v>
      </c>
      <c r="K8" s="39" t="s">
        <v>31</v>
      </c>
      <c r="L8" s="39" t="s">
        <v>159</v>
      </c>
      <c r="M8" s="39" t="s">
        <v>160</v>
      </c>
      <c r="N8" s="39" t="s">
        <v>27</v>
      </c>
      <c r="O8" s="21" t="s">
        <v>208</v>
      </c>
      <c r="P8" s="21" t="s">
        <v>209</v>
      </c>
      <c r="Q8" s="21" t="s">
        <v>32</v>
      </c>
      <c r="R8" s="14" t="s">
        <v>211</v>
      </c>
      <c r="S8" s="19" t="s">
        <v>176</v>
      </c>
      <c r="T8" s="14" t="s">
        <v>163</v>
      </c>
      <c r="U8" s="14" t="s">
        <v>211</v>
      </c>
      <c r="V8" s="19" t="s">
        <v>176</v>
      </c>
      <c r="W8" s="14" t="s">
        <v>163</v>
      </c>
      <c r="X8" s="14" t="s">
        <v>211</v>
      </c>
      <c r="Y8" s="19" t="s">
        <v>176</v>
      </c>
      <c r="Z8" s="14" t="s">
        <v>163</v>
      </c>
    </row>
    <row r="9" spans="1:26" x14ac:dyDescent="0.25">
      <c r="A9" s="41"/>
      <c r="B9" s="41"/>
      <c r="C9" s="41"/>
      <c r="D9" s="41"/>
      <c r="E9" s="41"/>
      <c r="F9" s="41"/>
      <c r="G9" s="41"/>
      <c r="H9" s="42"/>
      <c r="I9" s="41"/>
      <c r="J9" s="41"/>
      <c r="K9" s="41"/>
      <c r="L9" s="41"/>
      <c r="M9" s="41"/>
      <c r="N9" s="41"/>
      <c r="O9" s="12"/>
      <c r="P9" s="12"/>
      <c r="Q9" s="12"/>
      <c r="R9" s="15"/>
      <c r="S9" s="20">
        <f>SUM(S10:S51)</f>
        <v>3844</v>
      </c>
      <c r="T9" s="20">
        <f>SUM(T10:T51)</f>
        <v>5.5</v>
      </c>
      <c r="U9" s="15"/>
      <c r="V9" s="20">
        <f>SUM(V10:V51)</f>
        <v>2965.75</v>
      </c>
      <c r="W9" s="20">
        <f>SUM(W10:W51)</f>
        <v>4.1749999999999998</v>
      </c>
      <c r="X9" s="15"/>
      <c r="Y9" s="20">
        <f>SUM(Y10:Y51)</f>
        <v>4430.5</v>
      </c>
      <c r="Z9" s="20">
        <f>SUM(Z10:Z51)</f>
        <v>3.375</v>
      </c>
    </row>
    <row r="10" spans="1:26" s="32" customFormat="1" x14ac:dyDescent="0.25">
      <c r="A10" s="43"/>
      <c r="B10" s="44" t="s">
        <v>143</v>
      </c>
      <c r="C10" s="45"/>
      <c r="D10" s="45" t="s">
        <v>170</v>
      </c>
      <c r="E10" s="46">
        <f>VLOOKUP(D10,Données!$F$3:$G$10,2,FALSE)</f>
        <v>4</v>
      </c>
      <c r="F10" s="45" t="s">
        <v>153</v>
      </c>
      <c r="G10" s="46">
        <f t="array" ref="G10">_xlfn.SWITCH(F10,"Jointif",1,"1 diamètre",2,"2 diamètres",3)</f>
        <v>1</v>
      </c>
      <c r="H10" s="45">
        <v>1</v>
      </c>
      <c r="I10" s="47" t="s">
        <v>58</v>
      </c>
      <c r="J10" s="48">
        <f>VLOOKUP(I10,Câbles!$A$2:$E$200,3,FALSE)</f>
        <v>961</v>
      </c>
      <c r="K10" s="48">
        <f>VLOOKUP(I10,Câbles!$A$2:$E$200,2,FALSE)</f>
        <v>31</v>
      </c>
      <c r="L10" s="47" t="s">
        <v>141</v>
      </c>
      <c r="M10" s="49">
        <f>VLOOKUP(L10,Données!$A$3:$B$21,2,FALSE)</f>
        <v>0.75</v>
      </c>
      <c r="N10" s="47">
        <v>1</v>
      </c>
      <c r="O10" s="50">
        <f t="shared" ref="O10:O51" si="0">E10*H10*J10*M10*N10*G10</f>
        <v>2883</v>
      </c>
      <c r="P10" s="50">
        <f t="shared" ref="P10:P51" si="1">E10*G10*H10*K10*M10*N10</f>
        <v>93</v>
      </c>
      <c r="Q10" s="48">
        <f>SUMIF(cables,I10,Câbles!$D$2:$D$126)*N10*E10/1000</f>
        <v>4.4000000000000004</v>
      </c>
      <c r="R10" s="51">
        <v>1</v>
      </c>
      <c r="S10" s="50">
        <f>+R10*$O10</f>
        <v>2883</v>
      </c>
      <c r="T10" s="52">
        <f t="shared" ref="T10:T51" si="2">$Q10*R10</f>
        <v>4.4000000000000004</v>
      </c>
      <c r="U10" s="51"/>
      <c r="V10" s="50">
        <f>+U10*$O10</f>
        <v>0</v>
      </c>
      <c r="W10" s="52">
        <f t="shared" ref="W10:W51" si="3">$Q10*U10</f>
        <v>0</v>
      </c>
      <c r="X10" s="51"/>
      <c r="Y10" s="50">
        <f>+X10*$O10</f>
        <v>0</v>
      </c>
      <c r="Z10" s="52">
        <f t="shared" ref="Z10:Z51" si="4">$Q10*X10</f>
        <v>0</v>
      </c>
    </row>
    <row r="11" spans="1:26" s="32" customFormat="1" x14ac:dyDescent="0.25">
      <c r="A11" s="43"/>
      <c r="B11" s="44" t="s">
        <v>144</v>
      </c>
      <c r="C11" s="45"/>
      <c r="D11" s="45" t="s">
        <v>162</v>
      </c>
      <c r="E11" s="46">
        <f>VLOOKUP(D11,Données!$F$3:$G$10,2,FALSE)</f>
        <v>1</v>
      </c>
      <c r="F11" s="45" t="s">
        <v>153</v>
      </c>
      <c r="G11" s="46">
        <f t="array" ref="G11">_xlfn.SWITCH(F11,"Jointif",1,"1 diamètre",#REF!,"2 diamètres",#REF!*2)</f>
        <v>1</v>
      </c>
      <c r="H11" s="45">
        <v>1</v>
      </c>
      <c r="I11" s="47" t="s">
        <v>58</v>
      </c>
      <c r="J11" s="48">
        <f>VLOOKUP(I11,Câbles!A3:E201,3,FALSE)</f>
        <v>961</v>
      </c>
      <c r="K11" s="48">
        <f>VLOOKUP(I11,Câbles!$A$2:$E$200,2,FALSE)</f>
        <v>31</v>
      </c>
      <c r="L11" s="47" t="s">
        <v>140</v>
      </c>
      <c r="M11" s="49">
        <f>VLOOKUP(L11,Données!$A$3:$B$21,2,FALSE)</f>
        <v>1</v>
      </c>
      <c r="N11" s="47">
        <v>1</v>
      </c>
      <c r="O11" s="50">
        <f t="shared" si="0"/>
        <v>961</v>
      </c>
      <c r="P11" s="50">
        <f t="shared" si="1"/>
        <v>31</v>
      </c>
      <c r="Q11" s="48">
        <f>SUMIF(cables,I11,Câbles!$D$2:$D$126)*N11*E11/1000</f>
        <v>1.1000000000000001</v>
      </c>
      <c r="R11" s="51">
        <v>1</v>
      </c>
      <c r="S11" s="50">
        <f t="shared" ref="S11:S51" si="5">+R11*$O11</f>
        <v>961</v>
      </c>
      <c r="T11" s="52">
        <f t="shared" si="2"/>
        <v>1.1000000000000001</v>
      </c>
      <c r="U11" s="51"/>
      <c r="V11" s="50">
        <f t="shared" ref="V11:V51" si="6">+U11*$O11</f>
        <v>0</v>
      </c>
      <c r="W11" s="52">
        <f t="shared" si="3"/>
        <v>0</v>
      </c>
      <c r="X11" s="51"/>
      <c r="Y11" s="50">
        <f t="shared" ref="Y11:Y51" si="7">+X11*$O11</f>
        <v>0</v>
      </c>
      <c r="Z11" s="52">
        <f t="shared" si="4"/>
        <v>0</v>
      </c>
    </row>
    <row r="12" spans="1:26" s="32" customFormat="1" x14ac:dyDescent="0.25">
      <c r="A12" s="43"/>
      <c r="B12" s="44" t="s">
        <v>145</v>
      </c>
      <c r="C12" s="45"/>
      <c r="D12" s="45" t="s">
        <v>170</v>
      </c>
      <c r="E12" s="46">
        <f>VLOOKUP(D12,Données!$F$3:$G$10,2,FALSE)</f>
        <v>4</v>
      </c>
      <c r="F12" s="45" t="s">
        <v>153</v>
      </c>
      <c r="G12" s="46">
        <f t="array" ref="G12">_xlfn.SWITCH(F12,"Jointif",1,"1 diamètre",#REF!,"2 diamètres",#REF!*2)</f>
        <v>1</v>
      </c>
      <c r="H12" s="45">
        <v>1</v>
      </c>
      <c r="I12" s="47" t="s">
        <v>57</v>
      </c>
      <c r="J12" s="48">
        <f>VLOOKUP(I12,Câbles!A4:E202,3,FALSE)</f>
        <v>812.25</v>
      </c>
      <c r="K12" s="48">
        <f>VLOOKUP(I12,Câbles!$A$2:$E$200,2,FALSE)</f>
        <v>28.5</v>
      </c>
      <c r="L12" s="47" t="s">
        <v>141</v>
      </c>
      <c r="M12" s="49">
        <f>VLOOKUP(L12,Données!$A$3:$B$21,2,FALSE)</f>
        <v>0.75</v>
      </c>
      <c r="N12" s="47">
        <v>1</v>
      </c>
      <c r="O12" s="50">
        <f t="shared" si="0"/>
        <v>2436.75</v>
      </c>
      <c r="P12" s="50">
        <f t="shared" si="1"/>
        <v>85.5</v>
      </c>
      <c r="Q12" s="48">
        <f>SUMIF(cables,I12,Câbles!$D$2:$D$126)*N12*E12/1000</f>
        <v>3.6</v>
      </c>
      <c r="R12" s="51"/>
      <c r="S12" s="50">
        <f t="shared" si="5"/>
        <v>0</v>
      </c>
      <c r="T12" s="52">
        <f t="shared" si="2"/>
        <v>0</v>
      </c>
      <c r="U12" s="51">
        <v>1</v>
      </c>
      <c r="V12" s="50">
        <f t="shared" si="6"/>
        <v>2436.75</v>
      </c>
      <c r="W12" s="52">
        <f t="shared" si="3"/>
        <v>3.6</v>
      </c>
      <c r="X12" s="51"/>
      <c r="Y12" s="50">
        <f t="shared" si="7"/>
        <v>0</v>
      </c>
      <c r="Z12" s="52">
        <f t="shared" si="4"/>
        <v>0</v>
      </c>
    </row>
    <row r="13" spans="1:26" s="32" customFormat="1" x14ac:dyDescent="0.25">
      <c r="A13" s="43"/>
      <c r="B13" s="44" t="s">
        <v>146</v>
      </c>
      <c r="C13" s="45"/>
      <c r="D13" s="45" t="s">
        <v>162</v>
      </c>
      <c r="E13" s="46">
        <f>VLOOKUP(D13,Données!$F$3:$G$10,2,FALSE)</f>
        <v>1</v>
      </c>
      <c r="F13" s="45" t="s">
        <v>153</v>
      </c>
      <c r="G13" s="46">
        <f t="array" ref="G13">_xlfn.SWITCH(F13,"Jointif",1,"1 diamètre",#REF!,"2 diamètres",#REF!*2)</f>
        <v>1</v>
      </c>
      <c r="H13" s="45">
        <v>1</v>
      </c>
      <c r="I13" s="47" t="s">
        <v>55</v>
      </c>
      <c r="J13" s="48">
        <f>VLOOKUP(I13,Câbles!A5:E203,3,FALSE)</f>
        <v>529</v>
      </c>
      <c r="K13" s="48">
        <f>VLOOKUP(I13,Câbles!$A$2:$E$200,2,FALSE)</f>
        <v>23</v>
      </c>
      <c r="L13" s="47" t="s">
        <v>140</v>
      </c>
      <c r="M13" s="49">
        <f>VLOOKUP(L13,Données!$A$3:$B$21,2,FALSE)</f>
        <v>1</v>
      </c>
      <c r="N13" s="47">
        <v>1</v>
      </c>
      <c r="O13" s="50">
        <f t="shared" si="0"/>
        <v>529</v>
      </c>
      <c r="P13" s="50">
        <f t="shared" si="1"/>
        <v>23</v>
      </c>
      <c r="Q13" s="48">
        <f>SUMIF(cables,I13,Câbles!$D$2:$D$126)*N13*E13/1000</f>
        <v>0.57499999999999996</v>
      </c>
      <c r="R13" s="51"/>
      <c r="S13" s="50">
        <f t="shared" si="5"/>
        <v>0</v>
      </c>
      <c r="T13" s="52">
        <f t="shared" si="2"/>
        <v>0</v>
      </c>
      <c r="U13" s="51">
        <v>1</v>
      </c>
      <c r="V13" s="50">
        <f t="shared" si="6"/>
        <v>529</v>
      </c>
      <c r="W13" s="52">
        <f t="shared" si="3"/>
        <v>0.57499999999999996</v>
      </c>
      <c r="X13" s="51"/>
      <c r="Y13" s="50">
        <f t="shared" si="7"/>
        <v>0</v>
      </c>
      <c r="Z13" s="52">
        <f t="shared" si="4"/>
        <v>0</v>
      </c>
    </row>
    <row r="14" spans="1:26" s="32" customFormat="1" x14ac:dyDescent="0.25">
      <c r="A14" s="43"/>
      <c r="B14" s="44" t="s">
        <v>147</v>
      </c>
      <c r="C14" s="45"/>
      <c r="D14" s="45" t="s">
        <v>170</v>
      </c>
      <c r="E14" s="46">
        <f>VLOOKUP(D14,Données!$F$3:$G$10,2,FALSE)</f>
        <v>4</v>
      </c>
      <c r="F14" s="45" t="s">
        <v>153</v>
      </c>
      <c r="G14" s="46">
        <f t="array" ref="G14">_xlfn.SWITCH(F14,"Jointif",1,"1 diamètre",#REF!,"2 diamètres",#REF!*2)</f>
        <v>1</v>
      </c>
      <c r="H14" s="45">
        <v>2</v>
      </c>
      <c r="I14" s="47" t="s">
        <v>56</v>
      </c>
      <c r="J14" s="48">
        <f>VLOOKUP(I14,Câbles!A6:E204,3,FALSE)</f>
        <v>650.25</v>
      </c>
      <c r="K14" s="48">
        <f>VLOOKUP(I14,Câbles!$A$2:$E$200,2,FALSE)</f>
        <v>25.5</v>
      </c>
      <c r="L14" s="47" t="s">
        <v>141</v>
      </c>
      <c r="M14" s="49">
        <f>VLOOKUP(L14,Données!$A$3:$B$21,2,FALSE)</f>
        <v>0.75</v>
      </c>
      <c r="N14" s="47">
        <v>1</v>
      </c>
      <c r="O14" s="50">
        <f t="shared" si="0"/>
        <v>3901.5</v>
      </c>
      <c r="P14" s="50">
        <f t="shared" si="1"/>
        <v>153</v>
      </c>
      <c r="Q14" s="48">
        <f>SUMIF(cables,I14,Câbles!$D$2:$D$126)*N14*E14/1000</f>
        <v>2.8</v>
      </c>
      <c r="R14" s="51"/>
      <c r="S14" s="50">
        <f t="shared" si="5"/>
        <v>0</v>
      </c>
      <c r="T14" s="52">
        <f t="shared" si="2"/>
        <v>0</v>
      </c>
      <c r="U14" s="51"/>
      <c r="V14" s="50">
        <f t="shared" si="6"/>
        <v>0</v>
      </c>
      <c r="W14" s="52">
        <f t="shared" si="3"/>
        <v>0</v>
      </c>
      <c r="X14" s="51">
        <v>1</v>
      </c>
      <c r="Y14" s="50">
        <f t="shared" si="7"/>
        <v>3901.5</v>
      </c>
      <c r="Z14" s="52">
        <f t="shared" si="4"/>
        <v>2.8</v>
      </c>
    </row>
    <row r="15" spans="1:26" s="32" customFormat="1" x14ac:dyDescent="0.25">
      <c r="A15" s="43"/>
      <c r="B15" s="44" t="s">
        <v>148</v>
      </c>
      <c r="C15" s="45"/>
      <c r="D15" s="45" t="s">
        <v>162</v>
      </c>
      <c r="E15" s="46">
        <f>VLOOKUP(D15,Données!$F$3:$G$10,2,FALSE)</f>
        <v>1</v>
      </c>
      <c r="F15" s="45" t="s">
        <v>153</v>
      </c>
      <c r="G15" s="46">
        <f t="array" ref="G15">_xlfn.SWITCH(F15,"Jointif",1,"1 diamètre",#REF!,"2 diamètres",#REF!*2)</f>
        <v>1</v>
      </c>
      <c r="H15" s="45">
        <v>1</v>
      </c>
      <c r="I15" s="47" t="s">
        <v>55</v>
      </c>
      <c r="J15" s="48">
        <f>VLOOKUP(I15,Câbles!A7:E205,3,FALSE)</f>
        <v>529</v>
      </c>
      <c r="K15" s="48">
        <f>VLOOKUP(I15,Câbles!$A$2:$E$200,2,FALSE)</f>
        <v>23</v>
      </c>
      <c r="L15" s="47" t="s">
        <v>140</v>
      </c>
      <c r="M15" s="49">
        <f>VLOOKUP(L15,Données!$A$3:$B$21,2,FALSE)</f>
        <v>1</v>
      </c>
      <c r="N15" s="47">
        <v>1</v>
      </c>
      <c r="O15" s="50">
        <f t="shared" si="0"/>
        <v>529</v>
      </c>
      <c r="P15" s="50">
        <f t="shared" si="1"/>
        <v>23</v>
      </c>
      <c r="Q15" s="48">
        <f>SUMIF(cables,I15,Câbles!$D$2:$D$126)*N15*E15/1000</f>
        <v>0.57499999999999996</v>
      </c>
      <c r="R15" s="51"/>
      <c r="S15" s="50">
        <f t="shared" si="5"/>
        <v>0</v>
      </c>
      <c r="T15" s="52">
        <f t="shared" si="2"/>
        <v>0</v>
      </c>
      <c r="U15" s="51"/>
      <c r="V15" s="50">
        <f t="shared" si="6"/>
        <v>0</v>
      </c>
      <c r="W15" s="52">
        <f t="shared" si="3"/>
        <v>0</v>
      </c>
      <c r="X15" s="51">
        <v>1</v>
      </c>
      <c r="Y15" s="50">
        <f t="shared" si="7"/>
        <v>529</v>
      </c>
      <c r="Z15" s="52">
        <f t="shared" si="4"/>
        <v>0.57499999999999996</v>
      </c>
    </row>
    <row r="16" spans="1:26" s="32" customFormat="1" x14ac:dyDescent="0.25">
      <c r="A16" s="43"/>
      <c r="B16" s="44" t="s">
        <v>155</v>
      </c>
      <c r="C16" s="45"/>
      <c r="D16" s="45" t="s">
        <v>170</v>
      </c>
      <c r="E16" s="46">
        <f>VLOOKUP(D16,Données!$F$3:$G$10,2,FALSE)</f>
        <v>4</v>
      </c>
      <c r="F16" s="45" t="s">
        <v>153</v>
      </c>
      <c r="G16" s="46">
        <f t="array" ref="G16">_xlfn.SWITCH(F16,"Jointif",1,"1 diamètre",#REF!,"2 diamètres",#REF!*2)</f>
        <v>1</v>
      </c>
      <c r="H16" s="45">
        <v>1</v>
      </c>
      <c r="I16" s="47" t="s">
        <v>35</v>
      </c>
      <c r="J16" s="48">
        <f>VLOOKUP(I16,Câbles!A8:E206,3,FALSE)</f>
        <v>441</v>
      </c>
      <c r="K16" s="48">
        <f>VLOOKUP(I16,Câbles!$A$2:$E$200,2,FALSE)</f>
        <v>21</v>
      </c>
      <c r="L16" s="47" t="s">
        <v>141</v>
      </c>
      <c r="M16" s="49">
        <f>VLOOKUP(L16,Données!$A$3:$B$21,2,FALSE)</f>
        <v>0.75</v>
      </c>
      <c r="N16" s="47">
        <v>1</v>
      </c>
      <c r="O16" s="50">
        <f t="shared" si="0"/>
        <v>1323</v>
      </c>
      <c r="P16" s="50">
        <f t="shared" si="1"/>
        <v>63</v>
      </c>
      <c r="Q16" s="48">
        <f>SUMIF(cables,I16,Câbles!$D$2:$D$126)*N16*E16/1000</f>
        <v>1.88</v>
      </c>
      <c r="R16" s="51"/>
      <c r="S16" s="50">
        <f t="shared" si="5"/>
        <v>0</v>
      </c>
      <c r="T16" s="52">
        <f t="shared" si="2"/>
        <v>0</v>
      </c>
      <c r="U16" s="51"/>
      <c r="V16" s="50">
        <f t="shared" si="6"/>
        <v>0</v>
      </c>
      <c r="W16" s="52">
        <f t="shared" si="3"/>
        <v>0</v>
      </c>
      <c r="X16" s="51"/>
      <c r="Y16" s="50">
        <f t="shared" si="7"/>
        <v>0</v>
      </c>
      <c r="Z16" s="52">
        <f t="shared" si="4"/>
        <v>0</v>
      </c>
    </row>
    <row r="17" spans="1:26" s="32" customFormat="1" x14ac:dyDescent="0.25">
      <c r="A17" s="43"/>
      <c r="B17" s="44" t="s">
        <v>156</v>
      </c>
      <c r="C17" s="45"/>
      <c r="D17" s="45" t="s">
        <v>162</v>
      </c>
      <c r="E17" s="46">
        <f>VLOOKUP(D17,Données!$F$3:$G$10,2,FALSE)</f>
        <v>1</v>
      </c>
      <c r="F17" s="45" t="s">
        <v>153</v>
      </c>
      <c r="G17" s="46">
        <f t="array" ref="G17">_xlfn.SWITCH(F17,"Jointif",1,"1 diamètre",#REF!,"2 diamètres",#REF!*2)</f>
        <v>1</v>
      </c>
      <c r="H17" s="45">
        <v>1</v>
      </c>
      <c r="I17" s="47" t="s">
        <v>45</v>
      </c>
      <c r="J17" s="48">
        <f>VLOOKUP(I17,Câbles!A9:E207,3,FALSE)</f>
        <v>289</v>
      </c>
      <c r="K17" s="48">
        <f>VLOOKUP(I17,Câbles!$A$2:$E$200,2,FALSE)</f>
        <v>17</v>
      </c>
      <c r="L17" s="47" t="s">
        <v>140</v>
      </c>
      <c r="M17" s="49">
        <f>VLOOKUP(L17,Données!$A$3:$B$21,2,FALSE)</f>
        <v>1</v>
      </c>
      <c r="N17" s="47">
        <v>1</v>
      </c>
      <c r="O17" s="50">
        <f t="shared" si="0"/>
        <v>289</v>
      </c>
      <c r="P17" s="50">
        <f t="shared" si="1"/>
        <v>17</v>
      </c>
      <c r="Q17" s="48">
        <f>SUMIF(cables,I17,Câbles!$D$2:$D$126)*N17*E17/1000</f>
        <v>0.3</v>
      </c>
      <c r="R17" s="51"/>
      <c r="S17" s="50">
        <f t="shared" si="5"/>
        <v>0</v>
      </c>
      <c r="T17" s="52">
        <f t="shared" si="2"/>
        <v>0</v>
      </c>
      <c r="U17" s="51"/>
      <c r="V17" s="50">
        <f t="shared" si="6"/>
        <v>0</v>
      </c>
      <c r="W17" s="52">
        <f t="shared" si="3"/>
        <v>0</v>
      </c>
      <c r="X17" s="51"/>
      <c r="Y17" s="50">
        <f t="shared" si="7"/>
        <v>0</v>
      </c>
      <c r="Z17" s="52">
        <f t="shared" si="4"/>
        <v>0</v>
      </c>
    </row>
    <row r="18" spans="1:26" s="32" customFormat="1" x14ac:dyDescent="0.25">
      <c r="A18" s="43"/>
      <c r="B18" s="44" t="s">
        <v>164</v>
      </c>
      <c r="C18" s="45"/>
      <c r="D18" s="45" t="s">
        <v>170</v>
      </c>
      <c r="E18" s="46">
        <f>VLOOKUP(D18,Données!$F$3:$G$10,2,FALSE)</f>
        <v>4</v>
      </c>
      <c r="F18" s="45" t="s">
        <v>153</v>
      </c>
      <c r="G18" s="46">
        <f t="array" ref="G18">_xlfn.SWITCH(F18,"Jointif",1,"1 diamètre",#REF!,"2 diamètres",#REF!*2)</f>
        <v>1</v>
      </c>
      <c r="H18" s="45">
        <v>1</v>
      </c>
      <c r="I18" s="47" t="s">
        <v>57</v>
      </c>
      <c r="J18" s="48">
        <f>VLOOKUP(I18,Câbles!A10:E208,3,FALSE)</f>
        <v>812.25</v>
      </c>
      <c r="K18" s="48">
        <f>VLOOKUP(I18,Câbles!$A$2:$E$200,2,FALSE)</f>
        <v>28.5</v>
      </c>
      <c r="L18" s="47" t="s">
        <v>141</v>
      </c>
      <c r="M18" s="49">
        <f>VLOOKUP(L18,Données!$A$3:$B$21,2,FALSE)</f>
        <v>0.75</v>
      </c>
      <c r="N18" s="47">
        <v>1</v>
      </c>
      <c r="O18" s="50">
        <f t="shared" si="0"/>
        <v>2436.75</v>
      </c>
      <c r="P18" s="50">
        <f t="shared" si="1"/>
        <v>85.5</v>
      </c>
      <c r="Q18" s="48">
        <f>SUMIF(cables,I18,Câbles!$D$2:$D$126)*N18*E18/1000</f>
        <v>3.6</v>
      </c>
      <c r="R18" s="51"/>
      <c r="S18" s="53">
        <f t="shared" si="5"/>
        <v>0</v>
      </c>
      <c r="T18" s="52">
        <f t="shared" si="2"/>
        <v>0</v>
      </c>
      <c r="U18" s="51"/>
      <c r="V18" s="53">
        <f t="shared" si="6"/>
        <v>0</v>
      </c>
      <c r="W18" s="52">
        <f t="shared" si="3"/>
        <v>0</v>
      </c>
      <c r="X18" s="51"/>
      <c r="Y18" s="53">
        <f t="shared" si="7"/>
        <v>0</v>
      </c>
      <c r="Z18" s="52">
        <f t="shared" si="4"/>
        <v>0</v>
      </c>
    </row>
    <row r="19" spans="1:26" s="32" customFormat="1" x14ac:dyDescent="0.25">
      <c r="A19" s="43"/>
      <c r="B19" s="44" t="s">
        <v>165</v>
      </c>
      <c r="C19" s="45"/>
      <c r="D19" s="45" t="s">
        <v>162</v>
      </c>
      <c r="E19" s="46">
        <f>VLOOKUP(D19,Données!$F$3:$G$10,2,FALSE)</f>
        <v>1</v>
      </c>
      <c r="F19" s="45" t="s">
        <v>153</v>
      </c>
      <c r="G19" s="46">
        <f t="array" ref="G19">_xlfn.SWITCH(F19,"Jointif",1,"1 diamètre",#REF!,"2 diamètres",#REF!*2)</f>
        <v>1</v>
      </c>
      <c r="H19" s="45">
        <v>1</v>
      </c>
      <c r="I19" s="47" t="s">
        <v>47</v>
      </c>
      <c r="J19" s="48">
        <f>VLOOKUP(I19,Câbles!A11:E209,3,FALSE)</f>
        <v>361</v>
      </c>
      <c r="K19" s="48">
        <f>VLOOKUP(I19,Câbles!$A$2:$E$200,2,FALSE)</f>
        <v>19</v>
      </c>
      <c r="L19" s="47" t="s">
        <v>141</v>
      </c>
      <c r="M19" s="49">
        <f>VLOOKUP(L19,Données!$A$3:$B$21,2,FALSE)</f>
        <v>0.75</v>
      </c>
      <c r="N19" s="47">
        <v>1</v>
      </c>
      <c r="O19" s="50">
        <f t="shared" si="0"/>
        <v>270.75</v>
      </c>
      <c r="P19" s="50">
        <f t="shared" si="1"/>
        <v>14.25</v>
      </c>
      <c r="Q19" s="48">
        <f>SUMIF(cables,I19,Câbles!$D$2:$D$126)*N19*E19/1000</f>
        <v>0.38</v>
      </c>
      <c r="R19" s="51"/>
      <c r="S19" s="53">
        <f t="shared" si="5"/>
        <v>0</v>
      </c>
      <c r="T19" s="52">
        <f t="shared" si="2"/>
        <v>0</v>
      </c>
      <c r="U19" s="51"/>
      <c r="V19" s="53">
        <f t="shared" si="6"/>
        <v>0</v>
      </c>
      <c r="W19" s="52">
        <f t="shared" si="3"/>
        <v>0</v>
      </c>
      <c r="X19" s="51"/>
      <c r="Y19" s="53">
        <f t="shared" si="7"/>
        <v>0</v>
      </c>
      <c r="Z19" s="52">
        <f t="shared" si="4"/>
        <v>0</v>
      </c>
    </row>
    <row r="20" spans="1:26" s="32" customFormat="1" x14ac:dyDescent="0.25">
      <c r="A20" s="43"/>
      <c r="B20" s="44" t="s">
        <v>166</v>
      </c>
      <c r="C20" s="45"/>
      <c r="D20" s="45" t="s">
        <v>170</v>
      </c>
      <c r="E20" s="46">
        <f>VLOOKUP(D20,Données!$F$3:$G$10,2,FALSE)</f>
        <v>4</v>
      </c>
      <c r="F20" s="45" t="s">
        <v>153</v>
      </c>
      <c r="G20" s="46">
        <f t="array" ref="G20">_xlfn.SWITCH(F20,"Jointif",1,"1 diamètre",#REF!,"2 diamètres",#REF!*2)</f>
        <v>1</v>
      </c>
      <c r="H20" s="45">
        <v>1</v>
      </c>
      <c r="I20" s="47" t="s">
        <v>57</v>
      </c>
      <c r="J20" s="48">
        <f>VLOOKUP(I20,Câbles!A12:E210,3,FALSE)</f>
        <v>812.25</v>
      </c>
      <c r="K20" s="48">
        <f>VLOOKUP(I20,Câbles!$A$2:$E$200,2,FALSE)</f>
        <v>28.5</v>
      </c>
      <c r="L20" s="47" t="s">
        <v>141</v>
      </c>
      <c r="M20" s="49">
        <f>VLOOKUP(L20,Données!$A$3:$B$21,2,FALSE)</f>
        <v>0.75</v>
      </c>
      <c r="N20" s="47">
        <v>2</v>
      </c>
      <c r="O20" s="50">
        <f t="shared" si="0"/>
        <v>4873.5</v>
      </c>
      <c r="P20" s="50">
        <f t="shared" si="1"/>
        <v>171</v>
      </c>
      <c r="Q20" s="48">
        <f>SUMIF(cables,I20,Câbles!$D$2:$D$126)*N20*E20/1000</f>
        <v>7.2</v>
      </c>
      <c r="R20" s="51"/>
      <c r="S20" s="53">
        <f t="shared" si="5"/>
        <v>0</v>
      </c>
      <c r="T20" s="52">
        <f t="shared" si="2"/>
        <v>0</v>
      </c>
      <c r="U20" s="51"/>
      <c r="V20" s="53">
        <f t="shared" si="6"/>
        <v>0</v>
      </c>
      <c r="W20" s="52">
        <f t="shared" si="3"/>
        <v>0</v>
      </c>
      <c r="X20" s="51"/>
      <c r="Y20" s="53">
        <f t="shared" si="7"/>
        <v>0</v>
      </c>
      <c r="Z20" s="52">
        <f t="shared" si="4"/>
        <v>0</v>
      </c>
    </row>
    <row r="21" spans="1:26" s="32" customFormat="1" x14ac:dyDescent="0.25">
      <c r="A21" s="43"/>
      <c r="B21" s="44" t="s">
        <v>166</v>
      </c>
      <c r="C21" s="45"/>
      <c r="D21" s="45" t="s">
        <v>162</v>
      </c>
      <c r="E21" s="46">
        <f>VLOOKUP(D21,Données!$F$3:$G$10,2,FALSE)</f>
        <v>1</v>
      </c>
      <c r="F21" s="45" t="s">
        <v>153</v>
      </c>
      <c r="G21" s="46">
        <f t="array" ref="G21">_xlfn.SWITCH(F21,"Jointif",1,"1 diamètre",#REF!,"2 diamètres",#REF!*2)</f>
        <v>1</v>
      </c>
      <c r="H21" s="45">
        <v>1</v>
      </c>
      <c r="I21" s="47" t="s">
        <v>47</v>
      </c>
      <c r="J21" s="48">
        <f>VLOOKUP(I21,Câbles!A13:E211,3,FALSE)</f>
        <v>361</v>
      </c>
      <c r="K21" s="48">
        <f>VLOOKUP(I21,Câbles!$A$2:$E$200,2,FALSE)</f>
        <v>19</v>
      </c>
      <c r="L21" s="47" t="s">
        <v>141</v>
      </c>
      <c r="M21" s="49">
        <f>VLOOKUP(L21,Données!$A$3:$B$21,2,FALSE)</f>
        <v>0.75</v>
      </c>
      <c r="N21" s="47">
        <v>2</v>
      </c>
      <c r="O21" s="50">
        <f t="shared" si="0"/>
        <v>541.5</v>
      </c>
      <c r="P21" s="50">
        <f t="shared" si="1"/>
        <v>28.5</v>
      </c>
      <c r="Q21" s="48">
        <f>SUMIF(cables,I21,Câbles!$D$2:$D$126)*N21*E21/1000</f>
        <v>0.76</v>
      </c>
      <c r="R21" s="51"/>
      <c r="S21" s="53">
        <f t="shared" si="5"/>
        <v>0</v>
      </c>
      <c r="T21" s="52">
        <f t="shared" si="2"/>
        <v>0</v>
      </c>
      <c r="U21" s="51"/>
      <c r="V21" s="53">
        <f t="shared" si="6"/>
        <v>0</v>
      </c>
      <c r="W21" s="52">
        <f t="shared" si="3"/>
        <v>0</v>
      </c>
      <c r="X21" s="51"/>
      <c r="Y21" s="53">
        <f t="shared" si="7"/>
        <v>0</v>
      </c>
      <c r="Z21" s="52">
        <f t="shared" si="4"/>
        <v>0</v>
      </c>
    </row>
    <row r="22" spans="1:26" s="32" customFormat="1" x14ac:dyDescent="0.25">
      <c r="A22" s="43"/>
      <c r="B22" s="44" t="s">
        <v>167</v>
      </c>
      <c r="C22" s="45"/>
      <c r="D22" s="45" t="s">
        <v>170</v>
      </c>
      <c r="E22" s="46">
        <f>VLOOKUP(D22,Données!$F$3:$G$10,2,FALSE)</f>
        <v>4</v>
      </c>
      <c r="F22" s="45" t="s">
        <v>153</v>
      </c>
      <c r="G22" s="46">
        <f t="array" ref="G22">_xlfn.SWITCH(F22,"Jointif",1,"1 diamètre",#REF!,"2 diamètres",#REF!*2)</f>
        <v>1</v>
      </c>
      <c r="H22" s="45">
        <v>1</v>
      </c>
      <c r="I22" s="47" t="s">
        <v>56</v>
      </c>
      <c r="J22" s="48">
        <f>VLOOKUP(I22,Câbles!A14:E212,3,FALSE)</f>
        <v>650.25</v>
      </c>
      <c r="K22" s="48">
        <f>VLOOKUP(I22,Câbles!$A$2:$E$200,2,FALSE)</f>
        <v>25.5</v>
      </c>
      <c r="L22" s="47" t="s">
        <v>141</v>
      </c>
      <c r="M22" s="49">
        <f>VLOOKUP(L22,Données!$A$3:$B$21,2,FALSE)</f>
        <v>0.75</v>
      </c>
      <c r="N22" s="47">
        <v>1</v>
      </c>
      <c r="O22" s="50">
        <f t="shared" si="0"/>
        <v>1950.75</v>
      </c>
      <c r="P22" s="50">
        <f t="shared" si="1"/>
        <v>76.5</v>
      </c>
      <c r="Q22" s="48">
        <f>SUMIF(cables,I22,Câbles!$D$2:$D$126)*N22*E22/1000</f>
        <v>2.8</v>
      </c>
      <c r="R22" s="51"/>
      <c r="S22" s="53">
        <f t="shared" si="5"/>
        <v>0</v>
      </c>
      <c r="T22" s="52">
        <f t="shared" si="2"/>
        <v>0</v>
      </c>
      <c r="U22" s="51"/>
      <c r="V22" s="53">
        <f t="shared" si="6"/>
        <v>0</v>
      </c>
      <c r="W22" s="52">
        <f t="shared" si="3"/>
        <v>0</v>
      </c>
      <c r="X22" s="51"/>
      <c r="Y22" s="53">
        <f t="shared" si="7"/>
        <v>0</v>
      </c>
      <c r="Z22" s="52">
        <f t="shared" si="4"/>
        <v>0</v>
      </c>
    </row>
    <row r="23" spans="1:26" s="32" customFormat="1" x14ac:dyDescent="0.25">
      <c r="A23" s="43"/>
      <c r="B23" s="44" t="s">
        <v>168</v>
      </c>
      <c r="C23" s="45"/>
      <c r="D23" s="45" t="s">
        <v>162</v>
      </c>
      <c r="E23" s="46">
        <f>VLOOKUP(D23,Données!$F$3:$G$10,2,FALSE)</f>
        <v>1</v>
      </c>
      <c r="F23" s="45" t="s">
        <v>153</v>
      </c>
      <c r="G23" s="46">
        <f t="array" ref="G23">_xlfn.SWITCH(F23,"Jointif",1,"1 diamètre",#REF!,"2 diamètres",#REF!*2)</f>
        <v>1</v>
      </c>
      <c r="H23" s="45">
        <v>1</v>
      </c>
      <c r="I23" s="47" t="s">
        <v>56</v>
      </c>
      <c r="J23" s="48">
        <f>VLOOKUP(I23,Câbles!A15:E213,3,FALSE)</f>
        <v>650.25</v>
      </c>
      <c r="K23" s="48">
        <f>VLOOKUP(I23,Câbles!$A$2:$E$200,2,FALSE)</f>
        <v>25.5</v>
      </c>
      <c r="L23" s="47" t="s">
        <v>141</v>
      </c>
      <c r="M23" s="49">
        <f>VLOOKUP(L23,Données!$A$3:$B$21,2,FALSE)</f>
        <v>0.75</v>
      </c>
      <c r="N23" s="47">
        <v>1</v>
      </c>
      <c r="O23" s="50">
        <f t="shared" si="0"/>
        <v>487.6875</v>
      </c>
      <c r="P23" s="50">
        <f t="shared" si="1"/>
        <v>19.125</v>
      </c>
      <c r="Q23" s="48">
        <f>SUMIF(cables,I23,Câbles!$D$2:$D$126)*N23*E23/1000</f>
        <v>0.7</v>
      </c>
      <c r="R23" s="51"/>
      <c r="S23" s="53">
        <f t="shared" si="5"/>
        <v>0</v>
      </c>
      <c r="T23" s="52">
        <f t="shared" si="2"/>
        <v>0</v>
      </c>
      <c r="U23" s="51"/>
      <c r="V23" s="53">
        <f t="shared" si="6"/>
        <v>0</v>
      </c>
      <c r="W23" s="52">
        <f t="shared" si="3"/>
        <v>0</v>
      </c>
      <c r="X23" s="51"/>
      <c r="Y23" s="53">
        <f t="shared" si="7"/>
        <v>0</v>
      </c>
      <c r="Z23" s="52">
        <f t="shared" si="4"/>
        <v>0</v>
      </c>
    </row>
    <row r="24" spans="1:26" s="32" customFormat="1" x14ac:dyDescent="0.25">
      <c r="A24" s="43"/>
      <c r="B24" s="44"/>
      <c r="C24" s="45"/>
      <c r="D24" s="45"/>
      <c r="E24" s="45"/>
      <c r="F24" s="45"/>
      <c r="G24" s="45"/>
      <c r="H24" s="45"/>
      <c r="I24" s="44"/>
      <c r="J24" s="54"/>
      <c r="K24" s="54"/>
      <c r="L24" s="47"/>
      <c r="M24" s="47"/>
      <c r="N24" s="47"/>
      <c r="O24" s="50">
        <f t="shared" si="0"/>
        <v>0</v>
      </c>
      <c r="P24" s="50">
        <f t="shared" si="1"/>
        <v>0</v>
      </c>
      <c r="Q24" s="48">
        <f>SUMIF(cables,I24,Câbles!$D$2:$D$126)*N24*E24/1000</f>
        <v>0</v>
      </c>
      <c r="R24" s="51"/>
      <c r="S24" s="53">
        <f t="shared" si="5"/>
        <v>0</v>
      </c>
      <c r="T24" s="52">
        <f t="shared" si="2"/>
        <v>0</v>
      </c>
      <c r="U24" s="51"/>
      <c r="V24" s="53">
        <f t="shared" si="6"/>
        <v>0</v>
      </c>
      <c r="W24" s="52">
        <f t="shared" si="3"/>
        <v>0</v>
      </c>
      <c r="X24" s="51"/>
      <c r="Y24" s="53">
        <f t="shared" si="7"/>
        <v>0</v>
      </c>
      <c r="Z24" s="52">
        <f t="shared" si="4"/>
        <v>0</v>
      </c>
    </row>
    <row r="25" spans="1:26" s="32" customFormat="1" x14ac:dyDescent="0.25">
      <c r="A25" s="43"/>
      <c r="B25" s="44"/>
      <c r="C25" s="45"/>
      <c r="D25" s="45"/>
      <c r="E25" s="45"/>
      <c r="F25" s="45"/>
      <c r="G25" s="45"/>
      <c r="H25" s="45"/>
      <c r="I25" s="44"/>
      <c r="J25" s="54"/>
      <c r="K25" s="54"/>
      <c r="L25" s="47"/>
      <c r="M25" s="47"/>
      <c r="N25" s="47"/>
      <c r="O25" s="50">
        <f t="shared" si="0"/>
        <v>0</v>
      </c>
      <c r="P25" s="50">
        <f t="shared" si="1"/>
        <v>0</v>
      </c>
      <c r="Q25" s="48">
        <f>SUMIF(cables,I25,Câbles!$D$2:$D$126)*N25*E25/1000</f>
        <v>0</v>
      </c>
      <c r="R25" s="51"/>
      <c r="S25" s="53">
        <f t="shared" si="5"/>
        <v>0</v>
      </c>
      <c r="T25" s="52">
        <f t="shared" si="2"/>
        <v>0</v>
      </c>
      <c r="U25" s="51"/>
      <c r="V25" s="53">
        <f t="shared" si="6"/>
        <v>0</v>
      </c>
      <c r="W25" s="52">
        <f t="shared" si="3"/>
        <v>0</v>
      </c>
      <c r="X25" s="51"/>
      <c r="Y25" s="53">
        <f t="shared" si="7"/>
        <v>0</v>
      </c>
      <c r="Z25" s="52">
        <f t="shared" si="4"/>
        <v>0</v>
      </c>
    </row>
    <row r="26" spans="1:26" s="32" customFormat="1" x14ac:dyDescent="0.25">
      <c r="A26" s="43"/>
      <c r="B26" s="44"/>
      <c r="C26" s="45"/>
      <c r="D26" s="45"/>
      <c r="E26" s="45"/>
      <c r="F26" s="45"/>
      <c r="G26" s="45"/>
      <c r="H26" s="45"/>
      <c r="I26" s="44"/>
      <c r="J26" s="54"/>
      <c r="K26" s="54"/>
      <c r="L26" s="47"/>
      <c r="M26" s="47"/>
      <c r="N26" s="47"/>
      <c r="O26" s="50">
        <f t="shared" si="0"/>
        <v>0</v>
      </c>
      <c r="P26" s="50">
        <f t="shared" si="1"/>
        <v>0</v>
      </c>
      <c r="Q26" s="48">
        <f>SUMIF(cables,I26,Câbles!$D$2:$D$126)*N26*E26/1000</f>
        <v>0</v>
      </c>
      <c r="R26" s="51"/>
      <c r="S26" s="53">
        <f t="shared" si="5"/>
        <v>0</v>
      </c>
      <c r="T26" s="52">
        <f t="shared" si="2"/>
        <v>0</v>
      </c>
      <c r="U26" s="51"/>
      <c r="V26" s="53">
        <f t="shared" si="6"/>
        <v>0</v>
      </c>
      <c r="W26" s="52">
        <f t="shared" si="3"/>
        <v>0</v>
      </c>
      <c r="X26" s="51"/>
      <c r="Y26" s="53">
        <f t="shared" si="7"/>
        <v>0</v>
      </c>
      <c r="Z26" s="52">
        <f t="shared" si="4"/>
        <v>0</v>
      </c>
    </row>
    <row r="27" spans="1:26" s="32" customFormat="1" x14ac:dyDescent="0.25">
      <c r="A27" s="43"/>
      <c r="B27" s="44"/>
      <c r="C27" s="45"/>
      <c r="D27" s="45"/>
      <c r="E27" s="45"/>
      <c r="F27" s="45"/>
      <c r="G27" s="45"/>
      <c r="H27" s="45"/>
      <c r="I27" s="44"/>
      <c r="J27" s="54"/>
      <c r="K27" s="54"/>
      <c r="L27" s="47"/>
      <c r="M27" s="47"/>
      <c r="N27" s="47"/>
      <c r="O27" s="50">
        <f t="shared" si="0"/>
        <v>0</v>
      </c>
      <c r="P27" s="50">
        <f t="shared" si="1"/>
        <v>0</v>
      </c>
      <c r="Q27" s="48">
        <f>SUMIF(cables,I27,Câbles!$D$2:$D$126)*N27*E27/1000</f>
        <v>0</v>
      </c>
      <c r="R27" s="51"/>
      <c r="S27" s="53">
        <f t="shared" si="5"/>
        <v>0</v>
      </c>
      <c r="T27" s="52">
        <f t="shared" si="2"/>
        <v>0</v>
      </c>
      <c r="U27" s="51"/>
      <c r="V27" s="53">
        <f t="shared" si="6"/>
        <v>0</v>
      </c>
      <c r="W27" s="52">
        <f t="shared" si="3"/>
        <v>0</v>
      </c>
      <c r="X27" s="51"/>
      <c r="Y27" s="53">
        <f t="shared" si="7"/>
        <v>0</v>
      </c>
      <c r="Z27" s="52">
        <f t="shared" si="4"/>
        <v>0</v>
      </c>
    </row>
    <row r="28" spans="1:26" s="32" customFormat="1" x14ac:dyDescent="0.25">
      <c r="A28" s="43"/>
      <c r="B28" s="44"/>
      <c r="C28" s="45"/>
      <c r="D28" s="45"/>
      <c r="E28" s="45"/>
      <c r="F28" s="45"/>
      <c r="G28" s="45"/>
      <c r="H28" s="45"/>
      <c r="I28" s="44"/>
      <c r="J28" s="54"/>
      <c r="K28" s="54"/>
      <c r="L28" s="47"/>
      <c r="M28" s="47"/>
      <c r="N28" s="47"/>
      <c r="O28" s="50">
        <f t="shared" si="0"/>
        <v>0</v>
      </c>
      <c r="P28" s="50">
        <f t="shared" si="1"/>
        <v>0</v>
      </c>
      <c r="Q28" s="48">
        <f>SUMIF(cables,I28,Câbles!$D$2:$D$126)*N28*E28/1000</f>
        <v>0</v>
      </c>
      <c r="R28" s="51"/>
      <c r="S28" s="53">
        <f t="shared" si="5"/>
        <v>0</v>
      </c>
      <c r="T28" s="52">
        <f t="shared" si="2"/>
        <v>0</v>
      </c>
      <c r="U28" s="51"/>
      <c r="V28" s="53">
        <f t="shared" si="6"/>
        <v>0</v>
      </c>
      <c r="W28" s="52">
        <f t="shared" si="3"/>
        <v>0</v>
      </c>
      <c r="X28" s="51"/>
      <c r="Y28" s="53">
        <f t="shared" si="7"/>
        <v>0</v>
      </c>
      <c r="Z28" s="52">
        <f t="shared" si="4"/>
        <v>0</v>
      </c>
    </row>
    <row r="29" spans="1:26" s="32" customFormat="1" x14ac:dyDescent="0.25">
      <c r="A29" s="43"/>
      <c r="B29" s="44"/>
      <c r="C29" s="45"/>
      <c r="D29" s="45"/>
      <c r="E29" s="45"/>
      <c r="F29" s="45"/>
      <c r="G29" s="45"/>
      <c r="H29" s="45"/>
      <c r="I29" s="44"/>
      <c r="J29" s="54"/>
      <c r="K29" s="54"/>
      <c r="L29" s="47"/>
      <c r="M29" s="47"/>
      <c r="N29" s="47"/>
      <c r="O29" s="50">
        <f t="shared" si="0"/>
        <v>0</v>
      </c>
      <c r="P29" s="50">
        <f t="shared" si="1"/>
        <v>0</v>
      </c>
      <c r="Q29" s="48">
        <f>SUMIF(cables,I29,Câbles!$D$2:$D$126)*N29*E29/1000</f>
        <v>0</v>
      </c>
      <c r="R29" s="51"/>
      <c r="S29" s="53">
        <f t="shared" si="5"/>
        <v>0</v>
      </c>
      <c r="T29" s="52">
        <f t="shared" si="2"/>
        <v>0</v>
      </c>
      <c r="U29" s="51"/>
      <c r="V29" s="53">
        <f t="shared" si="6"/>
        <v>0</v>
      </c>
      <c r="W29" s="52">
        <f t="shared" si="3"/>
        <v>0</v>
      </c>
      <c r="X29" s="51"/>
      <c r="Y29" s="53">
        <f t="shared" si="7"/>
        <v>0</v>
      </c>
      <c r="Z29" s="52">
        <f t="shared" si="4"/>
        <v>0</v>
      </c>
    </row>
    <row r="30" spans="1:26" s="32" customFormat="1" x14ac:dyDescent="0.25">
      <c r="A30" s="43"/>
      <c r="B30" s="44"/>
      <c r="C30" s="45"/>
      <c r="D30" s="45"/>
      <c r="E30" s="45"/>
      <c r="F30" s="45"/>
      <c r="G30" s="45"/>
      <c r="H30" s="45"/>
      <c r="I30" s="44"/>
      <c r="J30" s="54"/>
      <c r="K30" s="54"/>
      <c r="L30" s="47"/>
      <c r="M30" s="47"/>
      <c r="N30" s="47"/>
      <c r="O30" s="50">
        <f t="shared" si="0"/>
        <v>0</v>
      </c>
      <c r="P30" s="50">
        <f t="shared" si="1"/>
        <v>0</v>
      </c>
      <c r="Q30" s="48">
        <f>SUMIF(cables,I30,Câbles!$D$2:$D$126)*N30*E30/1000</f>
        <v>0</v>
      </c>
      <c r="R30" s="51"/>
      <c r="S30" s="53">
        <f t="shared" si="5"/>
        <v>0</v>
      </c>
      <c r="T30" s="52">
        <f t="shared" si="2"/>
        <v>0</v>
      </c>
      <c r="U30" s="51"/>
      <c r="V30" s="53">
        <f t="shared" si="6"/>
        <v>0</v>
      </c>
      <c r="W30" s="52">
        <f t="shared" si="3"/>
        <v>0</v>
      </c>
      <c r="X30" s="51"/>
      <c r="Y30" s="53">
        <f t="shared" si="7"/>
        <v>0</v>
      </c>
      <c r="Z30" s="52">
        <f t="shared" si="4"/>
        <v>0</v>
      </c>
    </row>
    <row r="31" spans="1:26" s="32" customFormat="1" x14ac:dyDescent="0.25">
      <c r="A31" s="43"/>
      <c r="B31" s="44"/>
      <c r="C31" s="45"/>
      <c r="D31" s="45"/>
      <c r="E31" s="45"/>
      <c r="F31" s="45"/>
      <c r="G31" s="45"/>
      <c r="H31" s="45"/>
      <c r="I31" s="44"/>
      <c r="J31" s="54"/>
      <c r="K31" s="54"/>
      <c r="L31" s="47"/>
      <c r="M31" s="47"/>
      <c r="N31" s="47"/>
      <c r="O31" s="50">
        <f t="shared" si="0"/>
        <v>0</v>
      </c>
      <c r="P31" s="50">
        <f t="shared" si="1"/>
        <v>0</v>
      </c>
      <c r="Q31" s="48">
        <f>SUMIF(cables,I31,Câbles!$D$2:$D$126)*N31*E31/1000</f>
        <v>0</v>
      </c>
      <c r="R31" s="51"/>
      <c r="S31" s="53">
        <f t="shared" si="5"/>
        <v>0</v>
      </c>
      <c r="T31" s="52">
        <f t="shared" si="2"/>
        <v>0</v>
      </c>
      <c r="U31" s="51"/>
      <c r="V31" s="53">
        <f t="shared" si="6"/>
        <v>0</v>
      </c>
      <c r="W31" s="52">
        <f t="shared" si="3"/>
        <v>0</v>
      </c>
      <c r="X31" s="51"/>
      <c r="Y31" s="53">
        <f t="shared" si="7"/>
        <v>0</v>
      </c>
      <c r="Z31" s="52">
        <f t="shared" si="4"/>
        <v>0</v>
      </c>
    </row>
    <row r="32" spans="1:26" s="32" customFormat="1" x14ac:dyDescent="0.25">
      <c r="A32" s="43"/>
      <c r="B32" s="44"/>
      <c r="C32" s="45"/>
      <c r="D32" s="45"/>
      <c r="E32" s="45"/>
      <c r="F32" s="45"/>
      <c r="G32" s="45"/>
      <c r="H32" s="45"/>
      <c r="I32" s="44"/>
      <c r="J32" s="54"/>
      <c r="K32" s="54"/>
      <c r="L32" s="47"/>
      <c r="M32" s="47"/>
      <c r="N32" s="47"/>
      <c r="O32" s="50">
        <f t="shared" si="0"/>
        <v>0</v>
      </c>
      <c r="P32" s="50">
        <f t="shared" si="1"/>
        <v>0</v>
      </c>
      <c r="Q32" s="48">
        <f>SUMIF(cables,I32,Câbles!$D$2:$D$126)*N32*E32/1000</f>
        <v>0</v>
      </c>
      <c r="R32" s="51"/>
      <c r="S32" s="53">
        <f t="shared" si="5"/>
        <v>0</v>
      </c>
      <c r="T32" s="52">
        <f t="shared" si="2"/>
        <v>0</v>
      </c>
      <c r="U32" s="51"/>
      <c r="V32" s="53">
        <f t="shared" si="6"/>
        <v>0</v>
      </c>
      <c r="W32" s="52">
        <f t="shared" si="3"/>
        <v>0</v>
      </c>
      <c r="X32" s="51"/>
      <c r="Y32" s="53">
        <f t="shared" si="7"/>
        <v>0</v>
      </c>
      <c r="Z32" s="52">
        <f t="shared" si="4"/>
        <v>0</v>
      </c>
    </row>
    <row r="33" spans="1:26" s="32" customFormat="1" x14ac:dyDescent="0.25">
      <c r="A33" s="43"/>
      <c r="B33" s="44"/>
      <c r="C33" s="45"/>
      <c r="D33" s="45"/>
      <c r="E33" s="45"/>
      <c r="F33" s="45"/>
      <c r="G33" s="45"/>
      <c r="H33" s="45"/>
      <c r="I33" s="44"/>
      <c r="J33" s="54"/>
      <c r="K33" s="54"/>
      <c r="L33" s="47"/>
      <c r="M33" s="47"/>
      <c r="N33" s="47"/>
      <c r="O33" s="50">
        <f t="shared" si="0"/>
        <v>0</v>
      </c>
      <c r="P33" s="50">
        <f t="shared" si="1"/>
        <v>0</v>
      </c>
      <c r="Q33" s="48">
        <f>SUMIF(cables,I33,Câbles!$D$2:$D$126)*N33*E33/1000</f>
        <v>0</v>
      </c>
      <c r="R33" s="51"/>
      <c r="S33" s="53">
        <f t="shared" si="5"/>
        <v>0</v>
      </c>
      <c r="T33" s="52">
        <f t="shared" si="2"/>
        <v>0</v>
      </c>
      <c r="U33" s="51"/>
      <c r="V33" s="53">
        <f t="shared" si="6"/>
        <v>0</v>
      </c>
      <c r="W33" s="52">
        <f t="shared" si="3"/>
        <v>0</v>
      </c>
      <c r="X33" s="51"/>
      <c r="Y33" s="53">
        <f t="shared" si="7"/>
        <v>0</v>
      </c>
      <c r="Z33" s="52">
        <f t="shared" si="4"/>
        <v>0</v>
      </c>
    </row>
    <row r="34" spans="1:26" s="32" customFormat="1" x14ac:dyDescent="0.25">
      <c r="A34" s="43"/>
      <c r="B34" s="44"/>
      <c r="C34" s="45"/>
      <c r="D34" s="45"/>
      <c r="E34" s="45"/>
      <c r="F34" s="45"/>
      <c r="G34" s="45"/>
      <c r="H34" s="45"/>
      <c r="I34" s="44"/>
      <c r="J34" s="54"/>
      <c r="K34" s="54"/>
      <c r="L34" s="47"/>
      <c r="M34" s="47"/>
      <c r="N34" s="47"/>
      <c r="O34" s="50">
        <f t="shared" si="0"/>
        <v>0</v>
      </c>
      <c r="P34" s="50">
        <f t="shared" si="1"/>
        <v>0</v>
      </c>
      <c r="Q34" s="48">
        <f>SUMIF(cables,I34,Câbles!$D$2:$D$126)*N34*E34/1000</f>
        <v>0</v>
      </c>
      <c r="R34" s="51"/>
      <c r="S34" s="53">
        <f t="shared" si="5"/>
        <v>0</v>
      </c>
      <c r="T34" s="52">
        <f t="shared" si="2"/>
        <v>0</v>
      </c>
      <c r="U34" s="51"/>
      <c r="V34" s="53">
        <f t="shared" si="6"/>
        <v>0</v>
      </c>
      <c r="W34" s="52">
        <f t="shared" si="3"/>
        <v>0</v>
      </c>
      <c r="X34" s="51"/>
      <c r="Y34" s="53">
        <f t="shared" si="7"/>
        <v>0</v>
      </c>
      <c r="Z34" s="52">
        <f t="shared" si="4"/>
        <v>0</v>
      </c>
    </row>
    <row r="35" spans="1:26" s="32" customFormat="1" x14ac:dyDescent="0.25">
      <c r="A35" s="43"/>
      <c r="B35" s="44"/>
      <c r="C35" s="45"/>
      <c r="D35" s="45"/>
      <c r="E35" s="45"/>
      <c r="F35" s="45"/>
      <c r="G35" s="45"/>
      <c r="H35" s="45"/>
      <c r="I35" s="44"/>
      <c r="J35" s="54"/>
      <c r="K35" s="54"/>
      <c r="L35" s="47"/>
      <c r="M35" s="47"/>
      <c r="N35" s="47"/>
      <c r="O35" s="50">
        <f t="shared" si="0"/>
        <v>0</v>
      </c>
      <c r="P35" s="50">
        <f t="shared" si="1"/>
        <v>0</v>
      </c>
      <c r="Q35" s="48">
        <f>SUMIF(cables,I35,Câbles!$D$2:$D$126)*N35*E35/1000</f>
        <v>0</v>
      </c>
      <c r="R35" s="51"/>
      <c r="S35" s="53">
        <f t="shared" si="5"/>
        <v>0</v>
      </c>
      <c r="T35" s="52">
        <f t="shared" si="2"/>
        <v>0</v>
      </c>
      <c r="U35" s="51"/>
      <c r="V35" s="53">
        <f t="shared" si="6"/>
        <v>0</v>
      </c>
      <c r="W35" s="52">
        <f t="shared" si="3"/>
        <v>0</v>
      </c>
      <c r="X35" s="51"/>
      <c r="Y35" s="53">
        <f t="shared" si="7"/>
        <v>0</v>
      </c>
      <c r="Z35" s="52">
        <f t="shared" si="4"/>
        <v>0</v>
      </c>
    </row>
    <row r="36" spans="1:26" s="32" customFormat="1" x14ac:dyDescent="0.25">
      <c r="A36" s="43"/>
      <c r="B36" s="44"/>
      <c r="C36" s="45"/>
      <c r="D36" s="45"/>
      <c r="E36" s="45"/>
      <c r="F36" s="45"/>
      <c r="G36" s="45"/>
      <c r="H36" s="45"/>
      <c r="I36" s="44"/>
      <c r="J36" s="54"/>
      <c r="K36" s="54"/>
      <c r="L36" s="47"/>
      <c r="M36" s="47"/>
      <c r="N36" s="47"/>
      <c r="O36" s="50">
        <f t="shared" si="0"/>
        <v>0</v>
      </c>
      <c r="P36" s="50">
        <f t="shared" si="1"/>
        <v>0</v>
      </c>
      <c r="Q36" s="48">
        <f>SUMIF(cables,I36,Câbles!$D$2:$D$126)*N36*E36/1000</f>
        <v>0</v>
      </c>
      <c r="R36" s="51"/>
      <c r="S36" s="53">
        <f t="shared" si="5"/>
        <v>0</v>
      </c>
      <c r="T36" s="52">
        <f t="shared" si="2"/>
        <v>0</v>
      </c>
      <c r="U36" s="51"/>
      <c r="V36" s="53">
        <f t="shared" si="6"/>
        <v>0</v>
      </c>
      <c r="W36" s="52">
        <f t="shared" si="3"/>
        <v>0</v>
      </c>
      <c r="X36" s="51"/>
      <c r="Y36" s="53">
        <f t="shared" si="7"/>
        <v>0</v>
      </c>
      <c r="Z36" s="52">
        <f t="shared" si="4"/>
        <v>0</v>
      </c>
    </row>
    <row r="37" spans="1:26" s="32" customFormat="1" x14ac:dyDescent="0.25">
      <c r="A37" s="43"/>
      <c r="B37" s="44"/>
      <c r="C37" s="45"/>
      <c r="D37" s="45"/>
      <c r="E37" s="45"/>
      <c r="F37" s="45"/>
      <c r="G37" s="45"/>
      <c r="H37" s="45"/>
      <c r="I37" s="44"/>
      <c r="J37" s="54"/>
      <c r="K37" s="54"/>
      <c r="L37" s="47"/>
      <c r="M37" s="47"/>
      <c r="N37" s="47"/>
      <c r="O37" s="50">
        <f t="shared" si="0"/>
        <v>0</v>
      </c>
      <c r="P37" s="50">
        <f t="shared" si="1"/>
        <v>0</v>
      </c>
      <c r="Q37" s="48">
        <f>SUMIF(cables,I37,Câbles!$D$2:$D$126)*N37*E37/1000</f>
        <v>0</v>
      </c>
      <c r="R37" s="51"/>
      <c r="S37" s="53">
        <f t="shared" si="5"/>
        <v>0</v>
      </c>
      <c r="T37" s="52">
        <f t="shared" si="2"/>
        <v>0</v>
      </c>
      <c r="U37" s="51"/>
      <c r="V37" s="53">
        <f t="shared" si="6"/>
        <v>0</v>
      </c>
      <c r="W37" s="52">
        <f t="shared" si="3"/>
        <v>0</v>
      </c>
      <c r="X37" s="51"/>
      <c r="Y37" s="53">
        <f t="shared" si="7"/>
        <v>0</v>
      </c>
      <c r="Z37" s="52">
        <f t="shared" si="4"/>
        <v>0</v>
      </c>
    </row>
    <row r="38" spans="1:26" s="32" customFormat="1" x14ac:dyDescent="0.25">
      <c r="A38" s="43"/>
      <c r="B38" s="44"/>
      <c r="C38" s="45"/>
      <c r="D38" s="45"/>
      <c r="E38" s="45"/>
      <c r="F38" s="45"/>
      <c r="G38" s="45"/>
      <c r="H38" s="45"/>
      <c r="I38" s="44"/>
      <c r="J38" s="54"/>
      <c r="K38" s="54"/>
      <c r="L38" s="47"/>
      <c r="M38" s="47"/>
      <c r="N38" s="47"/>
      <c r="O38" s="50">
        <f t="shared" si="0"/>
        <v>0</v>
      </c>
      <c r="P38" s="50">
        <f t="shared" si="1"/>
        <v>0</v>
      </c>
      <c r="Q38" s="48">
        <f>SUMIF(cables,I38,Câbles!$D$2:$D$126)*N38*E38/1000</f>
        <v>0</v>
      </c>
      <c r="R38" s="51"/>
      <c r="S38" s="53">
        <f t="shared" si="5"/>
        <v>0</v>
      </c>
      <c r="T38" s="52">
        <f t="shared" si="2"/>
        <v>0</v>
      </c>
      <c r="U38" s="51"/>
      <c r="V38" s="53">
        <f t="shared" si="6"/>
        <v>0</v>
      </c>
      <c r="W38" s="52">
        <f t="shared" si="3"/>
        <v>0</v>
      </c>
      <c r="X38" s="51"/>
      <c r="Y38" s="53">
        <f t="shared" si="7"/>
        <v>0</v>
      </c>
      <c r="Z38" s="52">
        <f t="shared" si="4"/>
        <v>0</v>
      </c>
    </row>
    <row r="39" spans="1:26" s="32" customFormat="1" x14ac:dyDescent="0.25">
      <c r="A39" s="43"/>
      <c r="B39" s="44"/>
      <c r="C39" s="45"/>
      <c r="D39" s="45"/>
      <c r="E39" s="45"/>
      <c r="F39" s="45"/>
      <c r="G39" s="45"/>
      <c r="H39" s="45"/>
      <c r="I39" s="44"/>
      <c r="J39" s="54"/>
      <c r="K39" s="54"/>
      <c r="L39" s="47"/>
      <c r="M39" s="47"/>
      <c r="N39" s="47"/>
      <c r="O39" s="50">
        <f t="shared" si="0"/>
        <v>0</v>
      </c>
      <c r="P39" s="50">
        <f t="shared" si="1"/>
        <v>0</v>
      </c>
      <c r="Q39" s="48">
        <f>SUMIF(cables,I39,Câbles!$D$2:$D$126)*N39*E39/1000</f>
        <v>0</v>
      </c>
      <c r="R39" s="51"/>
      <c r="S39" s="53">
        <f t="shared" si="5"/>
        <v>0</v>
      </c>
      <c r="T39" s="52">
        <f t="shared" si="2"/>
        <v>0</v>
      </c>
      <c r="U39" s="51"/>
      <c r="V39" s="53">
        <f t="shared" si="6"/>
        <v>0</v>
      </c>
      <c r="W39" s="52">
        <f t="shared" si="3"/>
        <v>0</v>
      </c>
      <c r="X39" s="51"/>
      <c r="Y39" s="53">
        <f t="shared" si="7"/>
        <v>0</v>
      </c>
      <c r="Z39" s="52">
        <f t="shared" si="4"/>
        <v>0</v>
      </c>
    </row>
    <row r="40" spans="1:26" s="32" customFormat="1" x14ac:dyDescent="0.25">
      <c r="A40" s="43"/>
      <c r="B40" s="44"/>
      <c r="C40" s="45"/>
      <c r="D40" s="45"/>
      <c r="E40" s="45"/>
      <c r="F40" s="45"/>
      <c r="G40" s="45"/>
      <c r="H40" s="45"/>
      <c r="I40" s="44"/>
      <c r="J40" s="54"/>
      <c r="K40" s="54"/>
      <c r="L40" s="47"/>
      <c r="M40" s="47"/>
      <c r="N40" s="47"/>
      <c r="O40" s="50">
        <f t="shared" si="0"/>
        <v>0</v>
      </c>
      <c r="P40" s="50">
        <f t="shared" si="1"/>
        <v>0</v>
      </c>
      <c r="Q40" s="48">
        <f>SUMIF(cables,I40,Câbles!$D$2:$D$126)*N40*E40/1000</f>
        <v>0</v>
      </c>
      <c r="R40" s="51"/>
      <c r="S40" s="53">
        <f t="shared" si="5"/>
        <v>0</v>
      </c>
      <c r="T40" s="52">
        <f t="shared" si="2"/>
        <v>0</v>
      </c>
      <c r="U40" s="51"/>
      <c r="V40" s="53">
        <f t="shared" si="6"/>
        <v>0</v>
      </c>
      <c r="W40" s="52">
        <f t="shared" si="3"/>
        <v>0</v>
      </c>
      <c r="X40" s="51"/>
      <c r="Y40" s="53">
        <f t="shared" si="7"/>
        <v>0</v>
      </c>
      <c r="Z40" s="52">
        <f t="shared" si="4"/>
        <v>0</v>
      </c>
    </row>
    <row r="41" spans="1:26" s="32" customFormat="1" x14ac:dyDescent="0.25">
      <c r="A41" s="43"/>
      <c r="B41" s="44"/>
      <c r="C41" s="44"/>
      <c r="D41" s="44"/>
      <c r="E41" s="44"/>
      <c r="F41" s="44"/>
      <c r="G41" s="44"/>
      <c r="H41" s="44"/>
      <c r="I41" s="44"/>
      <c r="J41" s="54"/>
      <c r="K41" s="54"/>
      <c r="L41" s="47"/>
      <c r="M41" s="47"/>
      <c r="N41" s="47"/>
      <c r="O41" s="50">
        <f t="shared" si="0"/>
        <v>0</v>
      </c>
      <c r="P41" s="50">
        <f t="shared" si="1"/>
        <v>0</v>
      </c>
      <c r="Q41" s="48">
        <f>SUMIF(cables,I41,Câbles!$D$2:$D$126)*N41*E41/1000</f>
        <v>0</v>
      </c>
      <c r="R41" s="51"/>
      <c r="S41" s="53">
        <f t="shared" si="5"/>
        <v>0</v>
      </c>
      <c r="T41" s="52">
        <f t="shared" si="2"/>
        <v>0</v>
      </c>
      <c r="U41" s="51"/>
      <c r="V41" s="53">
        <f t="shared" si="6"/>
        <v>0</v>
      </c>
      <c r="W41" s="52">
        <f t="shared" si="3"/>
        <v>0</v>
      </c>
      <c r="X41" s="51"/>
      <c r="Y41" s="53">
        <f t="shared" si="7"/>
        <v>0</v>
      </c>
      <c r="Z41" s="52">
        <f t="shared" si="4"/>
        <v>0</v>
      </c>
    </row>
    <row r="42" spans="1:26" s="32" customFormat="1" x14ac:dyDescent="0.25">
      <c r="A42" s="43"/>
      <c r="B42" s="44"/>
      <c r="C42" s="44"/>
      <c r="D42" s="44"/>
      <c r="E42" s="44"/>
      <c r="F42" s="44"/>
      <c r="G42" s="44"/>
      <c r="H42" s="44"/>
      <c r="I42" s="44"/>
      <c r="J42" s="54"/>
      <c r="K42" s="54"/>
      <c r="L42" s="47"/>
      <c r="M42" s="47"/>
      <c r="N42" s="47"/>
      <c r="O42" s="50">
        <f t="shared" si="0"/>
        <v>0</v>
      </c>
      <c r="P42" s="50">
        <f t="shared" si="1"/>
        <v>0</v>
      </c>
      <c r="Q42" s="48">
        <f>SUMIF(cables,I42,Câbles!$D$2:$D$126)*N42*E42/1000</f>
        <v>0</v>
      </c>
      <c r="R42" s="51"/>
      <c r="S42" s="53">
        <f t="shared" si="5"/>
        <v>0</v>
      </c>
      <c r="T42" s="52">
        <f t="shared" si="2"/>
        <v>0</v>
      </c>
      <c r="U42" s="51"/>
      <c r="V42" s="53">
        <f t="shared" si="6"/>
        <v>0</v>
      </c>
      <c r="W42" s="52">
        <f t="shared" si="3"/>
        <v>0</v>
      </c>
      <c r="X42" s="51"/>
      <c r="Y42" s="53">
        <f t="shared" si="7"/>
        <v>0</v>
      </c>
      <c r="Z42" s="52">
        <f t="shared" si="4"/>
        <v>0</v>
      </c>
    </row>
    <row r="43" spans="1:26" s="32" customFormat="1" x14ac:dyDescent="0.25">
      <c r="A43" s="43"/>
      <c r="B43" s="44"/>
      <c r="C43" s="44"/>
      <c r="D43" s="44"/>
      <c r="E43" s="44"/>
      <c r="F43" s="44"/>
      <c r="G43" s="44"/>
      <c r="H43" s="44"/>
      <c r="I43" s="44"/>
      <c r="J43" s="54"/>
      <c r="K43" s="54"/>
      <c r="L43" s="47"/>
      <c r="M43" s="47"/>
      <c r="N43" s="47"/>
      <c r="O43" s="50">
        <f t="shared" si="0"/>
        <v>0</v>
      </c>
      <c r="P43" s="50">
        <f t="shared" si="1"/>
        <v>0</v>
      </c>
      <c r="Q43" s="48">
        <f>SUMIF(cables,I43,Câbles!$D$2:$D$126)*N43*E43/1000</f>
        <v>0</v>
      </c>
      <c r="R43" s="51"/>
      <c r="S43" s="53">
        <f t="shared" si="5"/>
        <v>0</v>
      </c>
      <c r="T43" s="52">
        <f t="shared" si="2"/>
        <v>0</v>
      </c>
      <c r="U43" s="51"/>
      <c r="V43" s="53">
        <f t="shared" si="6"/>
        <v>0</v>
      </c>
      <c r="W43" s="52">
        <f t="shared" si="3"/>
        <v>0</v>
      </c>
      <c r="X43" s="51"/>
      <c r="Y43" s="53">
        <f t="shared" si="7"/>
        <v>0</v>
      </c>
      <c r="Z43" s="52">
        <f t="shared" si="4"/>
        <v>0</v>
      </c>
    </row>
    <row r="44" spans="1:26" s="32" customFormat="1" x14ac:dyDescent="0.25">
      <c r="A44" s="43"/>
      <c r="B44" s="44"/>
      <c r="C44" s="44"/>
      <c r="D44" s="44"/>
      <c r="E44" s="44"/>
      <c r="F44" s="44"/>
      <c r="G44" s="44"/>
      <c r="H44" s="44"/>
      <c r="I44" s="44"/>
      <c r="J44" s="54"/>
      <c r="K44" s="54"/>
      <c r="L44" s="47"/>
      <c r="M44" s="47"/>
      <c r="N44" s="47"/>
      <c r="O44" s="50">
        <f t="shared" si="0"/>
        <v>0</v>
      </c>
      <c r="P44" s="50">
        <f t="shared" si="1"/>
        <v>0</v>
      </c>
      <c r="Q44" s="48">
        <f>SUMIF(cables,I44,Câbles!$D$2:$D$126)*N44*E44/1000</f>
        <v>0</v>
      </c>
      <c r="R44" s="51"/>
      <c r="S44" s="53">
        <f t="shared" si="5"/>
        <v>0</v>
      </c>
      <c r="T44" s="52">
        <f t="shared" si="2"/>
        <v>0</v>
      </c>
      <c r="U44" s="51"/>
      <c r="V44" s="53">
        <f t="shared" si="6"/>
        <v>0</v>
      </c>
      <c r="W44" s="52">
        <f t="shared" si="3"/>
        <v>0</v>
      </c>
      <c r="X44" s="51"/>
      <c r="Y44" s="53">
        <f t="shared" si="7"/>
        <v>0</v>
      </c>
      <c r="Z44" s="52">
        <f t="shared" si="4"/>
        <v>0</v>
      </c>
    </row>
    <row r="45" spans="1:26" s="32" customFormat="1" x14ac:dyDescent="0.25">
      <c r="A45" s="43"/>
      <c r="B45" s="44"/>
      <c r="C45" s="44"/>
      <c r="D45" s="44"/>
      <c r="E45" s="44"/>
      <c r="F45" s="44"/>
      <c r="G45" s="44"/>
      <c r="H45" s="44"/>
      <c r="I45" s="44"/>
      <c r="J45" s="54"/>
      <c r="K45" s="54"/>
      <c r="L45" s="47"/>
      <c r="M45" s="47"/>
      <c r="N45" s="47"/>
      <c r="O45" s="50">
        <f t="shared" si="0"/>
        <v>0</v>
      </c>
      <c r="P45" s="50">
        <f t="shared" si="1"/>
        <v>0</v>
      </c>
      <c r="Q45" s="48">
        <f>SUMIF(cables,I45,Câbles!$D$2:$D$126)*N45*E45/1000</f>
        <v>0</v>
      </c>
      <c r="R45" s="51"/>
      <c r="S45" s="53">
        <f t="shared" si="5"/>
        <v>0</v>
      </c>
      <c r="T45" s="52">
        <f t="shared" si="2"/>
        <v>0</v>
      </c>
      <c r="U45" s="51"/>
      <c r="V45" s="53">
        <f t="shared" si="6"/>
        <v>0</v>
      </c>
      <c r="W45" s="52">
        <f t="shared" si="3"/>
        <v>0</v>
      </c>
      <c r="X45" s="51"/>
      <c r="Y45" s="53">
        <f t="shared" si="7"/>
        <v>0</v>
      </c>
      <c r="Z45" s="52">
        <f t="shared" si="4"/>
        <v>0</v>
      </c>
    </row>
    <row r="46" spans="1:26" s="32" customFormat="1" x14ac:dyDescent="0.25">
      <c r="A46" s="43"/>
      <c r="B46" s="44"/>
      <c r="C46" s="44"/>
      <c r="D46" s="44"/>
      <c r="E46" s="44"/>
      <c r="F46" s="44"/>
      <c r="G46" s="44"/>
      <c r="H46" s="44"/>
      <c r="I46" s="44"/>
      <c r="J46" s="54"/>
      <c r="K46" s="54"/>
      <c r="L46" s="47"/>
      <c r="M46" s="47"/>
      <c r="N46" s="47"/>
      <c r="O46" s="50">
        <f t="shared" si="0"/>
        <v>0</v>
      </c>
      <c r="P46" s="50">
        <f t="shared" si="1"/>
        <v>0</v>
      </c>
      <c r="Q46" s="48">
        <f>SUMIF(cables,I46,Câbles!$D$2:$D$126)*N46*E46/1000</f>
        <v>0</v>
      </c>
      <c r="R46" s="51"/>
      <c r="S46" s="53">
        <f t="shared" si="5"/>
        <v>0</v>
      </c>
      <c r="T46" s="52">
        <f t="shared" si="2"/>
        <v>0</v>
      </c>
      <c r="U46" s="51"/>
      <c r="V46" s="53">
        <f t="shared" si="6"/>
        <v>0</v>
      </c>
      <c r="W46" s="52">
        <f t="shared" si="3"/>
        <v>0</v>
      </c>
      <c r="X46" s="51"/>
      <c r="Y46" s="53">
        <f t="shared" si="7"/>
        <v>0</v>
      </c>
      <c r="Z46" s="52">
        <f t="shared" si="4"/>
        <v>0</v>
      </c>
    </row>
    <row r="47" spans="1:26" s="32" customFormat="1" x14ac:dyDescent="0.25">
      <c r="A47" s="43"/>
      <c r="B47" s="44"/>
      <c r="C47" s="44"/>
      <c r="D47" s="44"/>
      <c r="E47" s="44"/>
      <c r="F47" s="44"/>
      <c r="G47" s="44"/>
      <c r="H47" s="44"/>
      <c r="I47" s="44"/>
      <c r="J47" s="54"/>
      <c r="K47" s="54"/>
      <c r="L47" s="47"/>
      <c r="M47" s="47"/>
      <c r="N47" s="47"/>
      <c r="O47" s="50">
        <f t="shared" si="0"/>
        <v>0</v>
      </c>
      <c r="P47" s="50">
        <f t="shared" si="1"/>
        <v>0</v>
      </c>
      <c r="Q47" s="48">
        <f>SUMIF(cables,I47,Câbles!$D$2:$D$126)*N47*E47/1000</f>
        <v>0</v>
      </c>
      <c r="R47" s="51"/>
      <c r="S47" s="53">
        <f t="shared" si="5"/>
        <v>0</v>
      </c>
      <c r="T47" s="52">
        <f t="shared" si="2"/>
        <v>0</v>
      </c>
      <c r="U47" s="51"/>
      <c r="V47" s="53">
        <f t="shared" si="6"/>
        <v>0</v>
      </c>
      <c r="W47" s="52">
        <f t="shared" si="3"/>
        <v>0</v>
      </c>
      <c r="X47" s="51"/>
      <c r="Y47" s="53">
        <f t="shared" si="7"/>
        <v>0</v>
      </c>
      <c r="Z47" s="52">
        <f t="shared" si="4"/>
        <v>0</v>
      </c>
    </row>
    <row r="48" spans="1:26" s="32" customFormat="1" x14ac:dyDescent="0.25">
      <c r="A48" s="43"/>
      <c r="B48" s="44"/>
      <c r="C48" s="44"/>
      <c r="D48" s="44"/>
      <c r="E48" s="44"/>
      <c r="F48" s="44"/>
      <c r="G48" s="44"/>
      <c r="H48" s="44"/>
      <c r="I48" s="44"/>
      <c r="J48" s="54"/>
      <c r="K48" s="54"/>
      <c r="L48" s="47"/>
      <c r="M48" s="47"/>
      <c r="N48" s="47"/>
      <c r="O48" s="50">
        <f t="shared" si="0"/>
        <v>0</v>
      </c>
      <c r="P48" s="50">
        <f t="shared" si="1"/>
        <v>0</v>
      </c>
      <c r="Q48" s="48">
        <f>SUMIF(cables,I48,Câbles!$D$2:$D$126)*N48*E48/1000</f>
        <v>0</v>
      </c>
      <c r="R48" s="51"/>
      <c r="S48" s="53">
        <f t="shared" si="5"/>
        <v>0</v>
      </c>
      <c r="T48" s="52">
        <f t="shared" si="2"/>
        <v>0</v>
      </c>
      <c r="U48" s="51"/>
      <c r="V48" s="53">
        <f t="shared" si="6"/>
        <v>0</v>
      </c>
      <c r="W48" s="52">
        <f t="shared" si="3"/>
        <v>0</v>
      </c>
      <c r="X48" s="51"/>
      <c r="Y48" s="53">
        <f t="shared" si="7"/>
        <v>0</v>
      </c>
      <c r="Z48" s="52">
        <f t="shared" si="4"/>
        <v>0</v>
      </c>
    </row>
    <row r="49" spans="1:26" s="32" customFormat="1" x14ac:dyDescent="0.25">
      <c r="A49" s="43"/>
      <c r="B49" s="44"/>
      <c r="C49" s="44"/>
      <c r="D49" s="44"/>
      <c r="E49" s="44"/>
      <c r="F49" s="44"/>
      <c r="G49" s="44"/>
      <c r="H49" s="44"/>
      <c r="I49" s="44"/>
      <c r="J49" s="54"/>
      <c r="K49" s="54"/>
      <c r="L49" s="47"/>
      <c r="M49" s="47"/>
      <c r="N49" s="47"/>
      <c r="O49" s="50">
        <f t="shared" si="0"/>
        <v>0</v>
      </c>
      <c r="P49" s="50">
        <f t="shared" si="1"/>
        <v>0</v>
      </c>
      <c r="Q49" s="48">
        <f>SUMIF(cables,I49,Câbles!$D$2:$D$126)*N49*E49/1000</f>
        <v>0</v>
      </c>
      <c r="R49" s="51"/>
      <c r="S49" s="53">
        <f t="shared" si="5"/>
        <v>0</v>
      </c>
      <c r="T49" s="52">
        <f t="shared" si="2"/>
        <v>0</v>
      </c>
      <c r="U49" s="51"/>
      <c r="V49" s="53">
        <f t="shared" si="6"/>
        <v>0</v>
      </c>
      <c r="W49" s="52">
        <f t="shared" si="3"/>
        <v>0</v>
      </c>
      <c r="X49" s="51"/>
      <c r="Y49" s="53">
        <f t="shared" si="7"/>
        <v>0</v>
      </c>
      <c r="Z49" s="52">
        <f t="shared" si="4"/>
        <v>0</v>
      </c>
    </row>
    <row r="50" spans="1:26" s="32" customFormat="1" x14ac:dyDescent="0.25">
      <c r="A50" s="43"/>
      <c r="B50" s="44"/>
      <c r="C50" s="44"/>
      <c r="D50" s="44"/>
      <c r="E50" s="44"/>
      <c r="F50" s="44"/>
      <c r="G50" s="44"/>
      <c r="H50" s="44"/>
      <c r="I50" s="44"/>
      <c r="J50" s="54"/>
      <c r="K50" s="54"/>
      <c r="L50" s="47"/>
      <c r="M50" s="47"/>
      <c r="N50" s="47"/>
      <c r="O50" s="50">
        <f t="shared" si="0"/>
        <v>0</v>
      </c>
      <c r="P50" s="50">
        <f t="shared" si="1"/>
        <v>0</v>
      </c>
      <c r="Q50" s="48">
        <f>SUMIF(cables,I50,Câbles!$D$2:$D$126)*N50*E50/1000</f>
        <v>0</v>
      </c>
      <c r="R50" s="51"/>
      <c r="S50" s="53">
        <f t="shared" si="5"/>
        <v>0</v>
      </c>
      <c r="T50" s="52">
        <f t="shared" si="2"/>
        <v>0</v>
      </c>
      <c r="U50" s="51"/>
      <c r="V50" s="53">
        <f t="shared" si="6"/>
        <v>0</v>
      </c>
      <c r="W50" s="52">
        <f t="shared" si="3"/>
        <v>0</v>
      </c>
      <c r="X50" s="51"/>
      <c r="Y50" s="53">
        <f t="shared" si="7"/>
        <v>0</v>
      </c>
      <c r="Z50" s="52">
        <f t="shared" si="4"/>
        <v>0</v>
      </c>
    </row>
    <row r="51" spans="1:26" s="32" customFormat="1" x14ac:dyDescent="0.25">
      <c r="A51" s="43"/>
      <c r="B51" s="44"/>
      <c r="C51" s="44"/>
      <c r="D51" s="44"/>
      <c r="E51" s="44"/>
      <c r="F51" s="44"/>
      <c r="G51" s="44"/>
      <c r="H51" s="44"/>
      <c r="I51" s="44"/>
      <c r="J51" s="54"/>
      <c r="K51" s="54"/>
      <c r="L51" s="47"/>
      <c r="M51" s="47"/>
      <c r="N51" s="47"/>
      <c r="O51" s="50">
        <f t="shared" si="0"/>
        <v>0</v>
      </c>
      <c r="P51" s="50">
        <f t="shared" si="1"/>
        <v>0</v>
      </c>
      <c r="Q51" s="48">
        <f>SUMIF(cables,I51,Câbles!$D$2:$D$126)*N51*E51/1000</f>
        <v>0</v>
      </c>
      <c r="R51" s="51"/>
      <c r="S51" s="53">
        <f t="shared" si="5"/>
        <v>0</v>
      </c>
      <c r="T51" s="52">
        <f t="shared" si="2"/>
        <v>0</v>
      </c>
      <c r="U51" s="51"/>
      <c r="V51" s="53">
        <f t="shared" si="6"/>
        <v>0</v>
      </c>
      <c r="W51" s="52">
        <f t="shared" si="3"/>
        <v>0</v>
      </c>
      <c r="X51" s="51"/>
      <c r="Y51" s="53">
        <f t="shared" si="7"/>
        <v>0</v>
      </c>
      <c r="Z51" s="52">
        <f t="shared" si="4"/>
        <v>0</v>
      </c>
    </row>
  </sheetData>
  <mergeCells count="3">
    <mergeCell ref="X4:Z4"/>
    <mergeCell ref="R4:T4"/>
    <mergeCell ref="U4:W4"/>
  </mergeCells>
  <conditionalFormatting sqref="S6:T6">
    <cfRule type="expression" dxfId="14" priority="28" stopIfTrue="1">
      <formula>#REF!&gt;#REF!</formula>
    </cfRule>
    <cfRule type="expression" dxfId="13" priority="29" stopIfTrue="1">
      <formula>#REF!&lt;=#REF!</formula>
    </cfRule>
  </conditionalFormatting>
  <conditionalFormatting sqref="S7">
    <cfRule type="cellIs" dxfId="12" priority="27" stopIfTrue="1" operator="greaterThan">
      <formula>1</formula>
    </cfRule>
  </conditionalFormatting>
  <conditionalFormatting sqref="S7">
    <cfRule type="cellIs" dxfId="11" priority="30" stopIfTrue="1" operator="greaterThan">
      <formula>$P$5</formula>
    </cfRule>
  </conditionalFormatting>
  <conditionalFormatting sqref="T7">
    <cfRule type="cellIs" dxfId="10" priority="31" stopIfTrue="1" operator="greaterThan">
      <formula>$O$5</formula>
    </cfRule>
  </conditionalFormatting>
  <conditionalFormatting sqref="V6:W6">
    <cfRule type="expression" dxfId="9" priority="7" stopIfTrue="1">
      <formula>#REF!&gt;#REF!</formula>
    </cfRule>
    <cfRule type="expression" dxfId="8" priority="8" stopIfTrue="1">
      <formula>#REF!&lt;=#REF!</formula>
    </cfRule>
  </conditionalFormatting>
  <conditionalFormatting sqref="V7">
    <cfRule type="cellIs" dxfId="7" priority="6" stopIfTrue="1" operator="greaterThan">
      <formula>1</formula>
    </cfRule>
  </conditionalFormatting>
  <conditionalFormatting sqref="V7">
    <cfRule type="cellIs" dxfId="6" priority="9" stopIfTrue="1" operator="greaterThan">
      <formula>$P$5</formula>
    </cfRule>
  </conditionalFormatting>
  <conditionalFormatting sqref="W7">
    <cfRule type="cellIs" dxfId="5" priority="10" stopIfTrue="1" operator="greaterThan">
      <formula>$O$5</formula>
    </cfRule>
  </conditionalFormatting>
  <conditionalFormatting sqref="Y6:Z6">
    <cfRule type="expression" dxfId="4" priority="2" stopIfTrue="1">
      <formula>#REF!&gt;#REF!</formula>
    </cfRule>
    <cfRule type="expression" dxfId="3" priority="3" stopIfTrue="1">
      <formula>#REF!&lt;=#REF!</formula>
    </cfRule>
  </conditionalFormatting>
  <conditionalFormatting sqref="Y7">
    <cfRule type="cellIs" dxfId="2" priority="1" stopIfTrue="1" operator="greaterThan">
      <formula>1</formula>
    </cfRule>
  </conditionalFormatting>
  <conditionalFormatting sqref="Y7">
    <cfRule type="cellIs" dxfId="1" priority="4" stopIfTrue="1" operator="greaterThan">
      <formula>$P$5</formula>
    </cfRule>
  </conditionalFormatting>
  <conditionalFormatting sqref="Z7">
    <cfRule type="cellIs" dxfId="0" priority="5" stopIfTrue="1" operator="greaterThan">
      <formula>$O$5</formula>
    </cfRule>
  </conditionalFormatting>
  <dataValidations disablePrompts="1" count="1">
    <dataValidation type="list" allowBlank="1" showInputMessage="1" showErrorMessage="1" sqref="J24:K51 I10:I51" xr:uid="{A07879F2-D02C-49B2-9A5D-0812754A6A29}">
      <formula1>cables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CE6C13-15E7-4F76-8EC1-EFAB9819B561}">
  <sheetPr>
    <tabColor theme="9" tint="0.59999389629810485"/>
  </sheetPr>
  <dimension ref="A2:AI194"/>
  <sheetViews>
    <sheetView zoomScale="85" zoomScaleNormal="85" workbookViewId="0">
      <selection activeCell="A6" sqref="A6"/>
    </sheetView>
  </sheetViews>
  <sheetFormatPr baseColWidth="10" defaultRowHeight="13.2" x14ac:dyDescent="0.25"/>
  <cols>
    <col min="1" max="1" width="10.44140625" style="5" customWidth="1"/>
    <col min="2" max="2" width="2" style="5" customWidth="1"/>
    <col min="3" max="3" width="14.109375" style="5" bestFit="1" customWidth="1"/>
    <col min="4" max="6" width="11.5546875" style="5" hidden="1" customWidth="1"/>
    <col min="7" max="7" width="2" style="5" hidden="1" customWidth="1"/>
    <col min="8" max="8" width="15.5546875" style="5" bestFit="1" customWidth="1"/>
    <col min="9" max="10" width="11.5546875" style="5" hidden="1" customWidth="1"/>
    <col min="11" max="11" width="11.5546875" style="5" customWidth="1"/>
    <col min="12" max="12" width="11.5546875" style="5" hidden="1" customWidth="1"/>
    <col min="13" max="28" width="11.5546875" hidden="1" customWidth="1"/>
    <col min="29" max="30" width="11.5546875" customWidth="1"/>
    <col min="33" max="33" width="22.6640625" style="5" bestFit="1" customWidth="1"/>
    <col min="35" max="35" width="88.88671875" customWidth="1"/>
  </cols>
  <sheetData>
    <row r="2" spans="1:35" x14ac:dyDescent="0.25">
      <c r="A2" s="24" t="s">
        <v>199</v>
      </c>
      <c r="B2" s="22"/>
      <c r="C2" s="24" t="s">
        <v>179</v>
      </c>
      <c r="D2" s="22"/>
      <c r="E2" s="22"/>
      <c r="F2" s="22"/>
      <c r="G2" s="22"/>
      <c r="H2" s="24" t="s">
        <v>180</v>
      </c>
      <c r="I2" s="22"/>
      <c r="J2" s="22"/>
      <c r="K2" s="24" t="s">
        <v>181</v>
      </c>
      <c r="AG2" s="24" t="s">
        <v>202</v>
      </c>
      <c r="AI2" s="29" t="s">
        <v>203</v>
      </c>
    </row>
    <row r="3" spans="1:35" x14ac:dyDescent="0.25">
      <c r="A3" s="24" t="s">
        <v>200</v>
      </c>
      <c r="B3" s="22"/>
      <c r="C3" s="24" t="s">
        <v>161</v>
      </c>
      <c r="D3" s="22"/>
      <c r="E3" s="22"/>
      <c r="F3" s="22"/>
      <c r="G3" s="22"/>
      <c r="H3" s="24" t="s">
        <v>201</v>
      </c>
      <c r="I3" s="22"/>
      <c r="J3" s="22"/>
      <c r="K3" s="24" t="s">
        <v>151</v>
      </c>
      <c r="AG3" s="22">
        <f t="array" ref="AG3:AG7">TRANSPOSE(_xlfn.UNIQUE('Calcul Fourreaux'!R4:EE4,TRUE,TRUE))</f>
        <v>1</v>
      </c>
      <c r="AI3" s="30" t="s">
        <v>204</v>
      </c>
    </row>
    <row r="4" spans="1:35" x14ac:dyDescent="0.25">
      <c r="AG4" s="22">
        <v>1</v>
      </c>
      <c r="AI4" s="31" t="s">
        <v>205</v>
      </c>
    </row>
    <row r="5" spans="1:35" x14ac:dyDescent="0.25">
      <c r="A5" s="28">
        <v>1</v>
      </c>
      <c r="B5" s="22">
        <f>VLOOKUP(A5,'Ecart colonne tronçons'!$A$3:$E$52,3,FALSE)</f>
        <v>0</v>
      </c>
      <c r="C5" s="22">
        <f ca="1">OFFSET('Calcul Fourreaux'!$R$6,0,'Recap tronçon (2)'!B5)</f>
        <v>160</v>
      </c>
      <c r="F5" s="22"/>
      <c r="G5" s="22"/>
      <c r="H5" s="25">
        <f t="array" aca="1" ref="H5" ca="1">OFFSET('Calcul Fourreaux'!$S$7,0,'Recap tronçon (2)'!B5)</f>
        <v>0.3398842228696457</v>
      </c>
      <c r="K5" s="26"/>
      <c r="AG5" s="22">
        <v>1</v>
      </c>
    </row>
    <row r="6" spans="1:35" x14ac:dyDescent="0.25">
      <c r="A6" s="22" t="str" cm="1">
        <f t="array" aca="1" ref="A6:AB7" ca="1">_xlfn._xlws.FILTER('Calcul Fourreaux'!$B$10:$AC$51,OFFSET('Calcul Fourreaux'!$R$10:$R$51,0,B5)=1)</f>
        <v>CM4.1</v>
      </c>
      <c r="B6" s="5">
        <f ca="1"/>
        <v>0</v>
      </c>
      <c r="C6" s="5" t="str">
        <f ca="1"/>
        <v>Tétra unipolaire</v>
      </c>
      <c r="D6" s="5">
        <f ca="1"/>
        <v>4</v>
      </c>
      <c r="E6" s="5" t="str">
        <f ca="1"/>
        <v>Jointif</v>
      </c>
      <c r="F6" s="5">
        <f ca="1"/>
        <v>1</v>
      </c>
      <c r="G6" s="5">
        <f ca="1"/>
        <v>1</v>
      </c>
      <c r="H6" s="5" t="str">
        <f ca="1"/>
        <v>1x300 Al</v>
      </c>
      <c r="I6" s="5">
        <f ca="1"/>
        <v>961</v>
      </c>
      <c r="J6" s="5">
        <f ca="1"/>
        <v>31</v>
      </c>
      <c r="K6" s="5" t="str">
        <f ca="1"/>
        <v>Trêfle</v>
      </c>
      <c r="L6" s="5">
        <f ca="1"/>
        <v>0.75</v>
      </c>
      <c r="M6">
        <f ca="1"/>
        <v>1</v>
      </c>
      <c r="N6">
        <f ca="1"/>
        <v>2883</v>
      </c>
      <c r="O6">
        <f ca="1"/>
        <v>93</v>
      </c>
      <c r="P6">
        <f ca="1"/>
        <v>4.4000000000000004</v>
      </c>
      <c r="Q6">
        <f ca="1"/>
        <v>1</v>
      </c>
      <c r="R6">
        <f ca="1"/>
        <v>2883</v>
      </c>
      <c r="S6">
        <f ca="1"/>
        <v>4.4000000000000004</v>
      </c>
      <c r="T6">
        <f ca="1"/>
        <v>0</v>
      </c>
      <c r="U6">
        <f ca="1"/>
        <v>0</v>
      </c>
      <c r="V6">
        <f ca="1"/>
        <v>0</v>
      </c>
      <c r="W6">
        <f ca="1"/>
        <v>0</v>
      </c>
      <c r="X6">
        <f ca="1"/>
        <v>0</v>
      </c>
      <c r="Y6">
        <f ca="1"/>
        <v>0</v>
      </c>
      <c r="Z6">
        <f ca="1"/>
        <v>0</v>
      </c>
      <c r="AA6">
        <f ca="1"/>
        <v>0</v>
      </c>
      <c r="AB6">
        <f ca="1"/>
        <v>0</v>
      </c>
      <c r="AG6" s="22">
        <v>1</v>
      </c>
    </row>
    <row r="7" spans="1:35" x14ac:dyDescent="0.25">
      <c r="A7" s="5" t="str">
        <f ca="1"/>
        <v>CM4.1 PE</v>
      </c>
      <c r="B7" s="5">
        <f ca="1"/>
        <v>0</v>
      </c>
      <c r="C7" s="5" t="str">
        <f ca="1"/>
        <v>PE</v>
      </c>
      <c r="D7" s="5">
        <f ca="1"/>
        <v>1</v>
      </c>
      <c r="E7" s="5" t="str">
        <f ca="1"/>
        <v>Jointif</v>
      </c>
      <c r="F7" s="5">
        <f ca="1"/>
        <v>1</v>
      </c>
      <c r="G7" s="5">
        <f ca="1"/>
        <v>1</v>
      </c>
      <c r="H7" s="5" t="str">
        <f ca="1"/>
        <v>1x300 Al</v>
      </c>
      <c r="I7" s="5">
        <f ca="1"/>
        <v>961</v>
      </c>
      <c r="J7" s="5">
        <f ca="1"/>
        <v>31</v>
      </c>
      <c r="K7" s="5" t="str">
        <f ca="1"/>
        <v>Nappe</v>
      </c>
      <c r="L7" s="5">
        <f ca="1"/>
        <v>1</v>
      </c>
      <c r="M7">
        <f ca="1"/>
        <v>1</v>
      </c>
      <c r="N7">
        <f ca="1"/>
        <v>961</v>
      </c>
      <c r="O7">
        <f ca="1"/>
        <v>31</v>
      </c>
      <c r="P7">
        <f ca="1"/>
        <v>1.1000000000000001</v>
      </c>
      <c r="Q7">
        <f ca="1"/>
        <v>1</v>
      </c>
      <c r="R7">
        <f ca="1"/>
        <v>961</v>
      </c>
      <c r="S7">
        <f ca="1"/>
        <v>1.1000000000000001</v>
      </c>
      <c r="T7">
        <f ca="1"/>
        <v>0</v>
      </c>
      <c r="U7">
        <f ca="1"/>
        <v>0</v>
      </c>
      <c r="V7">
        <f ca="1"/>
        <v>0</v>
      </c>
      <c r="W7">
        <f ca="1"/>
        <v>0</v>
      </c>
      <c r="X7">
        <f ca="1"/>
        <v>0</v>
      </c>
      <c r="Y7">
        <f ca="1"/>
        <v>0</v>
      </c>
      <c r="Z7">
        <f ca="1"/>
        <v>0</v>
      </c>
      <c r="AA7">
        <f ca="1"/>
        <v>0</v>
      </c>
      <c r="AB7">
        <f ca="1"/>
        <v>0</v>
      </c>
      <c r="AG7" s="22">
        <v>1</v>
      </c>
    </row>
    <row r="8" spans="1:35" x14ac:dyDescent="0.25">
      <c r="AG8" s="22"/>
    </row>
    <row r="9" spans="1:35" x14ac:dyDescent="0.25">
      <c r="AG9" s="22"/>
    </row>
    <row r="10" spans="1:35" x14ac:dyDescent="0.25">
      <c r="AG10" s="22"/>
      <c r="AI10" s="22"/>
    </row>
    <row r="11" spans="1:35" x14ac:dyDescent="0.25">
      <c r="AG11" s="22"/>
    </row>
    <row r="12" spans="1:35" x14ac:dyDescent="0.25">
      <c r="AG12" s="22"/>
    </row>
    <row r="13" spans="1:35" x14ac:dyDescent="0.25">
      <c r="AG13" s="22"/>
    </row>
    <row r="14" spans="1:35" x14ac:dyDescent="0.25">
      <c r="AG14" s="22"/>
    </row>
    <row r="15" spans="1:35" x14ac:dyDescent="0.25">
      <c r="A15" s="28">
        <v>2</v>
      </c>
      <c r="B15" s="22">
        <f>VLOOKUP(A15,'Ecart colonne tronçons'!$A$3:$E$52,3,FALSE)</f>
        <v>2</v>
      </c>
      <c r="C15" s="22">
        <f ca="1">OFFSET('Calcul tronçon'!$R$6,0,'Recap tronçon (2)'!B15)</f>
        <v>515</v>
      </c>
      <c r="F15" s="22"/>
      <c r="G15" s="22"/>
      <c r="H15" s="25" t="str">
        <f ca="1">OFFSET('Calcul tronçon'!$T$7,0,'Recap tronçon (2)'!B15)</f>
        <v>Taux occupation</v>
      </c>
      <c r="K15" s="26">
        <f ca="1">OFFSET('Calcul tronçon'!$U$7,0,'Recap tronçon (2)'!B15)</f>
        <v>0.41013349514563108</v>
      </c>
      <c r="AG15" s="22"/>
    </row>
    <row r="16" spans="1:35" x14ac:dyDescent="0.25">
      <c r="A16" s="22"/>
      <c r="AG16" s="22"/>
    </row>
    <row r="17" spans="1:33" x14ac:dyDescent="0.25">
      <c r="AG17" s="22"/>
    </row>
    <row r="18" spans="1:33" x14ac:dyDescent="0.25">
      <c r="AG18" s="22"/>
    </row>
    <row r="19" spans="1:33" x14ac:dyDescent="0.25">
      <c r="AG19" s="22"/>
    </row>
    <row r="20" spans="1:33" x14ac:dyDescent="0.25">
      <c r="AG20" s="22"/>
    </row>
    <row r="21" spans="1:33" x14ac:dyDescent="0.25">
      <c r="AG21" s="22"/>
    </row>
    <row r="22" spans="1:33" x14ac:dyDescent="0.25">
      <c r="AG22" s="22"/>
    </row>
    <row r="23" spans="1:33" x14ac:dyDescent="0.25">
      <c r="AG23" s="22"/>
    </row>
    <row r="24" spans="1:33" x14ac:dyDescent="0.25">
      <c r="AG24" s="22"/>
    </row>
    <row r="25" spans="1:33" x14ac:dyDescent="0.25">
      <c r="AG25" s="22"/>
    </row>
    <row r="26" spans="1:33" x14ac:dyDescent="0.25">
      <c r="AG26" s="22"/>
    </row>
    <row r="27" spans="1:33" x14ac:dyDescent="0.25">
      <c r="AG27" s="22"/>
    </row>
    <row r="28" spans="1:33" x14ac:dyDescent="0.25">
      <c r="AG28" s="22"/>
    </row>
    <row r="29" spans="1:33" x14ac:dyDescent="0.25">
      <c r="A29" s="28"/>
      <c r="B29" s="22"/>
      <c r="C29" s="22"/>
      <c r="F29" s="22"/>
      <c r="G29" s="22"/>
      <c r="H29" s="25"/>
      <c r="K29" s="26"/>
      <c r="AG29" s="22"/>
    </row>
    <row r="30" spans="1:33" x14ac:dyDescent="0.25">
      <c r="A30" s="22"/>
      <c r="AG30" s="22"/>
    </row>
    <row r="31" spans="1:33" x14ac:dyDescent="0.25">
      <c r="AG31" s="22"/>
    </row>
    <row r="32" spans="1:33" x14ac:dyDescent="0.25">
      <c r="AG32" s="22"/>
    </row>
    <row r="33" spans="1:33" x14ac:dyDescent="0.25">
      <c r="AG33" s="22"/>
    </row>
    <row r="34" spans="1:33" x14ac:dyDescent="0.25">
      <c r="A34" s="28"/>
      <c r="B34" s="22"/>
      <c r="C34" s="22"/>
      <c r="F34" s="22"/>
      <c r="G34" s="22"/>
      <c r="H34" s="25"/>
      <c r="K34" s="26"/>
      <c r="AG34" s="22"/>
    </row>
    <row r="35" spans="1:33" x14ac:dyDescent="0.25">
      <c r="A35" s="22"/>
      <c r="AG35" s="22"/>
    </row>
    <row r="36" spans="1:33" x14ac:dyDescent="0.25">
      <c r="AG36" s="22"/>
    </row>
    <row r="37" spans="1:33" x14ac:dyDescent="0.25">
      <c r="AG37" s="22"/>
    </row>
    <row r="38" spans="1:33" x14ac:dyDescent="0.25">
      <c r="AG38" s="22"/>
    </row>
    <row r="39" spans="1:33" x14ac:dyDescent="0.25">
      <c r="AG39" s="22"/>
    </row>
    <row r="40" spans="1:33" x14ac:dyDescent="0.25">
      <c r="AG40" s="22"/>
    </row>
    <row r="41" spans="1:33" x14ac:dyDescent="0.25">
      <c r="AG41" s="22"/>
    </row>
    <row r="42" spans="1:33" x14ac:dyDescent="0.25">
      <c r="AG42" s="22"/>
    </row>
    <row r="43" spans="1:33" x14ac:dyDescent="0.25">
      <c r="AG43" s="22"/>
    </row>
    <row r="44" spans="1:33" x14ac:dyDescent="0.25">
      <c r="AG44" s="22"/>
    </row>
    <row r="45" spans="1:33" x14ac:dyDescent="0.25">
      <c r="AG45" s="22"/>
    </row>
    <row r="46" spans="1:33" x14ac:dyDescent="0.25">
      <c r="AG46" s="22"/>
    </row>
    <row r="47" spans="1:33" x14ac:dyDescent="0.25">
      <c r="AG47" s="22"/>
    </row>
    <row r="48" spans="1:33" x14ac:dyDescent="0.25">
      <c r="AG48" s="22"/>
    </row>
    <row r="49" spans="33:33" x14ac:dyDescent="0.25">
      <c r="AG49" s="22"/>
    </row>
    <row r="50" spans="33:33" x14ac:dyDescent="0.25">
      <c r="AG50" s="22"/>
    </row>
    <row r="51" spans="33:33" x14ac:dyDescent="0.25">
      <c r="AG51" s="22"/>
    </row>
    <row r="52" spans="33:33" x14ac:dyDescent="0.25">
      <c r="AG52" s="22"/>
    </row>
    <row r="53" spans="33:33" x14ac:dyDescent="0.25">
      <c r="AG53" s="22"/>
    </row>
    <row r="54" spans="33:33" x14ac:dyDescent="0.25">
      <c r="AG54" s="22"/>
    </row>
    <row r="55" spans="33:33" x14ac:dyDescent="0.25">
      <c r="AG55" s="22"/>
    </row>
    <row r="56" spans="33:33" x14ac:dyDescent="0.25">
      <c r="AG56" s="22"/>
    </row>
    <row r="57" spans="33:33" x14ac:dyDescent="0.25">
      <c r="AG57" s="22"/>
    </row>
    <row r="58" spans="33:33" x14ac:dyDescent="0.25">
      <c r="AG58" s="22"/>
    </row>
    <row r="59" spans="33:33" x14ac:dyDescent="0.25">
      <c r="AG59" s="22"/>
    </row>
    <row r="60" spans="33:33" x14ac:dyDescent="0.25">
      <c r="AG60" s="22"/>
    </row>
    <row r="61" spans="33:33" x14ac:dyDescent="0.25">
      <c r="AG61" s="22"/>
    </row>
    <row r="62" spans="33:33" x14ac:dyDescent="0.25">
      <c r="AG62" s="22"/>
    </row>
    <row r="63" spans="33:33" x14ac:dyDescent="0.25">
      <c r="AG63" s="22"/>
    </row>
    <row r="64" spans="33:33" x14ac:dyDescent="0.25">
      <c r="AG64" s="22"/>
    </row>
    <row r="65" spans="33:33" x14ac:dyDescent="0.25">
      <c r="AG65" s="22"/>
    </row>
    <row r="66" spans="33:33" x14ac:dyDescent="0.25">
      <c r="AG66" s="22"/>
    </row>
    <row r="67" spans="33:33" x14ac:dyDescent="0.25">
      <c r="AG67" s="22"/>
    </row>
    <row r="68" spans="33:33" x14ac:dyDescent="0.25">
      <c r="AG68" s="22"/>
    </row>
    <row r="69" spans="33:33" x14ac:dyDescent="0.25">
      <c r="AG69" s="22"/>
    </row>
    <row r="70" spans="33:33" x14ac:dyDescent="0.25">
      <c r="AG70" s="22"/>
    </row>
    <row r="71" spans="33:33" x14ac:dyDescent="0.25">
      <c r="AG71" s="22"/>
    </row>
    <row r="72" spans="33:33" x14ac:dyDescent="0.25">
      <c r="AG72" s="22"/>
    </row>
    <row r="73" spans="33:33" x14ac:dyDescent="0.25">
      <c r="AG73" s="22"/>
    </row>
    <row r="74" spans="33:33" x14ac:dyDescent="0.25">
      <c r="AG74" s="22"/>
    </row>
    <row r="75" spans="33:33" x14ac:dyDescent="0.25">
      <c r="AG75" s="22"/>
    </row>
    <row r="76" spans="33:33" x14ac:dyDescent="0.25">
      <c r="AG76" s="22"/>
    </row>
    <row r="77" spans="33:33" x14ac:dyDescent="0.25">
      <c r="AG77" s="22"/>
    </row>
    <row r="78" spans="33:33" x14ac:dyDescent="0.25">
      <c r="AG78" s="22"/>
    </row>
    <row r="79" spans="33:33" x14ac:dyDescent="0.25">
      <c r="AG79" s="22"/>
    </row>
    <row r="80" spans="33:33" x14ac:dyDescent="0.25">
      <c r="AG80" s="22"/>
    </row>
    <row r="81" spans="33:33" x14ac:dyDescent="0.25">
      <c r="AG81" s="22"/>
    </row>
    <row r="82" spans="33:33" x14ac:dyDescent="0.25">
      <c r="AG82" s="22"/>
    </row>
    <row r="83" spans="33:33" x14ac:dyDescent="0.25">
      <c r="AG83" s="22"/>
    </row>
    <row r="84" spans="33:33" x14ac:dyDescent="0.25">
      <c r="AG84" s="22"/>
    </row>
    <row r="85" spans="33:33" x14ac:dyDescent="0.25">
      <c r="AG85" s="22"/>
    </row>
    <row r="86" spans="33:33" x14ac:dyDescent="0.25">
      <c r="AG86" s="22"/>
    </row>
    <row r="87" spans="33:33" x14ac:dyDescent="0.25">
      <c r="AG87" s="22"/>
    </row>
    <row r="88" spans="33:33" x14ac:dyDescent="0.25">
      <c r="AG88" s="22"/>
    </row>
    <row r="89" spans="33:33" x14ac:dyDescent="0.25">
      <c r="AG89" s="22"/>
    </row>
    <row r="90" spans="33:33" x14ac:dyDescent="0.25">
      <c r="AG90" s="22"/>
    </row>
    <row r="91" spans="33:33" x14ac:dyDescent="0.25">
      <c r="AG91" s="22"/>
    </row>
    <row r="92" spans="33:33" x14ac:dyDescent="0.25">
      <c r="AG92" s="22"/>
    </row>
    <row r="93" spans="33:33" x14ac:dyDescent="0.25">
      <c r="AG93" s="22"/>
    </row>
    <row r="94" spans="33:33" x14ac:dyDescent="0.25">
      <c r="AG94" s="22"/>
    </row>
    <row r="95" spans="33:33" x14ac:dyDescent="0.25">
      <c r="AG95" s="22"/>
    </row>
    <row r="96" spans="33:33" x14ac:dyDescent="0.25">
      <c r="AG96" s="22"/>
    </row>
    <row r="97" spans="33:33" x14ac:dyDescent="0.25">
      <c r="AG97" s="22"/>
    </row>
    <row r="98" spans="33:33" x14ac:dyDescent="0.25">
      <c r="AG98" s="22"/>
    </row>
    <row r="99" spans="33:33" x14ac:dyDescent="0.25">
      <c r="AG99" s="22"/>
    </row>
    <row r="100" spans="33:33" x14ac:dyDescent="0.25">
      <c r="AG100" s="22"/>
    </row>
    <row r="101" spans="33:33" x14ac:dyDescent="0.25">
      <c r="AG101" s="22"/>
    </row>
    <row r="102" spans="33:33" x14ac:dyDescent="0.25">
      <c r="AG102" s="22"/>
    </row>
    <row r="103" spans="33:33" x14ac:dyDescent="0.25">
      <c r="AG103" s="22"/>
    </row>
    <row r="104" spans="33:33" x14ac:dyDescent="0.25">
      <c r="AG104" s="22"/>
    </row>
    <row r="105" spans="33:33" x14ac:dyDescent="0.25">
      <c r="AG105" s="22"/>
    </row>
    <row r="106" spans="33:33" x14ac:dyDescent="0.25">
      <c r="AG106" s="22"/>
    </row>
    <row r="107" spans="33:33" x14ac:dyDescent="0.25">
      <c r="AG107" s="22"/>
    </row>
    <row r="108" spans="33:33" x14ac:dyDescent="0.25">
      <c r="AG108" s="22"/>
    </row>
    <row r="109" spans="33:33" x14ac:dyDescent="0.25">
      <c r="AG109" s="22"/>
    </row>
    <row r="110" spans="33:33" x14ac:dyDescent="0.25">
      <c r="AG110" s="22"/>
    </row>
    <row r="111" spans="33:33" x14ac:dyDescent="0.25">
      <c r="AG111" s="22"/>
    </row>
    <row r="112" spans="33:33" x14ac:dyDescent="0.25">
      <c r="AG112" s="22"/>
    </row>
    <row r="113" spans="33:33" x14ac:dyDescent="0.25">
      <c r="AG113" s="22"/>
    </row>
    <row r="114" spans="33:33" x14ac:dyDescent="0.25">
      <c r="AG114" s="22"/>
    </row>
    <row r="115" spans="33:33" x14ac:dyDescent="0.25">
      <c r="AG115" s="22"/>
    </row>
    <row r="116" spans="33:33" x14ac:dyDescent="0.25">
      <c r="AG116" s="22"/>
    </row>
    <row r="117" spans="33:33" x14ac:dyDescent="0.25">
      <c r="AG117" s="22"/>
    </row>
    <row r="118" spans="33:33" x14ac:dyDescent="0.25">
      <c r="AG118" s="22"/>
    </row>
    <row r="119" spans="33:33" x14ac:dyDescent="0.25">
      <c r="AG119" s="22"/>
    </row>
    <row r="120" spans="33:33" x14ac:dyDescent="0.25">
      <c r="AG120" s="22"/>
    </row>
    <row r="121" spans="33:33" x14ac:dyDescent="0.25">
      <c r="AG121" s="22"/>
    </row>
    <row r="122" spans="33:33" x14ac:dyDescent="0.25">
      <c r="AG122" s="22"/>
    </row>
    <row r="123" spans="33:33" x14ac:dyDescent="0.25">
      <c r="AG123" s="22"/>
    </row>
    <row r="124" spans="33:33" x14ac:dyDescent="0.25">
      <c r="AG124" s="22"/>
    </row>
    <row r="125" spans="33:33" x14ac:dyDescent="0.25">
      <c r="AG125" s="22"/>
    </row>
    <row r="126" spans="33:33" x14ac:dyDescent="0.25">
      <c r="AG126" s="22"/>
    </row>
    <row r="127" spans="33:33" x14ac:dyDescent="0.25">
      <c r="AG127" s="22"/>
    </row>
    <row r="128" spans="33:33" x14ac:dyDescent="0.25">
      <c r="AG128" s="22"/>
    </row>
    <row r="129" spans="33:33" x14ac:dyDescent="0.25">
      <c r="AG129" s="22"/>
    </row>
    <row r="130" spans="33:33" x14ac:dyDescent="0.25">
      <c r="AG130" s="22"/>
    </row>
    <row r="131" spans="33:33" x14ac:dyDescent="0.25">
      <c r="AG131" s="22"/>
    </row>
    <row r="132" spans="33:33" x14ac:dyDescent="0.25">
      <c r="AG132" s="22"/>
    </row>
    <row r="133" spans="33:33" x14ac:dyDescent="0.25">
      <c r="AG133" s="22"/>
    </row>
    <row r="134" spans="33:33" x14ac:dyDescent="0.25">
      <c r="AG134" s="22"/>
    </row>
    <row r="135" spans="33:33" x14ac:dyDescent="0.25">
      <c r="AG135" s="22"/>
    </row>
    <row r="136" spans="33:33" x14ac:dyDescent="0.25">
      <c r="AG136" s="22"/>
    </row>
    <row r="137" spans="33:33" x14ac:dyDescent="0.25">
      <c r="AG137" s="22"/>
    </row>
    <row r="138" spans="33:33" x14ac:dyDescent="0.25">
      <c r="AG138" s="22"/>
    </row>
    <row r="139" spans="33:33" x14ac:dyDescent="0.25">
      <c r="AG139" s="22"/>
    </row>
    <row r="140" spans="33:33" x14ac:dyDescent="0.25">
      <c r="AG140" s="22"/>
    </row>
    <row r="141" spans="33:33" x14ac:dyDescent="0.25">
      <c r="AG141" s="22"/>
    </row>
    <row r="142" spans="33:33" x14ac:dyDescent="0.25">
      <c r="AG142" s="22"/>
    </row>
    <row r="143" spans="33:33" x14ac:dyDescent="0.25">
      <c r="AG143" s="22"/>
    </row>
    <row r="144" spans="33:33" x14ac:dyDescent="0.25">
      <c r="AG144" s="22"/>
    </row>
    <row r="145" spans="33:33" x14ac:dyDescent="0.25">
      <c r="AG145" s="22"/>
    </row>
    <row r="146" spans="33:33" x14ac:dyDescent="0.25">
      <c r="AG146" s="22"/>
    </row>
    <row r="147" spans="33:33" x14ac:dyDescent="0.25">
      <c r="AG147" s="22"/>
    </row>
    <row r="148" spans="33:33" x14ac:dyDescent="0.25">
      <c r="AG148" s="22"/>
    </row>
    <row r="149" spans="33:33" x14ac:dyDescent="0.25">
      <c r="AG149" s="22"/>
    </row>
    <row r="150" spans="33:33" x14ac:dyDescent="0.25">
      <c r="AG150" s="22"/>
    </row>
    <row r="151" spans="33:33" x14ac:dyDescent="0.25">
      <c r="AG151" s="22"/>
    </row>
    <row r="152" spans="33:33" x14ac:dyDescent="0.25">
      <c r="AG152" s="22"/>
    </row>
    <row r="153" spans="33:33" x14ac:dyDescent="0.25">
      <c r="AG153" s="22"/>
    </row>
    <row r="154" spans="33:33" x14ac:dyDescent="0.25">
      <c r="AG154" s="22"/>
    </row>
    <row r="155" spans="33:33" x14ac:dyDescent="0.25">
      <c r="AG155" s="22"/>
    </row>
    <row r="156" spans="33:33" x14ac:dyDescent="0.25">
      <c r="AG156" s="22"/>
    </row>
    <row r="157" spans="33:33" x14ac:dyDescent="0.25">
      <c r="AG157" s="22"/>
    </row>
    <row r="158" spans="33:33" x14ac:dyDescent="0.25">
      <c r="AG158" s="22"/>
    </row>
    <row r="159" spans="33:33" x14ac:dyDescent="0.25">
      <c r="AG159" s="22"/>
    </row>
    <row r="160" spans="33:33" x14ac:dyDescent="0.25">
      <c r="AG160" s="22"/>
    </row>
    <row r="161" spans="33:33" x14ac:dyDescent="0.25">
      <c r="AG161" s="22"/>
    </row>
    <row r="162" spans="33:33" x14ac:dyDescent="0.25">
      <c r="AG162" s="22"/>
    </row>
    <row r="163" spans="33:33" x14ac:dyDescent="0.25">
      <c r="AG163" s="22"/>
    </row>
    <row r="164" spans="33:33" x14ac:dyDescent="0.25">
      <c r="AG164" s="22"/>
    </row>
    <row r="165" spans="33:33" x14ac:dyDescent="0.25">
      <c r="AG165" s="22"/>
    </row>
    <row r="166" spans="33:33" x14ac:dyDescent="0.25">
      <c r="AG166" s="22"/>
    </row>
    <row r="167" spans="33:33" x14ac:dyDescent="0.25">
      <c r="AG167" s="22"/>
    </row>
    <row r="168" spans="33:33" x14ac:dyDescent="0.25">
      <c r="AG168" s="22"/>
    </row>
    <row r="169" spans="33:33" x14ac:dyDescent="0.25">
      <c r="AG169" s="22"/>
    </row>
    <row r="170" spans="33:33" x14ac:dyDescent="0.25">
      <c r="AG170" s="22"/>
    </row>
    <row r="171" spans="33:33" x14ac:dyDescent="0.25">
      <c r="AG171" s="22"/>
    </row>
    <row r="172" spans="33:33" x14ac:dyDescent="0.25">
      <c r="AG172" s="22"/>
    </row>
    <row r="173" spans="33:33" x14ac:dyDescent="0.25">
      <c r="AG173" s="22"/>
    </row>
    <row r="174" spans="33:33" x14ac:dyDescent="0.25">
      <c r="AG174" s="22"/>
    </row>
    <row r="175" spans="33:33" x14ac:dyDescent="0.25">
      <c r="AG175" s="22"/>
    </row>
    <row r="176" spans="33:33" x14ac:dyDescent="0.25">
      <c r="AG176" s="22"/>
    </row>
    <row r="177" spans="33:33" x14ac:dyDescent="0.25">
      <c r="AG177" s="22"/>
    </row>
    <row r="178" spans="33:33" x14ac:dyDescent="0.25">
      <c r="AG178" s="22"/>
    </row>
    <row r="179" spans="33:33" x14ac:dyDescent="0.25">
      <c r="AG179" s="22"/>
    </row>
    <row r="180" spans="33:33" x14ac:dyDescent="0.25">
      <c r="AG180" s="22"/>
    </row>
    <row r="181" spans="33:33" x14ac:dyDescent="0.25">
      <c r="AG181" s="22"/>
    </row>
    <row r="182" spans="33:33" x14ac:dyDescent="0.25">
      <c r="AG182" s="22"/>
    </row>
    <row r="183" spans="33:33" x14ac:dyDescent="0.25">
      <c r="AG183" s="22"/>
    </row>
    <row r="184" spans="33:33" x14ac:dyDescent="0.25">
      <c r="AG184" s="22"/>
    </row>
    <row r="185" spans="33:33" x14ac:dyDescent="0.25">
      <c r="AG185" s="22"/>
    </row>
    <row r="186" spans="33:33" x14ac:dyDescent="0.25">
      <c r="AG186" s="22"/>
    </row>
    <row r="187" spans="33:33" x14ac:dyDescent="0.25">
      <c r="AG187" s="22"/>
    </row>
    <row r="188" spans="33:33" x14ac:dyDescent="0.25">
      <c r="AG188" s="22"/>
    </row>
    <row r="189" spans="33:33" x14ac:dyDescent="0.25">
      <c r="AG189" s="22"/>
    </row>
    <row r="190" spans="33:33" x14ac:dyDescent="0.25">
      <c r="AG190" s="22"/>
    </row>
    <row r="191" spans="33:33" x14ac:dyDescent="0.25">
      <c r="AG191" s="22"/>
    </row>
    <row r="192" spans="33:33" x14ac:dyDescent="0.25">
      <c r="AG192" s="22"/>
    </row>
    <row r="193" spans="33:33" x14ac:dyDescent="0.25">
      <c r="AG193" s="22"/>
    </row>
    <row r="194" spans="33:33" x14ac:dyDescent="0.25">
      <c r="AG194" s="22"/>
    </row>
  </sheetData>
  <dataValidations count="1">
    <dataValidation type="list" allowBlank="1" showInputMessage="1" showErrorMessage="1" sqref="A5 A34 A29 A15" xr:uid="{A01ED6F2-A4BF-40DD-A974-9221E8200906}">
      <formula1>$AG$3:$AG$194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00ACA8-2DC8-41CA-B15B-14BD7512DE89}">
  <dimension ref="A1:H20"/>
  <sheetViews>
    <sheetView workbookViewId="0">
      <selection activeCell="L21" sqref="L21"/>
    </sheetView>
  </sheetViews>
  <sheetFormatPr baseColWidth="10" defaultRowHeight="13.2" x14ac:dyDescent="0.25"/>
  <cols>
    <col min="2" max="2" width="11.6640625" bestFit="1" customWidth="1"/>
  </cols>
  <sheetData>
    <row r="1" spans="1:8" x14ac:dyDescent="0.25">
      <c r="A1" t="s">
        <v>24</v>
      </c>
      <c r="B1" t="s">
        <v>26</v>
      </c>
      <c r="F1" s="4" t="s">
        <v>212</v>
      </c>
    </row>
    <row r="2" spans="1:8" x14ac:dyDescent="0.25">
      <c r="A2" s="8" t="str">
        <f>C2&amp;"x"&amp;D2</f>
        <v>65x50</v>
      </c>
      <c r="B2" s="9">
        <f>C2*D2</f>
        <v>3250</v>
      </c>
      <c r="C2">
        <v>65</v>
      </c>
      <c r="D2">
        <v>50</v>
      </c>
      <c r="F2" s="1">
        <v>16</v>
      </c>
      <c r="G2" s="1">
        <v>14</v>
      </c>
      <c r="H2" s="1">
        <v>153.938040046</v>
      </c>
    </row>
    <row r="3" spans="1:8" x14ac:dyDescent="0.25">
      <c r="A3" s="8" t="str">
        <f t="shared" ref="A3:A13" si="0">C3&amp;"x"&amp;D3</f>
        <v>95x50</v>
      </c>
      <c r="B3" s="9">
        <f t="shared" ref="B3:B13" si="1">C3*D3</f>
        <v>4750</v>
      </c>
      <c r="C3">
        <v>95</v>
      </c>
      <c r="D3">
        <v>50</v>
      </c>
      <c r="F3" s="1">
        <v>20</v>
      </c>
      <c r="G3" s="1">
        <v>16</v>
      </c>
      <c r="H3" s="1">
        <v>201.06192985600001</v>
      </c>
    </row>
    <row r="4" spans="1:8" x14ac:dyDescent="0.25">
      <c r="A4" s="8" t="str">
        <f t="shared" si="0"/>
        <v>125x50</v>
      </c>
      <c r="B4" s="9">
        <f t="shared" si="1"/>
        <v>6250</v>
      </c>
      <c r="C4">
        <v>125</v>
      </c>
      <c r="D4">
        <v>50</v>
      </c>
      <c r="F4" s="1">
        <v>25</v>
      </c>
      <c r="G4" s="1">
        <v>17.5</v>
      </c>
      <c r="H4" s="1">
        <v>240.52818757187501</v>
      </c>
    </row>
    <row r="5" spans="1:8" x14ac:dyDescent="0.25">
      <c r="A5" s="8" t="str">
        <f t="shared" si="0"/>
        <v>155x50</v>
      </c>
      <c r="B5" s="9">
        <f t="shared" si="1"/>
        <v>7750</v>
      </c>
      <c r="C5">
        <v>155</v>
      </c>
      <c r="D5">
        <v>50</v>
      </c>
      <c r="F5" s="1">
        <v>32</v>
      </c>
      <c r="G5" s="1">
        <v>22.4</v>
      </c>
      <c r="H5" s="1">
        <v>394.08138251775995</v>
      </c>
    </row>
    <row r="6" spans="1:8" x14ac:dyDescent="0.25">
      <c r="A6" s="8" t="str">
        <f t="shared" si="0"/>
        <v>185x50</v>
      </c>
      <c r="B6" s="9">
        <f t="shared" si="1"/>
        <v>9250</v>
      </c>
      <c r="C6">
        <v>185</v>
      </c>
      <c r="D6">
        <v>50</v>
      </c>
      <c r="F6" s="1">
        <v>40</v>
      </c>
      <c r="G6" s="1">
        <v>33</v>
      </c>
      <c r="H6" s="1">
        <v>855.29860005149999</v>
      </c>
    </row>
    <row r="7" spans="1:8" x14ac:dyDescent="0.25">
      <c r="A7" s="8" t="str">
        <f t="shared" si="0"/>
        <v>215x50</v>
      </c>
      <c r="B7" s="9">
        <f t="shared" si="1"/>
        <v>10750</v>
      </c>
      <c r="C7">
        <v>215</v>
      </c>
      <c r="D7">
        <v>50</v>
      </c>
      <c r="F7" s="1">
        <v>50</v>
      </c>
      <c r="G7" s="1">
        <v>37</v>
      </c>
      <c r="H7" s="1">
        <v>1075.2100858315</v>
      </c>
    </row>
    <row r="8" spans="1:8" x14ac:dyDescent="0.25">
      <c r="A8" s="8" t="str">
        <f t="shared" si="0"/>
        <v>245x50</v>
      </c>
      <c r="B8" s="9">
        <f t="shared" si="1"/>
        <v>12250</v>
      </c>
      <c r="C8">
        <v>245</v>
      </c>
      <c r="D8">
        <v>50</v>
      </c>
      <c r="F8" s="1">
        <v>63</v>
      </c>
      <c r="G8" s="1">
        <v>52</v>
      </c>
      <c r="H8" s="1">
        <v>2123.7166341040001</v>
      </c>
    </row>
    <row r="9" spans="1:8" x14ac:dyDescent="0.25">
      <c r="A9" s="8" t="str">
        <f t="shared" si="0"/>
        <v>305x50</v>
      </c>
      <c r="B9" s="9">
        <f t="shared" si="1"/>
        <v>15250</v>
      </c>
      <c r="C9">
        <v>305</v>
      </c>
      <c r="D9">
        <v>50</v>
      </c>
      <c r="F9" s="1">
        <v>75</v>
      </c>
      <c r="G9" s="1">
        <v>56</v>
      </c>
      <c r="H9" s="1">
        <v>2463.008640736</v>
      </c>
    </row>
    <row r="10" spans="1:8" x14ac:dyDescent="0.25">
      <c r="A10" s="8" t="str">
        <f t="shared" si="0"/>
        <v>365x50</v>
      </c>
      <c r="B10" s="9">
        <f t="shared" si="1"/>
        <v>18250</v>
      </c>
      <c r="C10">
        <v>365</v>
      </c>
      <c r="D10">
        <v>50</v>
      </c>
      <c r="F10" s="1">
        <v>90</v>
      </c>
      <c r="G10" s="1">
        <v>75</v>
      </c>
      <c r="H10" s="1">
        <v>4417.8646696875003</v>
      </c>
    </row>
    <row r="11" spans="1:8" x14ac:dyDescent="0.25">
      <c r="A11" s="8" t="str">
        <f t="shared" si="0"/>
        <v>395x50</v>
      </c>
      <c r="B11" s="9">
        <f t="shared" si="1"/>
        <v>19750</v>
      </c>
      <c r="C11">
        <v>395</v>
      </c>
      <c r="D11">
        <v>50</v>
      </c>
      <c r="F11" s="1">
        <v>100</v>
      </c>
      <c r="G11" s="1">
        <v>80</v>
      </c>
      <c r="H11" s="1">
        <v>5026.5482463999997</v>
      </c>
    </row>
    <row r="12" spans="1:8" x14ac:dyDescent="0.25">
      <c r="A12" s="8" t="str">
        <f t="shared" si="0"/>
        <v>515x50</v>
      </c>
      <c r="B12" s="9">
        <f t="shared" si="1"/>
        <v>25750</v>
      </c>
      <c r="C12">
        <v>515</v>
      </c>
      <c r="D12">
        <v>50</v>
      </c>
      <c r="F12" s="1">
        <v>110</v>
      </c>
      <c r="G12" s="1">
        <v>82</v>
      </c>
      <c r="H12" s="1">
        <v>5281.0172513739999</v>
      </c>
    </row>
    <row r="13" spans="1:8" x14ac:dyDescent="0.25">
      <c r="A13" s="8" t="str">
        <f t="shared" si="0"/>
        <v>605x50</v>
      </c>
      <c r="B13" s="9">
        <f t="shared" si="1"/>
        <v>30250</v>
      </c>
      <c r="C13">
        <v>605</v>
      </c>
      <c r="D13">
        <v>50</v>
      </c>
      <c r="F13" s="1">
        <v>125</v>
      </c>
      <c r="G13" s="1">
        <v>94</v>
      </c>
      <c r="H13" s="1">
        <v>6939.7781726860003</v>
      </c>
    </row>
    <row r="14" spans="1:8" x14ac:dyDescent="0.25">
      <c r="A14" s="8"/>
      <c r="B14" s="8"/>
      <c r="C14">
        <v>700</v>
      </c>
      <c r="F14" s="1">
        <v>140</v>
      </c>
      <c r="G14" s="1">
        <v>106</v>
      </c>
      <c r="H14" s="1">
        <v>8824.7337650860009</v>
      </c>
    </row>
    <row r="15" spans="1:8" x14ac:dyDescent="0.25">
      <c r="A15" s="8"/>
      <c r="B15" s="8"/>
      <c r="F15" s="1">
        <v>160</v>
      </c>
      <c r="G15" s="1">
        <v>120</v>
      </c>
      <c r="H15" s="1">
        <v>11309.7335544</v>
      </c>
    </row>
    <row r="16" spans="1:8" x14ac:dyDescent="0.25">
      <c r="A16" s="8"/>
      <c r="B16" s="8"/>
      <c r="F16" s="1">
        <v>200</v>
      </c>
      <c r="G16" s="1">
        <v>150</v>
      </c>
      <c r="H16" s="1">
        <v>17671.458678750001</v>
      </c>
    </row>
    <row r="17" spans="1:2" x14ac:dyDescent="0.25">
      <c r="A17" s="8"/>
      <c r="B17" s="8"/>
    </row>
    <row r="18" spans="1:2" x14ac:dyDescent="0.25">
      <c r="A18" s="8"/>
      <c r="B18" s="8"/>
    </row>
    <row r="19" spans="1:2" x14ac:dyDescent="0.25">
      <c r="A19" s="8"/>
      <c r="B19" s="8"/>
    </row>
    <row r="20" spans="1:2" x14ac:dyDescent="0.25">
      <c r="A20" s="8"/>
      <c r="B20" s="8"/>
    </row>
  </sheetData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7552D2-3F94-4924-8E12-5D4B40CCD107}">
  <dimension ref="A1:D142"/>
  <sheetViews>
    <sheetView tabSelected="1" workbookViewId="0">
      <pane ySplit="1" topLeftCell="A2" activePane="bottomLeft" state="frozen"/>
      <selection activeCell="I4" sqref="I4"/>
      <selection pane="bottomLeft" activeCell="I131" sqref="I131"/>
    </sheetView>
  </sheetViews>
  <sheetFormatPr baseColWidth="10" defaultRowHeight="13.2" x14ac:dyDescent="0.25"/>
  <cols>
    <col min="1" max="1" width="26.5546875" style="1" customWidth="1"/>
    <col min="2" max="2" width="19.33203125" style="1" customWidth="1"/>
    <col min="3" max="3" width="22.6640625" style="1" customWidth="1"/>
  </cols>
  <sheetData>
    <row r="1" spans="1:4" x14ac:dyDescent="0.25">
      <c r="A1" s="1" t="s">
        <v>1</v>
      </c>
      <c r="B1" s="1" t="s">
        <v>0</v>
      </c>
      <c r="C1" s="1" t="s">
        <v>23</v>
      </c>
      <c r="D1" s="3" t="s">
        <v>33</v>
      </c>
    </row>
    <row r="3" spans="1:4" x14ac:dyDescent="0.25">
      <c r="A3" s="1" t="s">
        <v>2</v>
      </c>
      <c r="B3" s="1">
        <v>6</v>
      </c>
      <c r="C3" s="2">
        <f>B3*B3</f>
        <v>36</v>
      </c>
      <c r="D3">
        <v>40</v>
      </c>
    </row>
    <row r="4" spans="1:4" x14ac:dyDescent="0.25">
      <c r="A4" s="1" t="s">
        <v>3</v>
      </c>
      <c r="B4" s="1">
        <v>6.5</v>
      </c>
      <c r="C4" s="2">
        <f t="shared" ref="C4:C124" si="0">B4*B4</f>
        <v>42.25</v>
      </c>
      <c r="D4">
        <v>60</v>
      </c>
    </row>
    <row r="5" spans="1:4" x14ac:dyDescent="0.25">
      <c r="A5" s="1" t="s">
        <v>4</v>
      </c>
      <c r="B5" s="1">
        <v>7.5</v>
      </c>
      <c r="C5" s="2">
        <f t="shared" si="0"/>
        <v>56.25</v>
      </c>
      <c r="D5">
        <v>70</v>
      </c>
    </row>
    <row r="6" spans="1:4" x14ac:dyDescent="0.25">
      <c r="A6" s="1" t="s">
        <v>5</v>
      </c>
      <c r="B6" s="1">
        <v>7.5</v>
      </c>
      <c r="C6" s="2">
        <f t="shared" si="0"/>
        <v>56.25</v>
      </c>
      <c r="D6">
        <v>100</v>
      </c>
    </row>
    <row r="7" spans="1:4" x14ac:dyDescent="0.25">
      <c r="A7" s="1" t="s">
        <v>6</v>
      </c>
      <c r="B7" s="1">
        <v>8.5</v>
      </c>
      <c r="C7" s="2">
        <f t="shared" si="0"/>
        <v>72.25</v>
      </c>
      <c r="D7">
        <v>140</v>
      </c>
    </row>
    <row r="8" spans="1:4" x14ac:dyDescent="0.25">
      <c r="A8" s="3" t="s">
        <v>36</v>
      </c>
      <c r="B8" s="1">
        <v>9.5</v>
      </c>
      <c r="C8" s="2">
        <f t="shared" si="0"/>
        <v>90.25</v>
      </c>
      <c r="D8">
        <v>190</v>
      </c>
    </row>
    <row r="9" spans="1:4" x14ac:dyDescent="0.25">
      <c r="A9" s="3" t="s">
        <v>37</v>
      </c>
      <c r="B9" s="1">
        <v>9.5</v>
      </c>
      <c r="C9" s="2">
        <f t="shared" si="0"/>
        <v>90.25</v>
      </c>
      <c r="D9">
        <v>100</v>
      </c>
    </row>
    <row r="10" spans="1:4" x14ac:dyDescent="0.25">
      <c r="A10" s="3" t="s">
        <v>38</v>
      </c>
      <c r="B10" s="1">
        <v>12.5</v>
      </c>
      <c r="C10" s="2">
        <f t="shared" si="0"/>
        <v>156.25</v>
      </c>
      <c r="D10">
        <v>290</v>
      </c>
    </row>
    <row r="11" spans="1:4" x14ac:dyDescent="0.25">
      <c r="A11" s="3" t="s">
        <v>39</v>
      </c>
      <c r="B11" s="1">
        <v>12.5</v>
      </c>
      <c r="C11" s="2">
        <f t="shared" si="0"/>
        <v>156.25</v>
      </c>
      <c r="D11">
        <v>140</v>
      </c>
    </row>
    <row r="12" spans="1:4" x14ac:dyDescent="0.25">
      <c r="A12" s="3" t="s">
        <v>40</v>
      </c>
      <c r="B12" s="1">
        <v>13.5</v>
      </c>
      <c r="C12" s="2">
        <f t="shared" si="0"/>
        <v>182.25</v>
      </c>
      <c r="D12">
        <v>380</v>
      </c>
    </row>
    <row r="13" spans="1:4" x14ac:dyDescent="0.25">
      <c r="A13" s="3" t="s">
        <v>41</v>
      </c>
      <c r="B13" s="1">
        <v>13.5</v>
      </c>
      <c r="C13" s="2">
        <f t="shared" si="0"/>
        <v>182.25</v>
      </c>
      <c r="D13">
        <v>170</v>
      </c>
    </row>
    <row r="14" spans="1:4" x14ac:dyDescent="0.25">
      <c r="A14" s="3" t="s">
        <v>42</v>
      </c>
      <c r="B14" s="1">
        <v>15</v>
      </c>
      <c r="C14" s="2">
        <f t="shared" si="0"/>
        <v>225</v>
      </c>
      <c r="D14">
        <v>500</v>
      </c>
    </row>
    <row r="15" spans="1:4" x14ac:dyDescent="0.25">
      <c r="A15" s="3" t="s">
        <v>43</v>
      </c>
      <c r="B15" s="1">
        <v>15</v>
      </c>
      <c r="C15" s="2">
        <f t="shared" si="0"/>
        <v>225</v>
      </c>
      <c r="D15">
        <v>220</v>
      </c>
    </row>
    <row r="16" spans="1:4" x14ac:dyDescent="0.25">
      <c r="A16" s="3" t="s">
        <v>44</v>
      </c>
      <c r="B16" s="1">
        <v>17</v>
      </c>
      <c r="C16" s="2">
        <f t="shared" si="0"/>
        <v>289</v>
      </c>
      <c r="D16">
        <v>700</v>
      </c>
    </row>
    <row r="17" spans="1:4" x14ac:dyDescent="0.25">
      <c r="A17" s="3" t="s">
        <v>45</v>
      </c>
      <c r="B17" s="1">
        <v>17</v>
      </c>
      <c r="C17" s="2">
        <f t="shared" si="0"/>
        <v>289</v>
      </c>
      <c r="D17">
        <v>300</v>
      </c>
    </row>
    <row r="18" spans="1:4" x14ac:dyDescent="0.25">
      <c r="A18" s="3" t="s">
        <v>46</v>
      </c>
      <c r="B18" s="1">
        <v>19</v>
      </c>
      <c r="C18" s="2">
        <f t="shared" si="0"/>
        <v>361</v>
      </c>
      <c r="D18">
        <v>950</v>
      </c>
    </row>
    <row r="19" spans="1:4" x14ac:dyDescent="0.25">
      <c r="A19" s="3" t="s">
        <v>47</v>
      </c>
      <c r="B19" s="1">
        <v>19</v>
      </c>
      <c r="C19" s="2">
        <f t="shared" si="0"/>
        <v>361</v>
      </c>
      <c r="D19">
        <v>380</v>
      </c>
    </row>
    <row r="20" spans="1:4" x14ac:dyDescent="0.25">
      <c r="A20" s="3" t="s">
        <v>34</v>
      </c>
      <c r="B20" s="1">
        <v>21</v>
      </c>
      <c r="C20" s="2">
        <f t="shared" si="0"/>
        <v>441</v>
      </c>
      <c r="D20">
        <v>1200</v>
      </c>
    </row>
    <row r="21" spans="1:4" x14ac:dyDescent="0.25">
      <c r="A21" s="3" t="s">
        <v>35</v>
      </c>
      <c r="B21" s="1">
        <v>21</v>
      </c>
      <c r="C21" s="2">
        <f t="shared" si="0"/>
        <v>441</v>
      </c>
      <c r="D21">
        <v>470</v>
      </c>
    </row>
    <row r="22" spans="1:4" x14ac:dyDescent="0.25">
      <c r="A22" s="3" t="s">
        <v>48</v>
      </c>
      <c r="B22" s="1">
        <v>23</v>
      </c>
      <c r="C22" s="2">
        <f t="shared" si="0"/>
        <v>529</v>
      </c>
      <c r="D22">
        <v>1500</v>
      </c>
    </row>
    <row r="23" spans="1:4" x14ac:dyDescent="0.25">
      <c r="A23" s="3" t="s">
        <v>55</v>
      </c>
      <c r="B23" s="1">
        <v>23</v>
      </c>
      <c r="C23" s="2">
        <f t="shared" si="0"/>
        <v>529</v>
      </c>
      <c r="D23">
        <v>575</v>
      </c>
    </row>
    <row r="24" spans="1:4" x14ac:dyDescent="0.25">
      <c r="A24" s="3" t="s">
        <v>49</v>
      </c>
      <c r="B24" s="1">
        <v>25.5</v>
      </c>
      <c r="C24" s="2">
        <f t="shared" si="0"/>
        <v>650.25</v>
      </c>
      <c r="D24">
        <v>1900</v>
      </c>
    </row>
    <row r="25" spans="1:4" x14ac:dyDescent="0.25">
      <c r="A25" s="3" t="s">
        <v>56</v>
      </c>
      <c r="B25" s="1">
        <v>25.5</v>
      </c>
      <c r="C25" s="2">
        <f t="shared" si="0"/>
        <v>650.25</v>
      </c>
      <c r="D25">
        <v>700</v>
      </c>
    </row>
    <row r="26" spans="1:4" x14ac:dyDescent="0.25">
      <c r="A26" s="3" t="s">
        <v>50</v>
      </c>
      <c r="B26" s="1">
        <v>28.5</v>
      </c>
      <c r="C26" s="2">
        <f t="shared" si="0"/>
        <v>812.25</v>
      </c>
      <c r="D26">
        <v>2400</v>
      </c>
    </row>
    <row r="27" spans="1:4" x14ac:dyDescent="0.25">
      <c r="A27" s="3" t="s">
        <v>57</v>
      </c>
      <c r="B27" s="1">
        <v>28.5</v>
      </c>
      <c r="C27" s="2">
        <f t="shared" si="0"/>
        <v>812.25</v>
      </c>
      <c r="D27">
        <v>900</v>
      </c>
    </row>
    <row r="28" spans="1:4" x14ac:dyDescent="0.25">
      <c r="A28" s="3" t="s">
        <v>51</v>
      </c>
      <c r="B28" s="1">
        <v>31</v>
      </c>
      <c r="C28" s="2">
        <f t="shared" si="0"/>
        <v>961</v>
      </c>
      <c r="D28">
        <v>3000</v>
      </c>
    </row>
    <row r="29" spans="1:4" x14ac:dyDescent="0.25">
      <c r="A29" s="3" t="s">
        <v>58</v>
      </c>
      <c r="B29" s="1">
        <v>31</v>
      </c>
      <c r="C29" s="2">
        <f t="shared" si="0"/>
        <v>961</v>
      </c>
      <c r="D29">
        <v>1100</v>
      </c>
    </row>
    <row r="30" spans="1:4" x14ac:dyDescent="0.25">
      <c r="A30" s="3" t="s">
        <v>52</v>
      </c>
      <c r="B30" s="1">
        <v>31.5</v>
      </c>
      <c r="C30" s="2">
        <f t="shared" si="0"/>
        <v>992.25</v>
      </c>
      <c r="D30">
        <v>3800</v>
      </c>
    </row>
    <row r="31" spans="1:4" x14ac:dyDescent="0.25">
      <c r="A31" s="3" t="s">
        <v>59</v>
      </c>
      <c r="B31" s="1">
        <v>31.5</v>
      </c>
      <c r="C31" s="2">
        <f t="shared" si="0"/>
        <v>992.25</v>
      </c>
      <c r="D31">
        <v>1450</v>
      </c>
    </row>
    <row r="32" spans="1:4" x14ac:dyDescent="0.25">
      <c r="A32" s="3" t="s">
        <v>53</v>
      </c>
      <c r="B32" s="1">
        <v>33.5</v>
      </c>
      <c r="C32" s="2">
        <f t="shared" si="0"/>
        <v>1122.25</v>
      </c>
      <c r="D32">
        <v>4850</v>
      </c>
    </row>
    <row r="33" spans="1:4" x14ac:dyDescent="0.25">
      <c r="A33" s="3" t="s">
        <v>60</v>
      </c>
      <c r="B33" s="1">
        <v>33.5</v>
      </c>
      <c r="C33" s="2">
        <f t="shared" si="0"/>
        <v>1122.25</v>
      </c>
      <c r="D33">
        <v>1800</v>
      </c>
    </row>
    <row r="34" spans="1:4" x14ac:dyDescent="0.25">
      <c r="A34" s="3" t="s">
        <v>54</v>
      </c>
      <c r="B34" s="1">
        <v>40</v>
      </c>
      <c r="C34" s="2">
        <f t="shared" si="0"/>
        <v>1600</v>
      </c>
      <c r="D34">
        <v>6300</v>
      </c>
    </row>
    <row r="35" spans="1:4" x14ac:dyDescent="0.25">
      <c r="A35" s="3" t="s">
        <v>61</v>
      </c>
      <c r="B35" s="1">
        <v>40</v>
      </c>
      <c r="C35" s="2">
        <f t="shared" si="0"/>
        <v>1600</v>
      </c>
      <c r="D35">
        <v>2300</v>
      </c>
    </row>
    <row r="36" spans="1:4" x14ac:dyDescent="0.25">
      <c r="A36" s="1" t="s">
        <v>7</v>
      </c>
      <c r="B36" s="1">
        <v>9.5</v>
      </c>
      <c r="C36" s="2">
        <f t="shared" si="0"/>
        <v>90.25</v>
      </c>
      <c r="D36">
        <v>110</v>
      </c>
    </row>
    <row r="37" spans="1:4" x14ac:dyDescent="0.25">
      <c r="A37" s="1" t="s">
        <v>8</v>
      </c>
      <c r="B37" s="1">
        <v>10.5</v>
      </c>
      <c r="C37" s="2">
        <f t="shared" si="0"/>
        <v>110.25</v>
      </c>
      <c r="D37">
        <v>146</v>
      </c>
    </row>
    <row r="38" spans="1:4" x14ac:dyDescent="0.25">
      <c r="A38" s="1" t="s">
        <v>9</v>
      </c>
      <c r="B38" s="1">
        <v>11.5</v>
      </c>
      <c r="C38" s="2">
        <f t="shared" si="0"/>
        <v>132.25</v>
      </c>
      <c r="D38">
        <v>180</v>
      </c>
    </row>
    <row r="39" spans="1:4" x14ac:dyDescent="0.25">
      <c r="A39" s="1" t="s">
        <v>10</v>
      </c>
      <c r="B39" s="1">
        <v>12.5</v>
      </c>
      <c r="C39" s="2">
        <f t="shared" si="0"/>
        <v>156.25</v>
      </c>
      <c r="D39">
        <v>240</v>
      </c>
    </row>
    <row r="40" spans="1:4" x14ac:dyDescent="0.25">
      <c r="A40" s="1" t="s">
        <v>11</v>
      </c>
      <c r="B40" s="1">
        <v>14.5</v>
      </c>
      <c r="C40" s="2">
        <f t="shared" si="0"/>
        <v>210.25</v>
      </c>
      <c r="D40">
        <v>340</v>
      </c>
    </row>
    <row r="41" spans="1:4" x14ac:dyDescent="0.25">
      <c r="A41" s="3" t="s">
        <v>62</v>
      </c>
      <c r="B41" s="1">
        <v>16</v>
      </c>
      <c r="C41" s="2">
        <f t="shared" si="0"/>
        <v>256</v>
      </c>
      <c r="D41">
        <v>480</v>
      </c>
    </row>
    <row r="42" spans="1:4" x14ac:dyDescent="0.25">
      <c r="A42" s="3" t="s">
        <v>65</v>
      </c>
      <c r="B42" s="1">
        <v>16</v>
      </c>
      <c r="C42" s="2">
        <f t="shared" si="0"/>
        <v>256</v>
      </c>
      <c r="D42">
        <v>330</v>
      </c>
    </row>
    <row r="43" spans="1:4" x14ac:dyDescent="0.25">
      <c r="A43" s="3" t="s">
        <v>63</v>
      </c>
      <c r="B43" s="1">
        <v>19.5</v>
      </c>
      <c r="C43" s="2">
        <f t="shared" si="0"/>
        <v>380.25</v>
      </c>
      <c r="D43">
        <v>750</v>
      </c>
    </row>
    <row r="44" spans="1:4" x14ac:dyDescent="0.25">
      <c r="A44" s="3" t="s">
        <v>66</v>
      </c>
      <c r="B44" s="1">
        <v>19.5</v>
      </c>
      <c r="C44" s="2">
        <f t="shared" si="0"/>
        <v>380.25</v>
      </c>
      <c r="D44">
        <v>470</v>
      </c>
    </row>
    <row r="45" spans="1:4" x14ac:dyDescent="0.25">
      <c r="A45" s="3" t="s">
        <v>64</v>
      </c>
      <c r="B45" s="1">
        <v>21.5</v>
      </c>
      <c r="C45" s="2">
        <f t="shared" si="0"/>
        <v>462.25</v>
      </c>
      <c r="D45">
        <v>950</v>
      </c>
    </row>
    <row r="46" spans="1:4" x14ac:dyDescent="0.25">
      <c r="A46" s="3" t="s">
        <v>67</v>
      </c>
      <c r="B46" s="1">
        <v>21.5</v>
      </c>
      <c r="C46" s="2">
        <f t="shared" si="0"/>
        <v>462.25</v>
      </c>
      <c r="D46">
        <v>620</v>
      </c>
    </row>
    <row r="47" spans="1:4" x14ac:dyDescent="0.25">
      <c r="A47" s="1" t="s">
        <v>12</v>
      </c>
      <c r="B47" s="1">
        <v>10</v>
      </c>
      <c r="C47" s="2">
        <f t="shared" si="0"/>
        <v>100</v>
      </c>
      <c r="D47">
        <v>130</v>
      </c>
    </row>
    <row r="48" spans="1:4" x14ac:dyDescent="0.25">
      <c r="A48" s="1" t="s">
        <v>13</v>
      </c>
      <c r="B48" s="1">
        <v>11</v>
      </c>
      <c r="C48" s="2">
        <f t="shared" si="0"/>
        <v>121</v>
      </c>
      <c r="D48">
        <v>160</v>
      </c>
    </row>
    <row r="49" spans="1:4" x14ac:dyDescent="0.25">
      <c r="A49" s="1" t="s">
        <v>14</v>
      </c>
      <c r="B49" s="1">
        <v>12</v>
      </c>
      <c r="C49" s="2">
        <f t="shared" si="0"/>
        <v>144</v>
      </c>
      <c r="D49">
        <v>220</v>
      </c>
    </row>
    <row r="50" spans="1:4" x14ac:dyDescent="0.25">
      <c r="A50" s="1" t="s">
        <v>15</v>
      </c>
      <c r="B50" s="1">
        <v>13.5</v>
      </c>
      <c r="C50" s="2">
        <f t="shared" si="0"/>
        <v>182.25</v>
      </c>
      <c r="D50">
        <v>300</v>
      </c>
    </row>
    <row r="51" spans="1:4" x14ac:dyDescent="0.25">
      <c r="A51" s="1" t="s">
        <v>16</v>
      </c>
      <c r="B51" s="1">
        <v>15.5</v>
      </c>
      <c r="C51" s="2">
        <f t="shared" si="0"/>
        <v>240.25</v>
      </c>
      <c r="D51">
        <v>430</v>
      </c>
    </row>
    <row r="52" spans="1:4" x14ac:dyDescent="0.25">
      <c r="A52" s="3" t="s">
        <v>74</v>
      </c>
      <c r="B52" s="1">
        <v>17</v>
      </c>
      <c r="C52" s="2">
        <f t="shared" si="0"/>
        <v>289</v>
      </c>
      <c r="D52">
        <v>650</v>
      </c>
    </row>
    <row r="53" spans="1:4" x14ac:dyDescent="0.25">
      <c r="A53" s="3" t="s">
        <v>68</v>
      </c>
      <c r="B53" s="1">
        <v>17</v>
      </c>
      <c r="C53" s="2">
        <f t="shared" si="0"/>
        <v>289</v>
      </c>
      <c r="D53">
        <v>370</v>
      </c>
    </row>
    <row r="54" spans="1:4" x14ac:dyDescent="0.25">
      <c r="A54" s="3" t="s">
        <v>80</v>
      </c>
      <c r="B54" s="1">
        <v>20.5</v>
      </c>
      <c r="C54" s="2">
        <f t="shared" si="0"/>
        <v>420.25</v>
      </c>
      <c r="D54">
        <v>950</v>
      </c>
    </row>
    <row r="55" spans="1:4" x14ac:dyDescent="0.25">
      <c r="A55" s="3" t="s">
        <v>79</v>
      </c>
      <c r="B55" s="1">
        <v>20.5</v>
      </c>
      <c r="C55" s="2">
        <f t="shared" si="0"/>
        <v>420.25</v>
      </c>
      <c r="D55">
        <v>550</v>
      </c>
    </row>
    <row r="56" spans="1:4" x14ac:dyDescent="0.25">
      <c r="A56" s="3" t="s">
        <v>75</v>
      </c>
      <c r="B56" s="1">
        <v>23</v>
      </c>
      <c r="C56" s="2">
        <f t="shared" si="0"/>
        <v>529</v>
      </c>
      <c r="D56">
        <v>1250</v>
      </c>
    </row>
    <row r="57" spans="1:4" x14ac:dyDescent="0.25">
      <c r="A57" s="3" t="s">
        <v>69</v>
      </c>
      <c r="B57" s="1">
        <v>23</v>
      </c>
      <c r="C57" s="2">
        <f t="shared" si="0"/>
        <v>529</v>
      </c>
      <c r="D57">
        <v>700</v>
      </c>
    </row>
    <row r="58" spans="1:4" x14ac:dyDescent="0.25">
      <c r="A58" s="3" t="s">
        <v>88</v>
      </c>
      <c r="B58" s="1">
        <v>30.5</v>
      </c>
      <c r="C58" s="2">
        <f t="shared" si="0"/>
        <v>930.25</v>
      </c>
      <c r="D58">
        <v>1700</v>
      </c>
    </row>
    <row r="59" spans="1:4" x14ac:dyDescent="0.25">
      <c r="A59" s="3" t="s">
        <v>89</v>
      </c>
      <c r="B59" s="1">
        <v>30.5</v>
      </c>
      <c r="C59" s="2">
        <f t="shared" si="0"/>
        <v>930.25</v>
      </c>
      <c r="D59">
        <v>900</v>
      </c>
    </row>
    <row r="60" spans="1:4" x14ac:dyDescent="0.25">
      <c r="A60" s="3" t="s">
        <v>76</v>
      </c>
      <c r="B60" s="1">
        <v>30.5</v>
      </c>
      <c r="C60" s="2">
        <f t="shared" si="0"/>
        <v>930.25</v>
      </c>
      <c r="D60">
        <v>2500</v>
      </c>
    </row>
    <row r="61" spans="1:4" x14ac:dyDescent="0.25">
      <c r="A61" s="3" t="s">
        <v>70</v>
      </c>
      <c r="B61" s="1">
        <v>30.5</v>
      </c>
      <c r="C61" s="2">
        <f t="shared" si="0"/>
        <v>930.25</v>
      </c>
      <c r="D61">
        <v>1300</v>
      </c>
    </row>
    <row r="62" spans="1:4" x14ac:dyDescent="0.25">
      <c r="A62" s="3" t="s">
        <v>82</v>
      </c>
      <c r="B62" s="1">
        <v>34</v>
      </c>
      <c r="C62" s="2">
        <f t="shared" si="0"/>
        <v>1156</v>
      </c>
      <c r="D62">
        <v>3300</v>
      </c>
    </row>
    <row r="63" spans="1:4" x14ac:dyDescent="0.25">
      <c r="A63" s="3" t="s">
        <v>81</v>
      </c>
      <c r="B63" s="1">
        <v>34</v>
      </c>
      <c r="C63" s="2">
        <f t="shared" si="0"/>
        <v>1156</v>
      </c>
      <c r="D63">
        <v>1600</v>
      </c>
    </row>
    <row r="64" spans="1:4" x14ac:dyDescent="0.25">
      <c r="A64" s="3" t="s">
        <v>77</v>
      </c>
      <c r="B64" s="1">
        <v>97.5</v>
      </c>
      <c r="C64" s="2">
        <f t="shared" si="0"/>
        <v>9506.25</v>
      </c>
      <c r="D64">
        <v>4200</v>
      </c>
    </row>
    <row r="65" spans="1:4" x14ac:dyDescent="0.25">
      <c r="A65" s="3" t="s">
        <v>71</v>
      </c>
      <c r="B65" s="1">
        <v>97.5</v>
      </c>
      <c r="C65" s="2">
        <f t="shared" si="0"/>
        <v>9506.25</v>
      </c>
      <c r="D65">
        <v>2000</v>
      </c>
    </row>
    <row r="66" spans="1:4" x14ac:dyDescent="0.25">
      <c r="A66" s="3" t="s">
        <v>84</v>
      </c>
      <c r="B66" s="1">
        <v>42</v>
      </c>
      <c r="C66" s="2">
        <f t="shared" si="0"/>
        <v>1764</v>
      </c>
      <c r="D66">
        <v>5200</v>
      </c>
    </row>
    <row r="67" spans="1:4" x14ac:dyDescent="0.25">
      <c r="A67" s="3" t="s">
        <v>85</v>
      </c>
      <c r="B67" s="1">
        <v>42</v>
      </c>
      <c r="C67" s="2">
        <f t="shared" si="0"/>
        <v>1764</v>
      </c>
      <c r="D67">
        <v>2400</v>
      </c>
    </row>
    <row r="68" spans="1:4" x14ac:dyDescent="0.25">
      <c r="A68" s="3" t="s">
        <v>78</v>
      </c>
      <c r="B68" s="1">
        <v>46.5</v>
      </c>
      <c r="C68" s="2">
        <f t="shared" si="0"/>
        <v>2162.25</v>
      </c>
      <c r="D68">
        <v>6500</v>
      </c>
    </row>
    <row r="69" spans="1:4" x14ac:dyDescent="0.25">
      <c r="A69" s="3" t="s">
        <v>72</v>
      </c>
      <c r="B69" s="1">
        <v>46.5</v>
      </c>
      <c r="C69" s="2">
        <f t="shared" si="0"/>
        <v>2162.25</v>
      </c>
      <c r="D69">
        <v>3050</v>
      </c>
    </row>
    <row r="70" spans="1:4" x14ac:dyDescent="0.25">
      <c r="A70" s="3" t="s">
        <v>86</v>
      </c>
      <c r="B70" s="1">
        <v>52.5</v>
      </c>
      <c r="C70" s="2">
        <f t="shared" si="0"/>
        <v>2756.25</v>
      </c>
      <c r="D70">
        <v>8300</v>
      </c>
    </row>
    <row r="71" spans="1:4" x14ac:dyDescent="0.25">
      <c r="A71" s="3" t="s">
        <v>87</v>
      </c>
      <c r="B71" s="1">
        <v>52.5</v>
      </c>
      <c r="C71" s="2">
        <f t="shared" si="0"/>
        <v>2756.25</v>
      </c>
      <c r="D71">
        <v>3800</v>
      </c>
    </row>
    <row r="72" spans="1:4" x14ac:dyDescent="0.25">
      <c r="A72" s="3" t="s">
        <v>83</v>
      </c>
      <c r="B72" s="1">
        <v>61</v>
      </c>
      <c r="C72" s="2">
        <f t="shared" si="0"/>
        <v>3721</v>
      </c>
      <c r="D72">
        <v>10500</v>
      </c>
    </row>
    <row r="73" spans="1:4" x14ac:dyDescent="0.25">
      <c r="A73" s="3" t="s">
        <v>73</v>
      </c>
      <c r="B73" s="1">
        <v>61</v>
      </c>
      <c r="C73" s="2">
        <f t="shared" si="0"/>
        <v>3721</v>
      </c>
      <c r="D73">
        <v>5200</v>
      </c>
    </row>
    <row r="74" spans="1:4" x14ac:dyDescent="0.25">
      <c r="A74" s="3" t="s">
        <v>90</v>
      </c>
      <c r="B74" s="1">
        <v>10</v>
      </c>
      <c r="C74" s="2">
        <f t="shared" si="0"/>
        <v>100</v>
      </c>
      <c r="D74">
        <f>ROUNDUP(D47*4/3/10,0)*10</f>
        <v>180</v>
      </c>
    </row>
    <row r="75" spans="1:4" x14ac:dyDescent="0.25">
      <c r="A75" s="3" t="s">
        <v>91</v>
      </c>
      <c r="B75" s="1">
        <v>11</v>
      </c>
      <c r="C75" s="2">
        <f t="shared" si="0"/>
        <v>121</v>
      </c>
      <c r="D75">
        <f t="shared" ref="D75:D100" si="1">ROUNDUP(D48*4/3/10,0)*10</f>
        <v>220</v>
      </c>
    </row>
    <row r="76" spans="1:4" x14ac:dyDescent="0.25">
      <c r="A76" s="3" t="s">
        <v>92</v>
      </c>
      <c r="B76" s="1">
        <v>12</v>
      </c>
      <c r="C76" s="2">
        <f t="shared" si="0"/>
        <v>144</v>
      </c>
      <c r="D76">
        <f t="shared" si="1"/>
        <v>300</v>
      </c>
    </row>
    <row r="77" spans="1:4" x14ac:dyDescent="0.25">
      <c r="A77" s="3" t="s">
        <v>93</v>
      </c>
      <c r="B77" s="1">
        <v>13.5</v>
      </c>
      <c r="C77" s="2">
        <f t="shared" si="0"/>
        <v>182.25</v>
      </c>
      <c r="D77">
        <f t="shared" si="1"/>
        <v>400</v>
      </c>
    </row>
    <row r="78" spans="1:4" x14ac:dyDescent="0.25">
      <c r="A78" s="3" t="s">
        <v>94</v>
      </c>
      <c r="B78" s="1">
        <v>15.5</v>
      </c>
      <c r="C78" s="2">
        <f t="shared" si="0"/>
        <v>240.25</v>
      </c>
      <c r="D78">
        <f t="shared" si="1"/>
        <v>580</v>
      </c>
    </row>
    <row r="79" spans="1:4" x14ac:dyDescent="0.25">
      <c r="A79" s="3" t="s">
        <v>96</v>
      </c>
      <c r="B79" s="1">
        <v>17</v>
      </c>
      <c r="C79" s="2">
        <f t="shared" si="0"/>
        <v>289</v>
      </c>
      <c r="D79">
        <f t="shared" si="1"/>
        <v>870</v>
      </c>
    </row>
    <row r="80" spans="1:4" x14ac:dyDescent="0.25">
      <c r="A80" s="3" t="s">
        <v>95</v>
      </c>
      <c r="B80" s="1">
        <v>17</v>
      </c>
      <c r="C80" s="2">
        <f t="shared" si="0"/>
        <v>289</v>
      </c>
      <c r="D80">
        <f t="shared" si="1"/>
        <v>500</v>
      </c>
    </row>
    <row r="81" spans="1:4" x14ac:dyDescent="0.25">
      <c r="A81" s="3" t="s">
        <v>97</v>
      </c>
      <c r="B81" s="1">
        <v>20.5</v>
      </c>
      <c r="C81" s="2">
        <f t="shared" si="0"/>
        <v>420.25</v>
      </c>
      <c r="D81">
        <f t="shared" si="1"/>
        <v>1270</v>
      </c>
    </row>
    <row r="82" spans="1:4" x14ac:dyDescent="0.25">
      <c r="A82" s="3" t="s">
        <v>98</v>
      </c>
      <c r="B82" s="1">
        <v>20.5</v>
      </c>
      <c r="C82" s="2">
        <f t="shared" si="0"/>
        <v>420.25</v>
      </c>
      <c r="D82">
        <f t="shared" si="1"/>
        <v>740</v>
      </c>
    </row>
    <row r="83" spans="1:4" x14ac:dyDescent="0.25">
      <c r="A83" s="3" t="s">
        <v>99</v>
      </c>
      <c r="B83" s="1">
        <v>23</v>
      </c>
      <c r="C83" s="2">
        <f t="shared" si="0"/>
        <v>529</v>
      </c>
      <c r="D83">
        <f t="shared" si="1"/>
        <v>1670</v>
      </c>
    </row>
    <row r="84" spans="1:4" x14ac:dyDescent="0.25">
      <c r="A84" s="3" t="s">
        <v>100</v>
      </c>
      <c r="B84" s="1">
        <v>23</v>
      </c>
      <c r="C84" s="2">
        <f t="shared" si="0"/>
        <v>529</v>
      </c>
      <c r="D84">
        <f t="shared" si="1"/>
        <v>940</v>
      </c>
    </row>
    <row r="85" spans="1:4" x14ac:dyDescent="0.25">
      <c r="A85" s="3" t="s">
        <v>101</v>
      </c>
      <c r="B85" s="1">
        <v>26</v>
      </c>
      <c r="C85" s="2">
        <f t="shared" si="0"/>
        <v>676</v>
      </c>
      <c r="D85">
        <f t="shared" si="1"/>
        <v>2270</v>
      </c>
    </row>
    <row r="86" spans="1:4" x14ac:dyDescent="0.25">
      <c r="A86" s="3" t="s">
        <v>102</v>
      </c>
      <c r="B86" s="1">
        <v>26</v>
      </c>
      <c r="C86" s="2">
        <f t="shared" si="0"/>
        <v>676</v>
      </c>
      <c r="D86">
        <f t="shared" si="1"/>
        <v>1200</v>
      </c>
    </row>
    <row r="87" spans="1:4" x14ac:dyDescent="0.25">
      <c r="A87" s="3" t="s">
        <v>103</v>
      </c>
      <c r="B87" s="1">
        <v>30.5</v>
      </c>
      <c r="C87" s="2">
        <f t="shared" si="0"/>
        <v>930.25</v>
      </c>
      <c r="D87">
        <f t="shared" si="1"/>
        <v>3340</v>
      </c>
    </row>
    <row r="88" spans="1:4" x14ac:dyDescent="0.25">
      <c r="A88" s="3" t="s">
        <v>110</v>
      </c>
      <c r="B88" s="1">
        <v>30.5</v>
      </c>
      <c r="C88" s="2">
        <f t="shared" si="0"/>
        <v>930.25</v>
      </c>
      <c r="D88">
        <f t="shared" si="1"/>
        <v>1740</v>
      </c>
    </row>
    <row r="89" spans="1:4" x14ac:dyDescent="0.25">
      <c r="A89" s="3" t="s">
        <v>104</v>
      </c>
      <c r="B89" s="1">
        <v>34</v>
      </c>
      <c r="C89" s="2">
        <f t="shared" si="0"/>
        <v>1156</v>
      </c>
      <c r="D89">
        <f t="shared" si="1"/>
        <v>4400</v>
      </c>
    </row>
    <row r="90" spans="1:4" x14ac:dyDescent="0.25">
      <c r="A90" s="3" t="s">
        <v>111</v>
      </c>
      <c r="B90" s="1">
        <v>34</v>
      </c>
      <c r="C90" s="2">
        <f t="shared" si="0"/>
        <v>1156</v>
      </c>
      <c r="D90">
        <f t="shared" si="1"/>
        <v>2140</v>
      </c>
    </row>
    <row r="91" spans="1:4" x14ac:dyDescent="0.25">
      <c r="A91" s="3" t="s">
        <v>105</v>
      </c>
      <c r="B91" s="1">
        <v>37.5</v>
      </c>
      <c r="C91" s="2">
        <f t="shared" si="0"/>
        <v>1406.25</v>
      </c>
      <c r="D91">
        <f t="shared" si="1"/>
        <v>5600</v>
      </c>
    </row>
    <row r="92" spans="1:4" x14ac:dyDescent="0.25">
      <c r="A92" s="3" t="s">
        <v>112</v>
      </c>
      <c r="B92" s="1">
        <v>37.5</v>
      </c>
      <c r="C92" s="2">
        <f t="shared" si="0"/>
        <v>1406.25</v>
      </c>
      <c r="D92">
        <f t="shared" si="1"/>
        <v>2670</v>
      </c>
    </row>
    <row r="93" spans="1:4" x14ac:dyDescent="0.25">
      <c r="A93" s="3" t="s">
        <v>106</v>
      </c>
      <c r="B93" s="1">
        <v>42</v>
      </c>
      <c r="C93" s="2">
        <f t="shared" si="0"/>
        <v>1764</v>
      </c>
      <c r="D93">
        <f t="shared" si="1"/>
        <v>6940</v>
      </c>
    </row>
    <row r="94" spans="1:4" x14ac:dyDescent="0.25">
      <c r="A94" s="3" t="s">
        <v>113</v>
      </c>
      <c r="B94" s="1">
        <v>42</v>
      </c>
      <c r="C94" s="2">
        <f t="shared" si="0"/>
        <v>1764</v>
      </c>
      <c r="D94">
        <f t="shared" si="1"/>
        <v>3200</v>
      </c>
    </row>
    <row r="95" spans="1:4" x14ac:dyDescent="0.25">
      <c r="A95" s="3" t="s">
        <v>107</v>
      </c>
      <c r="B95" s="1">
        <v>46.5</v>
      </c>
      <c r="C95" s="2">
        <f t="shared" si="0"/>
        <v>2162.25</v>
      </c>
      <c r="D95">
        <f t="shared" si="1"/>
        <v>8670</v>
      </c>
    </row>
    <row r="96" spans="1:4" x14ac:dyDescent="0.25">
      <c r="A96" s="3" t="s">
        <v>114</v>
      </c>
      <c r="B96" s="1">
        <v>46.5</v>
      </c>
      <c r="C96" s="2">
        <f t="shared" si="0"/>
        <v>2162.25</v>
      </c>
      <c r="D96">
        <f t="shared" si="1"/>
        <v>4070</v>
      </c>
    </row>
    <row r="97" spans="1:4" x14ac:dyDescent="0.25">
      <c r="A97" s="3" t="s">
        <v>108</v>
      </c>
      <c r="B97" s="1">
        <v>52.5</v>
      </c>
      <c r="C97" s="2">
        <f t="shared" si="0"/>
        <v>2756.25</v>
      </c>
      <c r="D97">
        <f t="shared" si="1"/>
        <v>11070</v>
      </c>
    </row>
    <row r="98" spans="1:4" x14ac:dyDescent="0.25">
      <c r="A98" s="3" t="s">
        <v>115</v>
      </c>
      <c r="B98" s="1">
        <v>52.5</v>
      </c>
      <c r="C98" s="2">
        <f t="shared" si="0"/>
        <v>2756.25</v>
      </c>
      <c r="D98">
        <f t="shared" si="1"/>
        <v>5070</v>
      </c>
    </row>
    <row r="99" spans="1:4" x14ac:dyDescent="0.25">
      <c r="A99" s="3" t="s">
        <v>109</v>
      </c>
      <c r="B99" s="1">
        <v>61</v>
      </c>
      <c r="C99" s="2">
        <f t="shared" si="0"/>
        <v>3721</v>
      </c>
      <c r="D99">
        <f t="shared" si="1"/>
        <v>14000</v>
      </c>
    </row>
    <row r="100" spans="1:4" x14ac:dyDescent="0.25">
      <c r="A100" s="3" t="s">
        <v>116</v>
      </c>
      <c r="B100" s="1">
        <v>61</v>
      </c>
      <c r="C100" s="2">
        <f t="shared" si="0"/>
        <v>3721</v>
      </c>
      <c r="D100">
        <f t="shared" si="1"/>
        <v>6940</v>
      </c>
    </row>
    <row r="101" spans="1:4" x14ac:dyDescent="0.25">
      <c r="A101" s="3" t="s">
        <v>129</v>
      </c>
      <c r="B101" s="1">
        <v>27.5</v>
      </c>
      <c r="C101" s="2">
        <f t="shared" si="0"/>
        <v>756.25</v>
      </c>
      <c r="D101">
        <v>2000</v>
      </c>
    </row>
    <row r="102" spans="1:4" x14ac:dyDescent="0.25">
      <c r="A102" s="3" t="s">
        <v>130</v>
      </c>
      <c r="B102" s="1">
        <v>27.5</v>
      </c>
      <c r="C102" s="2">
        <f t="shared" si="0"/>
        <v>756.25</v>
      </c>
      <c r="D102">
        <v>1000</v>
      </c>
    </row>
    <row r="103" spans="1:4" x14ac:dyDescent="0.25">
      <c r="A103" s="3" t="s">
        <v>117</v>
      </c>
      <c r="B103" s="1">
        <v>32.5</v>
      </c>
      <c r="C103" s="2">
        <f t="shared" si="0"/>
        <v>1056.25</v>
      </c>
      <c r="D103">
        <v>2900</v>
      </c>
    </row>
    <row r="104" spans="1:4" x14ac:dyDescent="0.25">
      <c r="A104" s="3" t="s">
        <v>123</v>
      </c>
      <c r="B104" s="1">
        <v>32.5</v>
      </c>
      <c r="C104" s="2">
        <f t="shared" si="0"/>
        <v>1056.25</v>
      </c>
      <c r="D104">
        <v>1300</v>
      </c>
    </row>
    <row r="105" spans="1:4" x14ac:dyDescent="0.25">
      <c r="A105" s="3" t="s">
        <v>118</v>
      </c>
      <c r="B105" s="1">
        <v>36</v>
      </c>
      <c r="C105" s="2">
        <f t="shared" si="0"/>
        <v>1296</v>
      </c>
      <c r="D105">
        <v>3750</v>
      </c>
    </row>
    <row r="106" spans="1:4" x14ac:dyDescent="0.25">
      <c r="A106" s="3" t="s">
        <v>124</v>
      </c>
      <c r="B106" s="1">
        <v>36</v>
      </c>
      <c r="C106" s="2">
        <f t="shared" si="0"/>
        <v>1296</v>
      </c>
      <c r="D106">
        <v>1800</v>
      </c>
    </row>
    <row r="107" spans="1:4" x14ac:dyDescent="0.25">
      <c r="A107" s="3" t="s">
        <v>119</v>
      </c>
      <c r="B107" s="1">
        <v>40</v>
      </c>
      <c r="C107" s="2">
        <f t="shared" si="0"/>
        <v>1600</v>
      </c>
      <c r="D107">
        <v>4650</v>
      </c>
    </row>
    <row r="108" spans="1:4" x14ac:dyDescent="0.25">
      <c r="A108" s="3" t="s">
        <v>125</v>
      </c>
      <c r="B108" s="1">
        <v>40</v>
      </c>
      <c r="C108" s="2">
        <f t="shared" si="0"/>
        <v>1600</v>
      </c>
      <c r="D108">
        <v>2100</v>
      </c>
    </row>
    <row r="109" spans="1:4" x14ac:dyDescent="0.25">
      <c r="A109" s="3" t="s">
        <v>120</v>
      </c>
      <c r="B109" s="1">
        <v>44</v>
      </c>
      <c r="C109" s="2">
        <f t="shared" si="0"/>
        <v>1936</v>
      </c>
      <c r="D109">
        <v>5550</v>
      </c>
    </row>
    <row r="110" spans="1:4" x14ac:dyDescent="0.25">
      <c r="A110" s="3" t="s">
        <v>126</v>
      </c>
      <c r="B110" s="1">
        <v>44</v>
      </c>
      <c r="C110" s="2">
        <f t="shared" si="0"/>
        <v>1936</v>
      </c>
      <c r="D110">
        <v>2600</v>
      </c>
    </row>
    <row r="111" spans="1:4" x14ac:dyDescent="0.25">
      <c r="A111" s="3" t="s">
        <v>121</v>
      </c>
      <c r="B111" s="1">
        <v>48</v>
      </c>
      <c r="C111" s="2">
        <f t="shared" si="0"/>
        <v>2304</v>
      </c>
      <c r="D111">
        <v>6900</v>
      </c>
    </row>
    <row r="112" spans="1:4" x14ac:dyDescent="0.25">
      <c r="A112" s="3" t="s">
        <v>127</v>
      </c>
      <c r="B112" s="1">
        <v>48</v>
      </c>
      <c r="C112" s="2">
        <f t="shared" si="0"/>
        <v>2304</v>
      </c>
      <c r="D112">
        <v>3200</v>
      </c>
    </row>
    <row r="113" spans="1:4" x14ac:dyDescent="0.25">
      <c r="A113" s="3" t="s">
        <v>122</v>
      </c>
      <c r="B113" s="1">
        <v>55.5</v>
      </c>
      <c r="C113" s="2">
        <f t="shared" si="0"/>
        <v>3080.25</v>
      </c>
      <c r="D113">
        <v>9000</v>
      </c>
    </row>
    <row r="114" spans="1:4" x14ac:dyDescent="0.25">
      <c r="A114" s="3" t="s">
        <v>128</v>
      </c>
      <c r="B114" s="1">
        <v>55.5</v>
      </c>
      <c r="C114" s="2">
        <f t="shared" si="0"/>
        <v>3080.25</v>
      </c>
      <c r="D114">
        <v>4300</v>
      </c>
    </row>
    <row r="115" spans="1:4" x14ac:dyDescent="0.25">
      <c r="A115" s="3" t="s">
        <v>17</v>
      </c>
      <c r="B115" s="1">
        <v>11.5</v>
      </c>
      <c r="C115" s="2">
        <f t="shared" si="0"/>
        <v>132.25</v>
      </c>
      <c r="D115">
        <v>170</v>
      </c>
    </row>
    <row r="116" spans="1:4" x14ac:dyDescent="0.25">
      <c r="A116" s="1" t="s">
        <v>18</v>
      </c>
      <c r="B116" s="1">
        <v>12.5</v>
      </c>
      <c r="C116" s="2">
        <f t="shared" si="0"/>
        <v>156.25</v>
      </c>
      <c r="D116">
        <v>225</v>
      </c>
    </row>
    <row r="117" spans="1:4" x14ac:dyDescent="0.25">
      <c r="A117" s="1" t="s">
        <v>19</v>
      </c>
      <c r="B117" s="1">
        <v>13.5</v>
      </c>
      <c r="C117" s="2">
        <f t="shared" si="0"/>
        <v>182.25</v>
      </c>
      <c r="D117">
        <v>350</v>
      </c>
    </row>
    <row r="118" spans="1:4" x14ac:dyDescent="0.25">
      <c r="A118" s="1" t="s">
        <v>20</v>
      </c>
      <c r="B118" s="1">
        <v>16</v>
      </c>
      <c r="C118" s="2">
        <f t="shared" si="0"/>
        <v>256</v>
      </c>
      <c r="D118">
        <v>460</v>
      </c>
    </row>
    <row r="119" spans="1:4" x14ac:dyDescent="0.25">
      <c r="A119" s="1" t="s">
        <v>21</v>
      </c>
      <c r="B119" s="1">
        <v>18.5</v>
      </c>
      <c r="C119" s="2">
        <f t="shared" si="0"/>
        <v>342.25</v>
      </c>
      <c r="D119">
        <v>650</v>
      </c>
    </row>
    <row r="120" spans="1:4" x14ac:dyDescent="0.25">
      <c r="A120" s="3" t="s">
        <v>131</v>
      </c>
      <c r="B120" s="1">
        <v>20.5</v>
      </c>
      <c r="C120" s="2">
        <f t="shared" si="0"/>
        <v>420.25</v>
      </c>
      <c r="D120">
        <v>1050</v>
      </c>
    </row>
    <row r="121" spans="1:4" x14ac:dyDescent="0.25">
      <c r="A121" s="3" t="s">
        <v>132</v>
      </c>
      <c r="B121" s="1">
        <v>20.5</v>
      </c>
      <c r="C121" s="2">
        <f t="shared" si="0"/>
        <v>420.25</v>
      </c>
      <c r="D121">
        <v>500</v>
      </c>
    </row>
    <row r="122" spans="1:4" x14ac:dyDescent="0.25">
      <c r="A122" s="3" t="s">
        <v>133</v>
      </c>
      <c r="B122" s="1">
        <v>25</v>
      </c>
      <c r="C122" s="2">
        <f t="shared" si="0"/>
        <v>625</v>
      </c>
      <c r="D122">
        <v>1600</v>
      </c>
    </row>
    <row r="123" spans="1:4" x14ac:dyDescent="0.25">
      <c r="A123" s="3" t="s">
        <v>134</v>
      </c>
      <c r="B123" s="1">
        <v>25</v>
      </c>
      <c r="C123" s="2">
        <f t="shared" si="0"/>
        <v>625</v>
      </c>
      <c r="D123">
        <v>710</v>
      </c>
    </row>
    <row r="124" spans="1:4" x14ac:dyDescent="0.25">
      <c r="A124" s="3" t="s">
        <v>138</v>
      </c>
      <c r="B124" s="1">
        <v>31.5</v>
      </c>
      <c r="C124" s="1">
        <f t="shared" si="0"/>
        <v>992.25</v>
      </c>
      <c r="D124">
        <v>2100</v>
      </c>
    </row>
    <row r="125" spans="1:4" x14ac:dyDescent="0.25">
      <c r="A125" s="3" t="s">
        <v>139</v>
      </c>
    </row>
    <row r="126" spans="1:4" x14ac:dyDescent="0.25">
      <c r="A126" s="1" t="s">
        <v>22</v>
      </c>
      <c r="B126" s="1">
        <v>6</v>
      </c>
      <c r="C126" s="2">
        <f>B126*B126</f>
        <v>36</v>
      </c>
      <c r="D126">
        <v>40</v>
      </c>
    </row>
    <row r="127" spans="1:4" x14ac:dyDescent="0.25">
      <c r="A127" s="1" t="s">
        <v>183</v>
      </c>
      <c r="B127" s="1">
        <v>32.4</v>
      </c>
      <c r="C127" s="2">
        <f t="shared" ref="C127:C142" si="2">B127*B127</f>
        <v>1049.76</v>
      </c>
      <c r="D127">
        <v>369</v>
      </c>
    </row>
    <row r="128" spans="1:4" x14ac:dyDescent="0.25">
      <c r="A128" s="1" t="s">
        <v>184</v>
      </c>
      <c r="B128" s="1">
        <v>36</v>
      </c>
      <c r="C128" s="2">
        <f t="shared" si="2"/>
        <v>1296</v>
      </c>
      <c r="D128">
        <v>502</v>
      </c>
    </row>
    <row r="129" spans="1:4" x14ac:dyDescent="0.25">
      <c r="A129" s="1" t="s">
        <v>185</v>
      </c>
      <c r="B129" s="1">
        <v>40.799999999999997</v>
      </c>
      <c r="C129" s="2">
        <f t="shared" si="2"/>
        <v>1664.6399999999999</v>
      </c>
      <c r="D129">
        <v>750</v>
      </c>
    </row>
    <row r="130" spans="1:4" x14ac:dyDescent="0.25">
      <c r="A130" s="1" t="s">
        <v>186</v>
      </c>
      <c r="B130" s="1">
        <v>45.6</v>
      </c>
      <c r="C130" s="2">
        <f t="shared" si="2"/>
        <v>2079.36</v>
      </c>
      <c r="D130">
        <v>1030</v>
      </c>
    </row>
    <row r="131" spans="1:4" x14ac:dyDescent="0.25">
      <c r="A131" s="1" t="s">
        <v>187</v>
      </c>
      <c r="B131" s="1">
        <v>50.4</v>
      </c>
      <c r="C131" s="2">
        <f t="shared" si="2"/>
        <v>2540.16</v>
      </c>
      <c r="D131">
        <v>1302</v>
      </c>
    </row>
    <row r="132" spans="1:4" x14ac:dyDescent="0.25">
      <c r="A132" s="1" t="s">
        <v>188</v>
      </c>
      <c r="B132" s="1">
        <v>55.2</v>
      </c>
      <c r="C132" s="2">
        <f t="shared" si="2"/>
        <v>3047.0400000000004</v>
      </c>
      <c r="D132">
        <v>1625</v>
      </c>
    </row>
    <row r="133" spans="1:4" x14ac:dyDescent="0.25">
      <c r="A133" s="1" t="s">
        <v>189</v>
      </c>
      <c r="B133" s="1">
        <v>61.2</v>
      </c>
      <c r="C133" s="2">
        <f t="shared" si="2"/>
        <v>3745.4400000000005</v>
      </c>
      <c r="D133">
        <v>2018</v>
      </c>
    </row>
    <row r="134" spans="1:4" x14ac:dyDescent="0.25">
      <c r="A134" s="1" t="s">
        <v>190</v>
      </c>
      <c r="B134" s="1">
        <v>68.400000000000006</v>
      </c>
      <c r="C134" s="2">
        <f t="shared" si="2"/>
        <v>4678.5600000000004</v>
      </c>
      <c r="D134">
        <v>2627</v>
      </c>
    </row>
    <row r="135" spans="1:4" x14ac:dyDescent="0.25">
      <c r="A135" s="1" t="s">
        <v>191</v>
      </c>
      <c r="B135" s="1">
        <v>74.400000000000006</v>
      </c>
      <c r="C135" s="2">
        <f t="shared" si="2"/>
        <v>5535.3600000000006</v>
      </c>
      <c r="D135">
        <v>3298</v>
      </c>
    </row>
    <row r="136" spans="1:4" x14ac:dyDescent="0.25">
      <c r="A136" s="1" t="s">
        <v>192</v>
      </c>
      <c r="B136" s="1">
        <v>73.400000000000006</v>
      </c>
      <c r="C136" s="2">
        <f t="shared" si="2"/>
        <v>5387.56</v>
      </c>
    </row>
    <row r="137" spans="1:4" x14ac:dyDescent="0.25">
      <c r="A137" s="1" t="s">
        <v>193</v>
      </c>
      <c r="B137" s="1">
        <v>35.799999999999997</v>
      </c>
      <c r="C137" s="2">
        <f t="shared" si="2"/>
        <v>1281.6399999999999</v>
      </c>
    </row>
    <row r="138" spans="1:4" x14ac:dyDescent="0.25">
      <c r="A138" s="1" t="s">
        <v>194</v>
      </c>
      <c r="B138" s="1">
        <v>39.5</v>
      </c>
      <c r="C138" s="2">
        <f t="shared" si="2"/>
        <v>1560.25</v>
      </c>
      <c r="D138">
        <v>864</v>
      </c>
    </row>
    <row r="139" spans="1:4" x14ac:dyDescent="0.25">
      <c r="A139" s="1" t="s">
        <v>195</v>
      </c>
      <c r="B139" s="1">
        <v>43.5</v>
      </c>
      <c r="C139" s="2">
        <f t="shared" si="2"/>
        <v>1892.25</v>
      </c>
      <c r="D139">
        <v>1112</v>
      </c>
    </row>
    <row r="140" spans="1:4" x14ac:dyDescent="0.25">
      <c r="A140" s="1" t="s">
        <v>196</v>
      </c>
      <c r="B140" s="1">
        <v>45.9</v>
      </c>
      <c r="C140" s="2">
        <f t="shared" si="2"/>
        <v>2106.81</v>
      </c>
      <c r="D140">
        <v>1354</v>
      </c>
    </row>
    <row r="141" spans="1:4" x14ac:dyDescent="0.25">
      <c r="A141" s="1" t="s">
        <v>197</v>
      </c>
      <c r="B141" s="1">
        <v>50.5</v>
      </c>
      <c r="C141" s="2">
        <f t="shared" si="2"/>
        <v>2550.25</v>
      </c>
      <c r="D141">
        <v>1700</v>
      </c>
    </row>
    <row r="142" spans="1:4" x14ac:dyDescent="0.25">
      <c r="A142" s="1" t="s">
        <v>198</v>
      </c>
      <c r="B142" s="1">
        <v>55.2</v>
      </c>
      <c r="C142" s="2">
        <f t="shared" si="2"/>
        <v>3047.0400000000004</v>
      </c>
      <c r="D142">
        <v>2139</v>
      </c>
    </row>
  </sheetData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C7929-9BB6-4D00-8548-A3F9180DAF70}">
  <dimension ref="A2:G7"/>
  <sheetViews>
    <sheetView workbookViewId="0">
      <selection activeCell="F13" sqref="F13"/>
    </sheetView>
  </sheetViews>
  <sheetFormatPr baseColWidth="10" defaultRowHeight="13.2" x14ac:dyDescent="0.25"/>
  <cols>
    <col min="6" max="6" width="23.5546875" bestFit="1" customWidth="1"/>
  </cols>
  <sheetData>
    <row r="2" spans="1:7" x14ac:dyDescent="0.25">
      <c r="A2" s="60" t="s">
        <v>151</v>
      </c>
      <c r="B2" s="60"/>
      <c r="D2" s="60" t="s">
        <v>150</v>
      </c>
      <c r="E2" s="60"/>
    </row>
    <row r="3" spans="1:7" x14ac:dyDescent="0.25">
      <c r="A3" s="4" t="s">
        <v>140</v>
      </c>
      <c r="B3">
        <v>1</v>
      </c>
      <c r="D3" t="s">
        <v>153</v>
      </c>
      <c r="F3" s="4" t="s">
        <v>162</v>
      </c>
      <c r="G3">
        <v>1</v>
      </c>
    </row>
    <row r="4" spans="1:7" x14ac:dyDescent="0.25">
      <c r="A4" s="4" t="s">
        <v>141</v>
      </c>
      <c r="B4">
        <v>0.75</v>
      </c>
      <c r="D4" t="s">
        <v>152</v>
      </c>
      <c r="F4" s="4" t="s">
        <v>172</v>
      </c>
      <c r="G4">
        <v>2</v>
      </c>
    </row>
    <row r="5" spans="1:7" x14ac:dyDescent="0.25">
      <c r="A5" s="4" t="s">
        <v>142</v>
      </c>
      <c r="B5">
        <v>0.5</v>
      </c>
      <c r="D5" t="s">
        <v>154</v>
      </c>
      <c r="F5" s="4" t="s">
        <v>171</v>
      </c>
      <c r="G5">
        <v>3</v>
      </c>
    </row>
    <row r="6" spans="1:7" x14ac:dyDescent="0.25">
      <c r="A6" s="4" t="s">
        <v>206</v>
      </c>
      <c r="B6">
        <v>0.33</v>
      </c>
      <c r="F6" s="4" t="s">
        <v>170</v>
      </c>
      <c r="G6">
        <v>4</v>
      </c>
    </row>
    <row r="7" spans="1:7" x14ac:dyDescent="0.25">
      <c r="A7" s="4" t="s">
        <v>207</v>
      </c>
      <c r="B7">
        <v>0.25</v>
      </c>
      <c r="F7" s="4" t="s">
        <v>173</v>
      </c>
      <c r="G7">
        <v>1</v>
      </c>
    </row>
  </sheetData>
  <mergeCells count="2">
    <mergeCell ref="A2:B2"/>
    <mergeCell ref="D2:E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B237AD-755C-48FA-AB14-D34563D62F79}">
  <dimension ref="A1:C52"/>
  <sheetViews>
    <sheetView workbookViewId="0">
      <selection activeCell="B4" sqref="B4"/>
    </sheetView>
  </sheetViews>
  <sheetFormatPr baseColWidth="10" defaultRowHeight="13.2" x14ac:dyDescent="0.25"/>
  <sheetData>
    <row r="1" spans="1:3" x14ac:dyDescent="0.25">
      <c r="B1" s="56">
        <v>4</v>
      </c>
      <c r="C1">
        <v>2</v>
      </c>
    </row>
    <row r="3" spans="1:3" x14ac:dyDescent="0.25">
      <c r="A3">
        <v>1</v>
      </c>
      <c r="B3">
        <f>0</f>
        <v>0</v>
      </c>
      <c r="C3">
        <f>0</f>
        <v>0</v>
      </c>
    </row>
    <row r="4" spans="1:3" x14ac:dyDescent="0.25">
      <c r="A4">
        <v>2</v>
      </c>
      <c r="B4">
        <f>B3+$B$1</f>
        <v>4</v>
      </c>
      <c r="C4">
        <f>C3+$C$1</f>
        <v>2</v>
      </c>
    </row>
    <row r="5" spans="1:3" x14ac:dyDescent="0.25">
      <c r="A5">
        <v>3</v>
      </c>
      <c r="B5">
        <f t="shared" ref="B5:B52" si="0">B4+$B$1</f>
        <v>8</v>
      </c>
      <c r="C5">
        <f t="shared" ref="C5:C52" si="1">C4+$C$1</f>
        <v>4</v>
      </c>
    </row>
    <row r="6" spans="1:3" x14ac:dyDescent="0.25">
      <c r="A6">
        <v>4</v>
      </c>
      <c r="B6">
        <f t="shared" si="0"/>
        <v>12</v>
      </c>
      <c r="C6">
        <f t="shared" si="1"/>
        <v>6</v>
      </c>
    </row>
    <row r="7" spans="1:3" x14ac:dyDescent="0.25">
      <c r="A7">
        <v>5</v>
      </c>
      <c r="B7">
        <f t="shared" si="0"/>
        <v>16</v>
      </c>
      <c r="C7">
        <f t="shared" si="1"/>
        <v>8</v>
      </c>
    </row>
    <row r="8" spans="1:3" x14ac:dyDescent="0.25">
      <c r="A8">
        <v>6</v>
      </c>
      <c r="B8">
        <f t="shared" si="0"/>
        <v>20</v>
      </c>
      <c r="C8">
        <f t="shared" si="1"/>
        <v>10</v>
      </c>
    </row>
    <row r="9" spans="1:3" x14ac:dyDescent="0.25">
      <c r="A9">
        <v>7</v>
      </c>
      <c r="B9">
        <f t="shared" si="0"/>
        <v>24</v>
      </c>
      <c r="C9">
        <f t="shared" si="1"/>
        <v>12</v>
      </c>
    </row>
    <row r="10" spans="1:3" x14ac:dyDescent="0.25">
      <c r="A10">
        <v>8</v>
      </c>
      <c r="B10">
        <f t="shared" si="0"/>
        <v>28</v>
      </c>
      <c r="C10">
        <f t="shared" si="1"/>
        <v>14</v>
      </c>
    </row>
    <row r="11" spans="1:3" x14ac:dyDescent="0.25">
      <c r="A11">
        <v>9</v>
      </c>
      <c r="B11">
        <f t="shared" si="0"/>
        <v>32</v>
      </c>
      <c r="C11">
        <f t="shared" si="1"/>
        <v>16</v>
      </c>
    </row>
    <row r="12" spans="1:3" x14ac:dyDescent="0.25">
      <c r="A12">
        <v>10</v>
      </c>
      <c r="B12">
        <f t="shared" si="0"/>
        <v>36</v>
      </c>
      <c r="C12">
        <f t="shared" si="1"/>
        <v>18</v>
      </c>
    </row>
    <row r="13" spans="1:3" x14ac:dyDescent="0.25">
      <c r="A13">
        <v>11</v>
      </c>
      <c r="B13">
        <f t="shared" si="0"/>
        <v>40</v>
      </c>
      <c r="C13">
        <f t="shared" si="1"/>
        <v>20</v>
      </c>
    </row>
    <row r="14" spans="1:3" x14ac:dyDescent="0.25">
      <c r="A14">
        <v>12</v>
      </c>
      <c r="B14">
        <f t="shared" si="0"/>
        <v>44</v>
      </c>
      <c r="C14">
        <f t="shared" si="1"/>
        <v>22</v>
      </c>
    </row>
    <row r="15" spans="1:3" x14ac:dyDescent="0.25">
      <c r="A15">
        <v>13</v>
      </c>
      <c r="B15">
        <f t="shared" si="0"/>
        <v>48</v>
      </c>
      <c r="C15">
        <f t="shared" si="1"/>
        <v>24</v>
      </c>
    </row>
    <row r="16" spans="1:3" x14ac:dyDescent="0.25">
      <c r="A16">
        <v>14</v>
      </c>
      <c r="B16">
        <f t="shared" si="0"/>
        <v>52</v>
      </c>
      <c r="C16">
        <f t="shared" si="1"/>
        <v>26</v>
      </c>
    </row>
    <row r="17" spans="1:3" x14ac:dyDescent="0.25">
      <c r="A17">
        <v>15</v>
      </c>
      <c r="B17">
        <f t="shared" si="0"/>
        <v>56</v>
      </c>
      <c r="C17">
        <f t="shared" si="1"/>
        <v>28</v>
      </c>
    </row>
    <row r="18" spans="1:3" x14ac:dyDescent="0.25">
      <c r="A18">
        <v>16</v>
      </c>
      <c r="B18">
        <f t="shared" si="0"/>
        <v>60</v>
      </c>
      <c r="C18">
        <f t="shared" si="1"/>
        <v>30</v>
      </c>
    </row>
    <row r="19" spans="1:3" x14ac:dyDescent="0.25">
      <c r="A19">
        <v>17</v>
      </c>
      <c r="B19">
        <f t="shared" si="0"/>
        <v>64</v>
      </c>
      <c r="C19">
        <f t="shared" si="1"/>
        <v>32</v>
      </c>
    </row>
    <row r="20" spans="1:3" x14ac:dyDescent="0.25">
      <c r="A20">
        <v>18</v>
      </c>
      <c r="B20">
        <f t="shared" si="0"/>
        <v>68</v>
      </c>
      <c r="C20">
        <f t="shared" si="1"/>
        <v>34</v>
      </c>
    </row>
    <row r="21" spans="1:3" x14ac:dyDescent="0.25">
      <c r="A21">
        <v>19</v>
      </c>
      <c r="B21">
        <f t="shared" si="0"/>
        <v>72</v>
      </c>
      <c r="C21">
        <f t="shared" si="1"/>
        <v>36</v>
      </c>
    </row>
    <row r="22" spans="1:3" x14ac:dyDescent="0.25">
      <c r="A22">
        <v>20</v>
      </c>
      <c r="B22">
        <f t="shared" si="0"/>
        <v>76</v>
      </c>
      <c r="C22">
        <f t="shared" si="1"/>
        <v>38</v>
      </c>
    </row>
    <row r="23" spans="1:3" x14ac:dyDescent="0.25">
      <c r="A23">
        <v>21</v>
      </c>
      <c r="B23">
        <f t="shared" si="0"/>
        <v>80</v>
      </c>
      <c r="C23">
        <f t="shared" si="1"/>
        <v>40</v>
      </c>
    </row>
    <row r="24" spans="1:3" x14ac:dyDescent="0.25">
      <c r="A24">
        <v>22</v>
      </c>
      <c r="B24">
        <f t="shared" si="0"/>
        <v>84</v>
      </c>
      <c r="C24">
        <f t="shared" si="1"/>
        <v>42</v>
      </c>
    </row>
    <row r="25" spans="1:3" x14ac:dyDescent="0.25">
      <c r="A25">
        <v>23</v>
      </c>
      <c r="B25">
        <f t="shared" si="0"/>
        <v>88</v>
      </c>
      <c r="C25">
        <f t="shared" si="1"/>
        <v>44</v>
      </c>
    </row>
    <row r="26" spans="1:3" x14ac:dyDescent="0.25">
      <c r="A26">
        <v>24</v>
      </c>
      <c r="B26">
        <f t="shared" si="0"/>
        <v>92</v>
      </c>
      <c r="C26">
        <f t="shared" si="1"/>
        <v>46</v>
      </c>
    </row>
    <row r="27" spans="1:3" x14ac:dyDescent="0.25">
      <c r="A27">
        <v>25</v>
      </c>
      <c r="B27">
        <f t="shared" si="0"/>
        <v>96</v>
      </c>
      <c r="C27">
        <f t="shared" si="1"/>
        <v>48</v>
      </c>
    </row>
    <row r="28" spans="1:3" x14ac:dyDescent="0.25">
      <c r="A28">
        <v>26</v>
      </c>
      <c r="B28">
        <f t="shared" si="0"/>
        <v>100</v>
      </c>
      <c r="C28">
        <f t="shared" si="1"/>
        <v>50</v>
      </c>
    </row>
    <row r="29" spans="1:3" x14ac:dyDescent="0.25">
      <c r="A29">
        <v>27</v>
      </c>
      <c r="B29">
        <f t="shared" si="0"/>
        <v>104</v>
      </c>
      <c r="C29">
        <f t="shared" si="1"/>
        <v>52</v>
      </c>
    </row>
    <row r="30" spans="1:3" x14ac:dyDescent="0.25">
      <c r="A30">
        <v>28</v>
      </c>
      <c r="B30">
        <f t="shared" si="0"/>
        <v>108</v>
      </c>
      <c r="C30">
        <f t="shared" si="1"/>
        <v>54</v>
      </c>
    </row>
    <row r="31" spans="1:3" x14ac:dyDescent="0.25">
      <c r="A31">
        <v>29</v>
      </c>
      <c r="B31">
        <f t="shared" si="0"/>
        <v>112</v>
      </c>
      <c r="C31">
        <f t="shared" si="1"/>
        <v>56</v>
      </c>
    </row>
    <row r="32" spans="1:3" x14ac:dyDescent="0.25">
      <c r="A32">
        <v>30</v>
      </c>
      <c r="B32">
        <f t="shared" si="0"/>
        <v>116</v>
      </c>
      <c r="C32">
        <f t="shared" si="1"/>
        <v>58</v>
      </c>
    </row>
    <row r="33" spans="1:3" x14ac:dyDescent="0.25">
      <c r="A33">
        <v>31</v>
      </c>
      <c r="B33">
        <f t="shared" si="0"/>
        <v>120</v>
      </c>
      <c r="C33">
        <f t="shared" si="1"/>
        <v>60</v>
      </c>
    </row>
    <row r="34" spans="1:3" x14ac:dyDescent="0.25">
      <c r="A34">
        <v>32</v>
      </c>
      <c r="B34">
        <f t="shared" si="0"/>
        <v>124</v>
      </c>
      <c r="C34">
        <f t="shared" si="1"/>
        <v>62</v>
      </c>
    </row>
    <row r="35" spans="1:3" x14ac:dyDescent="0.25">
      <c r="A35">
        <v>33</v>
      </c>
      <c r="B35">
        <f t="shared" si="0"/>
        <v>128</v>
      </c>
      <c r="C35">
        <f t="shared" si="1"/>
        <v>64</v>
      </c>
    </row>
    <row r="36" spans="1:3" x14ac:dyDescent="0.25">
      <c r="A36">
        <v>34</v>
      </c>
      <c r="B36">
        <f t="shared" si="0"/>
        <v>132</v>
      </c>
      <c r="C36">
        <f t="shared" si="1"/>
        <v>66</v>
      </c>
    </row>
    <row r="37" spans="1:3" x14ac:dyDescent="0.25">
      <c r="A37">
        <v>35</v>
      </c>
      <c r="B37">
        <f t="shared" si="0"/>
        <v>136</v>
      </c>
      <c r="C37">
        <f t="shared" si="1"/>
        <v>68</v>
      </c>
    </row>
    <row r="38" spans="1:3" x14ac:dyDescent="0.25">
      <c r="A38">
        <v>36</v>
      </c>
      <c r="B38">
        <f t="shared" si="0"/>
        <v>140</v>
      </c>
      <c r="C38">
        <f t="shared" si="1"/>
        <v>70</v>
      </c>
    </row>
    <row r="39" spans="1:3" x14ac:dyDescent="0.25">
      <c r="A39">
        <v>37</v>
      </c>
      <c r="B39">
        <f t="shared" si="0"/>
        <v>144</v>
      </c>
      <c r="C39">
        <f t="shared" si="1"/>
        <v>72</v>
      </c>
    </row>
    <row r="40" spans="1:3" x14ac:dyDescent="0.25">
      <c r="A40">
        <v>38</v>
      </c>
      <c r="B40">
        <f t="shared" si="0"/>
        <v>148</v>
      </c>
      <c r="C40">
        <f t="shared" si="1"/>
        <v>74</v>
      </c>
    </row>
    <row r="41" spans="1:3" x14ac:dyDescent="0.25">
      <c r="A41">
        <v>39</v>
      </c>
      <c r="B41">
        <f t="shared" si="0"/>
        <v>152</v>
      </c>
      <c r="C41">
        <f t="shared" si="1"/>
        <v>76</v>
      </c>
    </row>
    <row r="42" spans="1:3" x14ac:dyDescent="0.25">
      <c r="A42">
        <v>40</v>
      </c>
      <c r="B42">
        <f t="shared" si="0"/>
        <v>156</v>
      </c>
      <c r="C42">
        <f t="shared" si="1"/>
        <v>78</v>
      </c>
    </row>
    <row r="43" spans="1:3" x14ac:dyDescent="0.25">
      <c r="A43">
        <v>41</v>
      </c>
      <c r="B43">
        <f t="shared" si="0"/>
        <v>160</v>
      </c>
      <c r="C43">
        <f t="shared" si="1"/>
        <v>80</v>
      </c>
    </row>
    <row r="44" spans="1:3" x14ac:dyDescent="0.25">
      <c r="A44">
        <v>42</v>
      </c>
      <c r="B44">
        <f t="shared" si="0"/>
        <v>164</v>
      </c>
      <c r="C44">
        <f t="shared" si="1"/>
        <v>82</v>
      </c>
    </row>
    <row r="45" spans="1:3" x14ac:dyDescent="0.25">
      <c r="A45">
        <v>43</v>
      </c>
      <c r="B45">
        <f t="shared" si="0"/>
        <v>168</v>
      </c>
      <c r="C45">
        <f t="shared" si="1"/>
        <v>84</v>
      </c>
    </row>
    <row r="46" spans="1:3" x14ac:dyDescent="0.25">
      <c r="A46">
        <v>44</v>
      </c>
      <c r="B46">
        <f t="shared" si="0"/>
        <v>172</v>
      </c>
      <c r="C46">
        <f t="shared" si="1"/>
        <v>86</v>
      </c>
    </row>
    <row r="47" spans="1:3" x14ac:dyDescent="0.25">
      <c r="A47">
        <v>45</v>
      </c>
      <c r="B47">
        <f t="shared" si="0"/>
        <v>176</v>
      </c>
      <c r="C47">
        <f t="shared" si="1"/>
        <v>88</v>
      </c>
    </row>
    <row r="48" spans="1:3" x14ac:dyDescent="0.25">
      <c r="A48">
        <v>46</v>
      </c>
      <c r="B48">
        <f t="shared" si="0"/>
        <v>180</v>
      </c>
      <c r="C48">
        <f t="shared" si="1"/>
        <v>90</v>
      </c>
    </row>
    <row r="49" spans="1:3" x14ac:dyDescent="0.25">
      <c r="A49">
        <v>47</v>
      </c>
      <c r="B49">
        <f t="shared" si="0"/>
        <v>184</v>
      </c>
      <c r="C49">
        <f t="shared" si="1"/>
        <v>92</v>
      </c>
    </row>
    <row r="50" spans="1:3" x14ac:dyDescent="0.25">
      <c r="A50">
        <v>48</v>
      </c>
      <c r="B50">
        <f t="shared" si="0"/>
        <v>188</v>
      </c>
      <c r="C50">
        <f t="shared" si="1"/>
        <v>94</v>
      </c>
    </row>
    <row r="51" spans="1:3" x14ac:dyDescent="0.25">
      <c r="A51">
        <v>49</v>
      </c>
      <c r="B51">
        <f t="shared" si="0"/>
        <v>192</v>
      </c>
      <c r="C51">
        <f t="shared" si="1"/>
        <v>96</v>
      </c>
    </row>
    <row r="52" spans="1:3" x14ac:dyDescent="0.25">
      <c r="A52">
        <v>50</v>
      </c>
      <c r="B52">
        <f t="shared" si="0"/>
        <v>196</v>
      </c>
      <c r="C52">
        <f t="shared" si="1"/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Calcul tronçon</vt:lpstr>
      <vt:lpstr>Recap tronçon</vt:lpstr>
      <vt:lpstr>Calcul Fourreaux</vt:lpstr>
      <vt:lpstr>Recap tronçon (2)</vt:lpstr>
      <vt:lpstr>CDC</vt:lpstr>
      <vt:lpstr>Câbles</vt:lpstr>
      <vt:lpstr>Données</vt:lpstr>
      <vt:lpstr>Ecart colonne tronçons</vt:lpstr>
      <vt:lpstr>cables</vt:lpstr>
      <vt:lpstr>cdc</vt:lpstr>
    </vt:vector>
  </TitlesOfParts>
  <Company>SUEZ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Damaste .</cp:lastModifiedBy>
  <dcterms:created xsi:type="dcterms:W3CDTF">2012-07-10T14:18:07Z</dcterms:created>
  <dcterms:modified xsi:type="dcterms:W3CDTF">2025-11-20T15:32:00Z</dcterms:modified>
</cp:coreProperties>
</file>