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0D51184-71EE-4D84-972C-14B3CCFF1B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actures" sheetId="1" r:id="rId1"/>
    <sheet name="Données fournisseurs" sheetId="2" r:id="rId2"/>
  </sheets>
  <definedNames>
    <definedName name="_xlnm._FilterDatabase" localSheetId="0" hidden="1">Factures!$A$1:$M$1</definedName>
    <definedName name="L_delai_reglement">Liste_delais[Liste]</definedName>
    <definedName name="L_fournisseurs">BDD_fournisseurs[Fournisseur]</definedName>
    <definedName name="L_mode_paiement">Liste_ModesReglement[Mode de règlement]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F23" i="1"/>
  <c r="P2" i="1"/>
  <c r="P3" i="1"/>
  <c r="P4" i="1"/>
  <c r="P5" i="1"/>
  <c r="P6" i="1"/>
  <c r="J2" i="2"/>
  <c r="J3" i="2"/>
  <c r="J4" i="2"/>
  <c r="J5" i="2"/>
  <c r="J6" i="2"/>
  <c r="F2" i="2"/>
  <c r="F7" i="1"/>
  <c r="H7" i="1"/>
  <c r="J7" i="1"/>
  <c r="D7" i="1"/>
  <c r="N2" i="1" l="1"/>
  <c r="N3" i="1"/>
  <c r="N4" i="1"/>
  <c r="N5" i="1"/>
  <c r="N6" i="1"/>
  <c r="F22" i="1" l="1"/>
  <c r="O2" i="1" l="1"/>
  <c r="O3" i="1"/>
  <c r="O4" i="1"/>
  <c r="O5" i="1"/>
  <c r="O6" i="1"/>
  <c r="F3" i="2" l="1"/>
  <c r="F4" i="2" s="1"/>
  <c r="F5" i="2" s="1"/>
  <c r="F6" i="2" s="1"/>
  <c r="L3" i="1" l="1"/>
  <c r="L4" i="1"/>
  <c r="L5" i="1"/>
  <c r="L6" i="1"/>
  <c r="L2" i="1"/>
  <c r="K3" i="1"/>
  <c r="K4" i="1"/>
  <c r="K5" i="1"/>
  <c r="K6" i="1"/>
  <c r="I3" i="1"/>
  <c r="I4" i="1"/>
  <c r="I5" i="1"/>
  <c r="I6" i="1"/>
  <c r="G3" i="1"/>
  <c r="G4" i="1"/>
  <c r="G5" i="1"/>
  <c r="G6" i="1"/>
  <c r="E3" i="1"/>
  <c r="E4" i="1"/>
  <c r="E5" i="1"/>
  <c r="E6" i="1"/>
  <c r="I2" i="1"/>
  <c r="G2" i="1"/>
  <c r="E2" i="1"/>
  <c r="K2" i="1"/>
  <c r="I7" i="1" l="1"/>
  <c r="E7" i="1"/>
  <c r="K7" i="1"/>
  <c r="L7" i="1"/>
  <c r="G7" i="1"/>
  <c r="M5" i="1"/>
  <c r="M4" i="1"/>
  <c r="M6" i="1"/>
  <c r="M3" i="1"/>
  <c r="M2" i="1"/>
  <c r="M7" i="1" l="1"/>
</calcChain>
</file>

<file path=xl/sharedStrings.xml><?xml version="1.0" encoding="utf-8"?>
<sst xmlns="http://schemas.openxmlformats.org/spreadsheetml/2006/main" count="63" uniqueCount="46">
  <si>
    <t>DATE</t>
  </si>
  <si>
    <t>N°FACTURE</t>
  </si>
  <si>
    <t>FOURNISSEUR</t>
  </si>
  <si>
    <t>TTC</t>
  </si>
  <si>
    <t>ECHEANCE</t>
  </si>
  <si>
    <t>MOYEN DE PAIEMENT</t>
  </si>
  <si>
    <t>PAYE</t>
  </si>
  <si>
    <t>OBSERVATION</t>
  </si>
  <si>
    <t>HT 20%</t>
  </si>
  <si>
    <t>TVA 20%</t>
  </si>
  <si>
    <t>HT 10%</t>
  </si>
  <si>
    <t>TVA 10%</t>
  </si>
  <si>
    <t>HT 5,5%</t>
  </si>
  <si>
    <t>TVA 5,5%</t>
  </si>
  <si>
    <t>HT 0%</t>
  </si>
  <si>
    <t>TVA 0%</t>
  </si>
  <si>
    <t xml:space="preserve"> Somme HT</t>
  </si>
  <si>
    <t>Fournisseur</t>
  </si>
  <si>
    <t>Délai de paiement</t>
  </si>
  <si>
    <t>Liste</t>
  </si>
  <si>
    <t>Mode de paiement</t>
  </si>
  <si>
    <t>Virement</t>
  </si>
  <si>
    <t>Mode de règlement</t>
  </si>
  <si>
    <t>Chèque</t>
  </si>
  <si>
    <t>CB</t>
  </si>
  <si>
    <t>LCR</t>
  </si>
  <si>
    <t>Prélèvement</t>
  </si>
  <si>
    <t>Chèque / CB</t>
  </si>
  <si>
    <t>N° fournisseur</t>
  </si>
  <si>
    <t>C TECHNIQUE</t>
  </si>
  <si>
    <t>DATE BUTOIR REGLEMENT</t>
  </si>
  <si>
    <t>30 JFDM</t>
  </si>
  <si>
    <t>60 JFDM</t>
  </si>
  <si>
    <t>90 JFDM</t>
  </si>
  <si>
    <t>COMPTANT</t>
  </si>
  <si>
    <t>A LA COMMANDE</t>
  </si>
  <si>
    <t>Date facture</t>
  </si>
  <si>
    <t>échéance</t>
  </si>
  <si>
    <t>règlement</t>
  </si>
  <si>
    <t>90 JDFM</t>
  </si>
  <si>
    <t>TOTAL</t>
  </si>
  <si>
    <t>Fournisseur 1</t>
  </si>
  <si>
    <t>Fournisseur 2</t>
  </si>
  <si>
    <t>Fournisseur 3</t>
  </si>
  <si>
    <t>Fournisseur 4</t>
  </si>
  <si>
    <t>Nb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</si>
</sst>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16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164" fontId="12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0" fillId="0" borderId="0" xfId="0" applyAlignment="1">
      <alignment wrapText="1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5" xfId="1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5" xfId="1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5" xfId="1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0" borderId="0" xfId="0" quotePrefix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wrapText="1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13" fillId="0" borderId="0" xfId="0" applyNumberFormat="1" applyFont="1" applyAlignment="1">
      <alignment horizontal="center" vertical="center"/>
    </xf>
    <xf numFmtId="14" fontId="8" fillId="0" borderId="0" xfId="0" quotePrefix="1" applyNumberFormat="1" applyFont="1" applyAlignment="1">
      <alignment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2">
    <cellStyle name="Monétaire" xfId="1" builtinId="4"/>
    <cellStyle name="Normal" xfId="0" builtinId="0"/>
  </cellStyles>
  <dxfs count="25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466724</xdr:colOff>
      <xdr:row>0</xdr:row>
      <xdr:rowOff>190499</xdr:rowOff>
    </xdr:from>
    <xdr:to>
      <xdr:col>19</xdr:col>
      <xdr:colOff>533400</xdr:colOff>
      <xdr:row>8</xdr:row>
      <xdr:rowOff>28574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696824" y="190499"/>
          <a:ext cx="3114676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tableaux "formatés", </a:t>
          </a:r>
          <a:r>
            <a:rPr lang="fr-FR" sz="1100" i="1"/>
            <a:t>qui possèdent</a:t>
          </a:r>
          <a:r>
            <a:rPr lang="fr-FR" sz="1100" i="1" baseline="0"/>
            <a:t> un nom modifiable dans l'onglet menu supérieur "Outils de tableau Création"</a:t>
          </a:r>
          <a:r>
            <a:rPr lang="fr-FR" sz="1100"/>
            <a:t>, </a:t>
          </a:r>
          <a:br>
            <a:rPr lang="fr-FR" sz="1100"/>
          </a:br>
          <a:r>
            <a:rPr lang="fr-FR" sz="1100"/>
            <a:t>Pour que les données saisies sur la ligne suivante soient intégrées dans le tableau, =&gt; </a:t>
          </a:r>
          <a:r>
            <a:rPr lang="fr-FR" sz="1100" b="1">
              <a:solidFill>
                <a:srgbClr val="FF0000"/>
              </a:solidFill>
            </a:rPr>
            <a:t>NE PAS UTILISER la touche ENTREE mais la touche TABULATION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Suivi_Fact_Fournisseurs" displayName="Suivi_Fact_Fournisseurs" ref="A1:R6" totalsRowShown="0" headerRowDxfId="24" headerRowBorderDxfId="23" tableBorderDxfId="22" totalsRowBorderDxfId="21">
  <autoFilter ref="A1:R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00000000-0010-0000-0000-000001000000}" name="DATE" dataDxfId="20"/>
    <tableColumn id="2" xr3:uid="{00000000-0010-0000-0000-000002000000}" name="N°FACTURE" dataDxfId="19"/>
    <tableColumn id="3" xr3:uid="{00000000-0010-0000-0000-000003000000}" name="FOURNISSEUR" dataDxfId="18"/>
    <tableColumn id="4" xr3:uid="{00000000-0010-0000-0000-000004000000}" name="HT 20%" dataDxfId="17"/>
    <tableColumn id="5" xr3:uid="{00000000-0010-0000-0000-000005000000}" name="TVA 20%" dataDxfId="16">
      <calculatedColumnFormula>D2*20%</calculatedColumnFormula>
    </tableColumn>
    <tableColumn id="6" xr3:uid="{00000000-0010-0000-0000-000006000000}" name="HT 0%" dataDxfId="15"/>
    <tableColumn id="7" xr3:uid="{00000000-0010-0000-0000-000007000000}" name="TVA 0%" dataDxfId="14">
      <calculatedColumnFormula>F2*0%</calculatedColumnFormula>
    </tableColumn>
    <tableColumn id="8" xr3:uid="{00000000-0010-0000-0000-000008000000}" name="HT 5,5%" dataDxfId="13"/>
    <tableColumn id="9" xr3:uid="{00000000-0010-0000-0000-000009000000}" name="TVA 5,5%" dataDxfId="12">
      <calculatedColumnFormula>H2*5.5%</calculatedColumnFormula>
    </tableColumn>
    <tableColumn id="10" xr3:uid="{00000000-0010-0000-0000-00000A000000}" name="HT 10%" dataDxfId="11"/>
    <tableColumn id="11" xr3:uid="{00000000-0010-0000-0000-00000B000000}" name="TVA 10%" dataDxfId="10">
      <calculatedColumnFormula>J2*10%</calculatedColumnFormula>
    </tableColumn>
    <tableColumn id="12" xr3:uid="{00000000-0010-0000-0000-00000C000000}" name=" Somme HT" dataDxfId="9">
      <calculatedColumnFormula>J2+H2+F2+D2</calculatedColumnFormula>
    </tableColumn>
    <tableColumn id="13" xr3:uid="{00000000-0010-0000-0000-00000D000000}" name="TTC" dataDxfId="8">
      <calculatedColumnFormula>SUM(D2:K2)</calculatedColumnFormula>
    </tableColumn>
    <tableColumn id="14" xr3:uid="{00000000-0010-0000-0000-00000E000000}" name="ECHEANCE" dataDxfId="7">
      <calculatedColumnFormula>IFERROR(INDEX(BDD_fournisseurs[Délai de paiement], MATCH(Suivi_Fact_Fournisseurs[[#This Row],[FOURNISSEUR]],BDD_fournisseurs[Fournisseur],0)),"")</calculatedColumnFormula>
    </tableColumn>
    <tableColumn id="15" xr3:uid="{00000000-0010-0000-0000-00000F000000}" name="MOYEN DE PAIEMENT" dataDxfId="6">
      <calculatedColumnFormula>IFERROR(INDEX(BDD_fournisseurs[Mode de paiement], MATCH(Suivi_Fact_Fournisseurs[[#This Row],[FOURNISSEUR]],BDD_fournisseurs[Fournisseur],0)),"")</calculatedColumnFormula>
    </tableColumn>
    <tableColumn id="18" xr3:uid="{00000000-0010-0000-0000-000012000000}" name="DATE BUTOIR REGLEMENT" dataDxfId="0">
      <calculatedColumnFormula>IF(Suivi_Fact_Fournisseurs[[#This Row],[ECHEANCE]]="A LA COMMANDE","-",IF(Suivi_Fact_Fournisseurs[[#This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</calculatedColumnFormula>
    </tableColumn>
    <tableColumn id="16" xr3:uid="{00000000-0010-0000-0000-000010000000}" name="PAYE" dataDxfId="5"/>
    <tableColumn id="17" xr3:uid="{00000000-0010-0000-0000-000011000000}" name="OBSERVATION" dataDxfId="4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Liste_delais" displayName="Liste_delais" ref="B1:B6" totalsRowShown="0">
  <autoFilter ref="B1:B6" xr:uid="{00000000-0009-0000-0100-000001000000}"/>
  <sortState xmlns:xlrd2="http://schemas.microsoft.com/office/spreadsheetml/2017/richdata2" ref="B2:B4">
    <sortCondition ref="B1:B4"/>
  </sortState>
  <tableColumns count="1">
    <tableColumn id="1" xr3:uid="{00000000-0010-0000-0100-000001000000}" name="Lis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Liste_ModesReglement" displayName="Liste_ModesReglement" ref="D1:D7" totalsRowShown="0">
  <autoFilter ref="D1:D7" xr:uid="{00000000-0009-0000-0100-000002000000}"/>
  <sortState xmlns:xlrd2="http://schemas.microsoft.com/office/spreadsheetml/2017/richdata2" ref="D2:D7">
    <sortCondition ref="D1:D7"/>
  </sortState>
  <tableColumns count="1">
    <tableColumn id="1" xr3:uid="{00000000-0010-0000-0200-000001000000}" name="Mode de règl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BDD_fournisseurs" displayName="BDD_fournisseurs" ref="F1:J6" totalsRowShown="0" headerRowDxfId="3">
  <autoFilter ref="F1:J6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4" xr3:uid="{00000000-0010-0000-0300-000004000000}" name="N° fournisseur" dataDxfId="2">
      <calculatedColumnFormula>F1+1</calculatedColumnFormula>
    </tableColumn>
    <tableColumn id="1" xr3:uid="{00000000-0010-0000-0300-000001000000}" name="Fournisseur"/>
    <tableColumn id="2" xr3:uid="{00000000-0010-0000-0300-000002000000}" name="Délai de paiement"/>
    <tableColumn id="3" xr3:uid="{00000000-0010-0000-0300-000003000000}" name="Mode de paiement"/>
    <tableColumn id="5" xr3:uid="{00000000-0010-0000-0300-000005000000}" name="Nb mois" dataDxfId="1">
      <calculatedColumnFormula>IFERROR(LEFT(BDD_fournisseurs[[#This Row],[Délai de paiement]],2)/30,0)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showGridLines="0" tabSelected="1" topLeftCell="I1" workbookViewId="0">
      <selection activeCell="P2" sqref="P2"/>
    </sheetView>
  </sheetViews>
  <sheetFormatPr baseColWidth="10" defaultRowHeight="14.4"/>
  <cols>
    <col min="1" max="1" width="16.44140625" bestFit="1" customWidth="1"/>
    <col min="2" max="2" width="13.33203125" customWidth="1"/>
    <col min="3" max="3" width="34.6640625" customWidth="1"/>
    <col min="4" max="5" width="12.88671875" style="7" customWidth="1"/>
    <col min="6" max="7" width="12.88671875" style="9" customWidth="1"/>
    <col min="8" max="9" width="12.88671875" style="13" customWidth="1"/>
    <col min="10" max="11" width="12.88671875" style="15" customWidth="1"/>
    <col min="12" max="12" width="13" style="11" customWidth="1"/>
    <col min="13" max="13" width="12.88671875" customWidth="1"/>
    <col min="14" max="14" width="14.88671875" bestFit="1" customWidth="1"/>
    <col min="15" max="16" width="22.44140625" customWidth="1"/>
    <col min="17" max="17" width="12.88671875" customWidth="1"/>
    <col min="18" max="18" width="57" customWidth="1"/>
  </cols>
  <sheetData>
    <row r="1" spans="1:18" s="16" customFormat="1" ht="28.8">
      <c r="A1" s="19" t="s">
        <v>0</v>
      </c>
      <c r="B1" s="20" t="s">
        <v>1</v>
      </c>
      <c r="C1" s="20" t="s">
        <v>2</v>
      </c>
      <c r="D1" s="21" t="s">
        <v>8</v>
      </c>
      <c r="E1" s="22" t="s">
        <v>9</v>
      </c>
      <c r="F1" s="23" t="s">
        <v>14</v>
      </c>
      <c r="G1" s="24" t="s">
        <v>15</v>
      </c>
      <c r="H1" s="25" t="s">
        <v>12</v>
      </c>
      <c r="I1" s="26" t="s">
        <v>13</v>
      </c>
      <c r="J1" s="27" t="s">
        <v>10</v>
      </c>
      <c r="K1" s="28" t="s">
        <v>11</v>
      </c>
      <c r="L1" s="29" t="s">
        <v>16</v>
      </c>
      <c r="M1" s="30" t="s">
        <v>3</v>
      </c>
      <c r="N1" s="31" t="s">
        <v>4</v>
      </c>
      <c r="O1" s="20" t="s">
        <v>5</v>
      </c>
      <c r="P1" s="20" t="s">
        <v>30</v>
      </c>
      <c r="Q1" s="20" t="s">
        <v>6</v>
      </c>
      <c r="R1" s="32" t="s">
        <v>7</v>
      </c>
    </row>
    <row r="2" spans="1:18">
      <c r="A2" s="17">
        <v>45658</v>
      </c>
      <c r="B2" s="1"/>
      <c r="C2" s="1" t="s">
        <v>41</v>
      </c>
      <c r="D2" s="5"/>
      <c r="E2" s="6">
        <f>D2*20%</f>
        <v>0</v>
      </c>
      <c r="F2" s="8"/>
      <c r="G2" s="8">
        <f>F2*0%</f>
        <v>0</v>
      </c>
      <c r="H2" s="12"/>
      <c r="I2" s="12">
        <f>H2*5.5%</f>
        <v>0</v>
      </c>
      <c r="J2" s="14"/>
      <c r="K2" s="14">
        <f>J2*10%</f>
        <v>0</v>
      </c>
      <c r="L2" s="10">
        <f>J2+H2+F2+D2</f>
        <v>0</v>
      </c>
      <c r="M2" s="2">
        <f>SUM(D2:K2)</f>
        <v>0</v>
      </c>
      <c r="N2" s="4" t="str">
        <f>IFERROR(INDEX(BDD_fournisseurs[Délai de paiement], MATCH(Suivi_Fact_Fournisseurs[[#This Row],[FOURNISSEUR]],BDD_fournisseurs[Fournisseur],0)),"")</f>
        <v>30 JFDM</v>
      </c>
      <c r="O2" s="4" t="str">
        <f>IFERROR(INDEX(BDD_fournisseurs[Mode de paiement], MATCH(Suivi_Fact_Fournisseurs[[#This Row],[FOURNISSEUR]],BDD_fournisseurs[Fournisseur],0)),"")</f>
        <v>Virement</v>
      </c>
      <c r="P2" s="40">
        <f>IF(Suivi_Fact_Fournisseurs[[#This Row],[ECHEANCE]]="A LA COMMANDE","-",IF(Suivi_Fact_Fournisseurs[[#This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</f>
        <v>45716</v>
      </c>
      <c r="Q2" s="4"/>
      <c r="R2" s="18"/>
    </row>
    <row r="3" spans="1:18">
      <c r="A3" s="17">
        <v>45658</v>
      </c>
      <c r="B3" s="1"/>
      <c r="C3" s="1" t="s">
        <v>42</v>
      </c>
      <c r="D3" s="5"/>
      <c r="E3" s="6">
        <f t="shared" ref="E3:E6" si="0">D3*20%</f>
        <v>0</v>
      </c>
      <c r="F3" s="8"/>
      <c r="G3" s="8">
        <f t="shared" ref="G3:G6" si="1">F3*0%</f>
        <v>0</v>
      </c>
      <c r="H3" s="12"/>
      <c r="I3" s="12">
        <f t="shared" ref="I3:I6" si="2">H3*5.5%</f>
        <v>0</v>
      </c>
      <c r="J3" s="14"/>
      <c r="K3" s="14">
        <f t="shared" ref="K3:K6" si="3">J3*10%</f>
        <v>0</v>
      </c>
      <c r="L3" s="10">
        <f t="shared" ref="L3:L6" si="4">J3+H3+F3+D3</f>
        <v>0</v>
      </c>
      <c r="M3" s="2">
        <f t="shared" ref="M3:M6" si="5">SUM(D3:K3)</f>
        <v>0</v>
      </c>
      <c r="N3" s="4" t="str">
        <f>IFERROR(INDEX(BDD_fournisseurs[Délai de paiement], MATCH(Suivi_Fact_Fournisseurs[[#This Row],[FOURNISSEUR]],BDD_fournisseurs[Fournisseur],0)),"")</f>
        <v>60 JFDM</v>
      </c>
      <c r="O3" s="4" t="str">
        <f>IFERROR(INDEX(BDD_fournisseurs[Mode de paiement], MATCH(Suivi_Fact_Fournisseurs[[#This Row],[FOURNISSEUR]],BDD_fournisseurs[Fournisseur],0)),"")</f>
        <v>Chèque</v>
      </c>
      <c r="P3" s="3">
        <f>IF(Suivi_Fact_Fournisseurs[[#This Row],[ECHEANCE]]="A LA COMMANDE","-",IF(Suivi_Fact_Fournisseurs[[#This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</f>
        <v>45747</v>
      </c>
      <c r="Q3" s="4"/>
      <c r="R3" s="18"/>
    </row>
    <row r="4" spans="1:18">
      <c r="A4" s="17">
        <v>45658</v>
      </c>
      <c r="B4" s="1"/>
      <c r="C4" s="1" t="s">
        <v>43</v>
      </c>
      <c r="D4" s="5"/>
      <c r="E4" s="6">
        <f t="shared" si="0"/>
        <v>0</v>
      </c>
      <c r="F4" s="8"/>
      <c r="G4" s="8">
        <f t="shared" si="1"/>
        <v>0</v>
      </c>
      <c r="H4" s="12"/>
      <c r="I4" s="12">
        <f t="shared" si="2"/>
        <v>0</v>
      </c>
      <c r="J4" s="14"/>
      <c r="K4" s="14">
        <f t="shared" si="3"/>
        <v>0</v>
      </c>
      <c r="L4" s="10">
        <f t="shared" si="4"/>
        <v>0</v>
      </c>
      <c r="M4" s="2">
        <f t="shared" si="5"/>
        <v>0</v>
      </c>
      <c r="N4" s="4" t="str">
        <f>IFERROR(INDEX(BDD_fournisseurs[Délai de paiement], MATCH(Suivi_Fact_Fournisseurs[[#This Row],[FOURNISSEUR]],BDD_fournisseurs[Fournisseur],0)),"")</f>
        <v>90 JFDM</v>
      </c>
      <c r="O4" s="4" t="str">
        <f>IFERROR(INDEX(BDD_fournisseurs[Mode de paiement], MATCH(Suivi_Fact_Fournisseurs[[#This Row],[FOURNISSEUR]],BDD_fournisseurs[Fournisseur],0)),"")</f>
        <v>Chèque / CB</v>
      </c>
      <c r="P4" s="3">
        <f>IF(Suivi_Fact_Fournisseurs[[#This Row],[ECHEANCE]]="A LA COMMANDE","-",IF(Suivi_Fact_Fournisseurs[[#This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</f>
        <v>45777</v>
      </c>
      <c r="Q4" s="4"/>
      <c r="R4" s="18"/>
    </row>
    <row r="5" spans="1:18">
      <c r="A5" s="17">
        <v>45658</v>
      </c>
      <c r="B5" s="1"/>
      <c r="C5" s="1" t="s">
        <v>44</v>
      </c>
      <c r="D5" s="5"/>
      <c r="E5" s="6">
        <f t="shared" si="0"/>
        <v>0</v>
      </c>
      <c r="F5" s="8"/>
      <c r="G5" s="8">
        <f t="shared" si="1"/>
        <v>0</v>
      </c>
      <c r="H5" s="12"/>
      <c r="I5" s="12">
        <f t="shared" si="2"/>
        <v>0</v>
      </c>
      <c r="J5" s="14"/>
      <c r="K5" s="14">
        <f t="shared" si="3"/>
        <v>0</v>
      </c>
      <c r="L5" s="10">
        <f t="shared" si="4"/>
        <v>0</v>
      </c>
      <c r="M5" s="2">
        <f t="shared" si="5"/>
        <v>0</v>
      </c>
      <c r="N5" s="4" t="str">
        <f>IFERROR(INDEX(BDD_fournisseurs[Délai de paiement], MATCH(Suivi_Fact_Fournisseurs[[#This Row],[FOURNISSEUR]],BDD_fournisseurs[Fournisseur],0)),"")</f>
        <v>COMPTANT</v>
      </c>
      <c r="O5" s="4" t="str">
        <f>IFERROR(INDEX(BDD_fournisseurs[Mode de paiement], MATCH(Suivi_Fact_Fournisseurs[[#This Row],[FOURNISSEUR]],BDD_fournisseurs[Fournisseur],0)),"")</f>
        <v>Prélèvement</v>
      </c>
      <c r="P5" s="3">
        <f>IF(Suivi_Fact_Fournisseurs[[#This Row],[ECHEANCE]]="A LA COMMANDE","-",IF(Suivi_Fact_Fournisseurs[[#This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</f>
        <v>45658</v>
      </c>
      <c r="Q5" s="4"/>
      <c r="R5" s="18"/>
    </row>
    <row r="6" spans="1:18">
      <c r="A6" s="17">
        <v>45658</v>
      </c>
      <c r="B6" s="1"/>
      <c r="C6" s="1" t="s">
        <v>29</v>
      </c>
      <c r="D6" s="5"/>
      <c r="E6" s="6">
        <f t="shared" si="0"/>
        <v>0</v>
      </c>
      <c r="F6" s="8"/>
      <c r="G6" s="8">
        <f t="shared" si="1"/>
        <v>0</v>
      </c>
      <c r="H6" s="12"/>
      <c r="I6" s="12">
        <f t="shared" si="2"/>
        <v>0</v>
      </c>
      <c r="J6" s="14"/>
      <c r="K6" s="14">
        <f t="shared" si="3"/>
        <v>0</v>
      </c>
      <c r="L6" s="10">
        <f t="shared" si="4"/>
        <v>0</v>
      </c>
      <c r="M6" s="2">
        <f t="shared" si="5"/>
        <v>0</v>
      </c>
      <c r="N6" s="4" t="str">
        <f>IFERROR(INDEX(BDD_fournisseurs[Délai de paiement], MATCH(Suivi_Fact_Fournisseurs[[#This Row],[FOURNISSEUR]],BDD_fournisseurs[Fournisseur],0)),"")</f>
        <v>A LA COMMANDE</v>
      </c>
      <c r="O6" s="4" t="str">
        <f>IFERROR(INDEX(BDD_fournisseurs[Mode de paiement], MATCH(Suivi_Fact_Fournisseurs[[#This Row],[FOURNISSEUR]],BDD_fournisseurs[Fournisseur],0)),"")</f>
        <v>CB</v>
      </c>
      <c r="P6" s="3" t="str">
        <f>IF(Suivi_Fact_Fournisseurs[[#This Row],[ECHEANCE]]="A LA COMMANDE","-",IF(Suivi_Fact_Fournisseurs[[#This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</f>
        <v>-</v>
      </c>
      <c r="Q6" s="4"/>
      <c r="R6" s="18"/>
    </row>
    <row r="7" spans="1:18">
      <c r="A7" s="42" t="s">
        <v>40</v>
      </c>
      <c r="B7" s="43"/>
      <c r="C7" s="43"/>
      <c r="D7" s="44">
        <f t="shared" ref="D7:M7" si="6">SUM(D2:D6)</f>
        <v>0</v>
      </c>
      <c r="E7" s="44">
        <f t="shared" si="6"/>
        <v>0</v>
      </c>
      <c r="F7" s="44">
        <f t="shared" si="6"/>
        <v>0</v>
      </c>
      <c r="G7" s="44">
        <f t="shared" si="6"/>
        <v>0</v>
      </c>
      <c r="H7" s="44">
        <f t="shared" si="6"/>
        <v>0</v>
      </c>
      <c r="I7" s="44">
        <f t="shared" si="6"/>
        <v>0</v>
      </c>
      <c r="J7" s="44">
        <f t="shared" si="6"/>
        <v>0</v>
      </c>
      <c r="K7" s="44">
        <f t="shared" si="6"/>
        <v>0</v>
      </c>
      <c r="L7" s="44">
        <f t="shared" si="6"/>
        <v>0</v>
      </c>
      <c r="M7" s="44">
        <f t="shared" si="6"/>
        <v>0</v>
      </c>
      <c r="N7" s="45"/>
      <c r="O7" s="46"/>
      <c r="P7" s="46"/>
      <c r="Q7" s="46"/>
      <c r="R7" s="47"/>
    </row>
    <row r="11" spans="1:18">
      <c r="P11" s="41"/>
      <c r="Q11" s="41"/>
      <c r="R11" s="41"/>
    </row>
    <row r="12" spans="1:18" ht="57" customHeight="1"/>
    <row r="13" spans="1:18">
      <c r="I13" s="33"/>
    </row>
    <row r="14" spans="1:18">
      <c r="P14" s="37"/>
    </row>
    <row r="20" spans="4:6">
      <c r="D20"/>
      <c r="E20"/>
      <c r="F20"/>
    </row>
    <row r="21" spans="4:6">
      <c r="D21" s="38" t="s">
        <v>36</v>
      </c>
      <c r="E21" s="38" t="s">
        <v>37</v>
      </c>
      <c r="F21" s="38" t="s">
        <v>38</v>
      </c>
    </row>
    <row r="22" spans="4:6">
      <c r="D22" s="39">
        <v>45677</v>
      </c>
      <c r="E22" s="38" t="s">
        <v>31</v>
      </c>
      <c r="F22" s="39">
        <f>EOMONTH(D22, 1)</f>
        <v>45716</v>
      </c>
    </row>
    <row r="23" spans="4:6">
      <c r="D23" s="39">
        <v>45678</v>
      </c>
      <c r="E23" s="38" t="s">
        <v>32</v>
      </c>
      <c r="F23" s="39">
        <f>EOMONTH(D23,21)</f>
        <v>46326</v>
      </c>
    </row>
    <row r="24" spans="4:6">
      <c r="D24" s="39">
        <v>45679</v>
      </c>
      <c r="E24" s="38" t="s">
        <v>39</v>
      </c>
      <c r="F24" s="39">
        <f>EOMONTH(D24,3)</f>
        <v>45777</v>
      </c>
    </row>
    <row r="25" spans="4:6">
      <c r="D25" s="39">
        <v>45680</v>
      </c>
      <c r="E25" s="38"/>
      <c r="F25" s="39"/>
    </row>
  </sheetData>
  <mergeCells count="1">
    <mergeCell ref="P11:R11"/>
  </mergeCells>
  <dataValidations disablePrompts="1" count="1">
    <dataValidation type="list" allowBlank="1" showInputMessage="1" showErrorMessage="1" sqref="C2:C6" xr:uid="{00000000-0002-0000-0000-000000000000}">
      <formula1>L_fournisseurs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7"/>
  <sheetViews>
    <sheetView showGridLines="0" workbookViewId="0">
      <selection activeCell="J2" sqref="J2"/>
    </sheetView>
  </sheetViews>
  <sheetFormatPr baseColWidth="10" defaultRowHeight="14.4"/>
  <cols>
    <col min="1" max="1" width="3.77734375" customWidth="1"/>
    <col min="2" max="2" width="21.109375" bestFit="1" customWidth="1"/>
    <col min="3" max="3" width="3.77734375" customWidth="1"/>
    <col min="4" max="4" width="19.88671875" bestFit="1" customWidth="1"/>
    <col min="5" max="5" width="3.77734375" customWidth="1"/>
    <col min="6" max="6" width="17.33203125" bestFit="1" customWidth="1"/>
    <col min="7" max="7" width="16" style="34" bestFit="1" customWidth="1"/>
    <col min="8" max="8" width="28.109375" bestFit="1" customWidth="1"/>
    <col min="9" max="9" width="19.44140625" customWidth="1"/>
    <col min="10" max="10" width="12.33203125" bestFit="1" customWidth="1"/>
    <col min="11" max="11" width="8.33203125" customWidth="1"/>
    <col min="12" max="12" width="10.6640625" customWidth="1"/>
  </cols>
  <sheetData>
    <row r="1" spans="2:11">
      <c r="B1" t="s">
        <v>19</v>
      </c>
      <c r="D1" t="s">
        <v>22</v>
      </c>
      <c r="F1" s="34" t="s">
        <v>28</v>
      </c>
      <c r="G1" s="35" t="s">
        <v>17</v>
      </c>
      <c r="H1" s="35" t="s">
        <v>18</v>
      </c>
      <c r="I1" s="35" t="s">
        <v>20</v>
      </c>
      <c r="J1" s="35" t="s">
        <v>45</v>
      </c>
      <c r="K1" s="36"/>
    </row>
    <row r="2" spans="2:11">
      <c r="B2" t="s">
        <v>31</v>
      </c>
      <c r="D2" t="s">
        <v>24</v>
      </c>
      <c r="F2" s="34">
        <f>ROW()-ROW(BDD_fournisseurs[[#Headers],[N° fournisseur]])</f>
        <v>1</v>
      </c>
      <c r="G2" t="s">
        <v>41</v>
      </c>
      <c r="H2" t="s">
        <v>31</v>
      </c>
      <c r="I2" t="s">
        <v>21</v>
      </c>
      <c r="J2">
        <f>IFERROR(LEFT(BDD_fournisseurs[[#This Row],[Délai de paiement]],2)/30,0)</f>
        <v>1</v>
      </c>
    </row>
    <row r="3" spans="2:11">
      <c r="B3" t="s">
        <v>32</v>
      </c>
      <c r="D3" t="s">
        <v>23</v>
      </c>
      <c r="F3" s="34">
        <f>F2+1</f>
        <v>2</v>
      </c>
      <c r="G3" t="s">
        <v>42</v>
      </c>
      <c r="H3" t="s">
        <v>32</v>
      </c>
      <c r="I3" t="s">
        <v>23</v>
      </c>
      <c r="J3">
        <f>IFERROR(LEFT(BDD_fournisseurs[[#This Row],[Délai de paiement]],2)/30,0)</f>
        <v>2</v>
      </c>
    </row>
    <row r="4" spans="2:11">
      <c r="B4" t="s">
        <v>33</v>
      </c>
      <c r="D4" t="s">
        <v>27</v>
      </c>
      <c r="F4" s="34">
        <f t="shared" ref="F4:F6" si="0">F3+1</f>
        <v>3</v>
      </c>
      <c r="G4" t="s">
        <v>43</v>
      </c>
      <c r="H4" t="s">
        <v>33</v>
      </c>
      <c r="I4" t="s">
        <v>27</v>
      </c>
      <c r="J4">
        <f>IFERROR(LEFT(BDD_fournisseurs[[#This Row],[Délai de paiement]],2)/30,0)</f>
        <v>3</v>
      </c>
    </row>
    <row r="5" spans="2:11">
      <c r="B5" t="s">
        <v>34</v>
      </c>
      <c r="D5" t="s">
        <v>25</v>
      </c>
      <c r="F5" s="34">
        <f t="shared" si="0"/>
        <v>4</v>
      </c>
      <c r="G5" t="s">
        <v>44</v>
      </c>
      <c r="H5" t="s">
        <v>34</v>
      </c>
      <c r="I5" t="s">
        <v>26</v>
      </c>
      <c r="J5">
        <f>IFERROR(LEFT(BDD_fournisseurs[[#This Row],[Délai de paiement]],2)/30,0)</f>
        <v>0</v>
      </c>
    </row>
    <row r="6" spans="2:11">
      <c r="B6" t="s">
        <v>35</v>
      </c>
      <c r="D6" t="s">
        <v>26</v>
      </c>
      <c r="F6" s="34">
        <f t="shared" si="0"/>
        <v>5</v>
      </c>
      <c r="G6" t="s">
        <v>29</v>
      </c>
      <c r="H6" t="s">
        <v>35</v>
      </c>
      <c r="I6" t="s">
        <v>24</v>
      </c>
      <c r="J6">
        <f>IFERROR(LEFT(BDD_fournisseurs[[#This Row],[Délai de paiement]],2)/30,0)</f>
        <v>0</v>
      </c>
    </row>
    <row r="7" spans="2:11">
      <c r="D7" t="s">
        <v>21</v>
      </c>
    </row>
  </sheetData>
  <dataValidations count="2">
    <dataValidation type="list" allowBlank="1" showInputMessage="1" showErrorMessage="1" sqref="H2:H6" xr:uid="{00000000-0002-0000-0100-000000000000}">
      <formula1>L_delai_reglement</formula1>
    </dataValidation>
    <dataValidation type="list" allowBlank="1" showInputMessage="1" showErrorMessage="1" sqref="I2:I6" xr:uid="{00000000-0002-0000-0100-000001000000}">
      <formula1>L_mode_paiement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Factures</vt:lpstr>
      <vt:lpstr>Données fournisseurs</vt:lpstr>
      <vt:lpstr>L_delai_reglement</vt:lpstr>
      <vt:lpstr>L_fournisseurs</vt:lpstr>
      <vt:lpstr>L_mode_paiement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METALY CARS 00</dc:creator>
  <cp:lastModifiedBy>Damaste .</cp:lastModifiedBy>
  <dcterms:created xsi:type="dcterms:W3CDTF">2024-03-30T08:17:21Z</dcterms:created>
  <dcterms:modified xsi:type="dcterms:W3CDTF">2025-11-06T14:10:55Z</dcterms:modified>
</cp:coreProperties>
</file>