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23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309DA313-BCE8-4220-A909-F31B2E01098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LISTE DES INGREDIENTS" sheetId="5" r:id="rId1"/>
    <sheet name="SEMAINE 1 HIVER LUNDI" sheetId="4" r:id="rId2"/>
    <sheet name="S1 HIVER MARDI" sheetId="6" r:id="rId3"/>
    <sheet name="S1 HIVER MERCREDI" sheetId="8" r:id="rId4"/>
    <sheet name="S1 HIVER JEUDI" sheetId="9" r:id="rId5"/>
    <sheet name="S1 HIVER VENDREDI" sheetId="10" r:id="rId6"/>
    <sheet name="S1 HIVER SAMEDI" sheetId="11" r:id="rId7"/>
    <sheet name="SI HIVER DIMANCHE" sheetId="12" r:id="rId8"/>
    <sheet name="TABLEAU VIERGE" sheetId="7" r:id="rId9"/>
    <sheet name="Quantités en distribution" sheetId="2" r:id="rId10"/>
    <sheet name="TAUX DE FREINTE + CONSERVES" sheetId="1" r:id="rId1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31" i="12" l="1"/>
  <c r="O31" i="12"/>
  <c r="G31" i="12"/>
  <c r="K30" i="12"/>
  <c r="P40" i="11"/>
  <c r="O43" i="9"/>
  <c r="Q43" i="9" s="1"/>
  <c r="Q39" i="9" s="1"/>
  <c r="O42" i="9"/>
  <c r="Q42" i="9" s="1"/>
  <c r="O41" i="9"/>
  <c r="Q41" i="9" s="1"/>
  <c r="O40" i="9"/>
  <c r="Q40" i="9" s="1"/>
  <c r="K39" i="9"/>
  <c r="O39" i="4"/>
  <c r="Q39" i="4" s="1"/>
  <c r="O38" i="4"/>
  <c r="Q38" i="4" s="1"/>
  <c r="O40" i="4"/>
  <c r="Q40" i="4" s="1"/>
  <c r="O69" i="4"/>
  <c r="Q69" i="4" s="1"/>
  <c r="O68" i="4"/>
  <c r="Q68" i="4" s="1"/>
  <c r="O67" i="4"/>
  <c r="Q67" i="4" s="1"/>
  <c r="K66" i="4"/>
  <c r="G51" i="12"/>
  <c r="Q40" i="12"/>
  <c r="O46" i="12"/>
  <c r="Q46" i="12" s="1"/>
  <c r="G46" i="12"/>
  <c r="O45" i="12"/>
  <c r="G45" i="12"/>
  <c r="O44" i="12"/>
  <c r="Q44" i="12" s="1"/>
  <c r="G44" i="12"/>
  <c r="O43" i="12"/>
  <c r="G43" i="12"/>
  <c r="K42" i="12"/>
  <c r="P27" i="11"/>
  <c r="O27" i="11"/>
  <c r="G28" i="11"/>
  <c r="P28" i="11" s="1"/>
  <c r="G27" i="11"/>
  <c r="O28" i="11"/>
  <c r="O38" i="11"/>
  <c r="Q38" i="11" s="1"/>
  <c r="O37" i="11"/>
  <c r="Q37" i="11" s="1"/>
  <c r="K36" i="11"/>
  <c r="O35" i="11"/>
  <c r="Q35" i="11" s="1"/>
  <c r="O34" i="11"/>
  <c r="Q34" i="11" s="1"/>
  <c r="O33" i="11"/>
  <c r="Q33" i="11" s="1"/>
  <c r="O32" i="11"/>
  <c r="Q32" i="11" s="1"/>
  <c r="K31" i="11"/>
  <c r="Q31" i="12" l="1"/>
  <c r="Q27" i="11"/>
  <c r="Q28" i="11"/>
  <c r="Q66" i="4"/>
  <c r="Q43" i="12"/>
  <c r="Q45" i="12"/>
  <c r="Q36" i="11"/>
  <c r="Q31" i="11"/>
  <c r="Q42" i="12" l="1"/>
  <c r="O48" i="8"/>
  <c r="Q48" i="8" s="1"/>
  <c r="O47" i="8"/>
  <c r="Q47" i="8" s="1"/>
  <c r="K46" i="8"/>
  <c r="O45" i="8"/>
  <c r="G45" i="8"/>
  <c r="Q45" i="8" s="1"/>
  <c r="O44" i="8"/>
  <c r="G44" i="8"/>
  <c r="O43" i="8"/>
  <c r="G43" i="8"/>
  <c r="Q43" i="8" s="1"/>
  <c r="O42" i="8"/>
  <c r="G42" i="8"/>
  <c r="K41" i="8"/>
  <c r="O40" i="8"/>
  <c r="G40" i="8"/>
  <c r="P40" i="8" s="1"/>
  <c r="K39" i="8"/>
  <c r="O38" i="8"/>
  <c r="G38" i="8"/>
  <c r="P38" i="8" s="1"/>
  <c r="O37" i="8"/>
  <c r="G37" i="8"/>
  <c r="P37" i="8" s="1"/>
  <c r="O36" i="8"/>
  <c r="G36" i="8"/>
  <c r="P36" i="8" s="1"/>
  <c r="O35" i="8"/>
  <c r="G35" i="8"/>
  <c r="P35" i="8" s="1"/>
  <c r="K34" i="8"/>
  <c r="G35" i="10"/>
  <c r="P35" i="10" s="1"/>
  <c r="O35" i="10"/>
  <c r="G34" i="10"/>
  <c r="P34" i="10" s="1"/>
  <c r="O34" i="10"/>
  <c r="G33" i="10"/>
  <c r="P33" i="10" s="1"/>
  <c r="O33" i="10"/>
  <c r="O36" i="10"/>
  <c r="G36" i="10"/>
  <c r="P36" i="10" s="1"/>
  <c r="O45" i="9"/>
  <c r="Q45" i="9" s="1"/>
  <c r="O46" i="9"/>
  <c r="P46" i="9"/>
  <c r="K44" i="9"/>
  <c r="O31" i="9"/>
  <c r="Q31" i="9" s="1"/>
  <c r="O33" i="9"/>
  <c r="Q33" i="9" s="1"/>
  <c r="O32" i="9"/>
  <c r="Q32" i="9" s="1"/>
  <c r="K30" i="9"/>
  <c r="O50" i="8"/>
  <c r="O52" i="8"/>
  <c r="G50" i="8"/>
  <c r="P50" i="8" s="1"/>
  <c r="K49" i="8"/>
  <c r="Q46" i="8" l="1"/>
  <c r="Q42" i="8"/>
  <c r="Q44" i="8"/>
  <c r="Q40" i="8"/>
  <c r="Q39" i="8" s="1"/>
  <c r="Q37" i="8"/>
  <c r="Q35" i="8"/>
  <c r="Q38" i="8"/>
  <c r="Q36" i="8"/>
  <c r="Q34" i="10"/>
  <c r="Q35" i="10"/>
  <c r="Q36" i="10"/>
  <c r="Q33" i="10"/>
  <c r="Q46" i="9"/>
  <c r="Q50" i="8"/>
  <c r="Q49" i="8" s="1"/>
  <c r="O74" i="4"/>
  <c r="G74" i="4"/>
  <c r="P74" i="4" s="1"/>
  <c r="K73" i="4"/>
  <c r="P36" i="4"/>
  <c r="O36" i="4"/>
  <c r="K35" i="4"/>
  <c r="G99" i="8"/>
  <c r="P99" i="8" s="1"/>
  <c r="O40" i="11"/>
  <c r="Q74" i="4" l="1"/>
  <c r="Q73" i="4" s="1"/>
  <c r="Q34" i="8"/>
  <c r="Q41" i="8"/>
  <c r="Q36" i="4"/>
  <c r="Q35" i="4" s="1"/>
  <c r="G66" i="12"/>
  <c r="P66" i="12" s="1"/>
  <c r="G65" i="12"/>
  <c r="P65" i="12" s="1"/>
  <c r="G64" i="12"/>
  <c r="P64" i="12" s="1"/>
  <c r="G63" i="12"/>
  <c r="P63" i="12" s="1"/>
  <c r="G62" i="12"/>
  <c r="G61" i="12"/>
  <c r="P61" i="12" s="1"/>
  <c r="F82" i="12"/>
  <c r="O82" i="12" s="1"/>
  <c r="Q82" i="12" s="1"/>
  <c r="Q81" i="12" s="1"/>
  <c r="K81" i="12"/>
  <c r="O80" i="12"/>
  <c r="Q80" i="12" s="1"/>
  <c r="G80" i="12"/>
  <c r="O79" i="12"/>
  <c r="Q79" i="12" s="1"/>
  <c r="G79" i="12"/>
  <c r="K78" i="12"/>
  <c r="O77" i="12"/>
  <c r="G77" i="12"/>
  <c r="K76" i="12"/>
  <c r="O75" i="12"/>
  <c r="G75" i="12"/>
  <c r="P75" i="12" s="1"/>
  <c r="O74" i="12"/>
  <c r="G74" i="12"/>
  <c r="P74" i="12" s="1"/>
  <c r="K73" i="12"/>
  <c r="P72" i="12"/>
  <c r="O72" i="12"/>
  <c r="K72" i="12"/>
  <c r="O71" i="12"/>
  <c r="Q71" i="12" s="1"/>
  <c r="K71" i="12"/>
  <c r="F70" i="12"/>
  <c r="O70" i="12" s="1"/>
  <c r="F68" i="12"/>
  <c r="O68" i="12" s="1"/>
  <c r="Q68" i="12" s="1"/>
  <c r="Q67" i="12" s="1"/>
  <c r="K67" i="12"/>
  <c r="O66" i="12"/>
  <c r="O65" i="12"/>
  <c r="O64" i="12"/>
  <c r="O63" i="12"/>
  <c r="O62" i="12"/>
  <c r="P62" i="12"/>
  <c r="O61" i="12"/>
  <c r="O60" i="12"/>
  <c r="G60" i="12"/>
  <c r="P60" i="12" s="1"/>
  <c r="K59" i="12"/>
  <c r="O58" i="12"/>
  <c r="G58" i="12"/>
  <c r="P58" i="12" s="1"/>
  <c r="K57" i="12"/>
  <c r="O56" i="12"/>
  <c r="G56" i="12"/>
  <c r="P56" i="12" s="1"/>
  <c r="K55" i="12"/>
  <c r="Q72" i="12" l="1"/>
  <c r="Q75" i="12"/>
  <c r="Q62" i="12"/>
  <c r="Q74" i="12"/>
  <c r="Q64" i="12"/>
  <c r="Q56" i="12"/>
  <c r="Q55" i="12" s="1"/>
  <c r="Q58" i="12"/>
  <c r="Q57" i="12" s="1"/>
  <c r="G70" i="12"/>
  <c r="P70" i="12" s="1"/>
  <c r="Q70" i="12" s="1"/>
  <c r="Q69" i="12" s="1"/>
  <c r="Q78" i="12"/>
  <c r="Q65" i="12"/>
  <c r="Q66" i="12"/>
  <c r="Q77" i="12"/>
  <c r="Q61" i="12"/>
  <c r="Q63" i="12"/>
  <c r="Q60" i="12"/>
  <c r="Q73" i="12" l="1"/>
  <c r="Q76" i="12"/>
  <c r="Q59" i="12"/>
  <c r="G42" i="11"/>
  <c r="O30" i="11"/>
  <c r="O29" i="11"/>
  <c r="O26" i="11"/>
  <c r="O25" i="11"/>
  <c r="O24" i="11"/>
  <c r="G30" i="11"/>
  <c r="P30" i="11" s="1"/>
  <c r="G29" i="11"/>
  <c r="P29" i="11" s="1"/>
  <c r="G26" i="11"/>
  <c r="P26" i="11" s="1"/>
  <c r="G25" i="11"/>
  <c r="P25" i="11" s="1"/>
  <c r="G24" i="11"/>
  <c r="P24" i="11" s="1"/>
  <c r="O29" i="12"/>
  <c r="O28" i="12"/>
  <c r="O27" i="12"/>
  <c r="O26" i="12"/>
  <c r="O25" i="12"/>
  <c r="O23" i="12"/>
  <c r="O24" i="12"/>
  <c r="O22" i="12"/>
  <c r="G29" i="12"/>
  <c r="P29" i="12" s="1"/>
  <c r="G28" i="12"/>
  <c r="P28" i="12" s="1"/>
  <c r="G27" i="12"/>
  <c r="P27" i="12" s="1"/>
  <c r="Q27" i="12" s="1"/>
  <c r="G26" i="12"/>
  <c r="P26" i="12" s="1"/>
  <c r="G25" i="12"/>
  <c r="P25" i="12" s="1"/>
  <c r="G24" i="12"/>
  <c r="P24" i="12" s="1"/>
  <c r="G23" i="12"/>
  <c r="P23" i="12" s="1"/>
  <c r="G22" i="12"/>
  <c r="Q24" i="12" l="1"/>
  <c r="Q23" i="12"/>
  <c r="Q28" i="12"/>
  <c r="Q26" i="12"/>
  <c r="Q24" i="11"/>
  <c r="Q25" i="12"/>
  <c r="Q29" i="12"/>
  <c r="Q26" i="11"/>
  <c r="Q25" i="11"/>
  <c r="O20" i="12"/>
  <c r="Q20" i="12" s="1"/>
  <c r="F19" i="12"/>
  <c r="O19" i="12" s="1"/>
  <c r="K18" i="12"/>
  <c r="O15" i="12"/>
  <c r="K12" i="12"/>
  <c r="G15" i="12"/>
  <c r="P15" i="12" s="1"/>
  <c r="K4" i="12"/>
  <c r="P22" i="12"/>
  <c r="Q22" i="12" s="1"/>
  <c r="O10" i="12"/>
  <c r="O9" i="12"/>
  <c r="G10" i="12"/>
  <c r="P10" i="12" s="1"/>
  <c r="G9" i="12"/>
  <c r="P9" i="12" s="1"/>
  <c r="O53" i="11"/>
  <c r="P52" i="11"/>
  <c r="O52" i="11"/>
  <c r="K53" i="11"/>
  <c r="K52" i="11"/>
  <c r="Q23" i="11"/>
  <c r="O12" i="11"/>
  <c r="O11" i="11"/>
  <c r="O10" i="11"/>
  <c r="O9" i="11"/>
  <c r="P42" i="11"/>
  <c r="G41" i="11"/>
  <c r="P41" i="11" s="1"/>
  <c r="G40" i="11"/>
  <c r="O41" i="11"/>
  <c r="G47" i="11"/>
  <c r="P47" i="11" s="1"/>
  <c r="F47" i="11"/>
  <c r="O47" i="11" s="1"/>
  <c r="O60" i="6"/>
  <c r="P52" i="6"/>
  <c r="F56" i="11"/>
  <c r="O56" i="11" s="1"/>
  <c r="G58" i="11"/>
  <c r="P58" i="11" s="1"/>
  <c r="F58" i="11"/>
  <c r="O58" i="11" s="1"/>
  <c r="Q58" i="11" s="1"/>
  <c r="F53" i="11"/>
  <c r="F52" i="11"/>
  <c r="G52" i="11"/>
  <c r="G12" i="11"/>
  <c r="P12" i="11" s="1"/>
  <c r="G11" i="11"/>
  <c r="P11" i="11" s="1"/>
  <c r="G10" i="11"/>
  <c r="P10" i="11" s="1"/>
  <c r="G9" i="11"/>
  <c r="P9" i="11" s="1"/>
  <c r="O53" i="12"/>
  <c r="G53" i="12"/>
  <c r="P53" i="12" s="1"/>
  <c r="K52" i="12"/>
  <c r="P51" i="12"/>
  <c r="O51" i="12"/>
  <c r="K50" i="12"/>
  <c r="O49" i="12"/>
  <c r="Q49" i="12" s="1"/>
  <c r="O48" i="12"/>
  <c r="Q48" i="12" s="1"/>
  <c r="K47" i="12"/>
  <c r="O41" i="12"/>
  <c r="G41" i="12"/>
  <c r="P41" i="12" s="1"/>
  <c r="K40" i="12"/>
  <c r="O39" i="12"/>
  <c r="Q39" i="12" s="1"/>
  <c r="K39" i="12"/>
  <c r="O38" i="12"/>
  <c r="Q38" i="12" s="1"/>
  <c r="Q37" i="12" s="1"/>
  <c r="K37" i="12"/>
  <c r="O36" i="12"/>
  <c r="Q36" i="12" s="1"/>
  <c r="O35" i="12"/>
  <c r="Q35" i="12" s="1"/>
  <c r="O34" i="12"/>
  <c r="Q34" i="12" s="1"/>
  <c r="O33" i="12"/>
  <c r="Q33" i="12" s="1"/>
  <c r="K32" i="12"/>
  <c r="K21" i="12"/>
  <c r="K20" i="12"/>
  <c r="O17" i="12"/>
  <c r="G17" i="12"/>
  <c r="P17" i="12" s="1"/>
  <c r="O16" i="12"/>
  <c r="G16" i="12"/>
  <c r="P16" i="12" s="1"/>
  <c r="O14" i="12"/>
  <c r="G14" i="12"/>
  <c r="P14" i="12" s="1"/>
  <c r="O13" i="12"/>
  <c r="G13" i="12"/>
  <c r="P13" i="12" s="1"/>
  <c r="O11" i="12"/>
  <c r="G11" i="12"/>
  <c r="P11" i="12" s="1"/>
  <c r="O8" i="12"/>
  <c r="G8" i="12"/>
  <c r="P8" i="12" s="1"/>
  <c r="O7" i="12"/>
  <c r="G7" i="12"/>
  <c r="P7" i="12" s="1"/>
  <c r="O6" i="12"/>
  <c r="G6" i="12"/>
  <c r="P6" i="12" s="1"/>
  <c r="O5" i="12"/>
  <c r="G5" i="12"/>
  <c r="P5" i="12" s="1"/>
  <c r="K57" i="11"/>
  <c r="K55" i="11"/>
  <c r="O54" i="11"/>
  <c r="K54" i="11"/>
  <c r="O51" i="11"/>
  <c r="Q51" i="11" s="1"/>
  <c r="O50" i="11"/>
  <c r="Q50" i="11" s="1"/>
  <c r="O49" i="11"/>
  <c r="Q49" i="11" s="1"/>
  <c r="K48" i="11"/>
  <c r="K46" i="11"/>
  <c r="O45" i="11"/>
  <c r="G45" i="11"/>
  <c r="P45" i="11" s="1"/>
  <c r="K44" i="11"/>
  <c r="O42" i="11"/>
  <c r="K39" i="11"/>
  <c r="K23" i="11"/>
  <c r="O22" i="11"/>
  <c r="Q22" i="11" s="1"/>
  <c r="K22" i="11"/>
  <c r="P21" i="11"/>
  <c r="O21" i="11"/>
  <c r="K20" i="11"/>
  <c r="O19" i="11"/>
  <c r="Q19" i="11" s="1"/>
  <c r="Q18" i="11" s="1"/>
  <c r="K18" i="11"/>
  <c r="O17" i="11"/>
  <c r="Q17" i="11" s="1"/>
  <c r="O16" i="11"/>
  <c r="Q16" i="11" s="1"/>
  <c r="O15" i="11"/>
  <c r="Q15" i="11" s="1"/>
  <c r="O14" i="11"/>
  <c r="Q14" i="11" s="1"/>
  <c r="K13" i="11"/>
  <c r="K8" i="11"/>
  <c r="O7" i="11"/>
  <c r="G7" i="11"/>
  <c r="P7" i="11" s="1"/>
  <c r="O6" i="11"/>
  <c r="G6" i="11"/>
  <c r="P6" i="11" s="1"/>
  <c r="O5" i="11"/>
  <c r="G5" i="11"/>
  <c r="P5" i="11" s="1"/>
  <c r="O101" i="10"/>
  <c r="O99" i="10"/>
  <c r="O98" i="10"/>
  <c r="O97" i="10"/>
  <c r="O96" i="10"/>
  <c r="O94" i="10"/>
  <c r="O93" i="10"/>
  <c r="O92" i="10"/>
  <c r="O91" i="10"/>
  <c r="O89" i="10"/>
  <c r="O86" i="10"/>
  <c r="O85" i="10"/>
  <c r="O84" i="10"/>
  <c r="P82" i="10"/>
  <c r="O80" i="10"/>
  <c r="O78" i="10"/>
  <c r="Q78" i="10" s="1"/>
  <c r="O77" i="10"/>
  <c r="Q77" i="10" s="1"/>
  <c r="O76" i="10"/>
  <c r="Q76" i="10" s="1"/>
  <c r="O75" i="10"/>
  <c r="Q75" i="10" s="1"/>
  <c r="O73" i="10"/>
  <c r="O71" i="10"/>
  <c r="O68" i="10"/>
  <c r="O67" i="10"/>
  <c r="O66" i="10"/>
  <c r="O65" i="10"/>
  <c r="O64" i="10"/>
  <c r="O63" i="10"/>
  <c r="O62" i="10"/>
  <c r="O61" i="10"/>
  <c r="O59" i="10"/>
  <c r="O58" i="10"/>
  <c r="O57" i="10"/>
  <c r="O56" i="10"/>
  <c r="O53" i="10"/>
  <c r="O51" i="10"/>
  <c r="O50" i="10"/>
  <c r="O49" i="10"/>
  <c r="O48" i="10"/>
  <c r="O47" i="10"/>
  <c r="O45" i="10"/>
  <c r="Q45" i="10" s="1"/>
  <c r="O44" i="10"/>
  <c r="Q44" i="10" s="1"/>
  <c r="O42" i="10"/>
  <c r="Q42" i="10" s="1"/>
  <c r="O41" i="10"/>
  <c r="Q41" i="10" s="1"/>
  <c r="O40" i="10"/>
  <c r="Q40" i="10" s="1"/>
  <c r="O39" i="10"/>
  <c r="Q39" i="10" s="1"/>
  <c r="O37" i="10"/>
  <c r="O30" i="10"/>
  <c r="Q30" i="10" s="1"/>
  <c r="O29" i="10"/>
  <c r="Q29" i="10" s="1"/>
  <c r="O28" i="10"/>
  <c r="Q28" i="10" s="1"/>
  <c r="O27" i="10"/>
  <c r="Q27" i="10" s="1"/>
  <c r="O25" i="10"/>
  <c r="O24" i="10"/>
  <c r="O23" i="10"/>
  <c r="O22" i="10"/>
  <c r="O21" i="10"/>
  <c r="O20" i="10"/>
  <c r="O19" i="10"/>
  <c r="O18" i="10"/>
  <c r="O16" i="10"/>
  <c r="O14" i="10"/>
  <c r="Q14" i="10" s="1"/>
  <c r="O13" i="10"/>
  <c r="Q13" i="10" s="1"/>
  <c r="O12" i="10"/>
  <c r="Q12" i="10" s="1"/>
  <c r="O10" i="10"/>
  <c r="O9" i="10"/>
  <c r="O8" i="10"/>
  <c r="O7" i="10"/>
  <c r="O6" i="10"/>
  <c r="O5" i="10"/>
  <c r="G101" i="10"/>
  <c r="P101" i="10" s="1"/>
  <c r="K100" i="10"/>
  <c r="G99" i="10"/>
  <c r="P99" i="10" s="1"/>
  <c r="G98" i="10"/>
  <c r="P98" i="10" s="1"/>
  <c r="G97" i="10"/>
  <c r="P97" i="10" s="1"/>
  <c r="G96" i="10"/>
  <c r="P96" i="10" s="1"/>
  <c r="K95" i="10"/>
  <c r="G94" i="10"/>
  <c r="P94" i="10" s="1"/>
  <c r="G93" i="10"/>
  <c r="P93" i="10" s="1"/>
  <c r="G92" i="10"/>
  <c r="P92" i="10" s="1"/>
  <c r="G91" i="10"/>
  <c r="P91" i="10" s="1"/>
  <c r="K90" i="10"/>
  <c r="G89" i="10"/>
  <c r="P89" i="10" s="1"/>
  <c r="G86" i="10"/>
  <c r="P86" i="10" s="1"/>
  <c r="G85" i="10"/>
  <c r="P85" i="10" s="1"/>
  <c r="G84" i="10"/>
  <c r="P84" i="10" s="1"/>
  <c r="K83" i="10"/>
  <c r="K82" i="10"/>
  <c r="K81" i="10"/>
  <c r="O81" i="10" s="1"/>
  <c r="Q81" i="10" s="1"/>
  <c r="G80" i="10"/>
  <c r="P80" i="10" s="1"/>
  <c r="K79" i="10"/>
  <c r="K74" i="10"/>
  <c r="G73" i="10"/>
  <c r="P73" i="10" s="1"/>
  <c r="K72" i="10"/>
  <c r="G71" i="10"/>
  <c r="P71" i="10" s="1"/>
  <c r="K70" i="10"/>
  <c r="G68" i="10"/>
  <c r="P68" i="10" s="1"/>
  <c r="G67" i="10"/>
  <c r="P67" i="10" s="1"/>
  <c r="G66" i="10"/>
  <c r="P66" i="10" s="1"/>
  <c r="G65" i="10"/>
  <c r="P65" i="10" s="1"/>
  <c r="G64" i="10"/>
  <c r="P64" i="10" s="1"/>
  <c r="G63" i="10"/>
  <c r="P63" i="10" s="1"/>
  <c r="G62" i="10"/>
  <c r="P62" i="10" s="1"/>
  <c r="G61" i="10"/>
  <c r="P61" i="10" s="1"/>
  <c r="G59" i="10"/>
  <c r="P59" i="10" s="1"/>
  <c r="G58" i="10"/>
  <c r="P58" i="10" s="1"/>
  <c r="G57" i="10"/>
  <c r="P57" i="10" s="1"/>
  <c r="G56" i="10"/>
  <c r="P56" i="10" s="1"/>
  <c r="K55" i="10"/>
  <c r="G53" i="10"/>
  <c r="P53" i="10" s="1"/>
  <c r="K52" i="10"/>
  <c r="G51" i="10"/>
  <c r="P51" i="10" s="1"/>
  <c r="G50" i="10"/>
  <c r="P50" i="10" s="1"/>
  <c r="G49" i="10"/>
  <c r="P49" i="10" s="1"/>
  <c r="G48" i="10"/>
  <c r="P48" i="10" s="1"/>
  <c r="G47" i="10"/>
  <c r="P47" i="10" s="1"/>
  <c r="K46" i="10"/>
  <c r="K43" i="10"/>
  <c r="K38" i="10"/>
  <c r="G37" i="10"/>
  <c r="P37" i="10" s="1"/>
  <c r="K32" i="10"/>
  <c r="O31" i="10"/>
  <c r="Q31" i="10" s="1"/>
  <c r="K31" i="10"/>
  <c r="K26" i="10"/>
  <c r="G25" i="10"/>
  <c r="P25" i="10" s="1"/>
  <c r="G24" i="10"/>
  <c r="P24" i="10" s="1"/>
  <c r="G23" i="10"/>
  <c r="P23" i="10" s="1"/>
  <c r="G22" i="10"/>
  <c r="P22" i="10" s="1"/>
  <c r="G21" i="10"/>
  <c r="P21" i="10" s="1"/>
  <c r="G20" i="10"/>
  <c r="P20" i="10" s="1"/>
  <c r="G19" i="10"/>
  <c r="P19" i="10" s="1"/>
  <c r="G18" i="10"/>
  <c r="P18" i="10" s="1"/>
  <c r="K17" i="10"/>
  <c r="G16" i="10"/>
  <c r="P16" i="10" s="1"/>
  <c r="K15" i="10"/>
  <c r="K11" i="10"/>
  <c r="G10" i="10"/>
  <c r="P10" i="10" s="1"/>
  <c r="G9" i="10"/>
  <c r="P9" i="10" s="1"/>
  <c r="G8" i="10"/>
  <c r="P8" i="10" s="1"/>
  <c r="G7" i="10"/>
  <c r="P7" i="10" s="1"/>
  <c r="G6" i="10"/>
  <c r="P6" i="10" s="1"/>
  <c r="G5" i="10"/>
  <c r="P5" i="10" s="1"/>
  <c r="K4" i="10"/>
  <c r="O76" i="8"/>
  <c r="Q76" i="8" s="1"/>
  <c r="O75" i="8"/>
  <c r="Q75" i="8" s="1"/>
  <c r="O22" i="8"/>
  <c r="O77" i="9"/>
  <c r="Q77" i="9" s="1"/>
  <c r="O76" i="9"/>
  <c r="Q76" i="9" s="1"/>
  <c r="O74" i="9"/>
  <c r="Q74" i="9" s="1"/>
  <c r="O73" i="9"/>
  <c r="Q73" i="9" s="1"/>
  <c r="O72" i="9"/>
  <c r="Q72" i="9" s="1"/>
  <c r="P69" i="9"/>
  <c r="O70" i="9"/>
  <c r="O69" i="9"/>
  <c r="P67" i="9"/>
  <c r="Q67" i="9" s="1"/>
  <c r="O66" i="9"/>
  <c r="O65" i="9"/>
  <c r="Q65" i="9" s="1"/>
  <c r="O64" i="9"/>
  <c r="Q64" i="9" s="1"/>
  <c r="O63" i="9"/>
  <c r="Q63" i="9" s="1"/>
  <c r="O62" i="9"/>
  <c r="Q62" i="9" s="1"/>
  <c r="O61" i="9"/>
  <c r="Q61" i="9" s="1"/>
  <c r="O59" i="9"/>
  <c r="O57" i="9"/>
  <c r="O56" i="9"/>
  <c r="O55" i="9"/>
  <c r="O54" i="9"/>
  <c r="O53" i="9"/>
  <c r="O52" i="9"/>
  <c r="O51" i="9"/>
  <c r="O49" i="9"/>
  <c r="O38" i="9"/>
  <c r="O36" i="9"/>
  <c r="Q36" i="9" s="1"/>
  <c r="O35" i="9"/>
  <c r="Q35" i="9" s="1"/>
  <c r="O29" i="9"/>
  <c r="O27" i="9"/>
  <c r="P26" i="9"/>
  <c r="O26" i="9"/>
  <c r="O24" i="9"/>
  <c r="Q24" i="9" s="1"/>
  <c r="O22" i="9"/>
  <c r="Q22" i="9" s="1"/>
  <c r="O21" i="9"/>
  <c r="Q21" i="9" s="1"/>
  <c r="O20" i="9"/>
  <c r="Q20" i="9" s="1"/>
  <c r="O19" i="9"/>
  <c r="Q19" i="9" s="1"/>
  <c r="O17" i="9"/>
  <c r="O15" i="9"/>
  <c r="O14" i="9"/>
  <c r="O13" i="9"/>
  <c r="O12" i="9"/>
  <c r="O11" i="9"/>
  <c r="O10" i="9"/>
  <c r="O9" i="9"/>
  <c r="O8" i="9"/>
  <c r="O7" i="9"/>
  <c r="O6" i="9"/>
  <c r="O5" i="9"/>
  <c r="K75" i="9"/>
  <c r="K71" i="9"/>
  <c r="K68" i="9"/>
  <c r="K67" i="9"/>
  <c r="K66" i="9"/>
  <c r="K60" i="9"/>
  <c r="K58" i="9"/>
  <c r="K50" i="9"/>
  <c r="K48" i="9"/>
  <c r="K37" i="9"/>
  <c r="K34" i="9"/>
  <c r="K28" i="9"/>
  <c r="K27" i="9"/>
  <c r="K25" i="9"/>
  <c r="K23" i="9"/>
  <c r="K18" i="9"/>
  <c r="K16" i="9"/>
  <c r="K4" i="9"/>
  <c r="G70" i="9"/>
  <c r="P70" i="9" s="1"/>
  <c r="G59" i="9"/>
  <c r="P59" i="9" s="1"/>
  <c r="G57" i="9"/>
  <c r="P57" i="9" s="1"/>
  <c r="G56" i="9"/>
  <c r="P56" i="9" s="1"/>
  <c r="G54" i="9"/>
  <c r="P54" i="9" s="1"/>
  <c r="G55" i="9"/>
  <c r="P55" i="9" s="1"/>
  <c r="G53" i="9"/>
  <c r="P53" i="9" s="1"/>
  <c r="G52" i="9"/>
  <c r="P52" i="9" s="1"/>
  <c r="G51" i="9"/>
  <c r="P51" i="9" s="1"/>
  <c r="G49" i="9"/>
  <c r="P49" i="9" s="1"/>
  <c r="Q49" i="9" s="1"/>
  <c r="G38" i="9"/>
  <c r="P38" i="9" s="1"/>
  <c r="G29" i="9"/>
  <c r="P29" i="9" s="1"/>
  <c r="G17" i="9"/>
  <c r="P17" i="9" s="1"/>
  <c r="G15" i="9"/>
  <c r="P15" i="9" s="1"/>
  <c r="G14" i="9"/>
  <c r="P14" i="9" s="1"/>
  <c r="G13" i="9"/>
  <c r="P13" i="9" s="1"/>
  <c r="G12" i="9"/>
  <c r="P12" i="9" s="1"/>
  <c r="G11" i="9"/>
  <c r="P11" i="9" s="1"/>
  <c r="G10" i="9"/>
  <c r="P10" i="9" s="1"/>
  <c r="G9" i="9"/>
  <c r="P9" i="9" s="1"/>
  <c r="G8" i="9"/>
  <c r="P8" i="9" s="1"/>
  <c r="G7" i="9"/>
  <c r="P7" i="9" s="1"/>
  <c r="G6" i="9"/>
  <c r="P6" i="9" s="1"/>
  <c r="G5" i="9"/>
  <c r="P5" i="9" s="1"/>
  <c r="O99" i="8"/>
  <c r="Q99" i="8" s="1"/>
  <c r="Q98" i="8" s="1"/>
  <c r="O97" i="8"/>
  <c r="O96" i="8"/>
  <c r="O95" i="8"/>
  <c r="O94" i="8"/>
  <c r="O93" i="8"/>
  <c r="O89" i="8"/>
  <c r="Q89" i="8" s="1"/>
  <c r="O88" i="8"/>
  <c r="Q88" i="8" s="1"/>
  <c r="O87" i="8"/>
  <c r="Q87" i="8" s="1"/>
  <c r="O85" i="8"/>
  <c r="O83" i="8"/>
  <c r="O82" i="8"/>
  <c r="O81" i="8"/>
  <c r="O80" i="8"/>
  <c r="O79" i="8"/>
  <c r="O78" i="8"/>
  <c r="P76" i="8"/>
  <c r="O74" i="8"/>
  <c r="Q74" i="8" s="1"/>
  <c r="Q73" i="8" s="1"/>
  <c r="O72" i="8"/>
  <c r="O70" i="8"/>
  <c r="Q70" i="8" s="1"/>
  <c r="O69" i="8"/>
  <c r="Q69" i="8" s="1"/>
  <c r="O68" i="8"/>
  <c r="Q68" i="8" s="1"/>
  <c r="O67" i="8"/>
  <c r="Q67" i="8" s="1"/>
  <c r="O65" i="8"/>
  <c r="O63" i="8"/>
  <c r="O60" i="8"/>
  <c r="O59" i="8"/>
  <c r="O58" i="8"/>
  <c r="G58" i="8"/>
  <c r="P58" i="8" s="1"/>
  <c r="O57" i="8"/>
  <c r="O54" i="8"/>
  <c r="O32" i="8"/>
  <c r="Q32" i="8" s="1"/>
  <c r="O31" i="8"/>
  <c r="Q31" i="8" s="1"/>
  <c r="O30" i="8"/>
  <c r="Q30" i="8" s="1"/>
  <c r="O29" i="8"/>
  <c r="Q29" i="8" s="1"/>
  <c r="O27" i="8"/>
  <c r="O26" i="8"/>
  <c r="O25" i="8"/>
  <c r="O24" i="8"/>
  <c r="O18" i="8"/>
  <c r="O17" i="8"/>
  <c r="O15" i="8"/>
  <c r="O14" i="8"/>
  <c r="O13" i="8"/>
  <c r="O12" i="8"/>
  <c r="O11" i="8"/>
  <c r="O9" i="8"/>
  <c r="O8" i="8"/>
  <c r="O7" i="8"/>
  <c r="O6" i="8"/>
  <c r="O5" i="8"/>
  <c r="Q33" i="8"/>
  <c r="Q77" i="8"/>
  <c r="G97" i="8"/>
  <c r="P97" i="8" s="1"/>
  <c r="G96" i="8"/>
  <c r="P96" i="8" s="1"/>
  <c r="G95" i="8"/>
  <c r="P95" i="8" s="1"/>
  <c r="G94" i="8"/>
  <c r="P94" i="8" s="1"/>
  <c r="G93" i="8"/>
  <c r="P93" i="8" s="1"/>
  <c r="K98" i="8"/>
  <c r="K92" i="8"/>
  <c r="K90" i="8"/>
  <c r="K86" i="8"/>
  <c r="K84" i="8"/>
  <c r="G85" i="8"/>
  <c r="P85" i="8" s="1"/>
  <c r="G83" i="8"/>
  <c r="P83" i="8" s="1"/>
  <c r="G82" i="8"/>
  <c r="P82" i="8" s="1"/>
  <c r="G81" i="8"/>
  <c r="P81" i="8" s="1"/>
  <c r="G80" i="8"/>
  <c r="P80" i="8" s="1"/>
  <c r="G79" i="8"/>
  <c r="P79" i="8" s="1"/>
  <c r="G78" i="8"/>
  <c r="P78" i="8" s="1"/>
  <c r="K77" i="8"/>
  <c r="K76" i="8"/>
  <c r="K75" i="8"/>
  <c r="K73" i="8"/>
  <c r="K71" i="8"/>
  <c r="G72" i="8"/>
  <c r="P72" i="8" s="1"/>
  <c r="K66" i="8"/>
  <c r="K64" i="8"/>
  <c r="K62" i="8"/>
  <c r="K56" i="8"/>
  <c r="G65" i="8"/>
  <c r="P65" i="8" s="1"/>
  <c r="G63" i="8"/>
  <c r="P63" i="8" s="1"/>
  <c r="G60" i="8"/>
  <c r="P60" i="8" s="1"/>
  <c r="G59" i="8"/>
  <c r="P59" i="8" s="1"/>
  <c r="G57" i="8"/>
  <c r="P57" i="8" s="1"/>
  <c r="K53" i="8"/>
  <c r="K51" i="8"/>
  <c r="G54" i="8"/>
  <c r="P54" i="8" s="1"/>
  <c r="G52" i="8"/>
  <c r="P52" i="8" s="1"/>
  <c r="K33" i="8"/>
  <c r="K28" i="8"/>
  <c r="G27" i="8"/>
  <c r="P27" i="8" s="1"/>
  <c r="G26" i="8"/>
  <c r="P26" i="8" s="1"/>
  <c r="G25" i="8"/>
  <c r="P25" i="8" s="1"/>
  <c r="G24" i="8"/>
  <c r="P24" i="8" s="1"/>
  <c r="G22" i="8"/>
  <c r="P22" i="8" s="1"/>
  <c r="G18" i="8"/>
  <c r="P18" i="8" s="1"/>
  <c r="G17" i="8"/>
  <c r="P17" i="8" s="1"/>
  <c r="K23" i="8"/>
  <c r="K21" i="8"/>
  <c r="K19" i="8"/>
  <c r="K16" i="8"/>
  <c r="G15" i="8"/>
  <c r="P15" i="8" s="1"/>
  <c r="G14" i="8"/>
  <c r="P14" i="8" s="1"/>
  <c r="G13" i="8"/>
  <c r="P13" i="8" s="1"/>
  <c r="G12" i="8"/>
  <c r="P12" i="8" s="1"/>
  <c r="G11" i="8"/>
  <c r="P11" i="8" s="1"/>
  <c r="G9" i="8"/>
  <c r="P9" i="8" s="1"/>
  <c r="G8" i="8"/>
  <c r="P8" i="8" s="1"/>
  <c r="G7" i="8"/>
  <c r="P7" i="8" s="1"/>
  <c r="G6" i="8"/>
  <c r="P6" i="8" s="1"/>
  <c r="G5" i="8"/>
  <c r="P5" i="8" s="1"/>
  <c r="K10" i="8"/>
  <c r="K4" i="8"/>
  <c r="G91" i="8"/>
  <c r="P91" i="8" s="1"/>
  <c r="R33" i="6"/>
  <c r="F91" i="8"/>
  <c r="O91" i="8" s="1"/>
  <c r="F20" i="8"/>
  <c r="O20" i="8" s="1"/>
  <c r="Q20" i="8" s="1"/>
  <c r="Q19" i="8" s="1"/>
  <c r="O35" i="6"/>
  <c r="O76" i="4"/>
  <c r="O57" i="4"/>
  <c r="Q57" i="4" s="1"/>
  <c r="O56" i="4"/>
  <c r="Q56" i="4" s="1"/>
  <c r="P75" i="6"/>
  <c r="O76" i="6"/>
  <c r="O75" i="6"/>
  <c r="O74" i="6"/>
  <c r="O73" i="6"/>
  <c r="O71" i="6"/>
  <c r="Q71" i="6" s="1"/>
  <c r="Q70" i="6" s="1"/>
  <c r="O69" i="6"/>
  <c r="Q69" i="6" s="1"/>
  <c r="O68" i="6"/>
  <c r="Q68" i="6" s="1"/>
  <c r="O67" i="6"/>
  <c r="Q67" i="6" s="1"/>
  <c r="Q66" i="6" s="1"/>
  <c r="O65" i="6"/>
  <c r="O64" i="6"/>
  <c r="O63" i="6"/>
  <c r="O59" i="6"/>
  <c r="Q59" i="6" s="1"/>
  <c r="Q58" i="6" s="1"/>
  <c r="O57" i="6"/>
  <c r="Q57" i="6" s="1"/>
  <c r="O56" i="6"/>
  <c r="Q56" i="6" s="1"/>
  <c r="O55" i="6"/>
  <c r="Q55" i="6" s="1"/>
  <c r="O54" i="6"/>
  <c r="Q54" i="6" s="1"/>
  <c r="O52" i="6"/>
  <c r="P50" i="6"/>
  <c r="Q50" i="6" s="1"/>
  <c r="P49" i="6"/>
  <c r="Q49" i="6" s="1"/>
  <c r="P47" i="6"/>
  <c r="P46" i="6"/>
  <c r="P41" i="6"/>
  <c r="Q41" i="6" s="1"/>
  <c r="O50" i="6"/>
  <c r="O49" i="6"/>
  <c r="O48" i="6"/>
  <c r="O47" i="6"/>
  <c r="O46" i="6"/>
  <c r="O45" i="6"/>
  <c r="O41" i="6"/>
  <c r="O38" i="6"/>
  <c r="O37" i="6"/>
  <c r="O36" i="6"/>
  <c r="O33" i="6"/>
  <c r="Q33" i="6" s="1"/>
  <c r="O32" i="6"/>
  <c r="Q32" i="6" s="1"/>
  <c r="O31" i="6"/>
  <c r="Q31" i="6" s="1"/>
  <c r="O29" i="6"/>
  <c r="O28" i="6"/>
  <c r="O25" i="6"/>
  <c r="P23" i="6"/>
  <c r="O23" i="6"/>
  <c r="P16" i="6"/>
  <c r="O17" i="6"/>
  <c r="O15" i="6"/>
  <c r="O14" i="6"/>
  <c r="O13" i="6"/>
  <c r="O12" i="6"/>
  <c r="O11" i="6"/>
  <c r="O16" i="6"/>
  <c r="O10" i="6"/>
  <c r="O8" i="6"/>
  <c r="O7" i="6"/>
  <c r="Q7" i="6" s="1"/>
  <c r="O6" i="6"/>
  <c r="Q6" i="6" s="1"/>
  <c r="O5" i="6"/>
  <c r="Q5" i="6" s="1"/>
  <c r="F71" i="6"/>
  <c r="G76" i="6"/>
  <c r="P76" i="6" s="1"/>
  <c r="G75" i="6"/>
  <c r="G74" i="6"/>
  <c r="P74" i="6" s="1"/>
  <c r="G73" i="6"/>
  <c r="P73" i="6" s="1"/>
  <c r="G65" i="6"/>
  <c r="P65" i="6" s="1"/>
  <c r="G64" i="6"/>
  <c r="P64" i="6" s="1"/>
  <c r="G63" i="6"/>
  <c r="P63" i="6" s="1"/>
  <c r="Q40" i="6"/>
  <c r="G50" i="6"/>
  <c r="G49" i="6"/>
  <c r="G48" i="6"/>
  <c r="P48" i="6" s="1"/>
  <c r="G47" i="6"/>
  <c r="G46" i="6"/>
  <c r="G45" i="6"/>
  <c r="P45" i="6" s="1"/>
  <c r="G38" i="6"/>
  <c r="P38" i="6" s="1"/>
  <c r="G37" i="6"/>
  <c r="P37" i="6" s="1"/>
  <c r="G36" i="6"/>
  <c r="P36" i="6" s="1"/>
  <c r="G35" i="6"/>
  <c r="P35" i="6" s="1"/>
  <c r="G29" i="6"/>
  <c r="P29" i="6" s="1"/>
  <c r="G28" i="6"/>
  <c r="P28" i="6" s="1"/>
  <c r="Q25" i="6"/>
  <c r="F25" i="6"/>
  <c r="G23" i="6"/>
  <c r="F23" i="6"/>
  <c r="G17" i="6"/>
  <c r="P17" i="6" s="1"/>
  <c r="G16" i="6"/>
  <c r="G15" i="6"/>
  <c r="P15" i="6" s="1"/>
  <c r="G14" i="6"/>
  <c r="P14" i="6" s="1"/>
  <c r="Q14" i="6" s="1"/>
  <c r="G13" i="6"/>
  <c r="P13" i="6" s="1"/>
  <c r="G12" i="6"/>
  <c r="P12" i="6" s="1"/>
  <c r="G11" i="6"/>
  <c r="P11" i="6" s="1"/>
  <c r="G10" i="6"/>
  <c r="P10" i="6" s="1"/>
  <c r="Q8" i="6"/>
  <c r="G10" i="4"/>
  <c r="G9" i="4"/>
  <c r="G8" i="4"/>
  <c r="G7" i="4"/>
  <c r="P7" i="4" s="1"/>
  <c r="P63" i="4"/>
  <c r="O63" i="4"/>
  <c r="O62" i="4"/>
  <c r="P61" i="4"/>
  <c r="O61" i="4"/>
  <c r="P71" i="4"/>
  <c r="P72" i="4"/>
  <c r="O72" i="4"/>
  <c r="O71" i="4"/>
  <c r="O65" i="4"/>
  <c r="O60" i="4"/>
  <c r="Q60" i="4" s="1"/>
  <c r="O59" i="4"/>
  <c r="Q59" i="4" s="1"/>
  <c r="O58" i="4"/>
  <c r="Q58" i="4" s="1"/>
  <c r="O54" i="4"/>
  <c r="O53" i="4"/>
  <c r="O52" i="4"/>
  <c r="O51" i="4"/>
  <c r="O50" i="4"/>
  <c r="O49" i="4"/>
  <c r="O48" i="4"/>
  <c r="O47" i="4"/>
  <c r="O46" i="4"/>
  <c r="P44" i="4"/>
  <c r="O44" i="4"/>
  <c r="K43" i="4"/>
  <c r="O41" i="4"/>
  <c r="O34" i="4"/>
  <c r="Q34" i="4" s="1"/>
  <c r="O33" i="4"/>
  <c r="Q33" i="4" s="1"/>
  <c r="R33" i="4" s="1"/>
  <c r="O31" i="4"/>
  <c r="Q31" i="4" s="1"/>
  <c r="O30" i="4"/>
  <c r="Q30" i="4" s="1"/>
  <c r="O29" i="4"/>
  <c r="Q29" i="4" s="1"/>
  <c r="O28" i="4"/>
  <c r="Q28" i="4" s="1"/>
  <c r="O27" i="4"/>
  <c r="Q27" i="4" s="1"/>
  <c r="R27" i="4" s="1"/>
  <c r="O20" i="4"/>
  <c r="Q20" i="4" s="1"/>
  <c r="G54" i="4"/>
  <c r="P54" i="4" s="1"/>
  <c r="G53" i="4"/>
  <c r="P53" i="4" s="1"/>
  <c r="G52" i="4"/>
  <c r="P52" i="4" s="1"/>
  <c r="G51" i="4"/>
  <c r="P51" i="4" s="1"/>
  <c r="G50" i="4"/>
  <c r="P50" i="4" s="1"/>
  <c r="G49" i="4"/>
  <c r="P49" i="4" s="1"/>
  <c r="G48" i="4"/>
  <c r="P48" i="4" s="1"/>
  <c r="G47" i="4"/>
  <c r="P47" i="4" s="1"/>
  <c r="G46" i="4"/>
  <c r="P46" i="4" s="1"/>
  <c r="P22" i="4"/>
  <c r="O22" i="4"/>
  <c r="G23" i="4"/>
  <c r="P23" i="4" s="1"/>
  <c r="G22" i="4"/>
  <c r="F25" i="4"/>
  <c r="O25" i="4" s="1"/>
  <c r="Q25" i="4" s="1"/>
  <c r="G19" i="4"/>
  <c r="P19" i="4" s="1"/>
  <c r="F19" i="4"/>
  <c r="O19" i="4" s="1"/>
  <c r="O7" i="4"/>
  <c r="G5" i="4"/>
  <c r="G52" i="6"/>
  <c r="F52" i="6"/>
  <c r="G43" i="6"/>
  <c r="P43" i="6" s="1"/>
  <c r="F43" i="6"/>
  <c r="O43" i="6" s="1"/>
  <c r="E29" i="1"/>
  <c r="E28" i="1"/>
  <c r="K70" i="6"/>
  <c r="K72" i="6"/>
  <c r="K66" i="6"/>
  <c r="F59" i="6"/>
  <c r="K58" i="6"/>
  <c r="K60" i="6"/>
  <c r="K61" i="6"/>
  <c r="K62" i="6"/>
  <c r="K53" i="6"/>
  <c r="K51" i="6"/>
  <c r="K44" i="6"/>
  <c r="K42" i="6"/>
  <c r="K40" i="6"/>
  <c r="K34" i="6"/>
  <c r="K30" i="6"/>
  <c r="K27" i="6"/>
  <c r="K26" i="6"/>
  <c r="K24" i="6"/>
  <c r="K18" i="6"/>
  <c r="K9" i="6"/>
  <c r="K4" i="6"/>
  <c r="Q65" i="6" l="1"/>
  <c r="Q48" i="6"/>
  <c r="Q47" i="6"/>
  <c r="Q23" i="6"/>
  <c r="R23" i="6" s="1"/>
  <c r="G19" i="12"/>
  <c r="P19" i="12" s="1"/>
  <c r="Q19" i="12" s="1"/>
  <c r="Q18" i="12" s="1"/>
  <c r="Q21" i="12"/>
  <c r="Q47" i="12"/>
  <c r="Q10" i="11"/>
  <c r="Q101" i="10"/>
  <c r="Q100" i="10" s="1"/>
  <c r="Q68" i="10"/>
  <c r="Q5" i="10"/>
  <c r="Q53" i="10"/>
  <c r="Q52" i="10" s="1"/>
  <c r="Q63" i="10"/>
  <c r="Q92" i="10"/>
  <c r="Q61" i="10"/>
  <c r="Q64" i="10"/>
  <c r="Q73" i="10"/>
  <c r="Q72" i="10" s="1"/>
  <c r="Q49" i="10"/>
  <c r="Q99" i="10"/>
  <c r="Q7" i="10"/>
  <c r="Q9" i="10"/>
  <c r="Q50" i="10"/>
  <c r="Q96" i="10"/>
  <c r="Q23" i="10"/>
  <c r="Q57" i="10"/>
  <c r="Q62" i="10"/>
  <c r="Q6" i="10"/>
  <c r="Q97" i="10"/>
  <c r="Q26" i="9"/>
  <c r="Q51" i="9"/>
  <c r="Q54" i="9"/>
  <c r="Q38" i="9"/>
  <c r="Q71" i="4"/>
  <c r="Q46" i="4"/>
  <c r="Q44" i="4"/>
  <c r="Q43" i="4" s="1"/>
  <c r="Q7" i="8"/>
  <c r="Q8" i="8"/>
  <c r="Q63" i="8"/>
  <c r="Q62" i="8" s="1"/>
  <c r="Q54" i="8"/>
  <c r="Q53" i="8" s="1"/>
  <c r="Q91" i="8"/>
  <c r="Q90" i="8" s="1"/>
  <c r="Q85" i="8"/>
  <c r="Q84" i="8" s="1"/>
  <c r="Q57" i="8"/>
  <c r="Q13" i="8"/>
  <c r="Q52" i="8"/>
  <c r="Q51" i="8" s="1"/>
  <c r="Q95" i="8"/>
  <c r="Q12" i="8"/>
  <c r="Q14" i="8"/>
  <c r="Q17" i="9"/>
  <c r="Q93" i="10"/>
  <c r="Q94" i="10"/>
  <c r="Q91" i="10"/>
  <c r="Q85" i="10"/>
  <c r="Q86" i="10"/>
  <c r="Q84" i="10"/>
  <c r="Q82" i="10"/>
  <c r="Q80" i="10"/>
  <c r="Q79" i="10" s="1"/>
  <c r="Q71" i="10"/>
  <c r="Q70" i="10" s="1"/>
  <c r="Q65" i="10"/>
  <c r="Q59" i="10"/>
  <c r="Q56" i="10"/>
  <c r="Q47" i="10"/>
  <c r="Q48" i="10"/>
  <c r="Q43" i="10"/>
  <c r="Q37" i="10"/>
  <c r="Q32" i="10" s="1"/>
  <c r="Q24" i="10"/>
  <c r="Q19" i="10"/>
  <c r="Q18" i="10"/>
  <c r="Q20" i="10"/>
  <c r="Q16" i="10"/>
  <c r="Q15" i="10" s="1"/>
  <c r="Q10" i="10"/>
  <c r="Q8" i="10"/>
  <c r="Q70" i="9"/>
  <c r="Q59" i="9"/>
  <c r="Q53" i="9"/>
  <c r="Q56" i="9"/>
  <c r="Q52" i="9"/>
  <c r="Q55" i="9"/>
  <c r="Q13" i="11"/>
  <c r="Q9" i="11"/>
  <c r="Q12" i="11"/>
  <c r="Q11" i="11"/>
  <c r="Q40" i="11"/>
  <c r="Q52" i="11"/>
  <c r="Q15" i="12"/>
  <c r="Q32" i="12"/>
  <c r="Q30" i="12" s="1"/>
  <c r="Q9" i="12"/>
  <c r="Q14" i="12"/>
  <c r="Q10" i="12"/>
  <c r="Q5" i="12"/>
  <c r="Q7" i="12"/>
  <c r="Q11" i="12"/>
  <c r="Q51" i="12"/>
  <c r="Q50" i="12" s="1"/>
  <c r="Q53" i="12"/>
  <c r="Q52" i="12" s="1"/>
  <c r="Q41" i="12"/>
  <c r="Q6" i="12"/>
  <c r="Q8" i="12"/>
  <c r="Q13" i="12"/>
  <c r="Q16" i="12"/>
  <c r="Q17" i="12"/>
  <c r="Q41" i="11"/>
  <c r="Q5" i="11"/>
  <c r="Q29" i="11"/>
  <c r="Q42" i="11"/>
  <c r="Q7" i="11"/>
  <c r="Q21" i="11"/>
  <c r="Q20" i="11" s="1"/>
  <c r="Q6" i="11"/>
  <c r="Q56" i="11"/>
  <c r="Q45" i="11"/>
  <c r="Q47" i="11"/>
  <c r="Q30" i="11"/>
  <c r="Q98" i="10"/>
  <c r="Q89" i="10"/>
  <c r="Q74" i="10"/>
  <c r="Q67" i="10"/>
  <c r="Q66" i="10"/>
  <c r="Q58" i="10"/>
  <c r="Q51" i="10"/>
  <c r="Q38" i="10"/>
  <c r="Q22" i="10"/>
  <c r="Q21" i="10"/>
  <c r="Q25" i="10"/>
  <c r="Q11" i="10"/>
  <c r="Q29" i="9"/>
  <c r="Q14" i="9"/>
  <c r="Q15" i="9"/>
  <c r="Q11" i="9"/>
  <c r="Q10" i="9"/>
  <c r="Q9" i="9"/>
  <c r="Q7" i="9"/>
  <c r="Q94" i="8"/>
  <c r="Q93" i="8"/>
  <c r="Q79" i="8"/>
  <c r="Q81" i="8"/>
  <c r="Q82" i="8"/>
  <c r="Q78" i="8"/>
  <c r="Q22" i="8"/>
  <c r="Q18" i="8"/>
  <c r="Q17" i="8"/>
  <c r="Q15" i="8"/>
  <c r="Q11" i="8"/>
  <c r="Q9" i="8"/>
  <c r="R9" i="8" s="1"/>
  <c r="Q6" i="8"/>
  <c r="Q5" i="8"/>
  <c r="Q69" i="9"/>
  <c r="Q57" i="9"/>
  <c r="Q6" i="9"/>
  <c r="Q8" i="9"/>
  <c r="Q12" i="9"/>
  <c r="Q13" i="9"/>
  <c r="Q5" i="9"/>
  <c r="Q96" i="8"/>
  <c r="Q97" i="8"/>
  <c r="Q86" i="8"/>
  <c r="Q80" i="8"/>
  <c r="Q83" i="8"/>
  <c r="Q72" i="8"/>
  <c r="Q71" i="8" s="1"/>
  <c r="Q66" i="8"/>
  <c r="Q65" i="8"/>
  <c r="Q64" i="8" s="1"/>
  <c r="Q59" i="8"/>
  <c r="Q58" i="8"/>
  <c r="Q60" i="8"/>
  <c r="Q28" i="8"/>
  <c r="Q47" i="4"/>
  <c r="Q73" i="6"/>
  <c r="Q45" i="6"/>
  <c r="Q44" i="6" s="1"/>
  <c r="Q38" i="6"/>
  <c r="Q37" i="6"/>
  <c r="Q36" i="6"/>
  <c r="Q13" i="6"/>
  <c r="Q17" i="6"/>
  <c r="Q15" i="6"/>
  <c r="Q12" i="6"/>
  <c r="Q72" i="4"/>
  <c r="Q51" i="4"/>
  <c r="Q54" i="4"/>
  <c r="Q52" i="4"/>
  <c r="Q50" i="4"/>
  <c r="Q48" i="4"/>
  <c r="Q41" i="4"/>
  <c r="Q19" i="4"/>
  <c r="Q63" i="6"/>
  <c r="Q62" i="6" s="1"/>
  <c r="Q75" i="6"/>
  <c r="Q74" i="6"/>
  <c r="Q76" i="6"/>
  <c r="Q64" i="6"/>
  <c r="Q53" i="6"/>
  <c r="Q52" i="6"/>
  <c r="Q51" i="6" s="1"/>
  <c r="Q46" i="6"/>
  <c r="Q43" i="6"/>
  <c r="Q42" i="6" s="1"/>
  <c r="Q35" i="6"/>
  <c r="Q30" i="6"/>
  <c r="Q29" i="6"/>
  <c r="Q28" i="6"/>
  <c r="Q16" i="6"/>
  <c r="Q11" i="6"/>
  <c r="Q10" i="6"/>
  <c r="Q49" i="4"/>
  <c r="Q53" i="4"/>
  <c r="Q24" i="6"/>
  <c r="Q4" i="6"/>
  <c r="Q39" i="11" l="1"/>
  <c r="Q72" i="6"/>
  <c r="Q34" i="6"/>
  <c r="Q18" i="6"/>
  <c r="Q4" i="12"/>
  <c r="Q95" i="10"/>
  <c r="Q90" i="10"/>
  <c r="Q4" i="10"/>
  <c r="Q46" i="10"/>
  <c r="Q21" i="8"/>
  <c r="Q10" i="8"/>
  <c r="Q8" i="11"/>
  <c r="Q4" i="11"/>
  <c r="Q83" i="10"/>
  <c r="Q17" i="10"/>
  <c r="Q12" i="12"/>
  <c r="Q55" i="10"/>
  <c r="Q92" i="8"/>
  <c r="Q56" i="8"/>
  <c r="Q16" i="8"/>
  <c r="Q4" i="8"/>
  <c r="Q27" i="6"/>
  <c r="R27" i="6" s="1"/>
  <c r="Q9" i="6"/>
  <c r="G17" i="4"/>
  <c r="P17" i="4" s="1"/>
  <c r="F17" i="4"/>
  <c r="O17" i="4" s="1"/>
  <c r="Q70" i="4"/>
  <c r="Q64" i="4"/>
  <c r="Q55" i="4"/>
  <c r="Q45" i="4"/>
  <c r="Q37" i="4"/>
  <c r="Q32" i="4"/>
  <c r="Q26" i="4"/>
  <c r="Q24" i="4"/>
  <c r="Q18" i="4"/>
  <c r="Q16" i="4"/>
  <c r="K16" i="4"/>
  <c r="K18" i="4"/>
  <c r="K21" i="4"/>
  <c r="K24" i="4"/>
  <c r="K20" i="4"/>
  <c r="K26" i="4"/>
  <c r="K32" i="4"/>
  <c r="K37" i="4"/>
  <c r="K45" i="4"/>
  <c r="K55" i="4"/>
  <c r="G65" i="4"/>
  <c r="P65" i="4" s="1"/>
  <c r="K62" i="4"/>
  <c r="K63" i="4"/>
  <c r="K64" i="4"/>
  <c r="K61" i="4"/>
  <c r="K75" i="4"/>
  <c r="K70" i="4"/>
  <c r="G76" i="4"/>
  <c r="P76" i="4" s="1"/>
  <c r="Q76" i="4" s="1"/>
  <c r="Q75" i="4" s="1"/>
  <c r="O15" i="4"/>
  <c r="O14" i="4"/>
  <c r="O13" i="4"/>
  <c r="O12" i="4" l="1"/>
  <c r="K11" i="4"/>
  <c r="G15" i="4"/>
  <c r="P15" i="4" s="1"/>
  <c r="G14" i="4"/>
  <c r="P14" i="4" s="1"/>
  <c r="G13" i="4"/>
  <c r="P13" i="4" s="1"/>
  <c r="G12" i="4"/>
  <c r="O23" i="4"/>
  <c r="Q23" i="4" s="1"/>
  <c r="R23" i="4" s="1"/>
  <c r="Q22" i="4"/>
  <c r="Q21" i="4" s="1"/>
  <c r="P10" i="4"/>
  <c r="O10" i="4"/>
  <c r="P9" i="4"/>
  <c r="O9" i="4"/>
  <c r="P8" i="4"/>
  <c r="O8" i="4"/>
  <c r="K6" i="4"/>
  <c r="P5" i="4"/>
  <c r="O5" i="4"/>
  <c r="F5" i="4"/>
  <c r="K4" i="4"/>
  <c r="P12" i="4" l="1"/>
  <c r="Q12" i="4" s="1"/>
  <c r="Q13" i="4"/>
  <c r="Q15" i="4"/>
  <c r="Q14" i="4"/>
  <c r="Q8" i="4"/>
  <c r="Q7" i="4"/>
  <c r="Q9" i="4"/>
  <c r="Q10" i="4"/>
  <c r="Q5" i="4"/>
  <c r="Q4" i="4" s="1"/>
  <c r="Q6" i="4" l="1"/>
  <c r="Q11" i="4"/>
  <c r="E27" i="1"/>
  <c r="E25" i="1"/>
  <c r="E26" i="1"/>
  <c r="E18" i="1"/>
  <c r="E24" i="1"/>
  <c r="E23" i="1"/>
  <c r="E3" i="1"/>
  <c r="E2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9" i="1"/>
  <c r="E36" i="1"/>
  <c r="E20" i="1"/>
  <c r="E21" i="1"/>
  <c r="E22" i="1"/>
  <c r="E30" i="1"/>
  <c r="E31" i="1"/>
  <c r="E32" i="1"/>
  <c r="E33" i="1"/>
  <c r="E34" i="1"/>
  <c r="E35" i="1"/>
  <c r="Q24" i="8"/>
  <c r="Q26" i="8"/>
  <c r="Q25" i="8"/>
  <c r="Q27" i="8"/>
  <c r="Q23" i="8" l="1"/>
</calcChain>
</file>

<file path=xl/sharedStrings.xml><?xml version="1.0" encoding="utf-8"?>
<sst xmlns="http://schemas.openxmlformats.org/spreadsheetml/2006/main" count="1768" uniqueCount="469">
  <si>
    <t>Catégorie</t>
  </si>
  <si>
    <t>Produit</t>
  </si>
  <si>
    <t>Taux de freinte (%)</t>
  </si>
  <si>
    <t>Poids net souhaité (g)</t>
  </si>
  <si>
    <t>Poids brut à sortir (g)</t>
  </si>
  <si>
    <t>Viande</t>
  </si>
  <si>
    <t>Poisson</t>
  </si>
  <si>
    <t>Légumes</t>
  </si>
  <si>
    <t>Féculents</t>
  </si>
  <si>
    <t>Boeuf haché</t>
  </si>
  <si>
    <t>Cuisse de poulet</t>
  </si>
  <si>
    <t>Rôti de porc</t>
  </si>
  <si>
    <t>Émincé de dinde</t>
  </si>
  <si>
    <t>Steak haché</t>
  </si>
  <si>
    <t>Saucisse de Toulouse</t>
  </si>
  <si>
    <t>Côte de porc</t>
  </si>
  <si>
    <t>Filet de colin</t>
  </si>
  <si>
    <t>Dos de cabillaud</t>
  </si>
  <si>
    <t>Pavé de saumon</t>
  </si>
  <si>
    <t>Carottes fraîches</t>
  </si>
  <si>
    <t>Brocolis</t>
  </si>
  <si>
    <t>Haricots verts</t>
  </si>
  <si>
    <t>Poêlée de légumes</t>
  </si>
  <si>
    <t>Courgettes</t>
  </si>
  <si>
    <t>Épinards</t>
  </si>
  <si>
    <t>Pommes de terre épluchées</t>
  </si>
  <si>
    <t>Betteraves cuites</t>
  </si>
  <si>
    <t>Petits pois</t>
  </si>
  <si>
    <t>Chou-fleur</t>
  </si>
  <si>
    <t>Riz</t>
  </si>
  <si>
    <t>Pâtes</t>
  </si>
  <si>
    <t>Semoule</t>
  </si>
  <si>
    <t>Pommes de terre vapeur</t>
  </si>
  <si>
    <t>Purée maison</t>
  </si>
  <si>
    <t>Lentilles</t>
  </si>
  <si>
    <t>Pois chiches</t>
  </si>
  <si>
    <t>Bœuf en sauté</t>
  </si>
  <si>
    <t>Légume</t>
  </si>
  <si>
    <t>LUNDI</t>
  </si>
  <si>
    <t>MARDI</t>
  </si>
  <si>
    <t>Plat complet</t>
  </si>
  <si>
    <t>Grammage par personne</t>
  </si>
  <si>
    <t>MERCREDI</t>
  </si>
  <si>
    <t>JEUDI</t>
  </si>
  <si>
    <t>Ratatouille</t>
  </si>
  <si>
    <t>VENDREDI</t>
  </si>
  <si>
    <t xml:space="preserve">SAMEDI </t>
  </si>
  <si>
    <t>DIMANCHE</t>
  </si>
  <si>
    <t>Nb de patients</t>
  </si>
  <si>
    <t>Tajine de légumes</t>
  </si>
  <si>
    <t>Aubergines</t>
  </si>
  <si>
    <t>Champignons</t>
  </si>
  <si>
    <t>Chou fleur</t>
  </si>
  <si>
    <t>Haricots plats</t>
  </si>
  <si>
    <t>Poireaux</t>
  </si>
  <si>
    <t>PUREE</t>
  </si>
  <si>
    <t xml:space="preserve">SALADE VERTE </t>
  </si>
  <si>
    <t>RATATOUILLE</t>
  </si>
  <si>
    <t>ROTI DE BŒUF</t>
  </si>
  <si>
    <t>SEMOULE</t>
  </si>
  <si>
    <t>RAVIOLIS</t>
  </si>
  <si>
    <t>MIDI</t>
  </si>
  <si>
    <t>SOIR</t>
  </si>
  <si>
    <t>POELEE DE CHAMPIGNONS</t>
  </si>
  <si>
    <t>SALADE VERTE</t>
  </si>
  <si>
    <t>RISOTTO</t>
  </si>
  <si>
    <t>SAUCISSE DE TOULOUSE</t>
  </si>
  <si>
    <t>COQUILLETTES</t>
  </si>
  <si>
    <t xml:space="preserve">Entrée </t>
  </si>
  <si>
    <t>BETTERAVES ROUGES</t>
  </si>
  <si>
    <t>CELERI REMOULADE</t>
  </si>
  <si>
    <t>CARBONADE FLAMANDE</t>
  </si>
  <si>
    <t>POMMES NOISETTE</t>
  </si>
  <si>
    <t>GN1/4</t>
  </si>
  <si>
    <t>GN 1/2</t>
  </si>
  <si>
    <t>GASTRO 1/1</t>
  </si>
  <si>
    <t xml:space="preserve">Nb de parts </t>
  </si>
  <si>
    <t>Poid (g)</t>
  </si>
  <si>
    <t>Nb de parts</t>
  </si>
  <si>
    <t xml:space="preserve">QUANTITES </t>
  </si>
  <si>
    <t>STEAK DE POULET SAUCE CREME</t>
  </si>
  <si>
    <t>LAITUE</t>
  </si>
  <si>
    <t>FILET DE POULET SAUCE MAROILLES</t>
  </si>
  <si>
    <t>CHILI CON CARNE</t>
  </si>
  <si>
    <t>RIZ</t>
  </si>
  <si>
    <t>FILET DE POISSON SAUCE OSEILLE</t>
  </si>
  <si>
    <t>BROCOLIS</t>
  </si>
  <si>
    <t>EBLY ANDALOUSE</t>
  </si>
  <si>
    <t>DINDONNEAU ORLOFF SAUCE CREME</t>
  </si>
  <si>
    <t>PUREE POIS CASSES</t>
  </si>
  <si>
    <t>TIMBALE DE VOLAILLE</t>
  </si>
  <si>
    <t>POTATO ROTY</t>
  </si>
  <si>
    <t>POTAGE</t>
  </si>
  <si>
    <t>APPAREIL AUX POISSONS</t>
  </si>
  <si>
    <t>CORDON BLEU SAUCE FROMAGERE</t>
  </si>
  <si>
    <t>CHOU ROUGE AUX POMMES</t>
  </si>
  <si>
    <t>POMMES DE TERRE ROTI AUX OIGNONS</t>
  </si>
  <si>
    <t xml:space="preserve">POTAGE </t>
  </si>
  <si>
    <t xml:space="preserve">FLAMMEKUECHE </t>
  </si>
  <si>
    <t>HARICOTS VERTS A L'AIL</t>
  </si>
  <si>
    <t>PENNE A LA TOMATE ET BASILIC</t>
  </si>
  <si>
    <t>TARTE AUX FROMAGES</t>
  </si>
  <si>
    <t xml:space="preserve">VIANDE DU HACHIS PARMENTIER </t>
  </si>
  <si>
    <t>PUREE DU HACHIS PARMENTIER</t>
  </si>
  <si>
    <t xml:space="preserve"> </t>
  </si>
  <si>
    <t>QUANTITES produits finis nécessaire</t>
  </si>
  <si>
    <t>SAUCE CREME</t>
  </si>
  <si>
    <t>FARINE</t>
  </si>
  <si>
    <t>OIGNONS</t>
  </si>
  <si>
    <t>CREME LIQUIDE</t>
  </si>
  <si>
    <t>FOND DE VOLAILLE</t>
  </si>
  <si>
    <t>STEAK HACHE DE POULET</t>
  </si>
  <si>
    <t>TERRINE DE DINDONNEAU</t>
  </si>
  <si>
    <t>DINDONNEAU</t>
  </si>
  <si>
    <t>OMELETTE NATURE</t>
  </si>
  <si>
    <t>MIXE LISSE JAMBON BRAISE</t>
  </si>
  <si>
    <t>RATATOUILLE SURG</t>
  </si>
  <si>
    <t>RATATOUILLE EN BOITE</t>
  </si>
  <si>
    <t>RATATOUILLE NATURE</t>
  </si>
  <si>
    <t>FLAN DE RATATOUILLE</t>
  </si>
  <si>
    <t>MIXE DE RATATOUILLE</t>
  </si>
  <si>
    <t>DEJEUNER</t>
  </si>
  <si>
    <t>GOUTER</t>
  </si>
  <si>
    <t>DINER</t>
  </si>
  <si>
    <t>FLAN DE TAGLIATELLES POISSONS</t>
  </si>
  <si>
    <t>FILET DE POISSON NATURE + CITRON</t>
  </si>
  <si>
    <t>MIXE LISSE FRICASSE DE POULET A L'ANCIENNE</t>
  </si>
  <si>
    <t>SAUCISSON A L'AIL</t>
  </si>
  <si>
    <t>EPINARDS HACHES VAPEUR</t>
  </si>
  <si>
    <t>MIXE D'EPINARDS</t>
  </si>
  <si>
    <t>PATIENTS</t>
  </si>
  <si>
    <t>DINDONNEAU SAUCE CREME + NATURE</t>
  </si>
  <si>
    <t xml:space="preserve">PATIENTS </t>
  </si>
  <si>
    <t>CLIENTS</t>
  </si>
  <si>
    <t xml:space="preserve">CLIENTS </t>
  </si>
  <si>
    <t>GRAMMAGES (en G)</t>
  </si>
  <si>
    <t>TOTAL</t>
  </si>
  <si>
    <t xml:space="preserve">RATATOUILLE </t>
  </si>
  <si>
    <t>AIL</t>
  </si>
  <si>
    <t>EPAISSISSANT</t>
  </si>
  <si>
    <t>OMELETTE SURG</t>
  </si>
  <si>
    <t>TAUX DE FREINTE (en %) ET/OU POIDS PAR BOITE (en G)</t>
  </si>
  <si>
    <t>EFFECTIF</t>
  </si>
  <si>
    <t xml:space="preserve">TOTAL </t>
  </si>
  <si>
    <r>
      <t xml:space="preserve">APPAREIL AUX POISSONS </t>
    </r>
    <r>
      <rPr>
        <sz val="11"/>
        <color rgb="FFFF0000"/>
        <rFont val="Calibri"/>
        <family val="2"/>
        <scheme val="minor"/>
      </rPr>
      <t>+ GRUYERE ET SANS GRUYERE</t>
    </r>
  </si>
  <si>
    <t>SAUMON CUBE</t>
  </si>
  <si>
    <t>CIBOULETTE</t>
  </si>
  <si>
    <t xml:space="preserve">ECHALOTES </t>
  </si>
  <si>
    <t xml:space="preserve">CREME LIQUIDE </t>
  </si>
  <si>
    <t>FUMET DE POISSON</t>
  </si>
  <si>
    <t xml:space="preserve">VIN BLANC </t>
  </si>
  <si>
    <t>POISSON BLANC CUBE</t>
  </si>
  <si>
    <t>ANETH</t>
  </si>
  <si>
    <t>TAGLIATELLE</t>
  </si>
  <si>
    <t>POISSON</t>
  </si>
  <si>
    <t>EPINARDS</t>
  </si>
  <si>
    <r>
      <t xml:space="preserve">QUANTITES en PRODUCTION  </t>
    </r>
    <r>
      <rPr>
        <b/>
        <sz val="12"/>
        <color theme="1"/>
        <rFont val="Calibri"/>
        <family val="2"/>
        <scheme val="minor"/>
      </rPr>
      <t>Calcul: =(Qté KG* eff /100)+((Qté KG*eff t/100)* Taux de freinte/100)</t>
    </r>
  </si>
  <si>
    <t xml:space="preserve">Liste des ingrédients </t>
  </si>
  <si>
    <t xml:space="preserve">OEUFS </t>
  </si>
  <si>
    <t xml:space="preserve">FARINE </t>
  </si>
  <si>
    <t>TERRINE D'HACHIS PARMENTIER</t>
  </si>
  <si>
    <t>VIANDE HACHIS PARMENTIER</t>
  </si>
  <si>
    <t>PAIN DE MIE SANS CROUTE</t>
  </si>
  <si>
    <t>HACHIS PARMENTIER MAISON + S/GRUYERE</t>
  </si>
  <si>
    <t>VIANDE EGRENEE</t>
  </si>
  <si>
    <t>VIN BLANC</t>
  </si>
  <si>
    <t>TOMATE PELEE</t>
  </si>
  <si>
    <t>PERSIL</t>
  </si>
  <si>
    <t>FOND BRUN</t>
  </si>
  <si>
    <t>ECHALOTE</t>
  </si>
  <si>
    <t>CONCENTRE TOMATE</t>
  </si>
  <si>
    <t>ROTI DE BŒUF + SAUCE + NATURE</t>
  </si>
  <si>
    <t>EGRENE DE BŒUF + SAUCE + NATURE</t>
  </si>
  <si>
    <t>MIXE LISSE DE PORC MOUTARDE ESTRAGON</t>
  </si>
  <si>
    <t>FLAN DE PATATE DOUCE</t>
  </si>
  <si>
    <t xml:space="preserve">ICEBERG </t>
  </si>
  <si>
    <t xml:space="preserve">ŒUFS DURS </t>
  </si>
  <si>
    <t>PATATE DOUCE</t>
  </si>
  <si>
    <t>ŒUF LIQUIDE</t>
  </si>
  <si>
    <t>SAUCE CREME OIGNONS</t>
  </si>
  <si>
    <t xml:space="preserve">PUREE </t>
  </si>
  <si>
    <t>LAIT ENTIER</t>
  </si>
  <si>
    <t xml:space="preserve">GRUYERE </t>
  </si>
  <si>
    <t xml:space="preserve">CORDON BLEU </t>
  </si>
  <si>
    <t>SAUCE FROMAGE</t>
  </si>
  <si>
    <t>BLOC BLEU</t>
  </si>
  <si>
    <t>FROMAGE RAPE</t>
  </si>
  <si>
    <t>MARGARINE</t>
  </si>
  <si>
    <t>LAIT</t>
  </si>
  <si>
    <t>DINDONNEAU HACHE NATURE</t>
  </si>
  <si>
    <t>QUENELLE DE VOLAILLE</t>
  </si>
  <si>
    <t>MIXE LISSE SAUMON A L'OSEILLE</t>
  </si>
  <si>
    <t>MOUSSE DE FOIE</t>
  </si>
  <si>
    <t xml:space="preserve">POELEE DE CHAMPIGNONS </t>
  </si>
  <si>
    <t>CHAMPIGNONS SURG</t>
  </si>
  <si>
    <t>FLAN DE POELEE DE LEGUMES</t>
  </si>
  <si>
    <t>POELEE DE LEGUMES</t>
  </si>
  <si>
    <t>MIXE DE 3 LEGUMES</t>
  </si>
  <si>
    <t>PUREE DE 3 LEGUMES SURG</t>
  </si>
  <si>
    <t>FROMAGE ITALIEN</t>
  </si>
  <si>
    <t>CELERI</t>
  </si>
  <si>
    <t>4000 G</t>
  </si>
  <si>
    <t>2210 G</t>
  </si>
  <si>
    <t>ENDIVES</t>
  </si>
  <si>
    <t>2655G</t>
  </si>
  <si>
    <t>MAIS</t>
  </si>
  <si>
    <t>1870G</t>
  </si>
  <si>
    <t>1775G</t>
  </si>
  <si>
    <t>MACEDOINNE</t>
  </si>
  <si>
    <t>4000G</t>
  </si>
  <si>
    <t>SALSIFIS</t>
  </si>
  <si>
    <t>2505G</t>
  </si>
  <si>
    <t>HARICOT ROUGE</t>
  </si>
  <si>
    <t>CAROTTES</t>
  </si>
  <si>
    <t>HARICOT VERT</t>
  </si>
  <si>
    <t>2210G</t>
  </si>
  <si>
    <t>CHAMPIGNONS</t>
  </si>
  <si>
    <t>2300G</t>
  </si>
  <si>
    <t>CHAMPIGNONS GRECQUE</t>
  </si>
  <si>
    <t>PATITS POIS</t>
  </si>
  <si>
    <t>2805G</t>
  </si>
  <si>
    <t>HARICOT BLANC</t>
  </si>
  <si>
    <t>FLAGEOLET</t>
  </si>
  <si>
    <t>4000g</t>
  </si>
  <si>
    <t>2055G</t>
  </si>
  <si>
    <t>75-88 PC</t>
  </si>
  <si>
    <t>QUENELLE DE VEAU</t>
  </si>
  <si>
    <t>TOMATE PELEES</t>
  </si>
  <si>
    <t>3825G</t>
  </si>
  <si>
    <t>CONCENTRE DE TOMATES</t>
  </si>
  <si>
    <t>4500G</t>
  </si>
  <si>
    <t>SAUCE PIZZA</t>
  </si>
  <si>
    <t>ENDIVES S/SEL</t>
  </si>
  <si>
    <t>4250G</t>
  </si>
  <si>
    <t>4100G</t>
  </si>
  <si>
    <t>CHOUCROUTE</t>
  </si>
  <si>
    <t>THON</t>
  </si>
  <si>
    <t>2400G</t>
  </si>
  <si>
    <t>1800G</t>
  </si>
  <si>
    <t>THON S/SEL</t>
  </si>
  <si>
    <t>800G</t>
  </si>
  <si>
    <t>600G</t>
  </si>
  <si>
    <t>ASPERGES</t>
  </si>
  <si>
    <t>660G</t>
  </si>
  <si>
    <t>425G</t>
  </si>
  <si>
    <t>OIGNONS BLANC</t>
  </si>
  <si>
    <t>CORNICHONS</t>
  </si>
  <si>
    <t>2120G</t>
  </si>
  <si>
    <t>OLIVES VERTES</t>
  </si>
  <si>
    <t>2000G</t>
  </si>
  <si>
    <t>OLIVES NOIRES</t>
  </si>
  <si>
    <t>PÊCHES</t>
  </si>
  <si>
    <t>4040G</t>
  </si>
  <si>
    <t>PÊCHES S/SUCRE</t>
  </si>
  <si>
    <t>2335G</t>
  </si>
  <si>
    <t>POIRES</t>
  </si>
  <si>
    <t>COMPOTE DE POMMES</t>
  </si>
  <si>
    <t>COCKTAIL DE FRUITS</t>
  </si>
  <si>
    <t>ANANAS MORCEAUX</t>
  </si>
  <si>
    <t>3050G</t>
  </si>
  <si>
    <t>1840G</t>
  </si>
  <si>
    <t>ANANAS TRANCHES</t>
  </si>
  <si>
    <t>2790G</t>
  </si>
  <si>
    <t>1795G</t>
  </si>
  <si>
    <t>ABRICOTS</t>
  </si>
  <si>
    <t>POIREAUX</t>
  </si>
  <si>
    <t>2495g</t>
  </si>
  <si>
    <t>1560G</t>
  </si>
  <si>
    <t>LENTILLES</t>
  </si>
  <si>
    <t>POIS CHICHE</t>
  </si>
  <si>
    <t>2650G</t>
  </si>
  <si>
    <t>GARNITURE TABOULE</t>
  </si>
  <si>
    <t>POIVRONS 3 COULEURS</t>
  </si>
  <si>
    <t>2700G</t>
  </si>
  <si>
    <t>PRODUIT</t>
  </si>
  <si>
    <t>PIECE</t>
  </si>
  <si>
    <t xml:space="preserve"> BRUT</t>
  </si>
  <si>
    <t xml:space="preserve"> NET</t>
  </si>
  <si>
    <t xml:space="preserve">MERCREDI </t>
  </si>
  <si>
    <r>
      <t xml:space="preserve">RECETTE QUANTITES POUR 100 PRS (en Kg)   </t>
    </r>
    <r>
      <rPr>
        <b/>
        <sz val="12"/>
        <color theme="1"/>
        <rFont val="Calibri"/>
        <family val="2"/>
        <scheme val="minor"/>
      </rPr>
      <t>Calcul pour le client: =Qté KG patient* Gram client/Gram patient</t>
    </r>
  </si>
  <si>
    <t>CHAMPIGNONS EN BOITE</t>
  </si>
  <si>
    <t xml:space="preserve">CELERI REMOULADE </t>
  </si>
  <si>
    <t>CELERI VINAIGRETTE + NATURE</t>
  </si>
  <si>
    <t>CELERI REMOULADE MIXE</t>
  </si>
  <si>
    <t>TERRINE DE LEGULES S/DECOR</t>
  </si>
  <si>
    <t>SAUCE MAROILLES</t>
  </si>
  <si>
    <t>MIXE LISSE DINDE A L'ESTRAGON</t>
  </si>
  <si>
    <t xml:space="preserve">PERSIL </t>
  </si>
  <si>
    <t xml:space="preserve">MAYONNAISE </t>
  </si>
  <si>
    <t xml:space="preserve">OLIVES NOIRES </t>
  </si>
  <si>
    <t>CELERI EN BOITE</t>
  </si>
  <si>
    <t>CELERI FRAIS</t>
  </si>
  <si>
    <t xml:space="preserve">HUILE </t>
  </si>
  <si>
    <t>VINAIGRE</t>
  </si>
  <si>
    <t>MAYONNAISE</t>
  </si>
  <si>
    <t>TERRINE DE LEGUMES</t>
  </si>
  <si>
    <t>MAROILLES</t>
  </si>
  <si>
    <t>TERRINE DE VOLAILLE SAUCE MAROILLES</t>
  </si>
  <si>
    <t>POMMES NOISETTES</t>
  </si>
  <si>
    <t xml:space="preserve">POMMES DE TERRE VAPEUR </t>
  </si>
  <si>
    <t xml:space="preserve">POMMES DE TERRE </t>
  </si>
  <si>
    <t xml:space="preserve">PAIN PERDU </t>
  </si>
  <si>
    <t>PAIN PLATINE</t>
  </si>
  <si>
    <t xml:space="preserve">LAIT </t>
  </si>
  <si>
    <t>SUCRE</t>
  </si>
  <si>
    <t xml:space="preserve">SAUCISSE DE TOULOUSE </t>
  </si>
  <si>
    <t>TERRINE DE SAUCISSE</t>
  </si>
  <si>
    <t>LAMELLE DE KEBAB</t>
  </si>
  <si>
    <t>HACHE FIN DE PORC</t>
  </si>
  <si>
    <t>SALAMI</t>
  </si>
  <si>
    <t xml:space="preserve">CHOU ROUGE AUX POMMES </t>
  </si>
  <si>
    <t>CHOU ROUGE NATURE</t>
  </si>
  <si>
    <t>FLAN DE CHOU ROUGE AUX POMMES</t>
  </si>
  <si>
    <t>POMMES DE TERRE VAPEUR</t>
  </si>
  <si>
    <t>COMPOTE DE POMME</t>
  </si>
  <si>
    <t>CHOU ROUGE</t>
  </si>
  <si>
    <t>CASSONADE</t>
  </si>
  <si>
    <t>HUILE</t>
  </si>
  <si>
    <t>HERBES DE PROVENCE</t>
  </si>
  <si>
    <t>POMMES DE TERRE QUARTIER</t>
  </si>
  <si>
    <t>NBRE DE BOITES</t>
  </si>
  <si>
    <r>
      <t xml:space="preserve">RECETTE QUANTITES POUR 100 PRS (en Kg)  </t>
    </r>
    <r>
      <rPr>
        <b/>
        <sz val="12"/>
        <color theme="1"/>
        <rFont val="Calibri"/>
        <family val="2"/>
        <scheme val="minor"/>
      </rPr>
      <t>Calcul pour le client: =Qté KG patient* Gram client/Gram patient</t>
    </r>
  </si>
  <si>
    <t>EGRENE DE BŒUF</t>
  </si>
  <si>
    <t>CONCENTRE DE TOMATE</t>
  </si>
  <si>
    <t>CONCASSE DE TOMATE</t>
  </si>
  <si>
    <t>CORIANDRE</t>
  </si>
  <si>
    <t>BOUILLON DE LEGUMES</t>
  </si>
  <si>
    <t>EPICE CHILI</t>
  </si>
  <si>
    <t>POIVRON</t>
  </si>
  <si>
    <t>OIGNON</t>
  </si>
  <si>
    <t>STEAK HACHE</t>
  </si>
  <si>
    <t xml:space="preserve">STEAK HACHE + SAUCE </t>
  </si>
  <si>
    <t>TERRINE DE CHILI CON CARNE</t>
  </si>
  <si>
    <t>VIANDE DU CHILI</t>
  </si>
  <si>
    <t xml:space="preserve">EGRENE DE BŒUF + NATURE + SAUCE </t>
  </si>
  <si>
    <t>OMELETTE</t>
  </si>
  <si>
    <t>MIXE LISSE MERLU BEURRE BLANC CITRON</t>
  </si>
  <si>
    <t>CHOU FLEUR NATURE</t>
  </si>
  <si>
    <t>MIXE CHOU FLEUR</t>
  </si>
  <si>
    <t>CHOU FLEUR</t>
  </si>
  <si>
    <t>RIZ NATURE</t>
  </si>
  <si>
    <t>FLAMMEKUECHE</t>
  </si>
  <si>
    <t>CROUSTI FROMAGE</t>
  </si>
  <si>
    <t>QUICHE AU FOMAGE SANS PATE</t>
  </si>
  <si>
    <t>MIXE LISSE BŒUF BOURGUIGNON</t>
  </si>
  <si>
    <t>CHORIZO</t>
  </si>
  <si>
    <t>SALADE VERTE + NATURE</t>
  </si>
  <si>
    <t xml:space="preserve">MIXE SALADE CUITE </t>
  </si>
  <si>
    <t>MOUTARDE</t>
  </si>
  <si>
    <t>LARDON</t>
  </si>
  <si>
    <t xml:space="preserve">BETTERAVE </t>
  </si>
  <si>
    <t>ORANGE</t>
  </si>
  <si>
    <t>BETTERAVES ROUGES VINAIGRETTE + NATURE</t>
  </si>
  <si>
    <t xml:space="preserve">MIXE DE BETTERAVES ROUGES </t>
  </si>
  <si>
    <t xml:space="preserve">BETTERAVE ROUGES </t>
  </si>
  <si>
    <t xml:space="preserve">VINAIGRETTE </t>
  </si>
  <si>
    <t xml:space="preserve">FILET DE COLIN </t>
  </si>
  <si>
    <t>SAUCE OSEILLE</t>
  </si>
  <si>
    <t>ECHALOTES</t>
  </si>
  <si>
    <t>OSEILLE</t>
  </si>
  <si>
    <t>TERRINE DE POISSON SAUCE OSEILLE</t>
  </si>
  <si>
    <t>FILET DE POISSON SAUCE A L'OSEILLE + NATURE</t>
  </si>
  <si>
    <t>MIXE LISSE ŒUF FROMAGE</t>
  </si>
  <si>
    <t>EBLY NATURE</t>
  </si>
  <si>
    <t>EBLY</t>
  </si>
  <si>
    <t>EPICES PAELLA</t>
  </si>
  <si>
    <t>TARTE AUX FRAMBOISES (FOND TARTE)</t>
  </si>
  <si>
    <t>SUCRE EN POUDRE</t>
  </si>
  <si>
    <t>TARTE AUX FRAMBOISES (GARNITURE)</t>
  </si>
  <si>
    <t>AMANDE EN POUDRE</t>
  </si>
  <si>
    <t>FRAMBOISE SURG</t>
  </si>
  <si>
    <t>GELATINE</t>
  </si>
  <si>
    <t xml:space="preserve">ROTI DE BŒUF </t>
  </si>
  <si>
    <t xml:space="preserve">TERRINE DE BŒUF  </t>
  </si>
  <si>
    <t xml:space="preserve">ŒUF LIQUIDE </t>
  </si>
  <si>
    <t>JAMBON SEC</t>
  </si>
  <si>
    <t xml:space="preserve">HARICOTS VERTS SURG </t>
  </si>
  <si>
    <t>HARICOTS VERTS VAPEUR</t>
  </si>
  <si>
    <t xml:space="preserve">FLAN D'HARICOTS VERTS </t>
  </si>
  <si>
    <t>HARICOTS VERTS EN BOITE</t>
  </si>
  <si>
    <t>TOMATE CONCENTRE</t>
  </si>
  <si>
    <t>DINDONNEAU ORLOFF + NATURE + S/BACON</t>
  </si>
  <si>
    <t>TERRINE DE DINDONNEAU SCE CREME</t>
  </si>
  <si>
    <t>TORTILLA AUX OIGNONS</t>
  </si>
  <si>
    <t>MIXE LISSE AGNEAU DINDE NAVARIN</t>
  </si>
  <si>
    <t>MIXE HARICOTS VERTS FRAIS</t>
  </si>
  <si>
    <t>RAVIOLIS + GRUYERE</t>
  </si>
  <si>
    <t>FLAN DE RAVIOLIS</t>
  </si>
  <si>
    <t>JAMBON BLANC</t>
  </si>
  <si>
    <t>JAMBON HACHE</t>
  </si>
  <si>
    <t>MIXE PATATES DOUCES</t>
  </si>
  <si>
    <t>MACRONIS</t>
  </si>
  <si>
    <t>MACARONIS</t>
  </si>
  <si>
    <t>TOMATES VINAIGRETTE</t>
  </si>
  <si>
    <t>TERRINE DE POISSON</t>
  </si>
  <si>
    <t>SALADE DE PATES TOMATE BASILIC MIXEE</t>
  </si>
  <si>
    <t>TERRINE DE CARBONADE FLAMANDE</t>
  </si>
  <si>
    <t>EGRENE DE BŒUF NATURE + SAUCE</t>
  </si>
  <si>
    <t>CAROTTES VICHY</t>
  </si>
  <si>
    <t>MIXE CAROTTES FRAIS</t>
  </si>
  <si>
    <t>QUICHE AU FROMAGE MIXEE</t>
  </si>
  <si>
    <t>MIXE LISSE CANARD DINDE VIGNERONNE</t>
  </si>
  <si>
    <t>ROULADE DE VOLAILLE</t>
  </si>
  <si>
    <t>POMEMES DE TERRE VAPEUR</t>
  </si>
  <si>
    <t>BACON</t>
  </si>
  <si>
    <t>EMMENTHAL EN BLOC</t>
  </si>
  <si>
    <t>FOND VOLAILLE</t>
  </si>
  <si>
    <t xml:space="preserve">PUREE PATATE DOUCE SURG </t>
  </si>
  <si>
    <t>EMMENTHAL RAPE</t>
  </si>
  <si>
    <t>TOMATE</t>
  </si>
  <si>
    <t>SAUTE DE BŒUF</t>
  </si>
  <si>
    <t>BIERE</t>
  </si>
  <si>
    <t>PAIN D’EPICE</t>
  </si>
  <si>
    <t xml:space="preserve">SAUTE DE BŒUF </t>
  </si>
  <si>
    <t>SAUCE DE LA CARBONADE</t>
  </si>
  <si>
    <t>CAROTTES 0</t>
  </si>
  <si>
    <t>TARTE AUX FROMAGES (CS)</t>
  </si>
  <si>
    <t>TARTE AUX FROMAGES SURG</t>
  </si>
  <si>
    <t>QUICHE AUX FROMAGES MAISON + S/PATE (LS)</t>
  </si>
  <si>
    <t>FROMAGE BLANC</t>
  </si>
  <si>
    <t>FROMAGE RAPEE</t>
  </si>
  <si>
    <t>MIMOLETTE</t>
  </si>
  <si>
    <t>QUICHE FROMAGE MIXEE SURG</t>
  </si>
  <si>
    <t>CHOU FLEUR SURG</t>
  </si>
  <si>
    <t>SOUFFLE DE POMMES DE TERRE</t>
  </si>
  <si>
    <t>FLAN D'EPINARDS</t>
  </si>
  <si>
    <t>TAGLIATELLES (CS)</t>
  </si>
  <si>
    <t>COQUILLETTES (LS)</t>
  </si>
  <si>
    <t>FILET DE POULET SAUCE MAROILLES + NATURE</t>
  </si>
  <si>
    <t>FILET DE POULET</t>
  </si>
  <si>
    <t>FRITES</t>
  </si>
  <si>
    <t>FLAN DE CHOU FLEUR</t>
  </si>
  <si>
    <t>SALADE DE FRUITS FRAIS</t>
  </si>
  <si>
    <t>SALADE DE FRUITS EN SEAU</t>
  </si>
  <si>
    <t>CHOU FLEUR BECHAMEL</t>
  </si>
  <si>
    <t>MIXE DE CHOU FLEUR</t>
  </si>
  <si>
    <t>CHOOU FLEUR</t>
  </si>
  <si>
    <t>POELEE DE FEVES</t>
  </si>
  <si>
    <t>FLAN DE FEVES</t>
  </si>
  <si>
    <t>POMMES DE TERRE ROTI AU THYM</t>
  </si>
  <si>
    <t>POMMES DE TERRE NATURE</t>
  </si>
  <si>
    <t>THYM</t>
  </si>
  <si>
    <t>DINDONNEAU NATURE + HACHE</t>
  </si>
  <si>
    <t>FLAN DE BROCOLIS</t>
  </si>
  <si>
    <t>MIXE DE BROCOLIS FRAIS</t>
  </si>
  <si>
    <t>TOMATE CONCASSE</t>
  </si>
  <si>
    <t>BROCOLIS PROVENCALE + NATURE</t>
  </si>
  <si>
    <t>FLAN DE CAROTTES</t>
  </si>
  <si>
    <t>CAROTTES EN BOITE</t>
  </si>
  <si>
    <t xml:space="preserve">FLAN 3 LEGUMES </t>
  </si>
  <si>
    <t>PUREE 3 LEGUMES</t>
  </si>
  <si>
    <t>EPINARD SURG</t>
  </si>
  <si>
    <t>POMMES DE TERRE</t>
  </si>
  <si>
    <t>CHOU ROUGE AUIX POMMES</t>
  </si>
  <si>
    <t>STEAK HACHE DE POULET  + NATURE GRILLE</t>
  </si>
  <si>
    <t>FEVES</t>
  </si>
  <si>
    <t>OIGNONS EMINCES</t>
  </si>
  <si>
    <t>POIVRONS EN DES</t>
  </si>
  <si>
    <t>AIL HACHE</t>
  </si>
  <si>
    <t xml:space="preserve">HACHE PORC NATURE </t>
  </si>
  <si>
    <t xml:space="preserve">POELEE DE FEVES  </t>
  </si>
  <si>
    <t>CARBONADE FLAMANDE  NATURE</t>
  </si>
  <si>
    <t xml:space="preserve">CARBONADE FLAMANDE  </t>
  </si>
  <si>
    <t>1°) copier coller valeur chaque colonne B de vos tableaux</t>
  </si>
  <si>
    <t>2°) Mettre toutes les valeurs sur une seule colonne</t>
  </si>
  <si>
    <t>https://dashboardsexcel.com/fr/blogs/blog/excel-tutorial-remove-duplicates-excel-2010</t>
  </si>
  <si>
    <t>3°) Onglet Données, outils de données, Supprimer les doublons et Triez de A à Z</t>
  </si>
  <si>
    <t>4°) vérifier les erreurs d'orthographes et les espaces superflus en fin de mot</t>
  </si>
  <si>
    <t>ETC…..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</si>
</sst>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6" tint="-0.499984740745262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theme="6" tint="-0.499984740745262"/>
      <name val="Calibri"/>
      <family val="2"/>
      <scheme val="minor"/>
    </font>
    <font>
      <b/>
      <sz val="14"/>
      <color theme="9" tint="-0.499984740745262"/>
      <name val="Calibri"/>
      <family val="2"/>
      <scheme val="minor"/>
    </font>
    <font>
      <b/>
      <sz val="14"/>
      <color theme="4" tint="-0.49998474074526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11"/>
      <color theme="0" tint="-0.499984740745262"/>
      <name val="Calibri"/>
      <family val="2"/>
      <scheme val="minor"/>
    </font>
    <font>
      <b/>
      <sz val="14"/>
      <color rgb="FF7030A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6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indexed="64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indexed="64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auto="1"/>
      </left>
      <right/>
      <top style="thin">
        <color indexed="64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ck">
        <color indexed="64"/>
      </top>
      <bottom style="thin">
        <color auto="1"/>
      </bottom>
      <diagonal/>
    </border>
    <border>
      <left style="medium">
        <color auto="1"/>
      </left>
      <right/>
      <top style="thick">
        <color indexed="64"/>
      </top>
      <bottom style="thin">
        <color auto="1"/>
      </bottom>
      <diagonal/>
    </border>
    <border>
      <left/>
      <right style="medium">
        <color auto="1"/>
      </right>
      <top style="thick">
        <color indexed="64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ck">
        <color indexed="64"/>
      </bottom>
      <diagonal/>
    </border>
    <border>
      <left style="medium">
        <color auto="1"/>
      </left>
      <right style="thin">
        <color auto="1"/>
      </right>
      <top style="thick">
        <color indexed="64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thin">
        <color auto="1"/>
      </left>
      <right style="medium">
        <color auto="1"/>
      </right>
      <top style="thick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ck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ck">
        <color indexed="64"/>
      </top>
      <bottom style="thin">
        <color auto="1"/>
      </bottom>
      <diagonal/>
    </border>
    <border>
      <left style="medium">
        <color auto="1"/>
      </left>
      <right/>
      <top style="thick">
        <color indexed="64"/>
      </top>
      <bottom/>
      <diagonal/>
    </border>
    <border>
      <left/>
      <right style="medium">
        <color auto="1"/>
      </right>
      <top style="thick">
        <color indexed="64"/>
      </top>
      <bottom/>
      <diagonal/>
    </border>
    <border>
      <left style="medium">
        <color auto="1"/>
      </left>
      <right style="thin">
        <color auto="1"/>
      </right>
      <top style="thick">
        <color indexed="64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thick">
        <color indexed="64"/>
      </top>
      <bottom style="thick">
        <color indexed="64"/>
      </bottom>
      <diagonal/>
    </border>
    <border>
      <left style="thin">
        <color auto="1"/>
      </left>
      <right style="medium">
        <color auto="1"/>
      </right>
      <top style="thick">
        <color indexed="64"/>
      </top>
      <bottom/>
      <diagonal/>
    </border>
    <border>
      <left style="medium">
        <color auto="1"/>
      </left>
      <right style="medium">
        <color auto="1"/>
      </right>
      <top style="thick">
        <color indexed="64"/>
      </top>
      <bottom/>
      <diagonal/>
    </border>
    <border>
      <left style="medium">
        <color auto="1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n">
        <color auto="1"/>
      </right>
      <top style="thin">
        <color auto="1"/>
      </top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ck">
        <color indexed="64"/>
      </top>
      <bottom/>
      <diagonal/>
    </border>
    <border>
      <left style="thin">
        <color auto="1"/>
      </left>
      <right style="medium">
        <color auto="1"/>
      </right>
      <top style="thick">
        <color indexed="64"/>
      </top>
      <bottom style="thick">
        <color indexed="64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ck">
        <color indexed="64"/>
      </bottom>
      <diagonal/>
    </border>
    <border>
      <left style="medium">
        <color indexed="64"/>
      </left>
      <right/>
      <top style="thin">
        <color auto="1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 style="thin">
        <color auto="1"/>
      </left>
      <right/>
      <top style="medium">
        <color indexed="64"/>
      </top>
      <bottom style="thick">
        <color indexed="64"/>
      </bottom>
      <diagonal/>
    </border>
    <border>
      <left style="medium">
        <color auto="1"/>
      </left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auto="1"/>
      </bottom>
      <diagonal/>
    </border>
    <border>
      <left/>
      <right/>
      <top style="thick">
        <color indexed="64"/>
      </top>
      <bottom style="thin">
        <color auto="1"/>
      </bottom>
      <diagonal/>
    </border>
    <border>
      <left style="thin">
        <color auto="1"/>
      </left>
      <right style="thick">
        <color indexed="64"/>
      </right>
      <top style="thick">
        <color indexed="64"/>
      </top>
      <bottom style="thin">
        <color auto="1"/>
      </bottom>
      <diagonal/>
    </border>
    <border>
      <left style="thick">
        <color indexed="64"/>
      </left>
      <right/>
      <top/>
      <bottom style="thin">
        <color auto="1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n">
        <color auto="1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auto="1"/>
      </right>
      <top style="thick">
        <color indexed="64"/>
      </top>
      <bottom style="thin">
        <color auto="1"/>
      </bottom>
      <diagonal/>
    </border>
    <border>
      <left style="thick">
        <color indexed="64"/>
      </left>
      <right style="thin">
        <color auto="1"/>
      </right>
      <top/>
      <bottom style="thick">
        <color indexed="64"/>
      </bottom>
      <diagonal/>
    </border>
    <border>
      <left/>
      <right style="thin">
        <color auto="1"/>
      </right>
      <top style="thick">
        <color indexed="64"/>
      </top>
      <bottom style="thin">
        <color auto="1"/>
      </bottom>
      <diagonal/>
    </border>
    <border>
      <left/>
      <right style="thick">
        <color indexed="64"/>
      </right>
      <top style="thick">
        <color indexed="64"/>
      </top>
      <bottom style="thin">
        <color auto="1"/>
      </bottom>
      <diagonal/>
    </border>
    <border>
      <left/>
      <right style="thick">
        <color indexed="64"/>
      </right>
      <top/>
      <bottom style="thin">
        <color auto="1"/>
      </bottom>
      <diagonal/>
    </border>
    <border>
      <left/>
      <right style="thin">
        <color auto="1"/>
      </right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auto="1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auto="1"/>
      </left>
      <right/>
      <top style="thick">
        <color indexed="64"/>
      </top>
      <bottom style="thin">
        <color auto="1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auto="1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n">
        <color auto="1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auto="1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n">
        <color auto="1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auto="1"/>
      </top>
      <bottom style="thin">
        <color auto="1"/>
      </bottom>
      <diagonal/>
    </border>
    <border>
      <left/>
      <right style="thick">
        <color indexed="64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/>
      <top style="thin">
        <color auto="1"/>
      </top>
      <bottom style="thin">
        <color auto="1"/>
      </bottom>
      <diagonal/>
    </border>
    <border>
      <left style="thick">
        <color indexed="64"/>
      </left>
      <right/>
      <top style="thin">
        <color auto="1"/>
      </top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 style="thin">
        <color auto="1"/>
      </left>
      <right style="thick">
        <color indexed="64"/>
      </right>
      <top/>
      <bottom/>
      <diagonal/>
    </border>
    <border>
      <left style="thick">
        <color indexed="64"/>
      </left>
      <right style="thin">
        <color auto="1"/>
      </right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indexed="64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indexed="64"/>
      </left>
      <right style="thick">
        <color indexed="64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/>
      <top style="thin">
        <color auto="1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thin">
        <color auto="1"/>
      </top>
      <bottom/>
      <diagonal/>
    </border>
    <border>
      <left style="thick">
        <color indexed="64"/>
      </left>
      <right style="thick">
        <color indexed="64"/>
      </right>
      <top style="thin">
        <color auto="1"/>
      </top>
      <bottom/>
      <diagonal/>
    </border>
    <border>
      <left style="medium">
        <color indexed="64"/>
      </left>
      <right style="thick">
        <color indexed="64"/>
      </right>
      <top style="thin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/>
      <right style="medium">
        <color auto="1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/>
      <right style="thick">
        <color indexed="64"/>
      </right>
      <top style="thick">
        <color auto="1"/>
      </top>
      <bottom/>
      <diagonal/>
    </border>
    <border>
      <left/>
      <right style="thin">
        <color auto="1"/>
      </right>
      <top style="thick">
        <color auto="1"/>
      </top>
      <bottom/>
      <diagonal/>
    </border>
    <border>
      <left style="thin">
        <color auto="1"/>
      </left>
      <right/>
      <top style="thick">
        <color auto="1"/>
      </top>
      <bottom/>
      <diagonal/>
    </border>
    <border>
      <left style="medium">
        <color indexed="64"/>
      </left>
      <right style="thick">
        <color indexed="64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medium">
        <color indexed="64"/>
      </top>
      <bottom style="thick">
        <color indexed="64"/>
      </bottom>
      <diagonal/>
    </border>
    <border>
      <left style="thin">
        <color auto="1"/>
      </left>
      <right style="thick">
        <color auto="1"/>
      </right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/>
      <right style="medium">
        <color auto="1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/>
      <right style="medium">
        <color auto="1"/>
      </right>
      <top style="medium">
        <color auto="1"/>
      </top>
      <bottom style="thick">
        <color indexed="64"/>
      </bottom>
      <diagonal/>
    </border>
    <border>
      <left style="medium">
        <color auto="1"/>
      </left>
      <right style="medium">
        <color indexed="64"/>
      </right>
      <top/>
      <bottom style="thick">
        <color indexed="64"/>
      </bottom>
      <diagonal/>
    </border>
    <border>
      <left style="thin">
        <color auto="1"/>
      </left>
      <right/>
      <top/>
      <bottom style="thick">
        <color indexed="64"/>
      </bottom>
      <diagonal/>
    </border>
  </borders>
  <cellStyleXfs count="2">
    <xf numFmtId="0" fontId="0" fillId="0" borderId="0"/>
    <xf numFmtId="0" fontId="25" fillId="0" borderId="0" applyNumberFormat="0" applyFill="0" applyBorder="0" applyAlignment="0" applyProtection="0"/>
  </cellStyleXfs>
  <cellXfs count="896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/>
    <xf numFmtId="0" fontId="0" fillId="0" borderId="0" xfId="0" applyAlignment="1">
      <alignment horizontal="center"/>
    </xf>
    <xf numFmtId="0" fontId="2" fillId="0" borderId="1" xfId="0" applyFont="1" applyBorder="1"/>
    <xf numFmtId="0" fontId="3" fillId="0" borderId="1" xfId="0" applyFont="1" applyBorder="1"/>
    <xf numFmtId="0" fontId="4" fillId="0" borderId="1" xfId="0" applyFont="1" applyBorder="1"/>
    <xf numFmtId="0" fontId="4" fillId="0" borderId="2" xfId="0" applyFont="1" applyBorder="1"/>
    <xf numFmtId="0" fontId="7" fillId="0" borderId="1" xfId="0" applyFont="1" applyBorder="1" applyAlignment="1">
      <alignment horizontal="left" vertical="top"/>
    </xf>
    <xf numFmtId="0" fontId="7" fillId="0" borderId="2" xfId="0" applyFont="1" applyBorder="1" applyAlignment="1">
      <alignment horizontal="left" vertical="top"/>
    </xf>
    <xf numFmtId="0" fontId="2" fillId="0" borderId="2" xfId="0" applyFont="1" applyBorder="1"/>
    <xf numFmtId="0" fontId="3" fillId="0" borderId="2" xfId="0" applyFont="1" applyBorder="1"/>
    <xf numFmtId="0" fontId="0" fillId="0" borderId="2" xfId="0" applyBorder="1"/>
    <xf numFmtId="0" fontId="5" fillId="2" borderId="9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left" vertical="top"/>
    </xf>
    <xf numFmtId="0" fontId="2" fillId="2" borderId="1" xfId="0" applyFont="1" applyFill="1" applyBorder="1" applyAlignment="1">
      <alignment horizontal="left" vertical="top"/>
    </xf>
    <xf numFmtId="0" fontId="2" fillId="2" borderId="9" xfId="0" applyFont="1" applyFill="1" applyBorder="1" applyAlignment="1">
      <alignment wrapText="1"/>
    </xf>
    <xf numFmtId="0" fontId="2" fillId="2" borderId="1" xfId="0" applyFont="1" applyFill="1" applyBorder="1" applyAlignment="1">
      <alignment wrapText="1"/>
    </xf>
    <xf numFmtId="0" fontId="2" fillId="2" borderId="1" xfId="0" applyFont="1" applyFill="1" applyBorder="1"/>
    <xf numFmtId="0" fontId="2" fillId="2" borderId="10" xfId="0" applyFont="1" applyFill="1" applyBorder="1"/>
    <xf numFmtId="0" fontId="3" fillId="2" borderId="9" xfId="0" applyFont="1" applyFill="1" applyBorder="1"/>
    <xf numFmtId="0" fontId="3" fillId="2" borderId="1" xfId="0" applyFont="1" applyFill="1" applyBorder="1"/>
    <xf numFmtId="0" fontId="3" fillId="2" borderId="10" xfId="0" applyFont="1" applyFill="1" applyBorder="1"/>
    <xf numFmtId="0" fontId="4" fillId="2" borderId="9" xfId="0" applyFont="1" applyFill="1" applyBorder="1"/>
    <xf numFmtId="0" fontId="4" fillId="2" borderId="1" xfId="0" applyFont="1" applyFill="1" applyBorder="1"/>
    <xf numFmtId="0" fontId="4" fillId="2" borderId="10" xfId="0" applyFont="1" applyFill="1" applyBorder="1"/>
    <xf numFmtId="0" fontId="2" fillId="2" borderId="9" xfId="0" applyFont="1" applyFill="1" applyBorder="1"/>
    <xf numFmtId="0" fontId="0" fillId="2" borderId="9" xfId="0" applyFill="1" applyBorder="1"/>
    <xf numFmtId="0" fontId="0" fillId="2" borderId="1" xfId="0" applyFill="1" applyBorder="1"/>
    <xf numFmtId="0" fontId="0" fillId="2" borderId="10" xfId="0" applyFill="1" applyBorder="1"/>
    <xf numFmtId="0" fontId="4" fillId="2" borderId="12" xfId="0" applyFont="1" applyFill="1" applyBorder="1"/>
    <xf numFmtId="0" fontId="4" fillId="2" borderId="13" xfId="0" applyFont="1" applyFill="1" applyBorder="1"/>
    <xf numFmtId="0" fontId="4" fillId="2" borderId="14" xfId="0" applyFont="1" applyFill="1" applyBorder="1"/>
    <xf numFmtId="0" fontId="5" fillId="3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left" vertical="top"/>
    </xf>
    <xf numFmtId="0" fontId="2" fillId="2" borderId="2" xfId="0" applyFont="1" applyFill="1" applyBorder="1"/>
    <xf numFmtId="0" fontId="3" fillId="2" borderId="2" xfId="0" applyFont="1" applyFill="1" applyBorder="1"/>
    <xf numFmtId="0" fontId="4" fillId="2" borderId="2" xfId="0" applyFont="1" applyFill="1" applyBorder="1"/>
    <xf numFmtId="0" fontId="0" fillId="2" borderId="2" xfId="0" applyFill="1" applyBorder="1"/>
    <xf numFmtId="0" fontId="4" fillId="2" borderId="19" xfId="0" applyFont="1" applyFill="1" applyBorder="1"/>
    <xf numFmtId="0" fontId="7" fillId="0" borderId="4" xfId="0" applyFont="1" applyBorder="1" applyAlignment="1">
      <alignment horizontal="left" vertical="top"/>
    </xf>
    <xf numFmtId="0" fontId="2" fillId="0" borderId="4" xfId="0" applyFont="1" applyBorder="1"/>
    <xf numFmtId="0" fontId="3" fillId="0" borderId="4" xfId="0" applyFont="1" applyBorder="1"/>
    <xf numFmtId="0" fontId="4" fillId="0" borderId="4" xfId="0" applyFont="1" applyBorder="1"/>
    <xf numFmtId="0" fontId="5" fillId="3" borderId="10" xfId="0" applyFont="1" applyFill="1" applyBorder="1" applyAlignment="1">
      <alignment horizontal="center" vertical="center" wrapText="1"/>
    </xf>
    <xf numFmtId="0" fontId="0" fillId="3" borderId="9" xfId="0" applyFill="1" applyBorder="1" applyAlignment="1">
      <alignment horizontal="left" vertical="top"/>
    </xf>
    <xf numFmtId="0" fontId="0" fillId="3" borderId="9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5" fillId="3" borderId="4" xfId="0" applyFont="1" applyFill="1" applyBorder="1" applyAlignment="1">
      <alignment horizontal="center" vertical="center" wrapText="1"/>
    </xf>
    <xf numFmtId="0" fontId="5" fillId="2" borderId="10" xfId="0" applyFont="1" applyFill="1" applyBorder="1" applyAlignment="1">
      <alignment horizontal="center" vertical="center" wrapText="1"/>
    </xf>
    <xf numFmtId="0" fontId="0" fillId="3" borderId="1" xfId="0" applyFill="1" applyBorder="1"/>
    <xf numFmtId="0" fontId="0" fillId="3" borderId="10" xfId="0" applyFill="1" applyBorder="1"/>
    <xf numFmtId="0" fontId="0" fillId="3" borderId="13" xfId="0" applyFill="1" applyBorder="1"/>
    <xf numFmtId="0" fontId="0" fillId="3" borderId="14" xfId="0" applyFill="1" applyBorder="1"/>
    <xf numFmtId="0" fontId="1" fillId="4" borderId="9" xfId="0" applyFont="1" applyFill="1" applyBorder="1" applyAlignment="1">
      <alignment horizontal="left" vertical="top"/>
    </xf>
    <xf numFmtId="0" fontId="1" fillId="4" borderId="9" xfId="0" applyFont="1" applyFill="1" applyBorder="1" applyAlignment="1">
      <alignment horizontal="center"/>
    </xf>
    <xf numFmtId="0" fontId="1" fillId="4" borderId="12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 vertical="top"/>
    </xf>
    <xf numFmtId="0" fontId="1" fillId="4" borderId="2" xfId="0" applyFont="1" applyFill="1" applyBorder="1" applyAlignment="1">
      <alignment horizontal="center"/>
    </xf>
    <xf numFmtId="0" fontId="1" fillId="4" borderId="19" xfId="0" applyFont="1" applyFill="1" applyBorder="1" applyAlignment="1">
      <alignment horizontal="center"/>
    </xf>
    <xf numFmtId="0" fontId="0" fillId="3" borderId="9" xfId="0" applyFill="1" applyBorder="1" applyAlignment="1">
      <alignment horizontal="center" vertical="top"/>
    </xf>
    <xf numFmtId="0" fontId="0" fillId="4" borderId="9" xfId="0" applyFill="1" applyBorder="1"/>
    <xf numFmtId="0" fontId="0" fillId="4" borderId="12" xfId="0" applyFill="1" applyBorder="1"/>
    <xf numFmtId="0" fontId="0" fillId="3" borderId="4" xfId="0" applyFill="1" applyBorder="1"/>
    <xf numFmtId="0" fontId="0" fillId="3" borderId="26" xfId="0" applyFill="1" applyBorder="1"/>
    <xf numFmtId="0" fontId="1" fillId="4" borderId="10" xfId="0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5" fillId="3" borderId="20" xfId="0" applyFont="1" applyFill="1" applyBorder="1" applyAlignment="1">
      <alignment horizontal="center" vertical="center" wrapText="1"/>
    </xf>
    <xf numFmtId="0" fontId="11" fillId="0" borderId="2" xfId="0" applyFont="1" applyBorder="1"/>
    <xf numFmtId="0" fontId="0" fillId="0" borderId="1" xfId="0" applyBorder="1"/>
    <xf numFmtId="0" fontId="0" fillId="7" borderId="4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1" fillId="0" borderId="0" xfId="0" applyFont="1" applyAlignment="1">
      <alignment horizontal="center"/>
    </xf>
    <xf numFmtId="0" fontId="11" fillId="0" borderId="3" xfId="0" applyFont="1" applyBorder="1" applyAlignment="1">
      <alignment horizontal="left"/>
    </xf>
    <xf numFmtId="0" fontId="1" fillId="6" borderId="10" xfId="0" applyFont="1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0" borderId="28" xfId="0" applyBorder="1"/>
    <xf numFmtId="0" fontId="0" fillId="7" borderId="28" xfId="0" applyFill="1" applyBorder="1" applyAlignment="1">
      <alignment horizontal="center"/>
    </xf>
    <xf numFmtId="0" fontId="0" fillId="6" borderId="30" xfId="0" applyFill="1" applyBorder="1" applyAlignment="1">
      <alignment horizontal="center"/>
    </xf>
    <xf numFmtId="0" fontId="11" fillId="0" borderId="1" xfId="0" applyFont="1" applyBorder="1" applyAlignment="1">
      <alignment horizontal="left"/>
    </xf>
    <xf numFmtId="0" fontId="0" fillId="8" borderId="10" xfId="0" applyFill="1" applyBorder="1" applyAlignment="1">
      <alignment horizontal="center"/>
    </xf>
    <xf numFmtId="0" fontId="0" fillId="8" borderId="30" xfId="0" applyFill="1" applyBorder="1" applyAlignment="1">
      <alignment horizontal="center"/>
    </xf>
    <xf numFmtId="0" fontId="0" fillId="9" borderId="9" xfId="0" applyFill="1" applyBorder="1" applyAlignment="1">
      <alignment horizontal="center"/>
    </xf>
    <xf numFmtId="0" fontId="0" fillId="9" borderId="4" xfId="0" applyFill="1" applyBorder="1" applyAlignment="1">
      <alignment horizontal="center"/>
    </xf>
    <xf numFmtId="0" fontId="10" fillId="9" borderId="9" xfId="0" applyFont="1" applyFill="1" applyBorder="1" applyAlignment="1">
      <alignment horizontal="center"/>
    </xf>
    <xf numFmtId="0" fontId="10" fillId="9" borderId="4" xfId="0" applyFont="1" applyFill="1" applyBorder="1" applyAlignment="1">
      <alignment horizontal="center"/>
    </xf>
    <xf numFmtId="0" fontId="1" fillId="9" borderId="36" xfId="0" applyFont="1" applyFill="1" applyBorder="1" applyAlignment="1">
      <alignment horizontal="center"/>
    </xf>
    <xf numFmtId="0" fontId="1" fillId="9" borderId="10" xfId="0" applyFont="1" applyFill="1" applyBorder="1" applyAlignment="1">
      <alignment horizontal="center"/>
    </xf>
    <xf numFmtId="0" fontId="0" fillId="9" borderId="36" xfId="0" applyFill="1" applyBorder="1" applyAlignment="1">
      <alignment horizontal="center"/>
    </xf>
    <xf numFmtId="0" fontId="0" fillId="9" borderId="10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16" fillId="9" borderId="4" xfId="0" applyFont="1" applyFill="1" applyBorder="1" applyAlignment="1">
      <alignment horizontal="center"/>
    </xf>
    <xf numFmtId="0" fontId="18" fillId="0" borderId="3" xfId="0" applyFont="1" applyBorder="1" applyAlignment="1">
      <alignment horizontal="left"/>
    </xf>
    <xf numFmtId="0" fontId="0" fillId="11" borderId="9" xfId="0" applyFill="1" applyBorder="1" applyAlignment="1">
      <alignment horizontal="center"/>
    </xf>
    <xf numFmtId="0" fontId="0" fillId="11" borderId="4" xfId="0" applyFill="1" applyBorder="1" applyAlignment="1">
      <alignment horizontal="center"/>
    </xf>
    <xf numFmtId="0" fontId="0" fillId="11" borderId="11" xfId="0" applyFill="1" applyBorder="1" applyAlignment="1">
      <alignment horizontal="center"/>
    </xf>
    <xf numFmtId="0" fontId="1" fillId="11" borderId="3" xfId="0" applyFont="1" applyFill="1" applyBorder="1" applyAlignment="1">
      <alignment horizontal="center"/>
    </xf>
    <xf numFmtId="0" fontId="1" fillId="11" borderId="10" xfId="0" applyFont="1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0" fillId="11" borderId="10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20" fillId="0" borderId="41" xfId="0" applyFont="1" applyBorder="1" applyAlignment="1">
      <alignment horizontal="left"/>
    </xf>
    <xf numFmtId="0" fontId="11" fillId="0" borderId="41" xfId="0" applyFont="1" applyBorder="1" applyAlignment="1">
      <alignment horizontal="left"/>
    </xf>
    <xf numFmtId="0" fontId="1" fillId="11" borderId="43" xfId="0" applyFont="1" applyFill="1" applyBorder="1" applyAlignment="1">
      <alignment horizontal="center"/>
    </xf>
    <xf numFmtId="0" fontId="1" fillId="11" borderId="44" xfId="0" applyFont="1" applyFill="1" applyBorder="1" applyAlignment="1">
      <alignment horizontal="center"/>
    </xf>
    <xf numFmtId="0" fontId="0" fillId="11" borderId="46" xfId="0" applyFill="1" applyBorder="1" applyAlignment="1">
      <alignment horizontal="center"/>
    </xf>
    <xf numFmtId="0" fontId="0" fillId="8" borderId="44" xfId="0" applyFill="1" applyBorder="1" applyAlignment="1">
      <alignment horizontal="center"/>
    </xf>
    <xf numFmtId="0" fontId="11" fillId="0" borderId="28" xfId="0" applyFont="1" applyBorder="1" applyAlignment="1">
      <alignment horizontal="left"/>
    </xf>
    <xf numFmtId="0" fontId="11" fillId="0" borderId="46" xfId="0" applyFont="1" applyBorder="1" applyAlignment="1">
      <alignment horizontal="left"/>
    </xf>
    <xf numFmtId="0" fontId="0" fillId="6" borderId="44" xfId="0" applyFill="1" applyBorder="1" applyAlignment="1">
      <alignment horizontal="center"/>
    </xf>
    <xf numFmtId="0" fontId="0" fillId="7" borderId="46" xfId="0" applyFill="1" applyBorder="1" applyAlignment="1">
      <alignment horizontal="center"/>
    </xf>
    <xf numFmtId="0" fontId="0" fillId="3" borderId="28" xfId="0" applyFill="1" applyBorder="1"/>
    <xf numFmtId="0" fontId="0" fillId="8" borderId="28" xfId="0" applyFill="1" applyBorder="1" applyAlignment="1">
      <alignment horizontal="center"/>
    </xf>
    <xf numFmtId="0" fontId="0" fillId="0" borderId="0" xfId="0" applyAlignment="1">
      <alignment horizontal="left"/>
    </xf>
    <xf numFmtId="0" fontId="0" fillId="3" borderId="46" xfId="0" applyFill="1" applyBorder="1"/>
    <xf numFmtId="0" fontId="2" fillId="0" borderId="9" xfId="0" applyFont="1" applyBorder="1"/>
    <xf numFmtId="0" fontId="2" fillId="0" borderId="36" xfId="0" applyFont="1" applyBorder="1" applyAlignment="1">
      <alignment horizontal="left"/>
    </xf>
    <xf numFmtId="0" fontId="3" fillId="0" borderId="9" xfId="0" applyFont="1" applyBorder="1"/>
    <xf numFmtId="0" fontId="18" fillId="0" borderId="36" xfId="0" applyFont="1" applyBorder="1" applyAlignment="1">
      <alignment horizontal="left"/>
    </xf>
    <xf numFmtId="0" fontId="3" fillId="0" borderId="36" xfId="0" applyFont="1" applyBorder="1" applyAlignment="1">
      <alignment horizontal="left"/>
    </xf>
    <xf numFmtId="0" fontId="4" fillId="0" borderId="45" xfId="0" applyFont="1" applyBorder="1" applyAlignment="1">
      <alignment horizontal="left"/>
    </xf>
    <xf numFmtId="0" fontId="0" fillId="0" borderId="25" xfId="0" applyBorder="1"/>
    <xf numFmtId="0" fontId="0" fillId="0" borderId="9" xfId="0" applyBorder="1"/>
    <xf numFmtId="0" fontId="0" fillId="0" borderId="43" xfId="0" applyBorder="1"/>
    <xf numFmtId="0" fontId="20" fillId="0" borderId="45" xfId="0" applyFont="1" applyBorder="1" applyAlignment="1">
      <alignment horizontal="left"/>
    </xf>
    <xf numFmtId="0" fontId="17" fillId="0" borderId="9" xfId="0" applyFont="1" applyBorder="1" applyAlignment="1">
      <alignment horizontal="left"/>
    </xf>
    <xf numFmtId="0" fontId="18" fillId="0" borderId="9" xfId="0" applyFont="1" applyBorder="1" applyAlignment="1">
      <alignment horizontal="left"/>
    </xf>
    <xf numFmtId="0" fontId="0" fillId="0" borderId="12" xfId="0" applyBorder="1"/>
    <xf numFmtId="0" fontId="0" fillId="11" borderId="28" xfId="0" applyFill="1" applyBorder="1" applyAlignment="1">
      <alignment horizontal="center"/>
    </xf>
    <xf numFmtId="0" fontId="0" fillId="11" borderId="1" xfId="0" applyFill="1" applyBorder="1"/>
    <xf numFmtId="0" fontId="0" fillId="0" borderId="13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11" borderId="48" xfId="0" applyFill="1" applyBorder="1" applyAlignment="1">
      <alignment horizontal="center"/>
    </xf>
    <xf numFmtId="0" fontId="1" fillId="13" borderId="9" xfId="0" applyFont="1" applyFill="1" applyBorder="1" applyAlignment="1">
      <alignment horizontal="center"/>
    </xf>
    <xf numFmtId="0" fontId="1" fillId="13" borderId="36" xfId="0" applyFont="1" applyFill="1" applyBorder="1" applyAlignment="1">
      <alignment horizontal="center"/>
    </xf>
    <xf numFmtId="0" fontId="0" fillId="13" borderId="25" xfId="0" applyFill="1" applyBorder="1" applyAlignment="1">
      <alignment horizontal="center"/>
    </xf>
    <xf numFmtId="0" fontId="0" fillId="13" borderId="9" xfId="0" applyFill="1" applyBorder="1" applyAlignment="1">
      <alignment horizontal="center"/>
    </xf>
    <xf numFmtId="0" fontId="0" fillId="13" borderId="43" xfId="0" applyFill="1" applyBorder="1" applyAlignment="1">
      <alignment horizontal="center"/>
    </xf>
    <xf numFmtId="0" fontId="0" fillId="3" borderId="11" xfId="0" applyFill="1" applyBorder="1"/>
    <xf numFmtId="0" fontId="0" fillId="14" borderId="1" xfId="0" applyFill="1" applyBorder="1" applyAlignment="1">
      <alignment horizontal="center"/>
    </xf>
    <xf numFmtId="0" fontId="0" fillId="14" borderId="36" xfId="0" applyFill="1" applyBorder="1" applyAlignment="1">
      <alignment horizontal="center"/>
    </xf>
    <xf numFmtId="0" fontId="0" fillId="14" borderId="28" xfId="0" applyFill="1" applyBorder="1"/>
    <xf numFmtId="0" fontId="0" fillId="14" borderId="1" xfId="0" applyFill="1" applyBorder="1"/>
    <xf numFmtId="0" fontId="0" fillId="14" borderId="46" xfId="0" applyFill="1" applyBorder="1"/>
    <xf numFmtId="0" fontId="0" fillId="14" borderId="13" xfId="0" applyFill="1" applyBorder="1"/>
    <xf numFmtId="0" fontId="0" fillId="15" borderId="9" xfId="0" applyFill="1" applyBorder="1" applyAlignment="1">
      <alignment horizontal="center"/>
    </xf>
    <xf numFmtId="0" fontId="0" fillId="15" borderId="4" xfId="0" applyFill="1" applyBorder="1" applyAlignment="1">
      <alignment horizontal="center"/>
    </xf>
    <xf numFmtId="0" fontId="0" fillId="15" borderId="53" xfId="0" applyFill="1" applyBorder="1" applyAlignment="1">
      <alignment horizontal="center"/>
    </xf>
    <xf numFmtId="0" fontId="0" fillId="15" borderId="48" xfId="0" applyFill="1" applyBorder="1" applyAlignment="1">
      <alignment horizontal="center"/>
    </xf>
    <xf numFmtId="0" fontId="0" fillId="15" borderId="1" xfId="0" applyFill="1" applyBorder="1" applyAlignment="1">
      <alignment horizontal="center"/>
    </xf>
    <xf numFmtId="0" fontId="0" fillId="16" borderId="11" xfId="0" applyFill="1" applyBorder="1" applyAlignment="1">
      <alignment horizontal="center"/>
    </xf>
    <xf numFmtId="0" fontId="0" fillId="16" borderId="10" xfId="0" applyFill="1" applyBorder="1" applyAlignment="1">
      <alignment horizontal="center"/>
    </xf>
    <xf numFmtId="0" fontId="0" fillId="16" borderId="30" xfId="0" applyFill="1" applyBorder="1" applyAlignment="1">
      <alignment horizontal="center"/>
    </xf>
    <xf numFmtId="0" fontId="0" fillId="16" borderId="44" xfId="0" applyFill="1" applyBorder="1" applyAlignment="1">
      <alignment horizontal="center"/>
    </xf>
    <xf numFmtId="0" fontId="0" fillId="16" borderId="1" xfId="0" applyFill="1" applyBorder="1" applyAlignment="1">
      <alignment horizontal="center"/>
    </xf>
    <xf numFmtId="0" fontId="1" fillId="2" borderId="37" xfId="0" applyFont="1" applyFill="1" applyBorder="1" applyAlignment="1">
      <alignment horizontal="center"/>
    </xf>
    <xf numFmtId="0" fontId="1" fillId="2" borderId="38" xfId="0" applyFont="1" applyFill="1" applyBorder="1" applyAlignment="1">
      <alignment horizontal="center"/>
    </xf>
    <xf numFmtId="0" fontId="0" fillId="2" borderId="39" xfId="0" applyFill="1" applyBorder="1" applyAlignment="1">
      <alignment horizontal="center"/>
    </xf>
    <xf numFmtId="0" fontId="0" fillId="2" borderId="37" xfId="0" applyFill="1" applyBorder="1" applyAlignment="1">
      <alignment horizontal="center"/>
    </xf>
    <xf numFmtId="0" fontId="0" fillId="2" borderId="38" xfId="0" applyFill="1" applyBorder="1" applyAlignment="1">
      <alignment horizontal="center"/>
    </xf>
    <xf numFmtId="0" fontId="0" fillId="2" borderId="28" xfId="0" applyFill="1" applyBorder="1" applyAlignment="1">
      <alignment horizontal="center"/>
    </xf>
    <xf numFmtId="0" fontId="0" fillId="2" borderId="46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18" borderId="9" xfId="0" applyFill="1" applyBorder="1" applyAlignment="1">
      <alignment horizontal="center"/>
    </xf>
    <xf numFmtId="0" fontId="0" fillId="18" borderId="43" xfId="0" applyFill="1" applyBorder="1" applyAlignment="1">
      <alignment horizontal="center"/>
    </xf>
    <xf numFmtId="0" fontId="0" fillId="18" borderId="25" xfId="0" applyFill="1" applyBorder="1" applyAlignment="1">
      <alignment horizontal="center"/>
    </xf>
    <xf numFmtId="0" fontId="0" fillId="18" borderId="28" xfId="0" applyFill="1" applyBorder="1" applyAlignment="1">
      <alignment horizontal="center"/>
    </xf>
    <xf numFmtId="0" fontId="0" fillId="18" borderId="1" xfId="0" applyFill="1" applyBorder="1" applyAlignment="1">
      <alignment horizontal="center"/>
    </xf>
    <xf numFmtId="0" fontId="0" fillId="18" borderId="46" xfId="0" applyFill="1" applyBorder="1" applyAlignment="1">
      <alignment horizontal="center"/>
    </xf>
    <xf numFmtId="0" fontId="0" fillId="18" borderId="13" xfId="0" applyFill="1" applyBorder="1" applyAlignment="1">
      <alignment horizontal="center"/>
    </xf>
    <xf numFmtId="0" fontId="1" fillId="17" borderId="14" xfId="0" applyFont="1" applyFill="1" applyBorder="1" applyAlignment="1">
      <alignment horizontal="center"/>
    </xf>
    <xf numFmtId="0" fontId="1" fillId="17" borderId="10" xfId="0" applyFont="1" applyFill="1" applyBorder="1" applyAlignment="1">
      <alignment horizontal="center"/>
    </xf>
    <xf numFmtId="0" fontId="1" fillId="17" borderId="30" xfId="0" applyFont="1" applyFill="1" applyBorder="1" applyAlignment="1">
      <alignment horizontal="center"/>
    </xf>
    <xf numFmtId="0" fontId="1" fillId="17" borderId="39" xfId="0" applyFont="1" applyFill="1" applyBorder="1" applyAlignment="1">
      <alignment horizontal="center"/>
    </xf>
    <xf numFmtId="0" fontId="1" fillId="17" borderId="37" xfId="0" applyFont="1" applyFill="1" applyBorder="1" applyAlignment="1">
      <alignment horizontal="center"/>
    </xf>
    <xf numFmtId="0" fontId="1" fillId="17" borderId="38" xfId="0" applyFont="1" applyFill="1" applyBorder="1" applyAlignment="1">
      <alignment horizontal="center"/>
    </xf>
    <xf numFmtId="1" fontId="1" fillId="17" borderId="39" xfId="0" applyNumberFormat="1" applyFont="1" applyFill="1" applyBorder="1" applyAlignment="1">
      <alignment horizontal="center"/>
    </xf>
    <xf numFmtId="1" fontId="1" fillId="17" borderId="37" xfId="0" applyNumberFormat="1" applyFont="1" applyFill="1" applyBorder="1" applyAlignment="1">
      <alignment horizontal="center"/>
    </xf>
    <xf numFmtId="0" fontId="17" fillId="0" borderId="36" xfId="0" applyFont="1" applyBorder="1" applyAlignment="1">
      <alignment horizontal="left"/>
    </xf>
    <xf numFmtId="0" fontId="0" fillId="14" borderId="46" xfId="0" applyFill="1" applyBorder="1" applyAlignment="1">
      <alignment horizontal="center"/>
    </xf>
    <xf numFmtId="0" fontId="0" fillId="3" borderId="46" xfId="0" applyFill="1" applyBorder="1" applyAlignment="1">
      <alignment horizontal="center"/>
    </xf>
    <xf numFmtId="0" fontId="1" fillId="9" borderId="11" xfId="0" applyFont="1" applyFill="1" applyBorder="1" applyAlignment="1">
      <alignment horizontal="center"/>
    </xf>
    <xf numFmtId="0" fontId="1" fillId="11" borderId="11" xfId="0" applyFont="1" applyFill="1" applyBorder="1" applyAlignment="1">
      <alignment horizontal="center"/>
    </xf>
    <xf numFmtId="0" fontId="1" fillId="11" borderId="28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1" fillId="11" borderId="46" xfId="0" applyFont="1" applyFill="1" applyBorder="1" applyAlignment="1">
      <alignment horizontal="center"/>
    </xf>
    <xf numFmtId="0" fontId="11" fillId="0" borderId="41" xfId="0" applyFont="1" applyBorder="1" applyAlignment="1">
      <alignment horizontal="left" vertical="center"/>
    </xf>
    <xf numFmtId="0" fontId="1" fillId="11" borderId="36" xfId="0" applyFont="1" applyFill="1" applyBorder="1" applyAlignment="1">
      <alignment horizontal="center"/>
    </xf>
    <xf numFmtId="0" fontId="1" fillId="11" borderId="37" xfId="0" applyFont="1" applyFill="1" applyBorder="1" applyAlignment="1">
      <alignment horizontal="center"/>
    </xf>
    <xf numFmtId="1" fontId="11" fillId="10" borderId="31" xfId="0" applyNumberFormat="1" applyFont="1" applyFill="1" applyBorder="1" applyAlignment="1">
      <alignment horizontal="center"/>
    </xf>
    <xf numFmtId="0" fontId="11" fillId="0" borderId="1" xfId="0" applyFont="1" applyBorder="1" applyAlignment="1">
      <alignment horizontal="left" vertical="center"/>
    </xf>
    <xf numFmtId="0" fontId="0" fillId="11" borderId="46" xfId="0" applyFill="1" applyBorder="1"/>
    <xf numFmtId="0" fontId="17" fillId="0" borderId="36" xfId="0" applyFont="1" applyBorder="1"/>
    <xf numFmtId="0" fontId="17" fillId="0" borderId="11" xfId="0" applyFont="1" applyBorder="1"/>
    <xf numFmtId="0" fontId="11" fillId="0" borderId="2" xfId="0" applyFont="1" applyBorder="1" applyAlignment="1">
      <alignment vertical="center"/>
    </xf>
    <xf numFmtId="0" fontId="0" fillId="0" borderId="0" xfId="0" applyAlignment="1">
      <alignment wrapText="1"/>
    </xf>
    <xf numFmtId="0" fontId="1" fillId="0" borderId="1" xfId="0" applyFont="1" applyBorder="1" applyAlignment="1">
      <alignment horizontal="center" vertical="center" wrapText="1"/>
    </xf>
    <xf numFmtId="0" fontId="0" fillId="0" borderId="55" xfId="0" applyBorder="1"/>
    <xf numFmtId="0" fontId="0" fillId="0" borderId="56" xfId="0" applyBorder="1"/>
    <xf numFmtId="0" fontId="0" fillId="0" borderId="1" xfId="0" applyBorder="1" applyAlignment="1">
      <alignment horizontal="left"/>
    </xf>
    <xf numFmtId="0" fontId="0" fillId="0" borderId="57" xfId="0" applyBorder="1"/>
    <xf numFmtId="0" fontId="0" fillId="0" borderId="27" xfId="0" applyBorder="1"/>
    <xf numFmtId="0" fontId="0" fillId="0" borderId="58" xfId="0" applyBorder="1"/>
    <xf numFmtId="0" fontId="21" fillId="0" borderId="31" xfId="0" applyFont="1" applyBorder="1" applyAlignment="1">
      <alignment horizontal="center" vertical="center" wrapText="1"/>
    </xf>
    <xf numFmtId="0" fontId="21" fillId="0" borderId="47" xfId="0" applyFont="1" applyBorder="1" applyAlignment="1">
      <alignment horizontal="center" vertical="center" wrapText="1"/>
    </xf>
    <xf numFmtId="0" fontId="21" fillId="0" borderId="33" xfId="0" applyFont="1" applyBorder="1" applyAlignment="1">
      <alignment horizontal="center" vertical="center" wrapText="1"/>
    </xf>
    <xf numFmtId="0" fontId="0" fillId="0" borderId="59" xfId="0" applyBorder="1"/>
    <xf numFmtId="0" fontId="0" fillId="0" borderId="60" xfId="0" applyBorder="1"/>
    <xf numFmtId="0" fontId="0" fillId="0" borderId="61" xfId="0" applyBorder="1"/>
    <xf numFmtId="0" fontId="0" fillId="0" borderId="62" xfId="0" applyBorder="1"/>
    <xf numFmtId="0" fontId="0" fillId="11" borderId="28" xfId="0" applyFill="1" applyBorder="1"/>
    <xf numFmtId="0" fontId="1" fillId="2" borderId="28" xfId="0" applyFont="1" applyFill="1" applyBorder="1" applyAlignment="1">
      <alignment horizontal="center"/>
    </xf>
    <xf numFmtId="0" fontId="11" fillId="2" borderId="1" xfId="0" applyFont="1" applyFill="1" applyBorder="1" applyAlignment="1">
      <alignment horizontal="center"/>
    </xf>
    <xf numFmtId="0" fontId="11" fillId="2" borderId="46" xfId="0" applyFont="1" applyFill="1" applyBorder="1" applyAlignment="1">
      <alignment horizontal="center"/>
    </xf>
    <xf numFmtId="0" fontId="2" fillId="11" borderId="11" xfId="0" applyFont="1" applyFill="1" applyBorder="1" applyAlignment="1">
      <alignment horizontal="center"/>
    </xf>
    <xf numFmtId="0" fontId="1" fillId="13" borderId="16" xfId="0" applyFont="1" applyFill="1" applyBorder="1" applyAlignment="1">
      <alignment horizontal="center"/>
    </xf>
    <xf numFmtId="0" fontId="1" fillId="6" borderId="30" xfId="0" applyFont="1" applyFill="1" applyBorder="1" applyAlignment="1">
      <alignment horizontal="center"/>
    </xf>
    <xf numFmtId="0" fontId="2" fillId="0" borderId="12" xfId="0" applyFont="1" applyBorder="1"/>
    <xf numFmtId="0" fontId="0" fillId="15" borderId="25" xfId="0" applyFill="1" applyBorder="1" applyAlignment="1">
      <alignment horizontal="center"/>
    </xf>
    <xf numFmtId="0" fontId="0" fillId="7" borderId="53" xfId="0" applyFill="1" applyBorder="1" applyAlignment="1">
      <alignment horizontal="center"/>
    </xf>
    <xf numFmtId="0" fontId="1" fillId="16" borderId="23" xfId="0" applyFont="1" applyFill="1" applyBorder="1" applyAlignment="1">
      <alignment horizontal="center"/>
    </xf>
    <xf numFmtId="0" fontId="0" fillId="9" borderId="25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10" fillId="9" borderId="25" xfId="0" applyFont="1" applyFill="1" applyBorder="1" applyAlignment="1">
      <alignment horizontal="center"/>
    </xf>
    <xf numFmtId="0" fontId="0" fillId="18" borderId="37" xfId="0" applyFill="1" applyBorder="1" applyAlignment="1">
      <alignment horizontal="center"/>
    </xf>
    <xf numFmtId="0" fontId="12" fillId="18" borderId="37" xfId="0" applyFont="1" applyFill="1" applyBorder="1" applyAlignment="1">
      <alignment horizontal="center"/>
    </xf>
    <xf numFmtId="0" fontId="0" fillId="8" borderId="37" xfId="0" applyFill="1" applyBorder="1" applyAlignment="1">
      <alignment horizontal="center"/>
    </xf>
    <xf numFmtId="0" fontId="12" fillId="8" borderId="37" xfId="0" applyFont="1" applyFill="1" applyBorder="1" applyAlignment="1">
      <alignment horizontal="center"/>
    </xf>
    <xf numFmtId="0" fontId="16" fillId="9" borderId="9" xfId="0" applyFont="1" applyFill="1" applyBorder="1" applyAlignment="1">
      <alignment horizontal="center"/>
    </xf>
    <xf numFmtId="0" fontId="0" fillId="11" borderId="53" xfId="0" applyFill="1" applyBorder="1" applyAlignment="1">
      <alignment horizontal="center"/>
    </xf>
    <xf numFmtId="0" fontId="0" fillId="11" borderId="25" xfId="0" applyFill="1" applyBorder="1" applyAlignment="1">
      <alignment horizontal="center"/>
    </xf>
    <xf numFmtId="0" fontId="2" fillId="0" borderId="45" xfId="0" applyFont="1" applyBorder="1" applyAlignment="1">
      <alignment horizontal="left"/>
    </xf>
    <xf numFmtId="0" fontId="1" fillId="9" borderId="67" xfId="0" applyFont="1" applyFill="1" applyBorder="1" applyAlignment="1">
      <alignment horizontal="center"/>
    </xf>
    <xf numFmtId="0" fontId="1" fillId="9" borderId="45" xfId="0" applyFont="1" applyFill="1" applyBorder="1" applyAlignment="1">
      <alignment horizontal="center"/>
    </xf>
    <xf numFmtId="0" fontId="1" fillId="13" borderId="68" xfId="0" applyFont="1" applyFill="1" applyBorder="1" applyAlignment="1">
      <alignment horizontal="center"/>
    </xf>
    <xf numFmtId="0" fontId="0" fillId="14" borderId="69" xfId="0" applyFill="1" applyBorder="1" applyAlignment="1">
      <alignment horizontal="center"/>
    </xf>
    <xf numFmtId="0" fontId="0" fillId="3" borderId="44" xfId="0" applyFill="1" applyBorder="1" applyAlignment="1">
      <alignment horizontal="center"/>
    </xf>
    <xf numFmtId="0" fontId="0" fillId="9" borderId="70" xfId="0" applyFill="1" applyBorder="1"/>
    <xf numFmtId="0" fontId="0" fillId="11" borderId="43" xfId="0" applyFill="1" applyBorder="1" applyAlignment="1">
      <alignment horizontal="center"/>
    </xf>
    <xf numFmtId="0" fontId="0" fillId="15" borderId="68" xfId="0" applyFill="1" applyBorder="1" applyAlignment="1">
      <alignment horizontal="center"/>
    </xf>
    <xf numFmtId="0" fontId="0" fillId="11" borderId="61" xfId="0" applyFill="1" applyBorder="1" applyAlignment="1">
      <alignment horizontal="center"/>
    </xf>
    <xf numFmtId="0" fontId="1" fillId="11" borderId="42" xfId="0" applyFont="1" applyFill="1" applyBorder="1" applyAlignment="1">
      <alignment horizontal="center"/>
    </xf>
    <xf numFmtId="0" fontId="1" fillId="16" borderId="70" xfId="0" applyFont="1" applyFill="1" applyBorder="1" applyAlignment="1">
      <alignment horizontal="center"/>
    </xf>
    <xf numFmtId="0" fontId="0" fillId="11" borderId="64" xfId="0" applyFill="1" applyBorder="1" applyAlignment="1">
      <alignment horizontal="center"/>
    </xf>
    <xf numFmtId="0" fontId="0" fillId="18" borderId="38" xfId="0" applyFill="1" applyBorder="1" applyAlignment="1">
      <alignment horizontal="center"/>
    </xf>
    <xf numFmtId="0" fontId="0" fillId="8" borderId="71" xfId="0" applyFill="1" applyBorder="1" applyAlignment="1">
      <alignment horizontal="center"/>
    </xf>
    <xf numFmtId="0" fontId="2" fillId="0" borderId="43" xfId="0" applyFont="1" applyBorder="1"/>
    <xf numFmtId="0" fontId="11" fillId="0" borderId="72" xfId="0" applyFont="1" applyBorder="1"/>
    <xf numFmtId="0" fontId="1" fillId="9" borderId="44" xfId="0" applyFont="1" applyFill="1" applyBorder="1" applyAlignment="1">
      <alignment horizontal="center"/>
    </xf>
    <xf numFmtId="0" fontId="1" fillId="6" borderId="70" xfId="0" applyFont="1" applyFill="1" applyBorder="1" applyAlignment="1">
      <alignment horizontal="center"/>
    </xf>
    <xf numFmtId="0" fontId="0" fillId="14" borderId="43" xfId="0" applyFill="1" applyBorder="1" applyAlignment="1">
      <alignment horizontal="center"/>
    </xf>
    <xf numFmtId="0" fontId="0" fillId="7" borderId="73" xfId="0" applyFill="1" applyBorder="1" applyAlignment="1">
      <alignment horizontal="center"/>
    </xf>
    <xf numFmtId="0" fontId="0" fillId="9" borderId="64" xfId="0" applyFill="1" applyBorder="1" applyAlignment="1">
      <alignment horizontal="center"/>
    </xf>
    <xf numFmtId="0" fontId="0" fillId="9" borderId="39" xfId="0" applyFill="1" applyBorder="1" applyAlignment="1">
      <alignment horizontal="center"/>
    </xf>
    <xf numFmtId="0" fontId="0" fillId="8" borderId="67" xfId="0" applyFill="1" applyBorder="1" applyAlignment="1">
      <alignment horizontal="center"/>
    </xf>
    <xf numFmtId="0" fontId="1" fillId="13" borderId="76" xfId="0" applyFont="1" applyFill="1" applyBorder="1" applyAlignment="1">
      <alignment horizontal="center"/>
    </xf>
    <xf numFmtId="0" fontId="1" fillId="11" borderId="77" xfId="0" applyFont="1" applyFill="1" applyBorder="1" applyAlignment="1">
      <alignment horizontal="center"/>
    </xf>
    <xf numFmtId="0" fontId="0" fillId="9" borderId="78" xfId="0" applyFill="1" applyBorder="1" applyAlignment="1">
      <alignment horizontal="center"/>
    </xf>
    <xf numFmtId="0" fontId="0" fillId="9" borderId="79" xfId="0" applyFill="1" applyBorder="1"/>
    <xf numFmtId="0" fontId="0" fillId="15" borderId="76" xfId="0" applyFill="1" applyBorder="1" applyAlignment="1">
      <alignment horizontal="center"/>
    </xf>
    <xf numFmtId="0" fontId="0" fillId="11" borderId="50" xfId="0" applyFill="1" applyBorder="1" applyAlignment="1">
      <alignment horizontal="center"/>
    </xf>
    <xf numFmtId="0" fontId="1" fillId="16" borderId="79" xfId="0" applyFont="1" applyFill="1" applyBorder="1" applyAlignment="1">
      <alignment horizontal="center"/>
    </xf>
    <xf numFmtId="0" fontId="0" fillId="11" borderId="80" xfId="0" applyFill="1" applyBorder="1" applyAlignment="1">
      <alignment horizontal="center"/>
    </xf>
    <xf numFmtId="0" fontId="10" fillId="9" borderId="64" xfId="0" applyFont="1" applyFill="1" applyBorder="1" applyAlignment="1">
      <alignment horizontal="center"/>
    </xf>
    <xf numFmtId="0" fontId="0" fillId="18" borderId="76" xfId="0" applyFill="1" applyBorder="1" applyAlignment="1">
      <alignment horizontal="center"/>
    </xf>
    <xf numFmtId="0" fontId="10" fillId="9" borderId="68" xfId="0" applyFont="1" applyFill="1" applyBorder="1" applyAlignment="1">
      <alignment horizontal="center"/>
    </xf>
    <xf numFmtId="0" fontId="0" fillId="11" borderId="77" xfId="0" applyFill="1" applyBorder="1" applyAlignment="1">
      <alignment horizontal="center"/>
    </xf>
    <xf numFmtId="0" fontId="10" fillId="9" borderId="70" xfId="0" applyFont="1" applyFill="1" applyBorder="1" applyAlignment="1">
      <alignment horizontal="center"/>
    </xf>
    <xf numFmtId="0" fontId="1" fillId="9" borderId="69" xfId="0" applyFont="1" applyFill="1" applyBorder="1" applyAlignment="1">
      <alignment horizontal="center"/>
    </xf>
    <xf numFmtId="0" fontId="0" fillId="14" borderId="45" xfId="0" applyFill="1" applyBorder="1" applyAlignment="1">
      <alignment horizontal="center"/>
    </xf>
    <xf numFmtId="0" fontId="16" fillId="9" borderId="43" xfId="0" applyFont="1" applyFill="1" applyBorder="1" applyAlignment="1">
      <alignment horizontal="center"/>
    </xf>
    <xf numFmtId="0" fontId="16" fillId="9" borderId="48" xfId="0" applyFont="1" applyFill="1" applyBorder="1" applyAlignment="1">
      <alignment horizontal="center"/>
    </xf>
    <xf numFmtId="0" fontId="1" fillId="9" borderId="42" xfId="0" applyFont="1" applyFill="1" applyBorder="1" applyAlignment="1">
      <alignment horizontal="center"/>
    </xf>
    <xf numFmtId="0" fontId="0" fillId="9" borderId="68" xfId="0" applyFill="1" applyBorder="1" applyAlignment="1">
      <alignment horizontal="center"/>
    </xf>
    <xf numFmtId="0" fontId="0" fillId="9" borderId="70" xfId="0" applyFill="1" applyBorder="1" applyAlignment="1">
      <alignment horizontal="center"/>
    </xf>
    <xf numFmtId="0" fontId="0" fillId="9" borderId="65" xfId="0" applyFill="1" applyBorder="1" applyAlignment="1">
      <alignment horizontal="center"/>
    </xf>
    <xf numFmtId="0" fontId="0" fillId="9" borderId="66" xfId="0" applyFill="1" applyBorder="1" applyAlignment="1">
      <alignment horizontal="center"/>
    </xf>
    <xf numFmtId="0" fontId="0" fillId="9" borderId="69" xfId="0" applyFill="1" applyBorder="1" applyAlignment="1">
      <alignment horizontal="center"/>
    </xf>
    <xf numFmtId="0" fontId="0" fillId="9" borderId="48" xfId="0" applyFill="1" applyBorder="1" applyAlignment="1">
      <alignment horizontal="center"/>
    </xf>
    <xf numFmtId="0" fontId="1" fillId="2" borderId="71" xfId="0" applyFont="1" applyFill="1" applyBorder="1" applyAlignment="1">
      <alignment horizontal="center"/>
    </xf>
    <xf numFmtId="0" fontId="0" fillId="18" borderId="71" xfId="0" applyFill="1" applyBorder="1" applyAlignment="1">
      <alignment horizontal="center"/>
    </xf>
    <xf numFmtId="0" fontId="0" fillId="8" borderId="38" xfId="0" applyFill="1" applyBorder="1" applyAlignment="1">
      <alignment horizontal="center"/>
    </xf>
    <xf numFmtId="0" fontId="11" fillId="0" borderId="67" xfId="0" applyFont="1" applyBorder="1"/>
    <xf numFmtId="0" fontId="0" fillId="3" borderId="67" xfId="0" applyFill="1" applyBorder="1" applyAlignment="1">
      <alignment horizontal="center"/>
    </xf>
    <xf numFmtId="0" fontId="0" fillId="18" borderId="69" xfId="0" applyFill="1" applyBorder="1" applyAlignment="1">
      <alignment horizontal="center"/>
    </xf>
    <xf numFmtId="0" fontId="12" fillId="9" borderId="25" xfId="0" applyFont="1" applyFill="1" applyBorder="1" applyAlignment="1">
      <alignment horizontal="center"/>
    </xf>
    <xf numFmtId="0" fontId="12" fillId="9" borderId="30" xfId="0" applyFont="1" applyFill="1" applyBorder="1" applyAlignment="1">
      <alignment horizontal="center"/>
    </xf>
    <xf numFmtId="0" fontId="11" fillId="9" borderId="39" xfId="0" applyFont="1" applyFill="1" applyBorder="1" applyAlignment="1">
      <alignment horizontal="center"/>
    </xf>
    <xf numFmtId="0" fontId="12" fillId="11" borderId="25" xfId="0" applyFont="1" applyFill="1" applyBorder="1" applyAlignment="1">
      <alignment horizontal="center"/>
    </xf>
    <xf numFmtId="0" fontId="12" fillId="11" borderId="30" xfId="0" applyFont="1" applyFill="1" applyBorder="1" applyAlignment="1">
      <alignment horizontal="center"/>
    </xf>
    <xf numFmtId="0" fontId="3" fillId="0" borderId="43" xfId="0" applyFont="1" applyBorder="1"/>
    <xf numFmtId="0" fontId="18" fillId="0" borderId="65" xfId="0" applyFont="1" applyBorder="1" applyAlignment="1">
      <alignment horizontal="left"/>
    </xf>
    <xf numFmtId="0" fontId="18" fillId="0" borderId="66" xfId="0" applyFont="1" applyBorder="1" applyAlignment="1">
      <alignment horizontal="left"/>
    </xf>
    <xf numFmtId="0" fontId="0" fillId="9" borderId="45" xfId="0" applyFill="1" applyBorder="1" applyAlignment="1">
      <alignment horizontal="center"/>
    </xf>
    <xf numFmtId="0" fontId="0" fillId="9" borderId="44" xfId="0" applyFill="1" applyBorder="1" applyAlignment="1">
      <alignment horizontal="center"/>
    </xf>
    <xf numFmtId="0" fontId="1" fillId="11" borderId="70" xfId="0" applyFont="1" applyFill="1" applyBorder="1" applyAlignment="1">
      <alignment horizontal="center"/>
    </xf>
    <xf numFmtId="0" fontId="0" fillId="14" borderId="61" xfId="0" applyFill="1" applyBorder="1" applyAlignment="1">
      <alignment horizontal="center"/>
    </xf>
    <xf numFmtId="0" fontId="0" fillId="11" borderId="73" xfId="0" applyFill="1" applyBorder="1"/>
    <xf numFmtId="0" fontId="0" fillId="11" borderId="83" xfId="0" applyFill="1" applyBorder="1" applyAlignment="1">
      <alignment horizontal="center"/>
    </xf>
    <xf numFmtId="0" fontId="0" fillId="11" borderId="68" xfId="0" applyFill="1" applyBorder="1" applyAlignment="1">
      <alignment horizontal="center"/>
    </xf>
    <xf numFmtId="0" fontId="0" fillId="11" borderId="70" xfId="0" applyFill="1" applyBorder="1" applyAlignment="1">
      <alignment horizontal="center"/>
    </xf>
    <xf numFmtId="0" fontId="3" fillId="0" borderId="45" xfId="0" applyFont="1" applyBorder="1" applyAlignment="1">
      <alignment horizontal="left"/>
    </xf>
    <xf numFmtId="0" fontId="1" fillId="9" borderId="41" xfId="0" applyFont="1" applyFill="1" applyBorder="1" applyAlignment="1">
      <alignment horizontal="center"/>
    </xf>
    <xf numFmtId="0" fontId="0" fillId="11" borderId="73" xfId="0" applyFill="1" applyBorder="1" applyAlignment="1">
      <alignment horizontal="center"/>
    </xf>
    <xf numFmtId="0" fontId="0" fillId="11" borderId="44" xfId="0" applyFill="1" applyBorder="1" applyAlignment="1">
      <alignment horizontal="center"/>
    </xf>
    <xf numFmtId="0" fontId="18" fillId="0" borderId="16" xfId="0" applyFont="1" applyBorder="1" applyAlignment="1">
      <alignment horizontal="left"/>
    </xf>
    <xf numFmtId="0" fontId="3" fillId="0" borderId="69" xfId="0" applyFont="1" applyBorder="1" applyAlignment="1">
      <alignment horizontal="left"/>
    </xf>
    <xf numFmtId="0" fontId="1" fillId="11" borderId="41" xfId="0" applyFont="1" applyFill="1" applyBorder="1" applyAlignment="1">
      <alignment horizontal="center"/>
    </xf>
    <xf numFmtId="0" fontId="1" fillId="16" borderId="30" xfId="0" applyFont="1" applyFill="1" applyBorder="1" applyAlignment="1">
      <alignment horizontal="center"/>
    </xf>
    <xf numFmtId="0" fontId="1" fillId="11" borderId="67" xfId="0" applyFont="1" applyFill="1" applyBorder="1" applyAlignment="1">
      <alignment horizontal="center"/>
    </xf>
    <xf numFmtId="0" fontId="1" fillId="11" borderId="45" xfId="0" applyFont="1" applyFill="1" applyBorder="1" applyAlignment="1">
      <alignment horizontal="center"/>
    </xf>
    <xf numFmtId="0" fontId="0" fillId="15" borderId="73" xfId="0" applyFill="1" applyBorder="1" applyAlignment="1">
      <alignment horizontal="center"/>
    </xf>
    <xf numFmtId="0" fontId="1" fillId="16" borderId="73" xfId="0" applyFont="1" applyFill="1" applyBorder="1" applyAlignment="1">
      <alignment horizontal="center"/>
    </xf>
    <xf numFmtId="0" fontId="11" fillId="11" borderId="73" xfId="0" applyFont="1" applyFill="1" applyBorder="1" applyAlignment="1">
      <alignment horizontal="center"/>
    </xf>
    <xf numFmtId="0" fontId="0" fillId="8" borderId="61" xfId="0" applyFill="1" applyBorder="1" applyAlignment="1">
      <alignment horizontal="center"/>
    </xf>
    <xf numFmtId="0" fontId="0" fillId="18" borderId="61" xfId="0" applyFill="1" applyBorder="1" applyAlignment="1">
      <alignment horizontal="center"/>
    </xf>
    <xf numFmtId="0" fontId="0" fillId="8" borderId="46" xfId="0" applyFill="1" applyBorder="1" applyAlignment="1">
      <alignment horizontal="center"/>
    </xf>
    <xf numFmtId="0" fontId="17" fillId="0" borderId="43" xfId="0" applyFont="1" applyBorder="1" applyAlignment="1">
      <alignment horizontal="left"/>
    </xf>
    <xf numFmtId="0" fontId="1" fillId="6" borderId="79" xfId="0" applyFont="1" applyFill="1" applyBorder="1" applyAlignment="1">
      <alignment horizontal="center"/>
    </xf>
    <xf numFmtId="0" fontId="0" fillId="11" borderId="85" xfId="0" applyFill="1" applyBorder="1" applyAlignment="1">
      <alignment horizontal="center"/>
    </xf>
    <xf numFmtId="0" fontId="0" fillId="11" borderId="86" xfId="0" applyFill="1" applyBorder="1" applyAlignment="1">
      <alignment horizontal="left"/>
    </xf>
    <xf numFmtId="0" fontId="0" fillId="15" borderId="87" xfId="0" applyFill="1" applyBorder="1" applyAlignment="1">
      <alignment horizontal="left"/>
    </xf>
    <xf numFmtId="0" fontId="0" fillId="7" borderId="87" xfId="0" applyFill="1" applyBorder="1" applyAlignment="1">
      <alignment horizontal="left"/>
    </xf>
    <xf numFmtId="0" fontId="1" fillId="16" borderId="87" xfId="0" applyFont="1" applyFill="1" applyBorder="1" applyAlignment="1">
      <alignment horizontal="center"/>
    </xf>
    <xf numFmtId="0" fontId="11" fillId="11" borderId="87" xfId="0" applyFont="1" applyFill="1" applyBorder="1" applyAlignment="1">
      <alignment horizontal="left"/>
    </xf>
    <xf numFmtId="0" fontId="0" fillId="18" borderId="87" xfId="0" applyFill="1" applyBorder="1" applyAlignment="1">
      <alignment horizontal="center"/>
    </xf>
    <xf numFmtId="0" fontId="0" fillId="8" borderId="79" xfId="0" applyFill="1" applyBorder="1" applyAlignment="1">
      <alignment horizontal="center"/>
    </xf>
    <xf numFmtId="0" fontId="1" fillId="13" borderId="78" xfId="0" applyFont="1" applyFill="1" applyBorder="1" applyAlignment="1">
      <alignment horizontal="center"/>
    </xf>
    <xf numFmtId="0" fontId="1" fillId="13" borderId="15" xfId="0" applyFont="1" applyFill="1" applyBorder="1" applyAlignment="1">
      <alignment horizontal="center"/>
    </xf>
    <xf numFmtId="0" fontId="1" fillId="11" borderId="79" xfId="0" applyFont="1" applyFill="1" applyBorder="1" applyAlignment="1">
      <alignment horizontal="center"/>
    </xf>
    <xf numFmtId="0" fontId="0" fillId="11" borderId="87" xfId="0" applyFill="1" applyBorder="1" applyAlignment="1">
      <alignment horizontal="center"/>
    </xf>
    <xf numFmtId="0" fontId="0" fillId="11" borderId="85" xfId="0" applyFill="1" applyBorder="1"/>
    <xf numFmtId="0" fontId="0" fillId="11" borderId="87" xfId="0" applyFill="1" applyBorder="1"/>
    <xf numFmtId="0" fontId="0" fillId="15" borderId="87" xfId="0" applyFill="1" applyBorder="1" applyAlignment="1">
      <alignment horizontal="center"/>
    </xf>
    <xf numFmtId="0" fontId="0" fillId="7" borderId="87" xfId="0" applyFill="1" applyBorder="1" applyAlignment="1">
      <alignment horizontal="center"/>
    </xf>
    <xf numFmtId="0" fontId="11" fillId="11" borderId="87" xfId="0" applyFont="1" applyFill="1" applyBorder="1" applyAlignment="1">
      <alignment horizontal="center"/>
    </xf>
    <xf numFmtId="0" fontId="0" fillId="11" borderId="79" xfId="0" applyFill="1" applyBorder="1" applyAlignment="1">
      <alignment horizontal="center"/>
    </xf>
    <xf numFmtId="0" fontId="1" fillId="6" borderId="23" xfId="0" applyFont="1" applyFill="1" applyBorder="1" applyAlignment="1">
      <alignment horizontal="center"/>
    </xf>
    <xf numFmtId="0" fontId="1" fillId="9" borderId="90" xfId="0" applyFont="1" applyFill="1" applyBorder="1" applyAlignment="1">
      <alignment horizontal="center"/>
    </xf>
    <xf numFmtId="0" fontId="0" fillId="19" borderId="0" xfId="0" applyFill="1"/>
    <xf numFmtId="1" fontId="1" fillId="10" borderId="52" xfId="0" applyNumberFormat="1" applyFont="1" applyFill="1" applyBorder="1" applyAlignment="1">
      <alignment horizontal="center"/>
    </xf>
    <xf numFmtId="0" fontId="1" fillId="17" borderId="45" xfId="0" applyFont="1" applyFill="1" applyBorder="1" applyAlignment="1">
      <alignment horizontal="center"/>
    </xf>
    <xf numFmtId="0" fontId="0" fillId="19" borderId="46" xfId="0" applyFill="1" applyBorder="1"/>
    <xf numFmtId="0" fontId="0" fillId="19" borderId="1" xfId="0" applyFill="1" applyBorder="1"/>
    <xf numFmtId="1" fontId="1" fillId="10" borderId="84" xfId="0" applyNumberFormat="1" applyFont="1" applyFill="1" applyBorder="1" applyAlignment="1">
      <alignment horizontal="center"/>
    </xf>
    <xf numFmtId="1" fontId="1" fillId="17" borderId="16" xfId="0" applyNumberFormat="1" applyFont="1" applyFill="1" applyBorder="1" applyAlignment="1">
      <alignment horizontal="center"/>
    </xf>
    <xf numFmtId="1" fontId="1" fillId="17" borderId="36" xfId="0" applyNumberFormat="1" applyFont="1" applyFill="1" applyBorder="1" applyAlignment="1">
      <alignment horizontal="center"/>
    </xf>
    <xf numFmtId="1" fontId="1" fillId="17" borderId="45" xfId="0" applyNumberFormat="1" applyFont="1" applyFill="1" applyBorder="1" applyAlignment="1">
      <alignment horizontal="center"/>
    </xf>
    <xf numFmtId="1" fontId="1" fillId="10" borderId="74" xfId="0" applyNumberFormat="1" applyFont="1" applyFill="1" applyBorder="1" applyAlignment="1">
      <alignment horizontal="center"/>
    </xf>
    <xf numFmtId="0" fontId="1" fillId="17" borderId="36" xfId="0" applyFont="1" applyFill="1" applyBorder="1" applyAlignment="1">
      <alignment horizontal="center"/>
    </xf>
    <xf numFmtId="0" fontId="1" fillId="17" borderId="91" xfId="0" applyFont="1" applyFill="1" applyBorder="1" applyAlignment="1">
      <alignment horizontal="center"/>
    </xf>
    <xf numFmtId="0" fontId="1" fillId="17" borderId="92" xfId="0" applyFont="1" applyFill="1" applyBorder="1" applyAlignment="1">
      <alignment horizontal="center"/>
    </xf>
    <xf numFmtId="0" fontId="1" fillId="8" borderId="16" xfId="0" applyFont="1" applyFill="1" applyBorder="1" applyAlignment="1">
      <alignment horizontal="center"/>
    </xf>
    <xf numFmtId="0" fontId="1" fillId="8" borderId="36" xfId="0" applyFont="1" applyFill="1" applyBorder="1" applyAlignment="1">
      <alignment horizontal="center"/>
    </xf>
    <xf numFmtId="0" fontId="1" fillId="8" borderId="45" xfId="0" applyFont="1" applyFill="1" applyBorder="1" applyAlignment="1">
      <alignment horizontal="center"/>
    </xf>
    <xf numFmtId="0" fontId="1" fillId="17" borderId="93" xfId="0" applyFont="1" applyFill="1" applyBorder="1" applyAlignment="1">
      <alignment horizontal="center"/>
    </xf>
    <xf numFmtId="0" fontId="1" fillId="17" borderId="2" xfId="0" applyFont="1" applyFill="1" applyBorder="1" applyAlignment="1">
      <alignment horizontal="center"/>
    </xf>
    <xf numFmtId="0" fontId="1" fillId="17" borderId="60" xfId="0" applyFont="1" applyFill="1" applyBorder="1" applyAlignment="1">
      <alignment horizontal="center"/>
    </xf>
    <xf numFmtId="0" fontId="1" fillId="17" borderId="72" xfId="0" applyFont="1" applyFill="1" applyBorder="1" applyAlignment="1">
      <alignment horizontal="center"/>
    </xf>
    <xf numFmtId="1" fontId="1" fillId="10" borderId="94" xfId="0" applyNumberFormat="1" applyFont="1" applyFill="1" applyBorder="1" applyAlignment="1">
      <alignment horizontal="center"/>
    </xf>
    <xf numFmtId="1" fontId="1" fillId="10" borderId="15" xfId="0" applyNumberFormat="1" applyFont="1" applyFill="1" applyBorder="1" applyAlignment="1">
      <alignment horizontal="center"/>
    </xf>
    <xf numFmtId="0" fontId="0" fillId="19" borderId="1" xfId="0" applyFill="1" applyBorder="1" applyAlignment="1">
      <alignment horizontal="left"/>
    </xf>
    <xf numFmtId="1" fontId="1" fillId="19" borderId="1" xfId="0" applyNumberFormat="1" applyFont="1" applyFill="1" applyBorder="1" applyAlignment="1">
      <alignment horizontal="center"/>
    </xf>
    <xf numFmtId="1" fontId="1" fillId="19" borderId="1" xfId="0" applyNumberFormat="1" applyFont="1" applyFill="1" applyBorder="1" applyAlignment="1">
      <alignment horizontal="center" vertical="center"/>
    </xf>
    <xf numFmtId="2" fontId="0" fillId="3" borderId="1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17" fillId="0" borderId="95" xfId="0" applyFont="1" applyBorder="1" applyAlignment="1">
      <alignment horizontal="left"/>
    </xf>
    <xf numFmtId="0" fontId="11" fillId="0" borderId="19" xfId="0" applyFont="1" applyBorder="1"/>
    <xf numFmtId="0" fontId="1" fillId="13" borderId="25" xfId="0" applyFont="1" applyFill="1" applyBorder="1" applyAlignment="1">
      <alignment horizontal="center"/>
    </xf>
    <xf numFmtId="0" fontId="1" fillId="11" borderId="25" xfId="0" applyFont="1" applyFill="1" applyBorder="1" applyAlignment="1">
      <alignment horizontal="center"/>
    </xf>
    <xf numFmtId="0" fontId="0" fillId="11" borderId="30" xfId="0" applyFill="1" applyBorder="1" applyAlignment="1">
      <alignment horizontal="center"/>
    </xf>
    <xf numFmtId="0" fontId="0" fillId="11" borderId="27" xfId="0" applyFill="1" applyBorder="1" applyAlignment="1">
      <alignment horizontal="center"/>
    </xf>
    <xf numFmtId="0" fontId="1" fillId="6" borderId="99" xfId="0" applyFont="1" applyFill="1" applyBorder="1" applyAlignment="1">
      <alignment horizontal="center"/>
    </xf>
    <xf numFmtId="0" fontId="17" fillId="0" borderId="100" xfId="0" applyFont="1" applyBorder="1" applyAlignment="1">
      <alignment horizontal="left"/>
    </xf>
    <xf numFmtId="0" fontId="1" fillId="11" borderId="58" xfId="0" applyFont="1" applyFill="1" applyBorder="1" applyAlignment="1">
      <alignment horizontal="center"/>
    </xf>
    <xf numFmtId="0" fontId="17" fillId="0" borderId="101" xfId="0" applyFont="1" applyBorder="1" applyAlignment="1">
      <alignment horizontal="left"/>
    </xf>
    <xf numFmtId="0" fontId="11" fillId="0" borderId="60" xfId="0" applyFont="1" applyBorder="1" applyAlignment="1">
      <alignment vertical="center"/>
    </xf>
    <xf numFmtId="0" fontId="1" fillId="11" borderId="90" xfId="0" applyFont="1" applyFill="1" applyBorder="1" applyAlignment="1">
      <alignment horizontal="center"/>
    </xf>
    <xf numFmtId="0" fontId="1" fillId="11" borderId="102" xfId="0" applyFont="1" applyFill="1" applyBorder="1" applyAlignment="1">
      <alignment horizontal="center"/>
    </xf>
    <xf numFmtId="0" fontId="0" fillId="11" borderId="103" xfId="0" applyFill="1" applyBorder="1" applyAlignment="1">
      <alignment horizontal="center"/>
    </xf>
    <xf numFmtId="0" fontId="0" fillId="11" borderId="99" xfId="0" applyFill="1" applyBorder="1" applyAlignment="1">
      <alignment horizontal="center"/>
    </xf>
    <xf numFmtId="0" fontId="0" fillId="14" borderId="57" xfId="0" applyFill="1" applyBorder="1" applyAlignment="1">
      <alignment horizontal="center"/>
    </xf>
    <xf numFmtId="0" fontId="0" fillId="3" borderId="58" xfId="0" applyFill="1" applyBorder="1" applyAlignment="1">
      <alignment horizontal="center"/>
    </xf>
    <xf numFmtId="0" fontId="0" fillId="14" borderId="104" xfId="0" applyFill="1" applyBorder="1" applyAlignment="1">
      <alignment horizontal="center"/>
    </xf>
    <xf numFmtId="0" fontId="0" fillId="3" borderId="102" xfId="0" applyFill="1" applyBorder="1" applyAlignment="1">
      <alignment horizontal="center"/>
    </xf>
    <xf numFmtId="0" fontId="0" fillId="15" borderId="103" xfId="0" applyFill="1" applyBorder="1" applyAlignment="1">
      <alignment horizontal="center"/>
    </xf>
    <xf numFmtId="0" fontId="0" fillId="7" borderId="105" xfId="0" applyFill="1" applyBorder="1" applyAlignment="1">
      <alignment horizontal="center"/>
    </xf>
    <xf numFmtId="0" fontId="0" fillId="16" borderId="106" xfId="0" applyFill="1" applyBorder="1" applyAlignment="1">
      <alignment horizontal="center"/>
    </xf>
    <xf numFmtId="0" fontId="0" fillId="11" borderId="57" xfId="0" applyFill="1" applyBorder="1" applyAlignment="1">
      <alignment horizontal="center"/>
    </xf>
    <xf numFmtId="0" fontId="0" fillId="11" borderId="107" xfId="0" applyFill="1" applyBorder="1" applyAlignment="1">
      <alignment horizontal="center"/>
    </xf>
    <xf numFmtId="0" fontId="0" fillId="11" borderId="104" xfId="0" applyFill="1" applyBorder="1" applyAlignment="1">
      <alignment horizontal="center"/>
    </xf>
    <xf numFmtId="0" fontId="0" fillId="11" borderId="108" xfId="0" applyFill="1" applyBorder="1" applyAlignment="1">
      <alignment horizontal="center"/>
    </xf>
    <xf numFmtId="0" fontId="0" fillId="11" borderId="109" xfId="0" applyFill="1" applyBorder="1" applyAlignment="1">
      <alignment horizontal="center"/>
    </xf>
    <xf numFmtId="0" fontId="1" fillId="11" borderId="110" xfId="0" applyFont="1" applyFill="1" applyBorder="1" applyAlignment="1">
      <alignment horizontal="center"/>
    </xf>
    <xf numFmtId="0" fontId="1" fillId="2" borderId="111" xfId="0" applyFont="1" applyFill="1" applyBorder="1" applyAlignment="1">
      <alignment horizontal="center"/>
    </xf>
    <xf numFmtId="0" fontId="1" fillId="2" borderId="112" xfId="0" applyFont="1" applyFill="1" applyBorder="1" applyAlignment="1">
      <alignment horizontal="center"/>
    </xf>
    <xf numFmtId="0" fontId="0" fillId="11" borderId="113" xfId="0" applyFill="1" applyBorder="1" applyAlignment="1">
      <alignment horizontal="center"/>
    </xf>
    <xf numFmtId="1" fontId="1" fillId="10" borderId="114" xfId="0" applyNumberFormat="1" applyFont="1" applyFill="1" applyBorder="1" applyAlignment="1">
      <alignment horizontal="center"/>
    </xf>
    <xf numFmtId="0" fontId="0" fillId="18" borderId="57" xfId="0" applyFill="1" applyBorder="1" applyAlignment="1">
      <alignment horizontal="center"/>
    </xf>
    <xf numFmtId="1" fontId="1" fillId="17" borderId="115" xfId="0" applyNumberFormat="1" applyFont="1" applyFill="1" applyBorder="1" applyAlignment="1">
      <alignment horizontal="center"/>
    </xf>
    <xf numFmtId="0" fontId="0" fillId="18" borderId="104" xfId="0" applyFill="1" applyBorder="1" applyAlignment="1">
      <alignment horizontal="center"/>
    </xf>
    <xf numFmtId="0" fontId="0" fillId="8" borderId="116" xfId="0" applyFill="1" applyBorder="1" applyAlignment="1">
      <alignment horizontal="center"/>
    </xf>
    <xf numFmtId="1" fontId="1" fillId="17" borderId="117" xfId="0" applyNumberFormat="1" applyFont="1" applyFill="1" applyBorder="1" applyAlignment="1">
      <alignment horizontal="center"/>
    </xf>
    <xf numFmtId="0" fontId="1" fillId="6" borderId="58" xfId="0" applyFont="1" applyFill="1" applyBorder="1" applyAlignment="1">
      <alignment horizontal="center"/>
    </xf>
    <xf numFmtId="0" fontId="0" fillId="11" borderId="58" xfId="0" applyFill="1" applyBorder="1" applyAlignment="1">
      <alignment horizontal="center"/>
    </xf>
    <xf numFmtId="0" fontId="0" fillId="15" borderId="57" xfId="0" applyFill="1" applyBorder="1" applyAlignment="1">
      <alignment horizontal="center"/>
    </xf>
    <xf numFmtId="0" fontId="0" fillId="16" borderId="107" xfId="0" applyFill="1" applyBorder="1" applyAlignment="1">
      <alignment horizontal="center"/>
    </xf>
    <xf numFmtId="0" fontId="1" fillId="11" borderId="111" xfId="0" applyFont="1" applyFill="1" applyBorder="1" applyAlignment="1">
      <alignment horizontal="center"/>
    </xf>
    <xf numFmtId="1" fontId="1" fillId="10" borderId="118" xfId="0" applyNumberFormat="1" applyFont="1" applyFill="1" applyBorder="1" applyAlignment="1">
      <alignment horizontal="center"/>
    </xf>
    <xf numFmtId="0" fontId="1" fillId="13" borderId="65" xfId="0" applyFont="1" applyFill="1" applyBorder="1" applyAlignment="1">
      <alignment horizontal="center"/>
    </xf>
    <xf numFmtId="0" fontId="2" fillId="0" borderId="59" xfId="0" applyFont="1" applyBorder="1"/>
    <xf numFmtId="0" fontId="11" fillId="0" borderId="60" xfId="0" applyFont="1" applyBorder="1"/>
    <xf numFmtId="0" fontId="1" fillId="11" borderId="91" xfId="0" applyFont="1" applyFill="1" applyBorder="1" applyAlignment="1">
      <alignment horizontal="center"/>
    </xf>
    <xf numFmtId="0" fontId="1" fillId="11" borderId="62" xfId="0" applyFont="1" applyFill="1" applyBorder="1" applyAlignment="1">
      <alignment horizontal="center"/>
    </xf>
    <xf numFmtId="0" fontId="0" fillId="14" borderId="59" xfId="0" applyFill="1" applyBorder="1" applyAlignment="1">
      <alignment horizontal="center"/>
    </xf>
    <xf numFmtId="0" fontId="0" fillId="3" borderId="62" xfId="0" applyFill="1" applyBorder="1" applyAlignment="1">
      <alignment horizontal="center"/>
    </xf>
    <xf numFmtId="0" fontId="0" fillId="11" borderId="59" xfId="0" applyFill="1" applyBorder="1" applyAlignment="1">
      <alignment horizontal="center"/>
    </xf>
    <xf numFmtId="0" fontId="0" fillId="11" borderId="120" xfId="0" applyFill="1" applyBorder="1" applyAlignment="1">
      <alignment horizontal="center"/>
    </xf>
    <xf numFmtId="0" fontId="1" fillId="2" borderId="121" xfId="0" applyFont="1" applyFill="1" applyBorder="1" applyAlignment="1">
      <alignment horizontal="center"/>
    </xf>
    <xf numFmtId="0" fontId="0" fillId="18" borderId="59" xfId="0" applyFill="1" applyBorder="1" applyAlignment="1">
      <alignment horizontal="center"/>
    </xf>
    <xf numFmtId="1" fontId="1" fillId="17" borderId="122" xfId="0" applyNumberFormat="1" applyFont="1" applyFill="1" applyBorder="1" applyAlignment="1">
      <alignment horizontal="center"/>
    </xf>
    <xf numFmtId="0" fontId="0" fillId="18" borderId="55" xfId="0" applyFill="1" applyBorder="1" applyAlignment="1">
      <alignment horizontal="center"/>
    </xf>
    <xf numFmtId="0" fontId="1" fillId="2" borderId="123" xfId="0" applyFont="1" applyFill="1" applyBorder="1" applyAlignment="1">
      <alignment horizontal="center"/>
    </xf>
    <xf numFmtId="0" fontId="0" fillId="11" borderId="55" xfId="0" applyFill="1" applyBorder="1" applyAlignment="1">
      <alignment horizontal="center"/>
    </xf>
    <xf numFmtId="0" fontId="0" fillId="11" borderId="124" xfId="0" applyFill="1" applyBorder="1" applyAlignment="1">
      <alignment horizontal="center"/>
    </xf>
    <xf numFmtId="0" fontId="0" fillId="14" borderId="55" xfId="0" applyFill="1" applyBorder="1" applyAlignment="1">
      <alignment horizontal="center"/>
    </xf>
    <xf numFmtId="0" fontId="0" fillId="3" borderId="56" xfId="0" applyFill="1" applyBorder="1" applyAlignment="1">
      <alignment horizontal="center"/>
    </xf>
    <xf numFmtId="0" fontId="1" fillId="13" borderId="97" xfId="0" applyFont="1" applyFill="1" applyBorder="1" applyAlignment="1">
      <alignment horizontal="center"/>
    </xf>
    <xf numFmtId="0" fontId="1" fillId="11" borderId="125" xfId="0" applyFont="1" applyFill="1" applyBorder="1" applyAlignment="1">
      <alignment horizontal="center"/>
    </xf>
    <xf numFmtId="0" fontId="1" fillId="11" borderId="56" xfId="0" applyFont="1" applyFill="1" applyBorder="1" applyAlignment="1">
      <alignment horizontal="center"/>
    </xf>
    <xf numFmtId="0" fontId="1" fillId="11" borderId="126" xfId="0" applyFont="1" applyFill="1" applyBorder="1" applyAlignment="1">
      <alignment horizontal="center"/>
    </xf>
    <xf numFmtId="0" fontId="1" fillId="13" borderId="100" xfId="0" applyFont="1" applyFill="1" applyBorder="1" applyAlignment="1">
      <alignment horizontal="center"/>
    </xf>
    <xf numFmtId="0" fontId="0" fillId="11" borderId="106" xfId="0" applyFill="1" applyBorder="1"/>
    <xf numFmtId="0" fontId="0" fillId="3" borderId="124" xfId="0" applyFill="1" applyBorder="1"/>
    <xf numFmtId="0" fontId="0" fillId="3" borderId="120" xfId="0" applyFill="1" applyBorder="1"/>
    <xf numFmtId="0" fontId="0" fillId="11" borderId="101" xfId="0" applyFill="1" applyBorder="1" applyAlignment="1">
      <alignment horizontal="center"/>
    </xf>
    <xf numFmtId="1" fontId="1" fillId="10" borderId="96" xfId="0" applyNumberFormat="1" applyFont="1" applyFill="1" applyBorder="1" applyAlignment="1">
      <alignment horizontal="center"/>
    </xf>
    <xf numFmtId="0" fontId="3" fillId="0" borderId="59" xfId="0" applyFont="1" applyBorder="1"/>
    <xf numFmtId="0" fontId="17" fillId="0" borderId="127" xfId="0" applyFont="1" applyBorder="1" applyAlignment="1">
      <alignment horizontal="left"/>
    </xf>
    <xf numFmtId="0" fontId="11" fillId="0" borderId="72" xfId="0" applyFont="1" applyBorder="1" applyAlignment="1">
      <alignment vertical="center"/>
    </xf>
    <xf numFmtId="0" fontId="1" fillId="11" borderId="89" xfId="0" applyFont="1" applyFill="1" applyBorder="1" applyAlignment="1">
      <alignment horizontal="center"/>
    </xf>
    <xf numFmtId="0" fontId="1" fillId="11" borderId="128" xfId="0" applyFont="1" applyFill="1" applyBorder="1" applyAlignment="1">
      <alignment horizontal="center"/>
    </xf>
    <xf numFmtId="0" fontId="0" fillId="14" borderId="129" xfId="0" applyFill="1" applyBorder="1" applyAlignment="1">
      <alignment horizontal="center"/>
    </xf>
    <xf numFmtId="0" fontId="0" fillId="11" borderId="129" xfId="0" applyFill="1" applyBorder="1" applyAlignment="1">
      <alignment horizontal="center"/>
    </xf>
    <xf numFmtId="0" fontId="0" fillId="11" borderId="130" xfId="0" applyFill="1" applyBorder="1" applyAlignment="1">
      <alignment horizontal="center"/>
    </xf>
    <xf numFmtId="0" fontId="1" fillId="2" borderId="131" xfId="0" applyFont="1" applyFill="1" applyBorder="1" applyAlignment="1">
      <alignment horizontal="center"/>
    </xf>
    <xf numFmtId="0" fontId="17" fillId="0" borderId="126" xfId="0" applyFont="1" applyBorder="1" applyAlignment="1">
      <alignment horizontal="left"/>
    </xf>
    <xf numFmtId="0" fontId="0" fillId="11" borderId="135" xfId="0" applyFill="1" applyBorder="1" applyAlignment="1">
      <alignment horizontal="center"/>
    </xf>
    <xf numFmtId="0" fontId="0" fillId="11" borderId="134" xfId="0" applyFill="1" applyBorder="1" applyAlignment="1">
      <alignment horizontal="center"/>
    </xf>
    <xf numFmtId="0" fontId="0" fillId="15" borderId="135" xfId="0" applyFill="1" applyBorder="1" applyAlignment="1">
      <alignment horizontal="center"/>
    </xf>
    <xf numFmtId="0" fontId="0" fillId="16" borderId="137" xfId="0" applyFill="1" applyBorder="1" applyAlignment="1">
      <alignment horizontal="center"/>
    </xf>
    <xf numFmtId="0" fontId="1" fillId="11" borderId="96" xfId="0" applyFont="1" applyFill="1" applyBorder="1" applyAlignment="1">
      <alignment horizontal="center"/>
    </xf>
    <xf numFmtId="0" fontId="0" fillId="11" borderId="88" xfId="0" applyFill="1" applyBorder="1" applyAlignment="1">
      <alignment horizontal="center"/>
    </xf>
    <xf numFmtId="0" fontId="1" fillId="11" borderId="99" xfId="0" applyFont="1" applyFill="1" applyBorder="1" applyAlignment="1">
      <alignment horizontal="center"/>
    </xf>
    <xf numFmtId="0" fontId="1" fillId="11" borderId="134" xfId="0" applyFont="1" applyFill="1" applyBorder="1" applyAlignment="1">
      <alignment horizontal="center"/>
    </xf>
    <xf numFmtId="0" fontId="0" fillId="11" borderId="128" xfId="0" applyFill="1" applyBorder="1" applyAlignment="1">
      <alignment horizontal="center"/>
    </xf>
    <xf numFmtId="0" fontId="0" fillId="11" borderId="62" xfId="0" applyFill="1" applyBorder="1" applyAlignment="1">
      <alignment horizontal="center"/>
    </xf>
    <xf numFmtId="0" fontId="0" fillId="11" borderId="67" xfId="0" applyFill="1" applyBorder="1" applyAlignment="1">
      <alignment horizontal="center"/>
    </xf>
    <xf numFmtId="0" fontId="0" fillId="11" borderId="105" xfId="0" applyFill="1" applyBorder="1" applyAlignment="1">
      <alignment horizontal="center"/>
    </xf>
    <xf numFmtId="0" fontId="3" fillId="0" borderId="126" xfId="0" applyFont="1" applyBorder="1" applyAlignment="1">
      <alignment horizontal="left"/>
    </xf>
    <xf numFmtId="0" fontId="11" fillId="0" borderId="61" xfId="0" applyFont="1" applyBorder="1" applyAlignment="1">
      <alignment horizontal="left"/>
    </xf>
    <xf numFmtId="0" fontId="0" fillId="11" borderId="56" xfId="0" applyFill="1" applyBorder="1" applyAlignment="1">
      <alignment horizontal="center"/>
    </xf>
    <xf numFmtId="1" fontId="1" fillId="17" borderId="138" xfId="0" applyNumberFormat="1" applyFont="1" applyFill="1" applyBorder="1" applyAlignment="1">
      <alignment horizontal="center"/>
    </xf>
    <xf numFmtId="0" fontId="3" fillId="0" borderId="139" xfId="0" applyFont="1" applyBorder="1" applyAlignment="1">
      <alignment horizontal="left"/>
    </xf>
    <xf numFmtId="0" fontId="1" fillId="11" borderId="140" xfId="0" applyFont="1" applyFill="1" applyBorder="1" applyAlignment="1">
      <alignment horizontal="center"/>
    </xf>
    <xf numFmtId="0" fontId="0" fillId="14" borderId="141" xfId="0" applyFill="1" applyBorder="1" applyAlignment="1">
      <alignment horizontal="center"/>
    </xf>
    <xf numFmtId="0" fontId="0" fillId="3" borderId="140" xfId="0" applyFill="1" applyBorder="1" applyAlignment="1">
      <alignment horizontal="center"/>
    </xf>
    <xf numFmtId="0" fontId="0" fillId="11" borderId="141" xfId="0" applyFill="1" applyBorder="1" applyAlignment="1">
      <alignment horizontal="center"/>
    </xf>
    <xf numFmtId="0" fontId="0" fillId="11" borderId="142" xfId="0" applyFill="1" applyBorder="1" applyAlignment="1">
      <alignment horizontal="center"/>
    </xf>
    <xf numFmtId="0" fontId="1" fillId="2" borderId="143" xfId="0" applyFont="1" applyFill="1" applyBorder="1" applyAlignment="1">
      <alignment horizontal="center"/>
    </xf>
    <xf numFmtId="0" fontId="0" fillId="18" borderId="141" xfId="0" applyFill="1" applyBorder="1" applyAlignment="1">
      <alignment horizontal="center"/>
    </xf>
    <xf numFmtId="1" fontId="1" fillId="17" borderId="144" xfId="0" applyNumberFormat="1" applyFont="1" applyFill="1" applyBorder="1" applyAlignment="1">
      <alignment horizontal="center"/>
    </xf>
    <xf numFmtId="0" fontId="0" fillId="0" borderId="141" xfId="0" applyBorder="1"/>
    <xf numFmtId="0" fontId="0" fillId="11" borderId="140" xfId="0" applyFill="1" applyBorder="1" applyAlignment="1">
      <alignment horizontal="center"/>
    </xf>
    <xf numFmtId="0" fontId="0" fillId="16" borderId="99" xfId="0" applyFill="1" applyBorder="1" applyAlignment="1">
      <alignment horizontal="center"/>
    </xf>
    <xf numFmtId="0" fontId="0" fillId="11" borderId="110" xfId="0" applyFill="1" applyBorder="1" applyAlignment="1">
      <alignment horizontal="center"/>
    </xf>
    <xf numFmtId="0" fontId="0" fillId="2" borderId="123" xfId="0" applyFill="1" applyBorder="1" applyAlignment="1">
      <alignment horizontal="center"/>
    </xf>
    <xf numFmtId="0" fontId="0" fillId="2" borderId="143" xfId="0" applyFill="1" applyBorder="1" applyAlignment="1">
      <alignment horizontal="center"/>
    </xf>
    <xf numFmtId="0" fontId="0" fillId="2" borderId="121" xfId="0" applyFill="1" applyBorder="1" applyAlignment="1">
      <alignment horizontal="center"/>
    </xf>
    <xf numFmtId="0" fontId="1" fillId="17" borderId="138" xfId="0" applyFont="1" applyFill="1" applyBorder="1" applyAlignment="1">
      <alignment horizontal="center"/>
    </xf>
    <xf numFmtId="0" fontId="20" fillId="0" borderId="126" xfId="0" applyFont="1" applyBorder="1" applyAlignment="1">
      <alignment horizontal="left"/>
    </xf>
    <xf numFmtId="0" fontId="0" fillId="3" borderId="62" xfId="0" applyFill="1" applyBorder="1"/>
    <xf numFmtId="0" fontId="0" fillId="2" borderId="112" xfId="0" applyFill="1" applyBorder="1" applyAlignment="1">
      <alignment horizontal="center"/>
    </xf>
    <xf numFmtId="0" fontId="1" fillId="17" borderId="62" xfId="0" applyFont="1" applyFill="1" applyBorder="1" applyAlignment="1">
      <alignment horizontal="center"/>
    </xf>
    <xf numFmtId="0" fontId="17" fillId="0" borderId="59" xfId="0" applyFont="1" applyBorder="1" applyAlignment="1">
      <alignment horizontal="left"/>
    </xf>
    <xf numFmtId="0" fontId="20" fillId="0" borderId="67" xfId="0" applyFont="1" applyBorder="1" applyAlignment="1">
      <alignment horizontal="left"/>
    </xf>
    <xf numFmtId="0" fontId="17" fillId="0" borderId="55" xfId="0" applyFont="1" applyBorder="1" applyAlignment="1">
      <alignment horizontal="left"/>
    </xf>
    <xf numFmtId="0" fontId="0" fillId="11" borderId="99" xfId="0" applyFill="1" applyBorder="1"/>
    <xf numFmtId="0" fontId="0" fillId="11" borderId="56" xfId="0" applyFill="1" applyBorder="1"/>
    <xf numFmtId="0" fontId="0" fillId="2" borderId="111" xfId="0" applyFill="1" applyBorder="1" applyAlignment="1">
      <alignment horizontal="center"/>
    </xf>
    <xf numFmtId="0" fontId="1" fillId="17" borderId="56" xfId="0" applyFont="1" applyFill="1" applyBorder="1" applyAlignment="1">
      <alignment horizontal="center"/>
    </xf>
    <xf numFmtId="0" fontId="11" fillId="0" borderId="61" xfId="0" applyFont="1" applyBorder="1" applyAlignment="1">
      <alignment horizontal="left" vertical="center"/>
    </xf>
    <xf numFmtId="0" fontId="0" fillId="11" borderId="147" xfId="0" applyFill="1" applyBorder="1"/>
    <xf numFmtId="0" fontId="0" fillId="11" borderId="62" xfId="0" applyFill="1" applyBorder="1"/>
    <xf numFmtId="0" fontId="1" fillId="13" borderId="94" xfId="0" applyFont="1" applyFill="1" applyBorder="1" applyAlignment="1">
      <alignment horizontal="center"/>
    </xf>
    <xf numFmtId="0" fontId="0" fillId="7" borderId="86" xfId="0" applyFill="1" applyBorder="1" applyAlignment="1">
      <alignment horizontal="center"/>
    </xf>
    <xf numFmtId="0" fontId="0" fillId="16" borderId="134" xfId="0" applyFill="1" applyBorder="1" applyAlignment="1">
      <alignment horizontal="center"/>
    </xf>
    <xf numFmtId="0" fontId="0" fillId="18" borderId="135" xfId="0" applyFill="1" applyBorder="1" applyAlignment="1">
      <alignment horizontal="center"/>
    </xf>
    <xf numFmtId="0" fontId="0" fillId="11" borderId="134" xfId="0" applyFill="1" applyBorder="1"/>
    <xf numFmtId="0" fontId="0" fillId="11" borderId="96" xfId="0" applyFill="1" applyBorder="1" applyAlignment="1">
      <alignment horizontal="center"/>
    </xf>
    <xf numFmtId="0" fontId="0" fillId="11" borderId="86" xfId="0" applyFill="1" applyBorder="1" applyAlignment="1">
      <alignment horizontal="center"/>
    </xf>
    <xf numFmtId="0" fontId="1" fillId="6" borderId="88" xfId="0" applyFont="1" applyFill="1" applyBorder="1" applyAlignment="1">
      <alignment horizontal="center"/>
    </xf>
    <xf numFmtId="0" fontId="11" fillId="0" borderId="67" xfId="0" applyFont="1" applyBorder="1" applyAlignment="1">
      <alignment horizontal="left" vertical="center"/>
    </xf>
    <xf numFmtId="0" fontId="11" fillId="0" borderId="10" xfId="0" applyFont="1" applyBorder="1" applyAlignment="1">
      <alignment horizontal="left" vertical="center"/>
    </xf>
    <xf numFmtId="0" fontId="1" fillId="11" borderId="16" xfId="0" applyFont="1" applyFill="1" applyBorder="1" applyAlignment="1">
      <alignment horizontal="center"/>
    </xf>
    <xf numFmtId="0" fontId="0" fillId="15" borderId="28" xfId="0" applyFill="1" applyBorder="1" applyAlignment="1">
      <alignment horizontal="center"/>
    </xf>
    <xf numFmtId="0" fontId="0" fillId="16" borderId="28" xfId="0" applyFill="1" applyBorder="1" applyAlignment="1">
      <alignment horizontal="center"/>
    </xf>
    <xf numFmtId="0" fontId="17" fillId="0" borderId="57" xfId="0" applyFont="1" applyBorder="1" applyAlignment="1">
      <alignment horizontal="left"/>
    </xf>
    <xf numFmtId="0" fontId="17" fillId="0" borderId="104" xfId="0" applyFont="1" applyBorder="1" applyAlignment="1">
      <alignment horizontal="left"/>
    </xf>
    <xf numFmtId="0" fontId="1" fillId="11" borderId="81" xfId="0" applyFont="1" applyFill="1" applyBorder="1" applyAlignment="1">
      <alignment horizontal="center"/>
    </xf>
    <xf numFmtId="0" fontId="0" fillId="3" borderId="140" xfId="0" applyFill="1" applyBorder="1"/>
    <xf numFmtId="0" fontId="18" fillId="0" borderId="59" xfId="0" applyFont="1" applyBorder="1" applyAlignment="1">
      <alignment horizontal="left"/>
    </xf>
    <xf numFmtId="0" fontId="0" fillId="11" borderId="146" xfId="0" applyFill="1" applyBorder="1" applyAlignment="1">
      <alignment horizontal="center"/>
    </xf>
    <xf numFmtId="0" fontId="18" fillId="0" borderId="57" xfId="0" applyFont="1" applyBorder="1" applyAlignment="1">
      <alignment horizontal="left"/>
    </xf>
    <xf numFmtId="0" fontId="18" fillId="0" borderId="104" xfId="0" applyFont="1" applyBorder="1" applyAlignment="1">
      <alignment horizontal="left"/>
    </xf>
    <xf numFmtId="0" fontId="0" fillId="11" borderId="149" xfId="0" applyFill="1" applyBorder="1" applyAlignment="1">
      <alignment horizontal="center"/>
    </xf>
    <xf numFmtId="0" fontId="0" fillId="11" borderId="102" xfId="0" applyFill="1" applyBorder="1" applyAlignment="1">
      <alignment horizontal="center"/>
    </xf>
    <xf numFmtId="0" fontId="1" fillId="17" borderId="58" xfId="0" applyFont="1" applyFill="1" applyBorder="1" applyAlignment="1">
      <alignment horizontal="center"/>
    </xf>
    <xf numFmtId="0" fontId="0" fillId="8" borderId="149" xfId="0" applyFill="1" applyBorder="1" applyAlignment="1">
      <alignment horizontal="center"/>
    </xf>
    <xf numFmtId="0" fontId="1" fillId="17" borderId="102" xfId="0" applyFont="1" applyFill="1" applyBorder="1" applyAlignment="1">
      <alignment horizontal="center"/>
    </xf>
    <xf numFmtId="0" fontId="0" fillId="14" borderId="28" xfId="0" applyFill="1" applyBorder="1" applyAlignment="1">
      <alignment horizontal="center"/>
    </xf>
    <xf numFmtId="0" fontId="0" fillId="11" borderId="150" xfId="0" applyFill="1" applyBorder="1" applyAlignment="1">
      <alignment horizontal="center"/>
    </xf>
    <xf numFmtId="0" fontId="1" fillId="13" borderId="103" xfId="0" applyFont="1" applyFill="1" applyBorder="1" applyAlignment="1">
      <alignment horizontal="center"/>
    </xf>
    <xf numFmtId="0" fontId="18" fillId="0" borderId="103" xfId="0" applyFont="1" applyBorder="1" applyAlignment="1">
      <alignment horizontal="left"/>
    </xf>
    <xf numFmtId="0" fontId="0" fillId="0" borderId="99" xfId="0" applyBorder="1" applyAlignment="1">
      <alignment vertical="center"/>
    </xf>
    <xf numFmtId="0" fontId="1" fillId="0" borderId="56" xfId="0" applyFont="1" applyBorder="1" applyAlignment="1">
      <alignment vertical="center"/>
    </xf>
    <xf numFmtId="0" fontId="1" fillId="0" borderId="62" xfId="0" applyFont="1" applyBorder="1" applyAlignment="1">
      <alignment vertical="center"/>
    </xf>
    <xf numFmtId="0" fontId="18" fillId="0" borderId="129" xfId="0" applyFont="1" applyBorder="1" applyAlignment="1">
      <alignment horizontal="left"/>
    </xf>
    <xf numFmtId="0" fontId="1" fillId="0" borderId="128" xfId="0" applyFont="1" applyBorder="1" applyAlignment="1">
      <alignment vertical="center"/>
    </xf>
    <xf numFmtId="0" fontId="1" fillId="11" borderId="141" xfId="0" applyFont="1" applyFill="1" applyBorder="1" applyAlignment="1">
      <alignment horizontal="center"/>
    </xf>
    <xf numFmtId="0" fontId="0" fillId="2" borderId="131" xfId="0" applyFill="1" applyBorder="1" applyAlignment="1">
      <alignment horizontal="center"/>
    </xf>
    <xf numFmtId="0" fontId="1" fillId="17" borderId="44" xfId="0" applyFont="1" applyFill="1" applyBorder="1" applyAlignment="1">
      <alignment horizontal="center"/>
    </xf>
    <xf numFmtId="1" fontId="1" fillId="10" borderId="112" xfId="0" applyNumberFormat="1" applyFont="1" applyFill="1" applyBorder="1" applyAlignment="1">
      <alignment horizontal="center"/>
    </xf>
    <xf numFmtId="0" fontId="18" fillId="0" borderId="125" xfId="0" applyFont="1" applyBorder="1" applyAlignment="1">
      <alignment horizontal="left"/>
    </xf>
    <xf numFmtId="0" fontId="18" fillId="0" borderId="126" xfId="0" applyFont="1" applyBorder="1" applyAlignment="1">
      <alignment horizontal="left"/>
    </xf>
    <xf numFmtId="0" fontId="0" fillId="18" borderId="103" xfId="0" applyFill="1" applyBorder="1" applyAlignment="1">
      <alignment horizontal="center"/>
    </xf>
    <xf numFmtId="0" fontId="0" fillId="8" borderId="73" xfId="0" applyFill="1" applyBorder="1" applyAlignment="1">
      <alignment horizontal="center"/>
    </xf>
    <xf numFmtId="0" fontId="5" fillId="13" borderId="34" xfId="0" applyFont="1" applyFill="1" applyBorder="1" applyAlignment="1">
      <alignment horizontal="center" vertical="center" wrapText="1"/>
    </xf>
    <xf numFmtId="0" fontId="5" fillId="6" borderId="17" xfId="0" applyFont="1" applyFill="1" applyBorder="1" applyAlignment="1">
      <alignment horizontal="center" vertical="center" wrapText="1"/>
    </xf>
    <xf numFmtId="0" fontId="15" fillId="14" borderId="34" xfId="0" applyFont="1" applyFill="1" applyBorder="1" applyAlignment="1">
      <alignment horizontal="center" vertical="center" wrapText="1"/>
    </xf>
    <xf numFmtId="0" fontId="15" fillId="3" borderId="34" xfId="0" applyFont="1" applyFill="1" applyBorder="1" applyAlignment="1">
      <alignment horizontal="center" vertical="center" wrapText="1"/>
    </xf>
    <xf numFmtId="0" fontId="5" fillId="15" borderId="34" xfId="0" applyFont="1" applyFill="1" applyBorder="1" applyAlignment="1">
      <alignment horizontal="center" vertical="center" wrapText="1"/>
    </xf>
    <xf numFmtId="0" fontId="5" fillId="7" borderId="34" xfId="0" applyFont="1" applyFill="1" applyBorder="1" applyAlignment="1">
      <alignment horizontal="center" vertical="center" wrapText="1"/>
    </xf>
    <xf numFmtId="0" fontId="5" fillId="16" borderId="34" xfId="0" applyFont="1" applyFill="1" applyBorder="1" applyAlignment="1">
      <alignment horizontal="center" vertical="center" wrapText="1"/>
    </xf>
    <xf numFmtId="0" fontId="5" fillId="18" borderId="34" xfId="0" applyFont="1" applyFill="1" applyBorder="1" applyAlignment="1">
      <alignment horizontal="center" vertical="center" wrapText="1"/>
    </xf>
    <xf numFmtId="0" fontId="5" fillId="8" borderId="34" xfId="0" applyFont="1" applyFill="1" applyBorder="1" applyAlignment="1">
      <alignment horizontal="center" vertical="center" wrapText="1"/>
    </xf>
    <xf numFmtId="0" fontId="5" fillId="17" borderId="34" xfId="0" applyFont="1" applyFill="1" applyBorder="1" applyAlignment="1">
      <alignment horizontal="center" vertical="center" wrapText="1"/>
    </xf>
    <xf numFmtId="0" fontId="1" fillId="13" borderId="35" xfId="0" applyFont="1" applyFill="1" applyBorder="1" applyAlignment="1">
      <alignment horizontal="center"/>
    </xf>
    <xf numFmtId="0" fontId="0" fillId="19" borderId="85" xfId="0" applyFill="1" applyBorder="1"/>
    <xf numFmtId="0" fontId="0" fillId="11" borderId="23" xfId="0" applyFill="1" applyBorder="1" applyAlignment="1">
      <alignment horizontal="center"/>
    </xf>
    <xf numFmtId="0" fontId="0" fillId="16" borderId="23" xfId="0" applyFill="1" applyBorder="1" applyAlignment="1">
      <alignment horizontal="center"/>
    </xf>
    <xf numFmtId="0" fontId="1" fillId="11" borderId="39" xfId="0" applyFont="1" applyFill="1" applyBorder="1" applyAlignment="1">
      <alignment horizontal="center"/>
    </xf>
    <xf numFmtId="1" fontId="11" fillId="10" borderId="35" xfId="0" applyNumberFormat="1" applyFont="1" applyFill="1" applyBorder="1" applyAlignment="1">
      <alignment horizontal="center"/>
    </xf>
    <xf numFmtId="0" fontId="0" fillId="6" borderId="58" xfId="0" applyFill="1" applyBorder="1" applyAlignment="1">
      <alignment horizontal="center"/>
    </xf>
    <xf numFmtId="0" fontId="0" fillId="16" borderId="58" xfId="0" applyFill="1" applyBorder="1" applyAlignment="1">
      <alignment horizontal="center"/>
    </xf>
    <xf numFmtId="0" fontId="0" fillId="11" borderId="111" xfId="0" applyFill="1" applyBorder="1" applyAlignment="1">
      <alignment horizontal="center"/>
    </xf>
    <xf numFmtId="0" fontId="0" fillId="19" borderId="28" xfId="0" applyFill="1" applyBorder="1"/>
    <xf numFmtId="0" fontId="0" fillId="11" borderId="58" xfId="0" applyFill="1" applyBorder="1"/>
    <xf numFmtId="0" fontId="0" fillId="11" borderId="107" xfId="0" applyFill="1" applyBorder="1"/>
    <xf numFmtId="0" fontId="0" fillId="11" borderId="42" xfId="0" applyFill="1" applyBorder="1" applyAlignment="1">
      <alignment horizontal="center"/>
    </xf>
    <xf numFmtId="1" fontId="1" fillId="17" borderId="38" xfId="0" applyNumberFormat="1" applyFont="1" applyFill="1" applyBorder="1" applyAlignment="1">
      <alignment horizontal="center"/>
    </xf>
    <xf numFmtId="0" fontId="1" fillId="16" borderId="28" xfId="0" applyFont="1" applyFill="1" applyBorder="1" applyAlignment="1">
      <alignment horizontal="center"/>
    </xf>
    <xf numFmtId="0" fontId="0" fillId="3" borderId="23" xfId="0" applyFill="1" applyBorder="1"/>
    <xf numFmtId="0" fontId="1" fillId="2" borderId="39" xfId="0" applyFont="1" applyFill="1" applyBorder="1" applyAlignment="1">
      <alignment horizontal="center"/>
    </xf>
    <xf numFmtId="0" fontId="1" fillId="13" borderId="43" xfId="0" applyFont="1" applyFill="1" applyBorder="1" applyAlignment="1">
      <alignment horizontal="center"/>
    </xf>
    <xf numFmtId="0" fontId="1" fillId="6" borderId="44" xfId="0" applyFont="1" applyFill="1" applyBorder="1" applyAlignment="1">
      <alignment horizontal="center"/>
    </xf>
    <xf numFmtId="0" fontId="0" fillId="15" borderId="43" xfId="0" applyFill="1" applyBorder="1" applyAlignment="1">
      <alignment horizontal="center"/>
    </xf>
    <xf numFmtId="0" fontId="0" fillId="7" borderId="48" xfId="0" applyFill="1" applyBorder="1" applyAlignment="1">
      <alignment horizontal="center"/>
    </xf>
    <xf numFmtId="0" fontId="0" fillId="16" borderId="42" xfId="0" applyFill="1" applyBorder="1" applyAlignment="1">
      <alignment horizontal="center"/>
    </xf>
    <xf numFmtId="0" fontId="0" fillId="3" borderId="28" xfId="0" applyFill="1" applyBorder="1" applyAlignment="1">
      <alignment horizontal="center"/>
    </xf>
    <xf numFmtId="0" fontId="0" fillId="3" borderId="124" xfId="0" applyFill="1" applyBorder="1" applyAlignment="1">
      <alignment horizontal="center"/>
    </xf>
    <xf numFmtId="0" fontId="0" fillId="11" borderId="136" xfId="0" applyFill="1" applyBorder="1" applyAlignment="1">
      <alignment horizontal="center"/>
    </xf>
    <xf numFmtId="0" fontId="0" fillId="19" borderId="4" xfId="0" applyFill="1" applyBorder="1"/>
    <xf numFmtId="0" fontId="0" fillId="11" borderId="72" xfId="0" applyFill="1" applyBorder="1" applyAlignment="1">
      <alignment horizontal="center"/>
    </xf>
    <xf numFmtId="0" fontId="1" fillId="17" borderId="147" xfId="0" applyFont="1" applyFill="1" applyBorder="1" applyAlignment="1">
      <alignment horizontal="center"/>
    </xf>
    <xf numFmtId="1" fontId="1" fillId="10" borderId="151" xfId="0" applyNumberFormat="1" applyFont="1" applyFill="1" applyBorder="1" applyAlignment="1">
      <alignment horizontal="center"/>
    </xf>
    <xf numFmtId="0" fontId="1" fillId="17" borderId="140" xfId="0" applyFont="1" applyFill="1" applyBorder="1" applyAlignment="1">
      <alignment horizontal="center"/>
    </xf>
    <xf numFmtId="0" fontId="0" fillId="19" borderId="50" xfId="0" applyFill="1" applyBorder="1"/>
    <xf numFmtId="0" fontId="17" fillId="0" borderId="125" xfId="0" applyFont="1" applyBorder="1" applyAlignment="1">
      <alignment horizontal="left"/>
    </xf>
    <xf numFmtId="0" fontId="2" fillId="0" borderId="55" xfId="0" applyFont="1" applyBorder="1"/>
    <xf numFmtId="0" fontId="1" fillId="13" borderId="81" xfId="0" applyFont="1" applyFill="1" applyBorder="1" applyAlignment="1">
      <alignment horizontal="center"/>
    </xf>
    <xf numFmtId="0" fontId="1" fillId="11" borderId="15" xfId="0" applyFont="1" applyFill="1" applyBorder="1" applyAlignment="1">
      <alignment horizontal="center"/>
    </xf>
    <xf numFmtId="1" fontId="11" fillId="10" borderId="151" xfId="0" applyNumberFormat="1" applyFont="1" applyFill="1" applyBorder="1" applyAlignment="1">
      <alignment horizontal="center"/>
    </xf>
    <xf numFmtId="1" fontId="11" fillId="10" borderId="114" xfId="0" applyNumberFormat="1" applyFont="1" applyFill="1" applyBorder="1" applyAlignment="1">
      <alignment horizontal="center"/>
    </xf>
    <xf numFmtId="0" fontId="1" fillId="6" borderId="134" xfId="0" applyFont="1" applyFill="1" applyBorder="1" applyAlignment="1">
      <alignment horizontal="center"/>
    </xf>
    <xf numFmtId="0" fontId="1" fillId="13" borderId="73" xfId="0" applyFont="1" applyFill="1" applyBorder="1" applyAlignment="1">
      <alignment horizontal="center"/>
    </xf>
    <xf numFmtId="0" fontId="11" fillId="0" borderId="61" xfId="0" applyFont="1" applyBorder="1"/>
    <xf numFmtId="0" fontId="1" fillId="11" borderId="61" xfId="0" applyFont="1" applyFill="1" applyBorder="1" applyAlignment="1">
      <alignment horizontal="center"/>
    </xf>
    <xf numFmtId="1" fontId="1" fillId="19" borderId="4" xfId="0" applyNumberFormat="1" applyFont="1" applyFill="1" applyBorder="1" applyAlignment="1">
      <alignment horizontal="center"/>
    </xf>
    <xf numFmtId="0" fontId="2" fillId="0" borderId="126" xfId="0" applyFont="1" applyBorder="1" applyAlignment="1">
      <alignment horizontal="left"/>
    </xf>
    <xf numFmtId="1" fontId="1" fillId="19" borderId="4" xfId="0" applyNumberFormat="1" applyFont="1" applyFill="1" applyBorder="1" applyAlignment="1">
      <alignment horizontal="center" vertical="center"/>
    </xf>
    <xf numFmtId="0" fontId="3" fillId="0" borderId="55" xfId="0" applyFont="1" applyBorder="1"/>
    <xf numFmtId="0" fontId="0" fillId="8" borderId="86" xfId="0" applyFill="1" applyBorder="1" applyAlignment="1">
      <alignment horizontal="center"/>
    </xf>
    <xf numFmtId="0" fontId="1" fillId="17" borderId="134" xfId="0" applyFont="1" applyFill="1" applyBorder="1" applyAlignment="1">
      <alignment horizontal="center"/>
    </xf>
    <xf numFmtId="1" fontId="1" fillId="2" borderId="37" xfId="0" applyNumberFormat="1" applyFont="1" applyFill="1" applyBorder="1" applyAlignment="1">
      <alignment horizontal="center"/>
    </xf>
    <xf numFmtId="1" fontId="0" fillId="18" borderId="9" xfId="0" applyNumberFormat="1" applyFill="1" applyBorder="1" applyAlignment="1">
      <alignment horizontal="center"/>
    </xf>
    <xf numFmtId="0" fontId="1" fillId="0" borderId="10" xfId="0" applyFont="1" applyBorder="1"/>
    <xf numFmtId="0" fontId="18" fillId="0" borderId="43" xfId="0" applyFont="1" applyBorder="1" applyAlignment="1">
      <alignment horizontal="left"/>
    </xf>
    <xf numFmtId="0" fontId="19" fillId="0" borderId="55" xfId="0" applyFont="1" applyBorder="1" applyAlignment="1">
      <alignment horizontal="left"/>
    </xf>
    <xf numFmtId="0" fontId="19" fillId="0" borderId="59" xfId="0" applyFont="1" applyBorder="1" applyAlignment="1">
      <alignment horizontal="left"/>
    </xf>
    <xf numFmtId="0" fontId="1" fillId="17" borderId="67" xfId="0" applyFont="1" applyFill="1" applyBorder="1" applyAlignment="1">
      <alignment horizontal="center"/>
    </xf>
    <xf numFmtId="0" fontId="0" fillId="0" borderId="127" xfId="0" applyBorder="1"/>
    <xf numFmtId="0" fontId="0" fillId="19" borderId="69" xfId="0" applyFill="1" applyBorder="1"/>
    <xf numFmtId="0" fontId="0" fillId="3" borderId="107" xfId="0" applyFill="1" applyBorder="1" applyAlignment="1">
      <alignment horizontal="center"/>
    </xf>
    <xf numFmtId="0" fontId="0" fillId="11" borderId="106" xfId="0" applyFill="1" applyBorder="1" applyAlignment="1">
      <alignment horizontal="center"/>
    </xf>
    <xf numFmtId="0" fontId="0" fillId="11" borderId="147" xfId="0" applyFill="1" applyBorder="1" applyAlignment="1">
      <alignment horizontal="center"/>
    </xf>
    <xf numFmtId="0" fontId="1" fillId="2" borderId="85" xfId="0" applyFont="1" applyFill="1" applyBorder="1" applyAlignment="1">
      <alignment horizontal="center"/>
    </xf>
    <xf numFmtId="0" fontId="1" fillId="2" borderId="96" xfId="0" applyFont="1" applyFill="1" applyBorder="1" applyAlignment="1">
      <alignment horizontal="center"/>
    </xf>
    <xf numFmtId="0" fontId="1" fillId="2" borderId="46" xfId="0" applyFont="1" applyFill="1" applyBorder="1" applyAlignment="1">
      <alignment horizontal="center"/>
    </xf>
    <xf numFmtId="0" fontId="1" fillId="11" borderId="150" xfId="0" applyFont="1" applyFill="1" applyBorder="1" applyAlignment="1">
      <alignment horizontal="center"/>
    </xf>
    <xf numFmtId="0" fontId="11" fillId="0" borderId="152" xfId="0" applyFont="1" applyBorder="1" applyAlignment="1">
      <alignment horizontal="left" vertical="center"/>
    </xf>
    <xf numFmtId="0" fontId="20" fillId="0" borderId="55" xfId="0" applyFont="1" applyBorder="1" applyAlignment="1">
      <alignment horizontal="left"/>
    </xf>
    <xf numFmtId="0" fontId="2" fillId="0" borderId="125" xfId="0" applyFont="1" applyBorder="1" applyAlignment="1">
      <alignment horizontal="left"/>
    </xf>
    <xf numFmtId="0" fontId="18" fillId="0" borderId="100" xfId="0" applyFont="1" applyBorder="1" applyAlignment="1">
      <alignment horizontal="left"/>
    </xf>
    <xf numFmtId="0" fontId="18" fillId="0" borderId="101" xfId="0" applyFont="1" applyBorder="1" applyAlignment="1">
      <alignment horizontal="left"/>
    </xf>
    <xf numFmtId="0" fontId="1" fillId="13" borderId="74" xfId="0" applyFont="1" applyFill="1" applyBorder="1" applyAlignment="1">
      <alignment horizontal="center"/>
    </xf>
    <xf numFmtId="0" fontId="1" fillId="11" borderId="147" xfId="0" applyFont="1" applyFill="1" applyBorder="1" applyAlignment="1">
      <alignment horizontal="center"/>
    </xf>
    <xf numFmtId="0" fontId="0" fillId="15" borderId="146" xfId="0" applyFill="1" applyBorder="1" applyAlignment="1">
      <alignment horizontal="center"/>
    </xf>
    <xf numFmtId="0" fontId="0" fillId="11" borderId="154" xfId="0" applyFill="1" applyBorder="1" applyAlignment="1">
      <alignment horizontal="center"/>
    </xf>
    <xf numFmtId="0" fontId="0" fillId="16" borderId="153" xfId="0" applyFill="1" applyBorder="1" applyAlignment="1">
      <alignment horizontal="center"/>
    </xf>
    <xf numFmtId="0" fontId="0" fillId="18" borderId="146" xfId="0" applyFill="1" applyBorder="1" applyAlignment="1">
      <alignment horizontal="center"/>
    </xf>
    <xf numFmtId="0" fontId="3" fillId="0" borderId="101" xfId="0" applyFont="1" applyBorder="1" applyAlignment="1">
      <alignment horizontal="left"/>
    </xf>
    <xf numFmtId="0" fontId="3" fillId="0" borderId="100" xfId="0" applyFont="1" applyBorder="1" applyAlignment="1">
      <alignment horizontal="left"/>
    </xf>
    <xf numFmtId="0" fontId="0" fillId="11" borderId="116" xfId="0" applyFill="1" applyBorder="1" applyAlignment="1">
      <alignment horizontal="center"/>
    </xf>
    <xf numFmtId="0" fontId="0" fillId="3" borderId="120" xfId="0" applyFill="1" applyBorder="1" applyAlignment="1">
      <alignment horizontal="center"/>
    </xf>
    <xf numFmtId="0" fontId="17" fillId="0" borderId="125" xfId="0" applyFont="1" applyBorder="1"/>
    <xf numFmtId="0" fontId="18" fillId="0" borderId="125" xfId="0" applyFont="1" applyBorder="1"/>
    <xf numFmtId="0" fontId="1" fillId="11" borderId="30" xfId="0" applyFont="1" applyFill="1" applyBorder="1" applyAlignment="1">
      <alignment horizontal="center"/>
    </xf>
    <xf numFmtId="0" fontId="20" fillId="0" borderId="1" xfId="0" applyFont="1" applyBorder="1" applyAlignment="1">
      <alignment horizontal="left"/>
    </xf>
    <xf numFmtId="0" fontId="20" fillId="0" borderId="4" xfId="0" applyFont="1" applyBorder="1" applyAlignment="1">
      <alignment horizontal="left"/>
    </xf>
    <xf numFmtId="0" fontId="0" fillId="11" borderId="103" xfId="0" applyFill="1" applyBorder="1"/>
    <xf numFmtId="0" fontId="0" fillId="14" borderId="59" xfId="0" applyFill="1" applyBorder="1"/>
    <xf numFmtId="0" fontId="0" fillId="14" borderId="55" xfId="0" applyFill="1" applyBorder="1"/>
    <xf numFmtId="0" fontId="17" fillId="0" borderId="141" xfId="0" applyFont="1" applyBorder="1" applyAlignment="1">
      <alignment horizontal="left"/>
    </xf>
    <xf numFmtId="0" fontId="0" fillId="14" borderId="141" xfId="0" applyFill="1" applyBorder="1"/>
    <xf numFmtId="0" fontId="0" fillId="11" borderId="146" xfId="0" applyFill="1" applyBorder="1"/>
    <xf numFmtId="0" fontId="0" fillId="11" borderId="135" xfId="0" applyFill="1" applyBorder="1"/>
    <xf numFmtId="0" fontId="0" fillId="15" borderId="132" xfId="0" applyFill="1" applyBorder="1" applyAlignment="1">
      <alignment horizontal="center"/>
    </xf>
    <xf numFmtId="0" fontId="18" fillId="0" borderId="55" xfId="0" applyFont="1" applyBorder="1" applyAlignment="1">
      <alignment horizontal="left"/>
    </xf>
    <xf numFmtId="0" fontId="18" fillId="0" borderId="141" xfId="0" applyFont="1" applyBorder="1" applyAlignment="1">
      <alignment horizontal="left"/>
    </xf>
    <xf numFmtId="0" fontId="11" fillId="0" borderId="46" xfId="0" applyFont="1" applyBorder="1" applyAlignment="1">
      <alignment horizontal="left" vertical="center"/>
    </xf>
    <xf numFmtId="0" fontId="1" fillId="0" borderId="61" xfId="0" applyFont="1" applyBorder="1" applyAlignment="1">
      <alignment vertical="center"/>
    </xf>
    <xf numFmtId="0" fontId="0" fillId="8" borderId="77" xfId="0" applyFill="1" applyBorder="1" applyAlignment="1">
      <alignment horizontal="center"/>
    </xf>
    <xf numFmtId="0" fontId="0" fillId="11" borderId="16" xfId="0" applyFill="1" applyBorder="1" applyAlignment="1">
      <alignment horizontal="center"/>
    </xf>
    <xf numFmtId="0" fontId="0" fillId="18" borderId="129" xfId="0" applyFill="1" applyBorder="1" applyAlignment="1">
      <alignment horizontal="center"/>
    </xf>
    <xf numFmtId="0" fontId="3" fillId="0" borderId="129" xfId="0" applyFont="1" applyBorder="1"/>
    <xf numFmtId="0" fontId="0" fillId="19" borderId="48" xfId="0" applyFill="1" applyBorder="1"/>
    <xf numFmtId="1" fontId="11" fillId="10" borderId="118" xfId="0" applyNumberFormat="1" applyFont="1" applyFill="1" applyBorder="1" applyAlignment="1">
      <alignment horizontal="center"/>
    </xf>
    <xf numFmtId="0" fontId="0" fillId="11" borderId="155" xfId="0" applyFill="1" applyBorder="1" applyAlignment="1">
      <alignment horizontal="center"/>
    </xf>
    <xf numFmtId="0" fontId="0" fillId="15" borderId="154" xfId="0" applyFill="1" applyBorder="1" applyAlignment="1">
      <alignment horizontal="center"/>
    </xf>
    <xf numFmtId="0" fontId="0" fillId="16" borderId="155" xfId="0" applyFill="1" applyBorder="1" applyAlignment="1">
      <alignment horizontal="center"/>
    </xf>
    <xf numFmtId="0" fontId="1" fillId="2" borderId="145" xfId="0" applyFont="1" applyFill="1" applyBorder="1" applyAlignment="1">
      <alignment horizontal="center"/>
    </xf>
    <xf numFmtId="1" fontId="11" fillId="10" borderId="156" xfId="0" applyNumberFormat="1" applyFont="1" applyFill="1" applyBorder="1" applyAlignment="1">
      <alignment horizontal="center"/>
    </xf>
    <xf numFmtId="0" fontId="1" fillId="11" borderId="131" xfId="0" applyFont="1" applyFill="1" applyBorder="1" applyAlignment="1">
      <alignment horizontal="center"/>
    </xf>
    <xf numFmtId="0" fontId="1" fillId="11" borderId="9" xfId="0" applyFont="1" applyFill="1" applyBorder="1" applyAlignment="1">
      <alignment horizontal="center"/>
    </xf>
    <xf numFmtId="0" fontId="0" fillId="14" borderId="135" xfId="0" applyFill="1" applyBorder="1" applyAlignment="1">
      <alignment horizontal="center"/>
    </xf>
    <xf numFmtId="0" fontId="0" fillId="3" borderId="134" xfId="0" applyFill="1" applyBorder="1" applyAlignment="1">
      <alignment horizontal="center"/>
    </xf>
    <xf numFmtId="0" fontId="1" fillId="17" borderId="158" xfId="0" applyFont="1" applyFill="1" applyBorder="1" applyAlignment="1">
      <alignment horizontal="center"/>
    </xf>
    <xf numFmtId="0" fontId="1" fillId="17" borderId="157" xfId="0" applyFont="1" applyFill="1" applyBorder="1" applyAlignment="1">
      <alignment horizontal="center"/>
    </xf>
    <xf numFmtId="0" fontId="0" fillId="16" borderId="136" xfId="0" applyFill="1" applyBorder="1" applyAlignment="1">
      <alignment horizontal="center"/>
    </xf>
    <xf numFmtId="0" fontId="10" fillId="11" borderId="1" xfId="0" applyFont="1" applyFill="1" applyBorder="1" applyAlignment="1">
      <alignment horizontal="center"/>
    </xf>
    <xf numFmtId="0" fontId="0" fillId="16" borderId="73" xfId="0" applyFill="1" applyBorder="1" applyAlignment="1">
      <alignment horizontal="center"/>
    </xf>
    <xf numFmtId="0" fontId="20" fillId="0" borderId="139" xfId="0" applyFont="1" applyBorder="1" applyAlignment="1">
      <alignment horizontal="left"/>
    </xf>
    <xf numFmtId="0" fontId="0" fillId="19" borderId="150" xfId="0" applyFill="1" applyBorder="1"/>
    <xf numFmtId="0" fontId="0" fillId="19" borderId="123" xfId="0" applyFill="1" applyBorder="1"/>
    <xf numFmtId="1" fontId="1" fillId="19" borderId="123" xfId="0" applyNumberFormat="1" applyFont="1" applyFill="1" applyBorder="1" applyAlignment="1">
      <alignment horizontal="center"/>
    </xf>
    <xf numFmtId="1" fontId="1" fillId="19" borderId="123" xfId="0" applyNumberFormat="1" applyFont="1" applyFill="1" applyBorder="1" applyAlignment="1">
      <alignment horizontal="center" vertical="center"/>
    </xf>
    <xf numFmtId="0" fontId="0" fillId="19" borderId="121" xfId="0" applyFill="1" applyBorder="1"/>
    <xf numFmtId="0" fontId="0" fillId="19" borderId="110" xfId="0" applyFill="1" applyBorder="1"/>
    <xf numFmtId="0" fontId="5" fillId="13" borderId="161" xfId="0" applyFont="1" applyFill="1" applyBorder="1" applyAlignment="1">
      <alignment horizontal="center" vertical="center" wrapText="1"/>
    </xf>
    <xf numFmtId="0" fontId="5" fillId="6" borderId="162" xfId="0" applyFont="1" applyFill="1" applyBorder="1" applyAlignment="1">
      <alignment horizontal="center" vertical="center" wrapText="1"/>
    </xf>
    <xf numFmtId="0" fontId="15" fillId="14" borderId="161" xfId="0" applyFont="1" applyFill="1" applyBorder="1" applyAlignment="1">
      <alignment horizontal="center" vertical="center" wrapText="1"/>
    </xf>
    <xf numFmtId="0" fontId="15" fillId="3" borderId="161" xfId="0" applyFont="1" applyFill="1" applyBorder="1" applyAlignment="1">
      <alignment horizontal="center" vertical="center" wrapText="1"/>
    </xf>
    <xf numFmtId="0" fontId="5" fillId="15" borderId="161" xfId="0" applyFont="1" applyFill="1" applyBorder="1" applyAlignment="1">
      <alignment horizontal="center" vertical="center" wrapText="1"/>
    </xf>
    <xf numFmtId="0" fontId="5" fillId="7" borderId="161" xfId="0" applyFont="1" applyFill="1" applyBorder="1" applyAlignment="1">
      <alignment horizontal="center" vertical="center" wrapText="1"/>
    </xf>
    <xf numFmtId="0" fontId="5" fillId="16" borderId="161" xfId="0" applyFont="1" applyFill="1" applyBorder="1" applyAlignment="1">
      <alignment horizontal="center" vertical="center" wrapText="1"/>
    </xf>
    <xf numFmtId="0" fontId="5" fillId="18" borderId="161" xfId="0" applyFont="1" applyFill="1" applyBorder="1" applyAlignment="1">
      <alignment horizontal="center" vertical="center" wrapText="1"/>
    </xf>
    <xf numFmtId="0" fontId="5" fillId="8" borderId="161" xfId="0" applyFont="1" applyFill="1" applyBorder="1" applyAlignment="1">
      <alignment horizontal="center" vertical="center" wrapText="1"/>
    </xf>
    <xf numFmtId="0" fontId="5" fillId="17" borderId="161" xfId="0" applyFont="1" applyFill="1" applyBorder="1" applyAlignment="1">
      <alignment horizontal="center" vertical="center" wrapText="1"/>
    </xf>
    <xf numFmtId="0" fontId="19" fillId="0" borderId="127" xfId="0" applyFont="1" applyBorder="1" applyAlignment="1">
      <alignment horizontal="left"/>
    </xf>
    <xf numFmtId="0" fontId="0" fillId="19" borderId="143" xfId="0" applyFill="1" applyBorder="1"/>
    <xf numFmtId="0" fontId="11" fillId="0" borderId="10" xfId="0" applyFont="1" applyBorder="1" applyAlignment="1">
      <alignment horizontal="left"/>
    </xf>
    <xf numFmtId="0" fontId="0" fillId="8" borderId="88" xfId="0" applyFill="1" applyBorder="1" applyAlignment="1">
      <alignment horizontal="center"/>
    </xf>
    <xf numFmtId="2" fontId="0" fillId="3" borderId="56" xfId="0" applyNumberFormat="1" applyFill="1" applyBorder="1" applyAlignment="1">
      <alignment horizontal="center"/>
    </xf>
    <xf numFmtId="2" fontId="0" fillId="3" borderId="62" xfId="0" applyNumberFormat="1" applyFill="1" applyBorder="1" applyAlignment="1">
      <alignment horizontal="center"/>
    </xf>
    <xf numFmtId="2" fontId="0" fillId="8" borderId="10" xfId="0" applyNumberFormat="1" applyFill="1" applyBorder="1" applyAlignment="1">
      <alignment horizontal="center"/>
    </xf>
    <xf numFmtId="0" fontId="1" fillId="17" borderId="120" xfId="0" applyFont="1" applyFill="1" applyBorder="1" applyAlignment="1">
      <alignment horizontal="center"/>
    </xf>
    <xf numFmtId="0" fontId="1" fillId="2" borderId="110" xfId="0" applyFont="1" applyFill="1" applyBorder="1" applyAlignment="1">
      <alignment horizontal="center"/>
    </xf>
    <xf numFmtId="0" fontId="23" fillId="11" borderId="99" xfId="0" applyFont="1" applyFill="1" applyBorder="1" applyAlignment="1">
      <alignment horizontal="center"/>
    </xf>
    <xf numFmtId="2" fontId="1" fillId="17" borderId="10" xfId="0" applyNumberFormat="1" applyFont="1" applyFill="1" applyBorder="1" applyAlignment="1">
      <alignment horizontal="center"/>
    </xf>
    <xf numFmtId="0" fontId="1" fillId="12" borderId="0" xfId="0" applyFont="1" applyFill="1" applyAlignment="1">
      <alignment horizontal="center"/>
    </xf>
    <xf numFmtId="0" fontId="11" fillId="21" borderId="1" xfId="0" applyFont="1" applyFill="1" applyBorder="1" applyAlignment="1">
      <alignment horizontal="left"/>
    </xf>
    <xf numFmtId="0" fontId="11" fillId="21" borderId="61" xfId="0" applyFont="1" applyFill="1" applyBorder="1" applyAlignment="1">
      <alignment horizontal="left"/>
    </xf>
    <xf numFmtId="0" fontId="0" fillId="14" borderId="59" xfId="0" applyFill="1" applyBorder="1" applyAlignment="1">
      <alignment horizontal="center" vertical="center"/>
    </xf>
    <xf numFmtId="0" fontId="0" fillId="3" borderId="62" xfId="0" applyFill="1" applyBorder="1" applyAlignment="1">
      <alignment horizontal="center" vertical="center"/>
    </xf>
    <xf numFmtId="0" fontId="1" fillId="16" borderId="99" xfId="0" applyFont="1" applyFill="1" applyBorder="1" applyAlignment="1">
      <alignment horizontal="center"/>
    </xf>
    <xf numFmtId="0" fontId="11" fillId="11" borderId="110" xfId="0" applyFont="1" applyFill="1" applyBorder="1" applyAlignment="1">
      <alignment horizontal="center"/>
    </xf>
    <xf numFmtId="0" fontId="11" fillId="2" borderId="121" xfId="0" applyFont="1" applyFill="1" applyBorder="1" applyAlignment="1">
      <alignment horizontal="center"/>
    </xf>
    <xf numFmtId="0" fontId="11" fillId="2" borderId="143" xfId="0" applyFont="1" applyFill="1" applyBorder="1" applyAlignment="1">
      <alignment horizontal="center"/>
    </xf>
    <xf numFmtId="0" fontId="3" fillId="21" borderId="126" xfId="0" applyFont="1" applyFill="1" applyBorder="1" applyAlignment="1">
      <alignment horizontal="left"/>
    </xf>
    <xf numFmtId="1" fontId="0" fillId="18" borderId="59" xfId="0" applyNumberFormat="1" applyFill="1" applyBorder="1" applyAlignment="1">
      <alignment horizontal="center"/>
    </xf>
    <xf numFmtId="0" fontId="3" fillId="21" borderId="55" xfId="0" applyFont="1" applyFill="1" applyBorder="1"/>
    <xf numFmtId="0" fontId="11" fillId="21" borderId="2" xfId="0" applyFont="1" applyFill="1" applyBorder="1"/>
    <xf numFmtId="0" fontId="18" fillId="21" borderId="1" xfId="0" applyFont="1" applyFill="1" applyBorder="1" applyAlignment="1">
      <alignment horizontal="left"/>
    </xf>
    <xf numFmtId="0" fontId="2" fillId="21" borderId="126" xfId="0" applyFont="1" applyFill="1" applyBorder="1" applyAlignment="1">
      <alignment horizontal="left"/>
    </xf>
    <xf numFmtId="0" fontId="11" fillId="0" borderId="85" xfId="0" applyFont="1" applyBorder="1" applyAlignment="1">
      <alignment horizontal="left" vertical="center"/>
    </xf>
    <xf numFmtId="0" fontId="1" fillId="11" borderId="48" xfId="0" applyFont="1" applyFill="1" applyBorder="1" applyAlignment="1">
      <alignment horizontal="center"/>
    </xf>
    <xf numFmtId="0" fontId="4" fillId="0" borderId="1" xfId="0" applyFont="1" applyBorder="1" applyAlignment="1">
      <alignment horizontal="left"/>
    </xf>
    <xf numFmtId="0" fontId="1" fillId="6" borderId="99" xfId="0" applyFont="1" applyFill="1" applyBorder="1" applyAlignment="1">
      <alignment horizontal="center" vertical="center"/>
    </xf>
    <xf numFmtId="0" fontId="3" fillId="20" borderId="55" xfId="0" applyFont="1" applyFill="1" applyBorder="1"/>
    <xf numFmtId="0" fontId="11" fillId="20" borderId="2" xfId="0" applyFont="1" applyFill="1" applyBorder="1"/>
    <xf numFmtId="0" fontId="3" fillId="20" borderId="59" xfId="0" applyFont="1" applyFill="1" applyBorder="1"/>
    <xf numFmtId="0" fontId="3" fillId="0" borderId="125" xfId="0" applyFont="1" applyBorder="1" applyAlignment="1">
      <alignment horizontal="left"/>
    </xf>
    <xf numFmtId="0" fontId="11" fillId="0" borderId="164" xfId="0" applyFont="1" applyBorder="1" applyAlignment="1">
      <alignment vertical="center"/>
    </xf>
    <xf numFmtId="0" fontId="13" fillId="19" borderId="34" xfId="0" applyFont="1" applyFill="1" applyBorder="1" applyAlignment="1">
      <alignment horizontal="center" vertical="center" wrapText="1"/>
    </xf>
    <xf numFmtId="0" fontId="13" fillId="19" borderId="49" xfId="0" applyFont="1" applyFill="1" applyBorder="1" applyAlignment="1">
      <alignment horizontal="center" vertical="center" wrapText="1"/>
    </xf>
    <xf numFmtId="0" fontId="9" fillId="5" borderId="32" xfId="0" applyFont="1" applyFill="1" applyBorder="1" applyAlignment="1">
      <alignment horizontal="center" vertical="center"/>
    </xf>
    <xf numFmtId="0" fontId="9" fillId="5" borderId="47" xfId="0" applyFont="1" applyFill="1" applyBorder="1" applyAlignment="1">
      <alignment horizontal="center" vertical="center"/>
    </xf>
    <xf numFmtId="0" fontId="9" fillId="5" borderId="33" xfId="0" applyFont="1" applyFill="1" applyBorder="1" applyAlignment="1">
      <alignment horizontal="center" vertical="center"/>
    </xf>
    <xf numFmtId="0" fontId="9" fillId="5" borderId="52" xfId="0" applyFont="1" applyFill="1" applyBorder="1" applyAlignment="1">
      <alignment horizontal="center" vertical="center"/>
    </xf>
    <xf numFmtId="0" fontId="9" fillId="5" borderId="54" xfId="0" applyFont="1" applyFill="1" applyBorder="1" applyAlignment="1">
      <alignment horizontal="center" vertical="center"/>
    </xf>
    <xf numFmtId="0" fontId="13" fillId="6" borderId="32" xfId="0" applyFont="1" applyFill="1" applyBorder="1" applyAlignment="1">
      <alignment horizontal="center" vertical="center" wrapText="1"/>
    </xf>
    <xf numFmtId="0" fontId="13" fillId="6" borderId="33" xfId="0" applyFont="1" applyFill="1" applyBorder="1" applyAlignment="1">
      <alignment horizontal="center" vertical="center" wrapText="1"/>
    </xf>
    <xf numFmtId="0" fontId="13" fillId="12" borderId="34" xfId="0" applyFont="1" applyFill="1" applyBorder="1" applyAlignment="1">
      <alignment horizontal="center" vertical="center" wrapText="1"/>
    </xf>
    <xf numFmtId="0" fontId="13" fillId="12" borderId="49" xfId="0" applyFont="1" applyFill="1" applyBorder="1" applyAlignment="1">
      <alignment horizontal="center" vertical="center" wrapText="1"/>
    </xf>
    <xf numFmtId="0" fontId="1" fillId="12" borderId="15" xfId="0" applyFont="1" applyFill="1" applyBorder="1" applyAlignment="1">
      <alignment horizontal="center"/>
    </xf>
    <xf numFmtId="0" fontId="1" fillId="12" borderId="49" xfId="0" applyFont="1" applyFill="1" applyBorder="1" applyAlignment="1">
      <alignment horizontal="center"/>
    </xf>
    <xf numFmtId="0" fontId="0" fillId="11" borderId="65" xfId="0" applyFill="1" applyBorder="1" applyAlignment="1">
      <alignment horizontal="center"/>
    </xf>
    <xf numFmtId="0" fontId="0" fillId="11" borderId="66" xfId="0" applyFill="1" applyBorder="1" applyAlignment="1">
      <alignment horizontal="center"/>
    </xf>
    <xf numFmtId="0" fontId="0" fillId="9" borderId="68" xfId="0" applyFill="1" applyBorder="1" applyAlignment="1">
      <alignment horizontal="center"/>
    </xf>
    <xf numFmtId="0" fontId="0" fillId="9" borderId="70" xfId="0" applyFill="1" applyBorder="1" applyAlignment="1">
      <alignment horizontal="center"/>
    </xf>
    <xf numFmtId="0" fontId="13" fillId="8" borderId="40" xfId="0" applyFont="1" applyFill="1" applyBorder="1" applyAlignment="1">
      <alignment horizontal="center" vertical="center" wrapText="1"/>
    </xf>
    <xf numFmtId="0" fontId="13" fillId="8" borderId="29" xfId="0" applyFont="1" applyFill="1" applyBorder="1" applyAlignment="1">
      <alignment horizontal="center" vertical="center" wrapText="1"/>
    </xf>
    <xf numFmtId="0" fontId="13" fillId="8" borderId="17" xfId="0" applyFont="1" applyFill="1" applyBorder="1" applyAlignment="1">
      <alignment horizontal="center" vertical="center" wrapText="1"/>
    </xf>
    <xf numFmtId="0" fontId="0" fillId="9" borderId="16" xfId="0" applyFill="1" applyBorder="1" applyAlignment="1">
      <alignment horizontal="center"/>
    </xf>
    <xf numFmtId="0" fontId="0" fillId="9" borderId="23" xfId="0" applyFill="1" applyBorder="1" applyAlignment="1">
      <alignment horizontal="center"/>
    </xf>
    <xf numFmtId="0" fontId="1" fillId="12" borderId="0" xfId="0" applyFont="1" applyFill="1" applyAlignment="1">
      <alignment horizontal="center"/>
    </xf>
    <xf numFmtId="0" fontId="14" fillId="0" borderId="40" xfId="0" applyFont="1" applyBorder="1" applyAlignment="1">
      <alignment horizontal="center" vertical="center"/>
    </xf>
    <xf numFmtId="0" fontId="14" fillId="0" borderId="17" xfId="0" applyFont="1" applyBorder="1" applyAlignment="1">
      <alignment horizontal="center" vertical="center"/>
    </xf>
    <xf numFmtId="0" fontId="14" fillId="0" borderId="15" xfId="0" applyFont="1" applyBorder="1" applyAlignment="1">
      <alignment horizontal="center" vertical="center"/>
    </xf>
    <xf numFmtId="0" fontId="14" fillId="0" borderId="22" xfId="0" applyFont="1" applyBorder="1" applyAlignment="1">
      <alignment horizontal="center" vertical="center"/>
    </xf>
    <xf numFmtId="0" fontId="18" fillId="0" borderId="65" xfId="0" applyFont="1" applyBorder="1" applyAlignment="1">
      <alignment horizontal="left"/>
    </xf>
    <xf numFmtId="0" fontId="18" fillId="0" borderId="66" xfId="0" applyFont="1" applyBorder="1" applyAlignment="1">
      <alignment horizontal="left"/>
    </xf>
    <xf numFmtId="0" fontId="19" fillId="20" borderId="65" xfId="0" applyFont="1" applyFill="1" applyBorder="1" applyAlignment="1">
      <alignment horizontal="left"/>
    </xf>
    <xf numFmtId="0" fontId="19" fillId="20" borderId="66" xfId="0" applyFont="1" applyFill="1" applyBorder="1" applyAlignment="1">
      <alignment horizontal="left"/>
    </xf>
    <xf numFmtId="0" fontId="17" fillId="0" borderId="65" xfId="0" applyFont="1" applyBorder="1" applyAlignment="1">
      <alignment horizontal="left"/>
    </xf>
    <xf numFmtId="0" fontId="17" fillId="0" borderId="66" xfId="0" applyFont="1" applyBorder="1" applyAlignment="1">
      <alignment horizontal="left"/>
    </xf>
    <xf numFmtId="0" fontId="17" fillId="0" borderId="63" xfId="0" applyFont="1" applyBorder="1" applyAlignment="1">
      <alignment horizontal="left"/>
    </xf>
    <xf numFmtId="0" fontId="17" fillId="0" borderId="5" xfId="0" applyFont="1" applyBorder="1" applyAlignment="1">
      <alignment horizontal="left"/>
    </xf>
    <xf numFmtId="0" fontId="17" fillId="0" borderId="16" xfId="0" applyFont="1" applyBorder="1" applyAlignment="1">
      <alignment horizontal="left"/>
    </xf>
    <xf numFmtId="0" fontId="17" fillId="0" borderId="23" xfId="0" applyFont="1" applyBorder="1" applyAlignment="1">
      <alignment horizontal="left"/>
    </xf>
    <xf numFmtId="0" fontId="17" fillId="0" borderId="74" xfId="0" applyFont="1" applyBorder="1" applyAlignment="1">
      <alignment horizontal="left"/>
    </xf>
    <xf numFmtId="0" fontId="17" fillId="0" borderId="75" xfId="0" applyFont="1" applyBorder="1" applyAlignment="1">
      <alignment horizontal="left"/>
    </xf>
    <xf numFmtId="0" fontId="19" fillId="0" borderId="65" xfId="0" applyFont="1" applyBorder="1" applyAlignment="1">
      <alignment horizontal="left"/>
    </xf>
    <xf numFmtId="0" fontId="19" fillId="0" borderId="66" xfId="0" applyFont="1" applyBorder="1" applyAlignment="1">
      <alignment horizontal="left"/>
    </xf>
    <xf numFmtId="0" fontId="13" fillId="2" borderId="34" xfId="0" applyFont="1" applyFill="1" applyBorder="1" applyAlignment="1">
      <alignment horizontal="center" vertical="center" wrapText="1"/>
    </xf>
    <xf numFmtId="0" fontId="13" fillId="2" borderId="49" xfId="0" applyFont="1" applyFill="1" applyBorder="1" applyAlignment="1">
      <alignment horizontal="center" vertical="center" wrapText="1"/>
    </xf>
    <xf numFmtId="0" fontId="0" fillId="9" borderId="65" xfId="0" applyFill="1" applyBorder="1" applyAlignment="1">
      <alignment horizontal="center"/>
    </xf>
    <xf numFmtId="0" fontId="0" fillId="9" borderId="66" xfId="0" applyFill="1" applyBorder="1" applyAlignment="1">
      <alignment horizontal="center"/>
    </xf>
    <xf numFmtId="0" fontId="13" fillId="3" borderId="32" xfId="0" applyFont="1" applyFill="1" applyBorder="1" applyAlignment="1">
      <alignment horizontal="center" vertical="center" wrapText="1"/>
    </xf>
    <xf numFmtId="0" fontId="13" fillId="3" borderId="33" xfId="0" applyFont="1" applyFill="1" applyBorder="1" applyAlignment="1">
      <alignment horizontal="center" vertical="center" wrapText="1"/>
    </xf>
    <xf numFmtId="0" fontId="13" fillId="7" borderId="40" xfId="0" applyFont="1" applyFill="1" applyBorder="1" applyAlignment="1">
      <alignment horizontal="center" vertical="center" wrapText="1"/>
    </xf>
    <xf numFmtId="0" fontId="13" fillId="7" borderId="29" xfId="0" applyFont="1" applyFill="1" applyBorder="1" applyAlignment="1">
      <alignment horizontal="center" vertical="center" wrapText="1"/>
    </xf>
    <xf numFmtId="0" fontId="1" fillId="12" borderId="50" xfId="0" applyFont="1" applyFill="1" applyBorder="1" applyAlignment="1">
      <alignment horizontal="center"/>
    </xf>
    <xf numFmtId="0" fontId="1" fillId="12" borderId="54" xfId="0" applyFont="1" applyFill="1" applyBorder="1" applyAlignment="1">
      <alignment horizontal="center"/>
    </xf>
    <xf numFmtId="0" fontId="17" fillId="0" borderId="78" xfId="0" applyFont="1" applyBorder="1" applyAlignment="1">
      <alignment horizontal="left"/>
    </xf>
    <xf numFmtId="0" fontId="17" fillId="0" borderId="88" xfId="0" applyFont="1" applyBorder="1" applyAlignment="1">
      <alignment horizontal="left"/>
    </xf>
    <xf numFmtId="0" fontId="17" fillId="0" borderId="89" xfId="0" applyFont="1" applyBorder="1" applyAlignment="1">
      <alignment horizontal="left"/>
    </xf>
    <xf numFmtId="0" fontId="17" fillId="0" borderId="85" xfId="0" applyFont="1" applyBorder="1" applyAlignment="1">
      <alignment horizontal="left"/>
    </xf>
    <xf numFmtId="0" fontId="18" fillId="0" borderId="68" xfId="0" applyFont="1" applyBorder="1" applyAlignment="1">
      <alignment horizontal="left"/>
    </xf>
    <xf numFmtId="0" fontId="18" fillId="0" borderId="70" xfId="0" applyFont="1" applyBorder="1" applyAlignment="1">
      <alignment horizontal="left"/>
    </xf>
    <xf numFmtId="0" fontId="18" fillId="0" borderId="103" xfId="0" applyFont="1" applyBorder="1" applyAlignment="1">
      <alignment horizontal="left"/>
    </xf>
    <xf numFmtId="0" fontId="18" fillId="0" borderId="73" xfId="0" applyFont="1" applyBorder="1" applyAlignment="1">
      <alignment horizontal="left"/>
    </xf>
    <xf numFmtId="0" fontId="19" fillId="0" borderId="103" xfId="0" applyFont="1" applyBorder="1" applyAlignment="1">
      <alignment horizontal="left"/>
    </xf>
    <xf numFmtId="0" fontId="19" fillId="0" borderId="73" xfId="0" applyFont="1" applyBorder="1" applyAlignment="1">
      <alignment horizontal="left"/>
    </xf>
    <xf numFmtId="0" fontId="17" fillId="0" borderId="68" xfId="0" applyFont="1" applyBorder="1" applyAlignment="1">
      <alignment horizontal="left"/>
    </xf>
    <xf numFmtId="0" fontId="17" fillId="0" borderId="70" xfId="0" applyFont="1" applyBorder="1" applyAlignment="1">
      <alignment horizontal="left"/>
    </xf>
    <xf numFmtId="0" fontId="17" fillId="0" borderId="76" xfId="0" applyFont="1" applyBorder="1" applyAlignment="1">
      <alignment horizontal="left"/>
    </xf>
    <xf numFmtId="0" fontId="17" fillId="0" borderId="79" xfId="0" applyFont="1" applyBorder="1" applyAlignment="1">
      <alignment horizontal="left"/>
    </xf>
    <xf numFmtId="0" fontId="20" fillId="0" borderId="15" xfId="0" applyFont="1" applyBorder="1" applyAlignment="1">
      <alignment horizontal="left"/>
    </xf>
    <xf numFmtId="0" fontId="20" fillId="0" borderId="22" xfId="0" applyFont="1" applyBorder="1" applyAlignment="1">
      <alignment horizontal="left"/>
    </xf>
    <xf numFmtId="0" fontId="18" fillId="0" borderId="36" xfId="0" applyFont="1" applyBorder="1" applyAlignment="1">
      <alignment horizontal="left"/>
    </xf>
    <xf numFmtId="0" fontId="18" fillId="0" borderId="3" xfId="0" applyFont="1" applyBorder="1" applyAlignment="1">
      <alignment horizontal="left"/>
    </xf>
    <xf numFmtId="0" fontId="19" fillId="0" borderId="36" xfId="0" applyFont="1" applyBorder="1" applyAlignment="1">
      <alignment horizontal="left"/>
    </xf>
    <xf numFmtId="0" fontId="19" fillId="0" borderId="3" xfId="0" applyFont="1" applyBorder="1" applyAlignment="1">
      <alignment horizontal="left"/>
    </xf>
    <xf numFmtId="0" fontId="17" fillId="0" borderId="36" xfId="0" applyFont="1" applyBorder="1" applyAlignment="1">
      <alignment horizontal="left"/>
    </xf>
    <xf numFmtId="0" fontId="17" fillId="0" borderId="3" xfId="0" applyFont="1" applyBorder="1" applyAlignment="1">
      <alignment horizontal="left"/>
    </xf>
    <xf numFmtId="0" fontId="17" fillId="0" borderId="9" xfId="0" applyFont="1" applyBorder="1" applyAlignment="1">
      <alignment horizontal="left"/>
    </xf>
    <xf numFmtId="0" fontId="17" fillId="0" borderId="1" xfId="0" applyFont="1" applyBorder="1" applyAlignment="1">
      <alignment horizontal="left"/>
    </xf>
    <xf numFmtId="0" fontId="17" fillId="0" borderId="11" xfId="0" applyFont="1" applyBorder="1" applyAlignment="1">
      <alignment horizontal="left"/>
    </xf>
    <xf numFmtId="0" fontId="1" fillId="12" borderId="22" xfId="0" applyFont="1" applyFill="1" applyBorder="1" applyAlignment="1">
      <alignment horizontal="center"/>
    </xf>
    <xf numFmtId="0" fontId="17" fillId="0" borderId="97" xfId="0" applyFont="1" applyBorder="1" applyAlignment="1">
      <alignment horizontal="left"/>
    </xf>
    <xf numFmtId="0" fontId="17" fillId="0" borderId="98" xfId="0" applyFont="1" applyBorder="1" applyAlignment="1">
      <alignment horizontal="left"/>
    </xf>
    <xf numFmtId="0" fontId="20" fillId="0" borderId="0" xfId="0" applyFont="1" applyAlignment="1">
      <alignment horizontal="left"/>
    </xf>
    <xf numFmtId="0" fontId="20" fillId="0" borderId="40" xfId="0" applyFont="1" applyBorder="1" applyAlignment="1">
      <alignment horizontal="left"/>
    </xf>
    <xf numFmtId="0" fontId="20" fillId="0" borderId="29" xfId="0" applyFont="1" applyBorder="1" applyAlignment="1">
      <alignment horizontal="left"/>
    </xf>
    <xf numFmtId="0" fontId="20" fillId="0" borderId="119" xfId="0" applyFont="1" applyBorder="1" applyAlignment="1">
      <alignment horizontal="left"/>
    </xf>
    <xf numFmtId="0" fontId="20" fillId="0" borderId="75" xfId="0" applyFont="1" applyBorder="1" applyAlignment="1">
      <alignment horizontal="left"/>
    </xf>
    <xf numFmtId="0" fontId="17" fillId="0" borderId="100" xfId="0" applyFont="1" applyBorder="1" applyAlignment="1">
      <alignment horizontal="left"/>
    </xf>
    <xf numFmtId="0" fontId="17" fillId="0" borderId="132" xfId="0" applyFont="1" applyBorder="1" applyAlignment="1">
      <alignment horizontal="left"/>
    </xf>
    <xf numFmtId="0" fontId="17" fillId="0" borderId="133" xfId="0" applyFont="1" applyBorder="1" applyAlignment="1">
      <alignment horizontal="left"/>
    </xf>
    <xf numFmtId="0" fontId="0" fillId="12" borderId="0" xfId="0" applyFill="1" applyAlignment="1">
      <alignment horizontal="center"/>
    </xf>
    <xf numFmtId="0" fontId="18" fillId="0" borderId="97" xfId="0" applyFont="1" applyBorder="1" applyAlignment="1">
      <alignment horizontal="left"/>
    </xf>
    <xf numFmtId="0" fontId="19" fillId="0" borderId="97" xfId="0" applyFont="1" applyBorder="1" applyAlignment="1">
      <alignment horizontal="left"/>
    </xf>
    <xf numFmtId="0" fontId="19" fillId="0" borderId="98" xfId="0" applyFont="1" applyBorder="1" applyAlignment="1">
      <alignment horizontal="left"/>
    </xf>
    <xf numFmtId="0" fontId="20" fillId="0" borderId="127" xfId="0" applyFont="1" applyBorder="1" applyAlignment="1">
      <alignment horizontal="left"/>
    </xf>
    <xf numFmtId="0" fontId="17" fillId="0" borderId="103" xfId="0" applyFont="1" applyBorder="1" applyAlignment="1">
      <alignment horizontal="left"/>
    </xf>
    <xf numFmtId="0" fontId="17" fillId="0" borderId="73" xfId="0" applyFont="1" applyBorder="1" applyAlignment="1">
      <alignment horizontal="left"/>
    </xf>
    <xf numFmtId="0" fontId="17" fillId="20" borderId="132" xfId="0" applyFont="1" applyFill="1" applyBorder="1" applyAlignment="1">
      <alignment horizontal="left"/>
    </xf>
    <xf numFmtId="0" fontId="17" fillId="20" borderId="148" xfId="0" applyFont="1" applyFill="1" applyBorder="1" applyAlignment="1">
      <alignment horizontal="left"/>
    </xf>
    <xf numFmtId="0" fontId="17" fillId="0" borderId="94" xfId="0" applyFont="1" applyBorder="1" applyAlignment="1">
      <alignment horizontal="left"/>
    </xf>
    <xf numFmtId="0" fontId="17" fillId="0" borderId="148" xfId="0" applyFont="1" applyBorder="1" applyAlignment="1">
      <alignment horizontal="left"/>
    </xf>
    <xf numFmtId="0" fontId="19" fillId="0" borderId="25" xfId="0" applyFont="1" applyBorder="1" applyAlignment="1">
      <alignment horizontal="left"/>
    </xf>
    <xf numFmtId="0" fontId="19" fillId="0" borderId="27" xfId="0" applyFont="1" applyBorder="1" applyAlignment="1">
      <alignment horizontal="left"/>
    </xf>
    <xf numFmtId="0" fontId="17" fillId="0" borderId="135" xfId="0" applyFont="1" applyBorder="1" applyAlignment="1">
      <alignment horizontal="left"/>
    </xf>
    <xf numFmtId="0" fontId="17" fillId="0" borderId="86" xfId="0" applyFont="1" applyBorder="1" applyAlignment="1">
      <alignment horizontal="left"/>
    </xf>
    <xf numFmtId="0" fontId="18" fillId="0" borderId="9" xfId="0" applyFont="1" applyBorder="1" applyAlignment="1">
      <alignment horizontal="left"/>
    </xf>
    <xf numFmtId="0" fontId="18" fillId="0" borderId="1" xfId="0" applyFont="1" applyBorder="1" applyAlignment="1">
      <alignment horizontal="left"/>
    </xf>
    <xf numFmtId="0" fontId="18" fillId="20" borderId="97" xfId="0" applyFont="1" applyFill="1" applyBorder="1" applyAlignment="1">
      <alignment horizontal="left"/>
    </xf>
    <xf numFmtId="0" fontId="18" fillId="20" borderId="66" xfId="0" applyFont="1" applyFill="1" applyBorder="1" applyAlignment="1">
      <alignment horizontal="left"/>
    </xf>
    <xf numFmtId="0" fontId="24" fillId="21" borderId="25" xfId="0" applyFont="1" applyFill="1" applyBorder="1" applyAlignment="1">
      <alignment horizontal="left"/>
    </xf>
    <xf numFmtId="0" fontId="24" fillId="21" borderId="27" xfId="0" applyFont="1" applyFill="1" applyBorder="1" applyAlignment="1">
      <alignment horizontal="left"/>
    </xf>
    <xf numFmtId="0" fontId="17" fillId="0" borderId="101" xfId="0" applyFont="1" applyBorder="1" applyAlignment="1">
      <alignment horizontal="left"/>
    </xf>
    <xf numFmtId="0" fontId="17" fillId="0" borderId="82" xfId="0" applyFont="1" applyBorder="1" applyAlignment="1">
      <alignment horizontal="left"/>
    </xf>
    <xf numFmtId="0" fontId="9" fillId="5" borderId="40" xfId="0" applyFont="1" applyFill="1" applyBorder="1" applyAlignment="1">
      <alignment horizontal="center" vertical="center"/>
    </xf>
    <xf numFmtId="0" fontId="9" fillId="5" borderId="29" xfId="0" applyFont="1" applyFill="1" applyBorder="1" applyAlignment="1">
      <alignment horizontal="center" vertical="center"/>
    </xf>
    <xf numFmtId="0" fontId="17" fillId="0" borderId="119" xfId="0" applyFont="1" applyBorder="1" applyAlignment="1">
      <alignment horizontal="left"/>
    </xf>
    <xf numFmtId="0" fontId="17" fillId="0" borderId="145" xfId="0" applyFont="1" applyBorder="1" applyAlignment="1">
      <alignment horizontal="left"/>
    </xf>
    <xf numFmtId="0" fontId="18" fillId="0" borderId="98" xfId="0" applyFont="1" applyBorder="1" applyAlignment="1">
      <alignment horizontal="left"/>
    </xf>
    <xf numFmtId="0" fontId="19" fillId="0" borderId="57" xfId="0" applyFont="1" applyBorder="1" applyAlignment="1">
      <alignment horizontal="left"/>
    </xf>
    <xf numFmtId="0" fontId="19" fillId="0" borderId="28" xfId="0" applyFont="1" applyBorder="1" applyAlignment="1">
      <alignment horizontal="left"/>
    </xf>
    <xf numFmtId="0" fontId="0" fillId="12" borderId="15" xfId="0" applyFill="1" applyBorder="1" applyAlignment="1">
      <alignment horizontal="center"/>
    </xf>
    <xf numFmtId="0" fontId="20" fillId="0" borderId="145" xfId="0" applyFont="1" applyBorder="1" applyAlignment="1">
      <alignment horizontal="left"/>
    </xf>
    <xf numFmtId="0" fontId="18" fillId="21" borderId="97" xfId="0" applyFont="1" applyFill="1" applyBorder="1" applyAlignment="1">
      <alignment horizontal="left"/>
    </xf>
    <xf numFmtId="0" fontId="18" fillId="21" borderId="66" xfId="0" applyFont="1" applyFill="1" applyBorder="1" applyAlignment="1">
      <alignment horizontal="left"/>
    </xf>
    <xf numFmtId="0" fontId="9" fillId="5" borderId="132" xfId="0" applyFont="1" applyFill="1" applyBorder="1" applyAlignment="1">
      <alignment horizontal="center" vertical="center"/>
    </xf>
    <xf numFmtId="0" fontId="9" fillId="5" borderId="133" xfId="0" applyFont="1" applyFill="1" applyBorder="1" applyAlignment="1">
      <alignment horizontal="center" vertical="center"/>
    </xf>
    <xf numFmtId="0" fontId="9" fillId="5" borderId="137" xfId="0" applyFont="1" applyFill="1" applyBorder="1" applyAlignment="1">
      <alignment horizontal="center" vertical="center"/>
    </xf>
    <xf numFmtId="0" fontId="1" fillId="12" borderId="154" xfId="0" applyFont="1" applyFill="1" applyBorder="1" applyAlignment="1">
      <alignment horizontal="center"/>
    </xf>
    <xf numFmtId="0" fontId="1" fillId="12" borderId="82" xfId="0" applyFont="1" applyFill="1" applyBorder="1" applyAlignment="1">
      <alignment horizontal="center"/>
    </xf>
    <xf numFmtId="0" fontId="1" fillId="12" borderId="145" xfId="0" applyFont="1" applyFill="1" applyBorder="1" applyAlignment="1">
      <alignment horizontal="center"/>
    </xf>
    <xf numFmtId="0" fontId="14" fillId="0" borderId="119" xfId="0" applyFont="1" applyBorder="1" applyAlignment="1">
      <alignment horizontal="center" vertical="center"/>
    </xf>
    <xf numFmtId="0" fontId="14" fillId="0" borderId="75" xfId="0" applyFont="1" applyBorder="1" applyAlignment="1">
      <alignment horizontal="center" vertical="center"/>
    </xf>
    <xf numFmtId="0" fontId="14" fillId="0" borderId="101" xfId="0" applyFont="1" applyBorder="1" applyAlignment="1">
      <alignment horizontal="center" vertical="center"/>
    </xf>
    <xf numFmtId="0" fontId="14" fillId="0" borderId="160" xfId="0" applyFont="1" applyBorder="1" applyAlignment="1">
      <alignment horizontal="center" vertical="center"/>
    </xf>
    <xf numFmtId="0" fontId="13" fillId="6" borderId="84" xfId="0" applyFont="1" applyFill="1" applyBorder="1" applyAlignment="1">
      <alignment horizontal="center" vertical="center" wrapText="1"/>
    </xf>
    <xf numFmtId="0" fontId="13" fillId="6" borderId="159" xfId="0" applyFont="1" applyFill="1" applyBorder="1" applyAlignment="1">
      <alignment horizontal="center" vertical="center" wrapText="1"/>
    </xf>
    <xf numFmtId="0" fontId="13" fillId="12" borderId="80" xfId="0" applyFont="1" applyFill="1" applyBorder="1" applyAlignment="1">
      <alignment horizontal="center" vertical="center" wrapText="1"/>
    </xf>
    <xf numFmtId="0" fontId="13" fillId="12" borderId="163" xfId="0" applyFont="1" applyFill="1" applyBorder="1" applyAlignment="1">
      <alignment horizontal="center" vertical="center" wrapText="1"/>
    </xf>
    <xf numFmtId="0" fontId="13" fillId="3" borderId="84" xfId="0" applyFont="1" applyFill="1" applyBorder="1" applyAlignment="1">
      <alignment horizontal="center" vertical="center" wrapText="1"/>
    </xf>
    <xf numFmtId="0" fontId="13" fillId="3" borderId="159" xfId="0" applyFont="1" applyFill="1" applyBorder="1" applyAlignment="1">
      <alignment horizontal="center" vertical="center" wrapText="1"/>
    </xf>
    <xf numFmtId="0" fontId="13" fillId="7" borderId="74" xfId="0" applyFont="1" applyFill="1" applyBorder="1" applyAlignment="1">
      <alignment horizontal="center" vertical="center" wrapText="1"/>
    </xf>
    <xf numFmtId="0" fontId="13" fillId="7" borderId="145" xfId="0" applyFont="1" applyFill="1" applyBorder="1" applyAlignment="1">
      <alignment horizontal="center" vertical="center" wrapText="1"/>
    </xf>
    <xf numFmtId="0" fontId="13" fillId="2" borderId="80" xfId="0" applyFont="1" applyFill="1" applyBorder="1" applyAlignment="1">
      <alignment horizontal="center" vertical="center" wrapText="1"/>
    </xf>
    <xf numFmtId="0" fontId="13" fillId="2" borderId="163" xfId="0" applyFont="1" applyFill="1" applyBorder="1" applyAlignment="1">
      <alignment horizontal="center" vertical="center" wrapText="1"/>
    </xf>
    <xf numFmtId="0" fontId="13" fillId="8" borderId="74" xfId="0" applyFont="1" applyFill="1" applyBorder="1" applyAlignment="1">
      <alignment horizontal="center" vertical="center" wrapText="1"/>
    </xf>
    <xf numFmtId="0" fontId="13" fillId="8" borderId="145" xfId="0" applyFont="1" applyFill="1" applyBorder="1" applyAlignment="1">
      <alignment horizontal="center" vertical="center" wrapText="1"/>
    </xf>
    <xf numFmtId="0" fontId="13" fillId="8" borderId="75" xfId="0" applyFont="1" applyFill="1" applyBorder="1" applyAlignment="1">
      <alignment horizontal="center" vertical="center" wrapText="1"/>
    </xf>
    <xf numFmtId="0" fontId="13" fillId="19" borderId="156" xfId="0" applyFont="1" applyFill="1" applyBorder="1" applyAlignment="1">
      <alignment horizontal="center" vertical="center" wrapText="1"/>
    </xf>
    <xf numFmtId="0" fontId="13" fillId="19" borderId="117" xfId="0" applyFont="1" applyFill="1" applyBorder="1" applyAlignment="1">
      <alignment horizontal="center" vertical="center" wrapText="1"/>
    </xf>
    <xf numFmtId="0" fontId="22" fillId="0" borderId="101" xfId="0" applyFont="1" applyBorder="1" applyAlignment="1">
      <alignment horizontal="left"/>
    </xf>
    <xf numFmtId="0" fontId="22" fillId="0" borderId="82" xfId="0" applyFont="1" applyBorder="1" applyAlignment="1">
      <alignment horizontal="left"/>
    </xf>
    <xf numFmtId="0" fontId="22" fillId="0" borderId="100" xfId="0" applyFont="1" applyBorder="1" applyAlignment="1">
      <alignment horizontal="left"/>
    </xf>
    <xf numFmtId="0" fontId="22" fillId="0" borderId="5" xfId="0" applyFont="1" applyBorder="1" applyAlignment="1">
      <alignment horizontal="left"/>
    </xf>
    <xf numFmtId="0" fontId="22" fillId="0" borderId="97" xfId="0" applyFont="1" applyBorder="1" applyAlignment="1">
      <alignment horizontal="left"/>
    </xf>
    <xf numFmtId="0" fontId="22" fillId="0" borderId="98" xfId="0" applyFont="1" applyBorder="1" applyAlignment="1">
      <alignment horizontal="left"/>
    </xf>
    <xf numFmtId="0" fontId="1" fillId="12" borderId="51" xfId="0" applyFont="1" applyFill="1" applyBorder="1" applyAlignment="1">
      <alignment horizontal="center"/>
    </xf>
    <xf numFmtId="0" fontId="19" fillId="0" borderId="9" xfId="0" applyFont="1" applyBorder="1" applyAlignment="1">
      <alignment horizontal="left"/>
    </xf>
    <xf numFmtId="0" fontId="19" fillId="0" borderId="1" xfId="0" applyFont="1" applyBorder="1" applyAlignment="1">
      <alignment horizontal="left"/>
    </xf>
    <xf numFmtId="0" fontId="5" fillId="2" borderId="6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9" fillId="5" borderId="2" xfId="0" applyFont="1" applyFill="1" applyBorder="1" applyAlignment="1">
      <alignment horizontal="center" vertical="center"/>
    </xf>
    <xf numFmtId="0" fontId="9" fillId="5" borderId="3" xfId="0" applyFont="1" applyFill="1" applyBorder="1" applyAlignment="1">
      <alignment horizontal="center" vertical="center"/>
    </xf>
    <xf numFmtId="0" fontId="9" fillId="5" borderId="5" xfId="0" applyFont="1" applyFill="1" applyBorder="1" applyAlignment="1">
      <alignment horizontal="center" vertical="center"/>
    </xf>
    <xf numFmtId="0" fontId="9" fillId="5" borderId="11" xfId="0" applyFont="1" applyFill="1" applyBorder="1" applyAlignment="1">
      <alignment horizontal="center" vertical="center"/>
    </xf>
    <xf numFmtId="0" fontId="5" fillId="3" borderId="20" xfId="0" applyFont="1" applyFill="1" applyBorder="1" applyAlignment="1">
      <alignment horizontal="center" vertical="center" wrapText="1"/>
    </xf>
    <xf numFmtId="0" fontId="5" fillId="3" borderId="21" xfId="0" applyFont="1" applyFill="1" applyBorder="1" applyAlignment="1">
      <alignment horizontal="center" vertical="center" wrapText="1"/>
    </xf>
    <xf numFmtId="0" fontId="5" fillId="4" borderId="24" xfId="0" applyFont="1" applyFill="1" applyBorder="1" applyAlignment="1">
      <alignment horizontal="center" vertical="center" wrapText="1"/>
    </xf>
    <xf numFmtId="0" fontId="5" fillId="4" borderId="25" xfId="0" applyFont="1" applyFill="1" applyBorder="1" applyAlignment="1">
      <alignment horizontal="center" vertical="center" wrapText="1"/>
    </xf>
    <xf numFmtId="0" fontId="5" fillId="4" borderId="17" xfId="0" applyFont="1" applyFill="1" applyBorder="1" applyAlignment="1">
      <alignment horizontal="center" vertical="center" wrapText="1"/>
    </xf>
    <xf numFmtId="0" fontId="5" fillId="4" borderId="23" xfId="0" applyFont="1" applyFill="1" applyBorder="1" applyAlignment="1">
      <alignment horizontal="center" vertical="center" wrapText="1"/>
    </xf>
    <xf numFmtId="0" fontId="5" fillId="2" borderId="18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0" fontId="0" fillId="22" borderId="0" xfId="0" applyFill="1"/>
    <xf numFmtId="0" fontId="1" fillId="22" borderId="0" xfId="0" applyFont="1" applyFill="1" applyAlignment="1">
      <alignment horizontal="centerContinuous"/>
    </xf>
    <xf numFmtId="0" fontId="25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129540</xdr:colOff>
      <xdr:row>15</xdr:row>
      <xdr:rowOff>114300</xdr:rowOff>
    </xdr:from>
    <xdr:to>
      <xdr:col>16</xdr:col>
      <xdr:colOff>1264920</xdr:colOff>
      <xdr:row>15</xdr:row>
      <xdr:rowOff>114300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A101D780-DDAE-88EF-6491-E93541546204}"/>
            </a:ext>
          </a:extLst>
        </xdr:cNvPr>
        <xdr:cNvCxnSpPr/>
      </xdr:nvCxnSpPr>
      <xdr:spPr>
        <a:xfrm flipH="1">
          <a:off x="19629120" y="2857500"/>
          <a:ext cx="113538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129540</xdr:colOff>
      <xdr:row>16</xdr:row>
      <xdr:rowOff>114300</xdr:rowOff>
    </xdr:from>
    <xdr:to>
      <xdr:col>16</xdr:col>
      <xdr:colOff>1264920</xdr:colOff>
      <xdr:row>16</xdr:row>
      <xdr:rowOff>114300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495271F1-5305-49D0-AB75-E81C854934EF}"/>
            </a:ext>
          </a:extLst>
        </xdr:cNvPr>
        <xdr:cNvCxnSpPr/>
      </xdr:nvCxnSpPr>
      <xdr:spPr>
        <a:xfrm flipH="1">
          <a:off x="19629120" y="2857500"/>
          <a:ext cx="113538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53340</xdr:colOff>
      <xdr:row>21</xdr:row>
      <xdr:rowOff>99060</xdr:rowOff>
    </xdr:from>
    <xdr:to>
      <xdr:col>16</xdr:col>
      <xdr:colOff>1188720</xdr:colOff>
      <xdr:row>21</xdr:row>
      <xdr:rowOff>99060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988AA6AE-8591-45E1-BC23-65686B809ADA}"/>
            </a:ext>
          </a:extLst>
        </xdr:cNvPr>
        <xdr:cNvCxnSpPr/>
      </xdr:nvCxnSpPr>
      <xdr:spPr>
        <a:xfrm flipH="1">
          <a:off x="19552920" y="3939540"/>
          <a:ext cx="113538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53340</xdr:colOff>
      <xdr:row>22</xdr:row>
      <xdr:rowOff>99060</xdr:rowOff>
    </xdr:from>
    <xdr:to>
      <xdr:col>16</xdr:col>
      <xdr:colOff>1188720</xdr:colOff>
      <xdr:row>22</xdr:row>
      <xdr:rowOff>99060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25AB834B-0188-4566-ABC2-6F961B225113}"/>
            </a:ext>
          </a:extLst>
        </xdr:cNvPr>
        <xdr:cNvCxnSpPr/>
      </xdr:nvCxnSpPr>
      <xdr:spPr>
        <a:xfrm flipH="1">
          <a:off x="19552920" y="3939540"/>
          <a:ext cx="113538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68580</xdr:colOff>
      <xdr:row>24</xdr:row>
      <xdr:rowOff>91440</xdr:rowOff>
    </xdr:from>
    <xdr:to>
      <xdr:col>16</xdr:col>
      <xdr:colOff>1203960</xdr:colOff>
      <xdr:row>24</xdr:row>
      <xdr:rowOff>91440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27ADD6BC-7A21-4B8F-8126-32053D31CDA0}"/>
            </a:ext>
          </a:extLst>
        </xdr:cNvPr>
        <xdr:cNvCxnSpPr/>
      </xdr:nvCxnSpPr>
      <xdr:spPr>
        <a:xfrm flipH="1">
          <a:off x="19568160" y="4480560"/>
          <a:ext cx="113538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68580</xdr:colOff>
      <xdr:row>25</xdr:row>
      <xdr:rowOff>91440</xdr:rowOff>
    </xdr:from>
    <xdr:to>
      <xdr:col>16</xdr:col>
      <xdr:colOff>1203960</xdr:colOff>
      <xdr:row>25</xdr:row>
      <xdr:rowOff>91440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92112C4D-4CDF-48F3-8816-39ECDEE187CE}"/>
            </a:ext>
          </a:extLst>
        </xdr:cNvPr>
        <xdr:cNvCxnSpPr/>
      </xdr:nvCxnSpPr>
      <xdr:spPr>
        <a:xfrm flipH="1">
          <a:off x="19568160" y="4480560"/>
          <a:ext cx="113538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68580</xdr:colOff>
      <xdr:row>29</xdr:row>
      <xdr:rowOff>99060</xdr:rowOff>
    </xdr:from>
    <xdr:to>
      <xdr:col>16</xdr:col>
      <xdr:colOff>1203960</xdr:colOff>
      <xdr:row>29</xdr:row>
      <xdr:rowOff>99060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AA421871-8754-40F5-80F7-FD9AAC7B6611}"/>
            </a:ext>
          </a:extLst>
        </xdr:cNvPr>
        <xdr:cNvCxnSpPr/>
      </xdr:nvCxnSpPr>
      <xdr:spPr>
        <a:xfrm flipH="1">
          <a:off x="19568160" y="5402580"/>
          <a:ext cx="113538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53340</xdr:colOff>
      <xdr:row>30</xdr:row>
      <xdr:rowOff>114300</xdr:rowOff>
    </xdr:from>
    <xdr:to>
      <xdr:col>16</xdr:col>
      <xdr:colOff>1188720</xdr:colOff>
      <xdr:row>30</xdr:row>
      <xdr:rowOff>114300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97E7B6E0-C8C9-44D1-A133-76A8C50A4421}"/>
            </a:ext>
          </a:extLst>
        </xdr:cNvPr>
        <xdr:cNvCxnSpPr/>
      </xdr:nvCxnSpPr>
      <xdr:spPr>
        <a:xfrm flipH="1">
          <a:off x="19552920" y="5600700"/>
          <a:ext cx="113538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60960</xdr:colOff>
      <xdr:row>34</xdr:row>
      <xdr:rowOff>91440</xdr:rowOff>
    </xdr:from>
    <xdr:to>
      <xdr:col>16</xdr:col>
      <xdr:colOff>1196340</xdr:colOff>
      <xdr:row>34</xdr:row>
      <xdr:rowOff>91440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404BE28D-04F9-4DEC-932F-324C31BBD648}"/>
            </a:ext>
          </a:extLst>
        </xdr:cNvPr>
        <xdr:cNvCxnSpPr/>
      </xdr:nvCxnSpPr>
      <xdr:spPr>
        <a:xfrm flipH="1">
          <a:off x="19560540" y="6309360"/>
          <a:ext cx="113538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60960</xdr:colOff>
      <xdr:row>35</xdr:row>
      <xdr:rowOff>91440</xdr:rowOff>
    </xdr:from>
    <xdr:to>
      <xdr:col>16</xdr:col>
      <xdr:colOff>1196340</xdr:colOff>
      <xdr:row>35</xdr:row>
      <xdr:rowOff>91440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5F9337AA-492D-4467-A26C-5BD0F550CFB1}"/>
            </a:ext>
          </a:extLst>
        </xdr:cNvPr>
        <xdr:cNvCxnSpPr/>
      </xdr:nvCxnSpPr>
      <xdr:spPr>
        <a:xfrm flipH="1">
          <a:off x="19560540" y="6309360"/>
          <a:ext cx="113538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60960</xdr:colOff>
      <xdr:row>36</xdr:row>
      <xdr:rowOff>91440</xdr:rowOff>
    </xdr:from>
    <xdr:to>
      <xdr:col>16</xdr:col>
      <xdr:colOff>1196340</xdr:colOff>
      <xdr:row>36</xdr:row>
      <xdr:rowOff>91440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1A455B2B-8277-4DA7-A483-9EFF9644C565}"/>
            </a:ext>
          </a:extLst>
        </xdr:cNvPr>
        <xdr:cNvCxnSpPr/>
      </xdr:nvCxnSpPr>
      <xdr:spPr>
        <a:xfrm flipH="1">
          <a:off x="19560540" y="6492240"/>
          <a:ext cx="113538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dashboardsexcel.com/fr/blogs/blog/excel-tutorial-remove-duplicates-excel-2010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7D6506-CC3F-4881-B49A-7AF3F9C605A8}">
  <dimension ref="A1:Q411"/>
  <sheetViews>
    <sheetView tabSelected="1" topLeftCell="N1" workbookViewId="0">
      <selection activeCell="Q4" sqref="Q4"/>
    </sheetView>
  </sheetViews>
  <sheetFormatPr baseColWidth="10" defaultRowHeight="14.4" x14ac:dyDescent="0.3"/>
  <cols>
    <col min="1" max="1" width="19.88671875" bestFit="1" customWidth="1"/>
    <col min="2" max="2" width="2.77734375" customWidth="1"/>
    <col min="3" max="3" width="23.5546875" bestFit="1" customWidth="1"/>
    <col min="4" max="4" width="2.77734375" customWidth="1"/>
    <col min="5" max="5" width="25.44140625" bestFit="1" customWidth="1"/>
    <col min="6" max="6" width="2.77734375" customWidth="1"/>
    <col min="7" max="7" width="26.109375" bestFit="1" customWidth="1"/>
    <col min="8" max="8" width="2.77734375" customWidth="1"/>
    <col min="9" max="9" width="23.88671875" bestFit="1" customWidth="1"/>
    <col min="10" max="10" width="2.77734375" customWidth="1"/>
    <col min="11" max="11" width="26.109375" bestFit="1" customWidth="1"/>
    <col min="12" max="12" width="2.77734375" customWidth="1"/>
    <col min="13" max="13" width="42.5546875" bestFit="1" customWidth="1"/>
    <col min="14" max="14" width="2.77734375" customWidth="1"/>
    <col min="15" max="15" width="74.5546875" bestFit="1" customWidth="1"/>
    <col min="16" max="16" width="2.77734375" customWidth="1"/>
    <col min="17" max="17" width="62.88671875" bestFit="1" customWidth="1"/>
  </cols>
  <sheetData>
    <row r="1" spans="1:17" x14ac:dyDescent="0.3">
      <c r="A1" t="s">
        <v>157</v>
      </c>
      <c r="O1" s="895" t="s">
        <v>465</v>
      </c>
    </row>
    <row r="2" spans="1:17" x14ac:dyDescent="0.3">
      <c r="C2" s="894" t="s">
        <v>463</v>
      </c>
      <c r="D2" s="894"/>
      <c r="E2" s="894"/>
      <c r="F2" s="894"/>
      <c r="G2" s="894"/>
      <c r="H2" s="894"/>
      <c r="I2" s="894"/>
      <c r="J2" s="894"/>
      <c r="K2" s="894"/>
      <c r="M2" s="893" t="s">
        <v>464</v>
      </c>
      <c r="O2" s="893" t="s">
        <v>466</v>
      </c>
      <c r="Q2" s="893" t="s">
        <v>467</v>
      </c>
    </row>
    <row r="3" spans="1:17" x14ac:dyDescent="0.3">
      <c r="M3" t="s">
        <v>111</v>
      </c>
      <c r="O3" t="s">
        <v>138</v>
      </c>
    </row>
    <row r="4" spans="1:17" x14ac:dyDescent="0.3">
      <c r="A4" t="s">
        <v>158</v>
      </c>
      <c r="O4" t="s">
        <v>458</v>
      </c>
    </row>
    <row r="5" spans="1:17" x14ac:dyDescent="0.3">
      <c r="A5" t="s">
        <v>159</v>
      </c>
      <c r="C5" t="s">
        <v>111</v>
      </c>
      <c r="E5" t="s">
        <v>161</v>
      </c>
      <c r="G5" t="s">
        <v>290</v>
      </c>
      <c r="I5" t="s">
        <v>322</v>
      </c>
      <c r="K5" t="s">
        <v>350</v>
      </c>
      <c r="M5" t="s">
        <v>107</v>
      </c>
      <c r="O5" t="s">
        <v>369</v>
      </c>
    </row>
    <row r="6" spans="1:17" x14ac:dyDescent="0.3">
      <c r="A6" t="s">
        <v>109</v>
      </c>
      <c r="E6" t="s">
        <v>178</v>
      </c>
      <c r="G6" t="s">
        <v>287</v>
      </c>
      <c r="I6" t="s">
        <v>212</v>
      </c>
      <c r="K6" t="s">
        <v>167</v>
      </c>
      <c r="M6" t="s">
        <v>108</v>
      </c>
      <c r="O6" t="s">
        <v>152</v>
      </c>
    </row>
    <row r="7" spans="1:17" x14ac:dyDescent="0.3">
      <c r="C7" t="s">
        <v>107</v>
      </c>
      <c r="E7" t="s">
        <v>162</v>
      </c>
      <c r="G7" t="s">
        <v>169</v>
      </c>
      <c r="I7" t="s">
        <v>205</v>
      </c>
      <c r="K7" t="s">
        <v>169</v>
      </c>
      <c r="M7" t="s">
        <v>109</v>
      </c>
      <c r="O7" t="s">
        <v>350</v>
      </c>
    </row>
    <row r="8" spans="1:17" x14ac:dyDescent="0.3">
      <c r="C8" t="s">
        <v>108</v>
      </c>
      <c r="E8" t="s">
        <v>109</v>
      </c>
      <c r="G8" t="s">
        <v>288</v>
      </c>
      <c r="I8" t="s">
        <v>323</v>
      </c>
      <c r="K8" t="s">
        <v>351</v>
      </c>
      <c r="M8" t="s">
        <v>110</v>
      </c>
      <c r="O8" t="s">
        <v>354</v>
      </c>
    </row>
    <row r="9" spans="1:17" x14ac:dyDescent="0.3">
      <c r="C9" t="s">
        <v>109</v>
      </c>
      <c r="G9" t="s">
        <v>289</v>
      </c>
      <c r="I9" t="s">
        <v>324</v>
      </c>
      <c r="K9" t="s">
        <v>293</v>
      </c>
      <c r="O9" t="s">
        <v>185</v>
      </c>
    </row>
    <row r="10" spans="1:17" x14ac:dyDescent="0.3">
      <c r="C10" t="s">
        <v>110</v>
      </c>
      <c r="E10" t="s">
        <v>164</v>
      </c>
      <c r="I10" t="s">
        <v>327</v>
      </c>
      <c r="K10" t="s">
        <v>317</v>
      </c>
      <c r="M10" t="s">
        <v>113</v>
      </c>
      <c r="O10" t="s">
        <v>326</v>
      </c>
    </row>
    <row r="11" spans="1:17" x14ac:dyDescent="0.3">
      <c r="E11" t="s">
        <v>165</v>
      </c>
      <c r="G11" t="s">
        <v>291</v>
      </c>
      <c r="I11" t="s">
        <v>329</v>
      </c>
      <c r="M11" t="s">
        <v>178</v>
      </c>
      <c r="O11" t="s">
        <v>316</v>
      </c>
    </row>
    <row r="12" spans="1:17" x14ac:dyDescent="0.3">
      <c r="C12" t="s">
        <v>113</v>
      </c>
      <c r="E12" t="s">
        <v>169</v>
      </c>
      <c r="G12" t="s">
        <v>292</v>
      </c>
      <c r="I12" t="s">
        <v>328</v>
      </c>
      <c r="K12" t="s">
        <v>354</v>
      </c>
      <c r="M12" t="s">
        <v>162</v>
      </c>
      <c r="O12" t="s">
        <v>290</v>
      </c>
    </row>
    <row r="13" spans="1:17" x14ac:dyDescent="0.3">
      <c r="C13" t="s">
        <v>178</v>
      </c>
      <c r="E13" t="s">
        <v>166</v>
      </c>
      <c r="G13" t="s">
        <v>293</v>
      </c>
      <c r="I13" t="s">
        <v>138</v>
      </c>
      <c r="K13" t="s">
        <v>148</v>
      </c>
      <c r="M13" t="s">
        <v>179</v>
      </c>
      <c r="O13" t="s">
        <v>291</v>
      </c>
    </row>
    <row r="14" spans="1:17" x14ac:dyDescent="0.3">
      <c r="C14" t="s">
        <v>162</v>
      </c>
      <c r="E14" t="s">
        <v>170</v>
      </c>
      <c r="G14" t="s">
        <v>287</v>
      </c>
      <c r="I14" t="s">
        <v>325</v>
      </c>
      <c r="K14" t="s">
        <v>355</v>
      </c>
      <c r="O14" t="s">
        <v>280</v>
      </c>
    </row>
    <row r="15" spans="1:17" x14ac:dyDescent="0.3">
      <c r="C15" t="s">
        <v>179</v>
      </c>
      <c r="E15" t="s">
        <v>167</v>
      </c>
      <c r="G15" t="s">
        <v>169</v>
      </c>
      <c r="I15" t="s">
        <v>326</v>
      </c>
      <c r="M15" t="s">
        <v>113</v>
      </c>
      <c r="O15" t="s">
        <v>194</v>
      </c>
    </row>
    <row r="16" spans="1:17" x14ac:dyDescent="0.3">
      <c r="E16" t="s">
        <v>138</v>
      </c>
      <c r="K16" t="s">
        <v>356</v>
      </c>
      <c r="O16" t="s">
        <v>436</v>
      </c>
    </row>
    <row r="17" spans="3:15" x14ac:dyDescent="0.3">
      <c r="C17" t="s">
        <v>113</v>
      </c>
      <c r="E17" t="s">
        <v>168</v>
      </c>
      <c r="G17" t="s">
        <v>290</v>
      </c>
      <c r="I17" t="s">
        <v>330</v>
      </c>
      <c r="M17" t="s">
        <v>140</v>
      </c>
      <c r="O17" t="s">
        <v>339</v>
      </c>
    </row>
    <row r="18" spans="3:15" x14ac:dyDescent="0.3">
      <c r="G18" t="s">
        <v>294</v>
      </c>
      <c r="K18" t="s">
        <v>187</v>
      </c>
      <c r="O18" t="s">
        <v>315</v>
      </c>
    </row>
    <row r="19" spans="3:15" x14ac:dyDescent="0.3">
      <c r="C19" t="s">
        <v>140</v>
      </c>
      <c r="I19" t="s">
        <v>333</v>
      </c>
      <c r="K19" t="s">
        <v>358</v>
      </c>
      <c r="O19" t="s">
        <v>453</v>
      </c>
    </row>
    <row r="20" spans="3:15" x14ac:dyDescent="0.3">
      <c r="G20" t="s">
        <v>295</v>
      </c>
      <c r="I20" t="s">
        <v>178</v>
      </c>
      <c r="K20" t="s">
        <v>359</v>
      </c>
      <c r="M20" t="s">
        <v>116</v>
      </c>
      <c r="O20" t="s">
        <v>146</v>
      </c>
    </row>
    <row r="21" spans="3:15" x14ac:dyDescent="0.3">
      <c r="I21" t="s">
        <v>148</v>
      </c>
      <c r="K21" t="s">
        <v>109</v>
      </c>
      <c r="M21" t="s">
        <v>117</v>
      </c>
      <c r="O21" t="s">
        <v>257</v>
      </c>
    </row>
    <row r="22" spans="3:15" x14ac:dyDescent="0.3">
      <c r="C22" t="s">
        <v>116</v>
      </c>
      <c r="G22" t="s">
        <v>429</v>
      </c>
      <c r="I22" t="s">
        <v>162</v>
      </c>
      <c r="K22" t="s">
        <v>326</v>
      </c>
      <c r="O22" t="s">
        <v>314</v>
      </c>
    </row>
    <row r="23" spans="3:15" x14ac:dyDescent="0.3">
      <c r="C23" t="s">
        <v>117</v>
      </c>
      <c r="E23" t="s">
        <v>58</v>
      </c>
      <c r="K23" t="s">
        <v>149</v>
      </c>
      <c r="M23" t="s">
        <v>116</v>
      </c>
      <c r="O23" t="s">
        <v>256</v>
      </c>
    </row>
    <row r="24" spans="3:15" x14ac:dyDescent="0.3">
      <c r="G24" t="s">
        <v>296</v>
      </c>
      <c r="I24" t="s">
        <v>322</v>
      </c>
      <c r="K24" t="s">
        <v>165</v>
      </c>
      <c r="O24" t="s">
        <v>324</v>
      </c>
    </row>
    <row r="25" spans="3:15" x14ac:dyDescent="0.3">
      <c r="C25" t="s">
        <v>116</v>
      </c>
      <c r="E25" t="s">
        <v>164</v>
      </c>
      <c r="G25" t="s">
        <v>107</v>
      </c>
      <c r="K25" t="s">
        <v>107</v>
      </c>
      <c r="M25" t="s">
        <v>117</v>
      </c>
      <c r="O25" t="s">
        <v>323</v>
      </c>
    </row>
    <row r="26" spans="3:15" x14ac:dyDescent="0.3">
      <c r="G26" t="s">
        <v>109</v>
      </c>
      <c r="I26" t="s">
        <v>335</v>
      </c>
      <c r="M26" t="s">
        <v>107</v>
      </c>
      <c r="O26" t="s">
        <v>170</v>
      </c>
    </row>
    <row r="27" spans="3:15" x14ac:dyDescent="0.3">
      <c r="C27" t="s">
        <v>117</v>
      </c>
      <c r="G27" t="s">
        <v>188</v>
      </c>
      <c r="K27" t="s">
        <v>356</v>
      </c>
      <c r="M27" t="s">
        <v>109</v>
      </c>
      <c r="O27" t="s">
        <v>67</v>
      </c>
    </row>
    <row r="28" spans="3:15" x14ac:dyDescent="0.3">
      <c r="C28" t="s">
        <v>107</v>
      </c>
      <c r="E28" t="s">
        <v>175</v>
      </c>
      <c r="K28" t="s">
        <v>357</v>
      </c>
      <c r="M28" t="s">
        <v>178</v>
      </c>
      <c r="O28" t="s">
        <v>183</v>
      </c>
    </row>
    <row r="29" spans="3:15" x14ac:dyDescent="0.3">
      <c r="C29" t="s">
        <v>109</v>
      </c>
      <c r="E29" t="s">
        <v>176</v>
      </c>
      <c r="G29" t="s">
        <v>190</v>
      </c>
      <c r="I29" t="s">
        <v>339</v>
      </c>
      <c r="K29" t="s">
        <v>178</v>
      </c>
      <c r="M29" t="s">
        <v>138</v>
      </c>
      <c r="O29" t="s">
        <v>325</v>
      </c>
    </row>
    <row r="30" spans="3:15" x14ac:dyDescent="0.3">
      <c r="C30" t="s">
        <v>178</v>
      </c>
      <c r="G30" t="s">
        <v>178</v>
      </c>
      <c r="K30" t="s">
        <v>162</v>
      </c>
      <c r="O30" t="s">
        <v>109</v>
      </c>
    </row>
    <row r="31" spans="3:15" x14ac:dyDescent="0.3">
      <c r="C31" t="s">
        <v>138</v>
      </c>
      <c r="E31" t="s">
        <v>177</v>
      </c>
      <c r="G31" t="s">
        <v>162</v>
      </c>
      <c r="I31" t="s">
        <v>339</v>
      </c>
      <c r="M31" t="s">
        <v>117</v>
      </c>
      <c r="O31" t="s">
        <v>148</v>
      </c>
    </row>
    <row r="32" spans="3:15" x14ac:dyDescent="0.3">
      <c r="E32" t="s">
        <v>109</v>
      </c>
      <c r="G32" t="s">
        <v>285</v>
      </c>
      <c r="I32" t="s">
        <v>109</v>
      </c>
      <c r="M32" t="s">
        <v>139</v>
      </c>
      <c r="O32" t="s">
        <v>342</v>
      </c>
    </row>
    <row r="33" spans="3:17" x14ac:dyDescent="0.3">
      <c r="C33" t="s">
        <v>117</v>
      </c>
      <c r="E33" t="s">
        <v>178</v>
      </c>
      <c r="I33" t="s">
        <v>178</v>
      </c>
      <c r="K33" t="s">
        <v>339</v>
      </c>
      <c r="O33" t="s">
        <v>113</v>
      </c>
    </row>
    <row r="34" spans="3:17" x14ac:dyDescent="0.3">
      <c r="C34" t="s">
        <v>139</v>
      </c>
      <c r="K34" t="s">
        <v>188</v>
      </c>
      <c r="M34" t="s">
        <v>59</v>
      </c>
      <c r="O34" t="s">
        <v>364</v>
      </c>
    </row>
    <row r="35" spans="3:17" x14ac:dyDescent="0.3">
      <c r="E35" t="s">
        <v>55</v>
      </c>
      <c r="G35" t="s">
        <v>376</v>
      </c>
      <c r="I35" t="s">
        <v>339</v>
      </c>
      <c r="K35" t="s">
        <v>107</v>
      </c>
      <c r="O35" t="s">
        <v>169</v>
      </c>
    </row>
    <row r="36" spans="3:17" x14ac:dyDescent="0.3">
      <c r="C36" t="s">
        <v>59</v>
      </c>
      <c r="E36" t="s">
        <v>181</v>
      </c>
      <c r="G36" t="s">
        <v>138</v>
      </c>
      <c r="I36" t="s">
        <v>139</v>
      </c>
      <c r="K36" t="s">
        <v>187</v>
      </c>
      <c r="M36" t="s">
        <v>452</v>
      </c>
      <c r="O36" t="s">
        <v>358</v>
      </c>
    </row>
    <row r="37" spans="3:17" x14ac:dyDescent="0.3">
      <c r="E37" t="s">
        <v>109</v>
      </c>
      <c r="G37" t="s">
        <v>187</v>
      </c>
      <c r="K37" t="s">
        <v>182</v>
      </c>
      <c r="M37" t="s">
        <v>109</v>
      </c>
      <c r="O37" t="s">
        <v>147</v>
      </c>
    </row>
    <row r="38" spans="3:17" x14ac:dyDescent="0.3">
      <c r="C38" t="s">
        <v>452</v>
      </c>
      <c r="E38" t="s">
        <v>182</v>
      </c>
      <c r="G38" t="s">
        <v>167</v>
      </c>
      <c r="I38" t="s">
        <v>84</v>
      </c>
      <c r="M38" t="s">
        <v>188</v>
      </c>
      <c r="O38" t="s">
        <v>322</v>
      </c>
    </row>
    <row r="39" spans="3:17" x14ac:dyDescent="0.3">
      <c r="C39" t="s">
        <v>109</v>
      </c>
      <c r="K39" t="s">
        <v>339</v>
      </c>
      <c r="M39" t="s">
        <v>178</v>
      </c>
      <c r="O39" t="s">
        <v>139</v>
      </c>
      <c r="Q39" t="s">
        <v>468</v>
      </c>
    </row>
    <row r="40" spans="3:17" x14ac:dyDescent="0.3">
      <c r="C40" t="s">
        <v>188</v>
      </c>
      <c r="G40" t="s">
        <v>376</v>
      </c>
      <c r="I40" t="s">
        <v>452</v>
      </c>
      <c r="K40" t="s">
        <v>188</v>
      </c>
      <c r="O40" t="s">
        <v>327</v>
      </c>
    </row>
    <row r="41" spans="3:17" x14ac:dyDescent="0.3">
      <c r="C41" t="s">
        <v>178</v>
      </c>
      <c r="I41" t="s">
        <v>109</v>
      </c>
      <c r="K41" t="s">
        <v>109</v>
      </c>
      <c r="O41" t="s">
        <v>365</v>
      </c>
    </row>
    <row r="42" spans="3:17" x14ac:dyDescent="0.3">
      <c r="G42" t="s">
        <v>379</v>
      </c>
      <c r="I42" t="s">
        <v>188</v>
      </c>
      <c r="K42" t="s">
        <v>178</v>
      </c>
      <c r="O42" t="s">
        <v>451</v>
      </c>
    </row>
    <row r="43" spans="3:17" x14ac:dyDescent="0.3">
      <c r="E43" t="s">
        <v>183</v>
      </c>
      <c r="G43" t="s">
        <v>303</v>
      </c>
      <c r="I43" t="s">
        <v>178</v>
      </c>
      <c r="O43" t="s">
        <v>155</v>
      </c>
    </row>
    <row r="44" spans="3:17" x14ac:dyDescent="0.3">
      <c r="G44" t="s">
        <v>178</v>
      </c>
      <c r="K44" t="s">
        <v>436</v>
      </c>
      <c r="M44" t="s">
        <v>145</v>
      </c>
      <c r="O44" t="s">
        <v>107</v>
      </c>
    </row>
    <row r="45" spans="3:17" x14ac:dyDescent="0.3">
      <c r="E45" t="s">
        <v>109</v>
      </c>
      <c r="G45" t="s">
        <v>148</v>
      </c>
      <c r="I45" t="s">
        <v>433</v>
      </c>
      <c r="K45" t="s">
        <v>139</v>
      </c>
      <c r="M45" t="s">
        <v>146</v>
      </c>
      <c r="O45" t="s">
        <v>455</v>
      </c>
    </row>
    <row r="46" spans="3:17" x14ac:dyDescent="0.3">
      <c r="C46" t="s">
        <v>145</v>
      </c>
      <c r="E46" t="s">
        <v>185</v>
      </c>
      <c r="I46" t="s">
        <v>257</v>
      </c>
      <c r="M46" t="s">
        <v>147</v>
      </c>
      <c r="O46" t="s">
        <v>356</v>
      </c>
    </row>
    <row r="47" spans="3:17" x14ac:dyDescent="0.3">
      <c r="C47" t="s">
        <v>146</v>
      </c>
      <c r="E47" t="s">
        <v>186</v>
      </c>
      <c r="G47" t="s">
        <v>379</v>
      </c>
      <c r="K47" t="s">
        <v>364</v>
      </c>
      <c r="M47" t="s">
        <v>148</v>
      </c>
      <c r="O47" t="s">
        <v>429</v>
      </c>
    </row>
    <row r="48" spans="3:17" x14ac:dyDescent="0.3">
      <c r="C48" t="s">
        <v>147</v>
      </c>
      <c r="E48" t="s">
        <v>187</v>
      </c>
      <c r="G48" t="s">
        <v>139</v>
      </c>
      <c r="K48" t="s">
        <v>187</v>
      </c>
      <c r="M48" t="s">
        <v>107</v>
      </c>
      <c r="O48" t="s">
        <v>168</v>
      </c>
    </row>
    <row r="49" spans="3:15" x14ac:dyDescent="0.3">
      <c r="C49" t="s">
        <v>148</v>
      </c>
      <c r="E49" t="s">
        <v>107</v>
      </c>
      <c r="K49" t="s">
        <v>109</v>
      </c>
      <c r="M49" t="s">
        <v>149</v>
      </c>
      <c r="O49" t="s">
        <v>110</v>
      </c>
    </row>
    <row r="50" spans="3:15" x14ac:dyDescent="0.3">
      <c r="C50" t="s">
        <v>107</v>
      </c>
      <c r="E50" t="s">
        <v>188</v>
      </c>
      <c r="G50" t="s">
        <v>298</v>
      </c>
      <c r="K50" t="s">
        <v>324</v>
      </c>
      <c r="M50" t="s">
        <v>150</v>
      </c>
      <c r="O50" t="s">
        <v>370</v>
      </c>
    </row>
    <row r="51" spans="3:15" x14ac:dyDescent="0.3">
      <c r="C51" t="s">
        <v>149</v>
      </c>
      <c r="I51" t="s">
        <v>188</v>
      </c>
      <c r="K51" t="s">
        <v>365</v>
      </c>
      <c r="M51" t="s">
        <v>151</v>
      </c>
      <c r="O51" t="s">
        <v>430</v>
      </c>
    </row>
    <row r="52" spans="3:15" x14ac:dyDescent="0.3">
      <c r="C52" t="s">
        <v>150</v>
      </c>
      <c r="E52" t="s">
        <v>113</v>
      </c>
      <c r="G52" t="s">
        <v>430</v>
      </c>
      <c r="I52" t="s">
        <v>329</v>
      </c>
      <c r="M52" t="s">
        <v>152</v>
      </c>
      <c r="O52" t="s">
        <v>199</v>
      </c>
    </row>
    <row r="53" spans="3:15" x14ac:dyDescent="0.3">
      <c r="C53" t="s">
        <v>151</v>
      </c>
      <c r="I53" t="s">
        <v>107</v>
      </c>
      <c r="K53" t="s">
        <v>364</v>
      </c>
      <c r="O53" t="s">
        <v>186</v>
      </c>
    </row>
    <row r="54" spans="3:15" x14ac:dyDescent="0.3">
      <c r="C54" t="s">
        <v>152</v>
      </c>
      <c r="E54" t="s">
        <v>190</v>
      </c>
      <c r="G54" t="s">
        <v>300</v>
      </c>
      <c r="I54" t="s">
        <v>348</v>
      </c>
      <c r="M54" t="s">
        <v>153</v>
      </c>
      <c r="O54" t="s">
        <v>149</v>
      </c>
    </row>
    <row r="55" spans="3:15" x14ac:dyDescent="0.3">
      <c r="E55" t="s">
        <v>178</v>
      </c>
      <c r="I55" t="s">
        <v>186</v>
      </c>
      <c r="M55" t="s">
        <v>154</v>
      </c>
      <c r="O55" t="s">
        <v>371</v>
      </c>
    </row>
    <row r="56" spans="3:15" x14ac:dyDescent="0.3">
      <c r="C56" t="s">
        <v>153</v>
      </c>
      <c r="E56" t="s">
        <v>162</v>
      </c>
      <c r="I56" t="s">
        <v>349</v>
      </c>
      <c r="K56" t="s">
        <v>187</v>
      </c>
      <c r="M56" t="s">
        <v>178</v>
      </c>
      <c r="O56" t="s">
        <v>182</v>
      </c>
    </row>
    <row r="57" spans="3:15" x14ac:dyDescent="0.3">
      <c r="C57" t="s">
        <v>154</v>
      </c>
      <c r="E57" t="s">
        <v>109</v>
      </c>
      <c r="G57" t="s">
        <v>302</v>
      </c>
      <c r="I57" t="s">
        <v>187</v>
      </c>
      <c r="K57" t="s">
        <v>367</v>
      </c>
      <c r="M57" t="s">
        <v>162</v>
      </c>
      <c r="O57" t="s">
        <v>308</v>
      </c>
    </row>
    <row r="58" spans="3:15" x14ac:dyDescent="0.3">
      <c r="C58" t="s">
        <v>178</v>
      </c>
      <c r="G58" t="s">
        <v>178</v>
      </c>
      <c r="K58" t="s">
        <v>178</v>
      </c>
      <c r="M58" t="s">
        <v>148</v>
      </c>
      <c r="O58" t="s">
        <v>212</v>
      </c>
    </row>
    <row r="59" spans="3:15" x14ac:dyDescent="0.3">
      <c r="C59" t="s">
        <v>162</v>
      </c>
      <c r="E59" t="s">
        <v>113</v>
      </c>
      <c r="G59" t="s">
        <v>303</v>
      </c>
      <c r="I59" t="s">
        <v>342</v>
      </c>
      <c r="K59" t="s">
        <v>107</v>
      </c>
      <c r="O59" t="s">
        <v>379</v>
      </c>
    </row>
    <row r="60" spans="3:15" x14ac:dyDescent="0.3">
      <c r="C60" t="s">
        <v>148</v>
      </c>
      <c r="G60" t="s">
        <v>304</v>
      </c>
      <c r="O60" t="s">
        <v>376</v>
      </c>
    </row>
    <row r="61" spans="3:15" x14ac:dyDescent="0.3">
      <c r="I61" t="s">
        <v>188</v>
      </c>
      <c r="K61" t="s">
        <v>187</v>
      </c>
      <c r="O61" t="s">
        <v>318</v>
      </c>
    </row>
    <row r="62" spans="3:15" x14ac:dyDescent="0.3">
      <c r="I62" t="s">
        <v>178</v>
      </c>
      <c r="K62" t="s">
        <v>367</v>
      </c>
      <c r="O62" t="s">
        <v>317</v>
      </c>
    </row>
    <row r="63" spans="3:15" x14ac:dyDescent="0.3">
      <c r="E63" t="s">
        <v>194</v>
      </c>
      <c r="I63" t="s">
        <v>109</v>
      </c>
      <c r="K63" t="s">
        <v>178</v>
      </c>
      <c r="M63" t="s">
        <v>155</v>
      </c>
      <c r="O63" t="s">
        <v>292</v>
      </c>
    </row>
    <row r="64" spans="3:15" x14ac:dyDescent="0.3">
      <c r="E64" t="s">
        <v>280</v>
      </c>
      <c r="I64" t="s">
        <v>186</v>
      </c>
      <c r="K64" t="s">
        <v>369</v>
      </c>
      <c r="O64" t="s">
        <v>175</v>
      </c>
    </row>
    <row r="65" spans="3:15" x14ac:dyDescent="0.3">
      <c r="C65" t="s">
        <v>155</v>
      </c>
      <c r="E65" t="s">
        <v>138</v>
      </c>
      <c r="G65" t="s">
        <v>305</v>
      </c>
      <c r="I65" t="s">
        <v>107</v>
      </c>
      <c r="K65" t="s">
        <v>107</v>
      </c>
      <c r="M65" t="s">
        <v>451</v>
      </c>
      <c r="O65" t="s">
        <v>188</v>
      </c>
    </row>
    <row r="66" spans="3:15" x14ac:dyDescent="0.3">
      <c r="K66" t="s">
        <v>256</v>
      </c>
      <c r="M66" t="s">
        <v>109</v>
      </c>
      <c r="O66" t="s">
        <v>303</v>
      </c>
    </row>
    <row r="67" spans="3:15" x14ac:dyDescent="0.3">
      <c r="C67" t="s">
        <v>451</v>
      </c>
      <c r="E67" t="s">
        <v>196</v>
      </c>
      <c r="G67" t="s">
        <v>305</v>
      </c>
      <c r="K67" t="s">
        <v>370</v>
      </c>
      <c r="M67" t="s">
        <v>178</v>
      </c>
      <c r="O67" t="s">
        <v>181</v>
      </c>
    </row>
    <row r="68" spans="3:15" x14ac:dyDescent="0.3">
      <c r="C68" t="s">
        <v>109</v>
      </c>
      <c r="E68" t="s">
        <v>109</v>
      </c>
      <c r="G68" t="s">
        <v>178</v>
      </c>
      <c r="K68" t="s">
        <v>371</v>
      </c>
      <c r="O68" t="s">
        <v>307</v>
      </c>
    </row>
    <row r="69" spans="3:15" x14ac:dyDescent="0.3">
      <c r="C69" t="s">
        <v>178</v>
      </c>
      <c r="E69" t="s">
        <v>178</v>
      </c>
      <c r="G69" t="s">
        <v>162</v>
      </c>
      <c r="I69" t="s">
        <v>175</v>
      </c>
      <c r="M69" t="s">
        <v>155</v>
      </c>
      <c r="O69" t="s">
        <v>349</v>
      </c>
    </row>
    <row r="70" spans="3:15" x14ac:dyDescent="0.3">
      <c r="G70" t="s">
        <v>109</v>
      </c>
      <c r="I70" t="s">
        <v>176</v>
      </c>
      <c r="M70" t="s">
        <v>139</v>
      </c>
      <c r="O70" t="s">
        <v>205</v>
      </c>
    </row>
    <row r="71" spans="3:15" x14ac:dyDescent="0.3">
      <c r="C71" t="s">
        <v>155</v>
      </c>
      <c r="E71" t="s">
        <v>198</v>
      </c>
      <c r="O71" t="s">
        <v>187</v>
      </c>
    </row>
    <row r="72" spans="3:15" x14ac:dyDescent="0.3">
      <c r="C72" t="s">
        <v>139</v>
      </c>
      <c r="G72" t="s">
        <v>307</v>
      </c>
      <c r="I72" t="s">
        <v>177</v>
      </c>
      <c r="M72" t="s">
        <v>153</v>
      </c>
      <c r="O72" t="s">
        <v>296</v>
      </c>
    </row>
    <row r="73" spans="3:15" x14ac:dyDescent="0.3">
      <c r="E73" t="s">
        <v>84</v>
      </c>
      <c r="I73" t="s">
        <v>109</v>
      </c>
      <c r="K73" t="s">
        <v>58</v>
      </c>
      <c r="O73" t="s">
        <v>294</v>
      </c>
    </row>
    <row r="74" spans="3:15" x14ac:dyDescent="0.3">
      <c r="C74" t="s">
        <v>153</v>
      </c>
      <c r="E74" t="s">
        <v>109</v>
      </c>
      <c r="G74" t="s">
        <v>308</v>
      </c>
      <c r="I74" t="s">
        <v>178</v>
      </c>
      <c r="M74" t="s">
        <v>67</v>
      </c>
      <c r="O74" t="s">
        <v>288</v>
      </c>
    </row>
    <row r="75" spans="3:15" x14ac:dyDescent="0.3">
      <c r="E75" t="s">
        <v>188</v>
      </c>
      <c r="K75" t="s">
        <v>322</v>
      </c>
      <c r="M75" t="s">
        <v>161</v>
      </c>
      <c r="O75" t="s">
        <v>348</v>
      </c>
    </row>
    <row r="76" spans="3:15" x14ac:dyDescent="0.3">
      <c r="C76" t="s">
        <v>67</v>
      </c>
      <c r="E76" t="s">
        <v>199</v>
      </c>
      <c r="I76" t="s">
        <v>175</v>
      </c>
      <c r="K76" t="s">
        <v>374</v>
      </c>
      <c r="M76" t="s">
        <v>178</v>
      </c>
      <c r="O76" t="s">
        <v>178</v>
      </c>
    </row>
    <row r="77" spans="3:15" x14ac:dyDescent="0.3">
      <c r="I77" t="s">
        <v>139</v>
      </c>
      <c r="K77" t="s">
        <v>109</v>
      </c>
      <c r="M77" t="s">
        <v>162</v>
      </c>
      <c r="O77" t="s">
        <v>374</v>
      </c>
    </row>
    <row r="78" spans="3:15" x14ac:dyDescent="0.3">
      <c r="G78" t="s">
        <v>314</v>
      </c>
      <c r="K78" t="s">
        <v>162</v>
      </c>
      <c r="M78" t="s">
        <v>109</v>
      </c>
      <c r="O78" t="s">
        <v>176</v>
      </c>
    </row>
    <row r="79" spans="3:15" x14ac:dyDescent="0.3">
      <c r="G79" t="s">
        <v>315</v>
      </c>
      <c r="O79" t="s">
        <v>329</v>
      </c>
    </row>
    <row r="80" spans="3:15" x14ac:dyDescent="0.3">
      <c r="G80" t="s">
        <v>187</v>
      </c>
      <c r="K80" t="s">
        <v>322</v>
      </c>
      <c r="M80" t="s">
        <v>164</v>
      </c>
      <c r="O80" t="s">
        <v>108</v>
      </c>
    </row>
    <row r="81" spans="7:15" x14ac:dyDescent="0.3">
      <c r="G81" t="s">
        <v>108</v>
      </c>
      <c r="M81" t="s">
        <v>165</v>
      </c>
      <c r="O81" t="s">
        <v>456</v>
      </c>
    </row>
    <row r="82" spans="7:15" x14ac:dyDescent="0.3">
      <c r="G82" t="s">
        <v>293</v>
      </c>
      <c r="M82" t="s">
        <v>169</v>
      </c>
      <c r="O82" t="s">
        <v>289</v>
      </c>
    </row>
    <row r="83" spans="7:15" x14ac:dyDescent="0.3">
      <c r="G83" t="s">
        <v>316</v>
      </c>
      <c r="M83" t="s">
        <v>166</v>
      </c>
      <c r="O83" t="s">
        <v>335</v>
      </c>
    </row>
    <row r="84" spans="7:15" x14ac:dyDescent="0.3">
      <c r="K84" t="s">
        <v>455</v>
      </c>
      <c r="M84" t="s">
        <v>170</v>
      </c>
      <c r="O84" t="s">
        <v>140</v>
      </c>
    </row>
    <row r="85" spans="7:15" x14ac:dyDescent="0.3">
      <c r="G85" t="s">
        <v>315</v>
      </c>
      <c r="K85" t="s">
        <v>456</v>
      </c>
      <c r="M85" t="s">
        <v>167</v>
      </c>
      <c r="O85" t="s">
        <v>351</v>
      </c>
    </row>
    <row r="86" spans="7:15" x14ac:dyDescent="0.3">
      <c r="K86" t="s">
        <v>457</v>
      </c>
      <c r="M86" t="s">
        <v>138</v>
      </c>
      <c r="O86" t="s">
        <v>359</v>
      </c>
    </row>
    <row r="87" spans="7:15" x14ac:dyDescent="0.3">
      <c r="G87" t="s">
        <v>453</v>
      </c>
      <c r="K87" t="s">
        <v>458</v>
      </c>
      <c r="M87" t="s">
        <v>168</v>
      </c>
      <c r="O87" t="s">
        <v>162</v>
      </c>
    </row>
    <row r="88" spans="7:15" x14ac:dyDescent="0.3">
      <c r="G88" t="s">
        <v>109</v>
      </c>
      <c r="K88" t="s">
        <v>317</v>
      </c>
      <c r="O88" t="s">
        <v>302</v>
      </c>
    </row>
    <row r="89" spans="7:15" x14ac:dyDescent="0.3">
      <c r="G89" t="s">
        <v>178</v>
      </c>
      <c r="K89" t="s">
        <v>167</v>
      </c>
      <c r="O89" t="s">
        <v>177</v>
      </c>
    </row>
    <row r="90" spans="7:15" x14ac:dyDescent="0.3">
      <c r="O90" t="s">
        <v>167</v>
      </c>
    </row>
    <row r="91" spans="7:15" x14ac:dyDescent="0.3">
      <c r="G91" t="s">
        <v>256</v>
      </c>
      <c r="K91" t="s">
        <v>437</v>
      </c>
      <c r="O91" t="s">
        <v>287</v>
      </c>
    </row>
    <row r="92" spans="7:15" x14ac:dyDescent="0.3">
      <c r="K92" t="s">
        <v>303</v>
      </c>
      <c r="O92" t="s">
        <v>437</v>
      </c>
    </row>
    <row r="93" spans="7:15" x14ac:dyDescent="0.3">
      <c r="G93" t="s">
        <v>319</v>
      </c>
      <c r="K93" t="s">
        <v>178</v>
      </c>
      <c r="M93" t="s">
        <v>58</v>
      </c>
      <c r="O93" t="s">
        <v>196</v>
      </c>
    </row>
    <row r="94" spans="7:15" x14ac:dyDescent="0.3">
      <c r="G94" t="s">
        <v>108</v>
      </c>
      <c r="K94" t="s">
        <v>148</v>
      </c>
      <c r="O94" t="s">
        <v>154</v>
      </c>
    </row>
    <row r="95" spans="7:15" x14ac:dyDescent="0.3">
      <c r="G95" t="s">
        <v>317</v>
      </c>
      <c r="M95" t="s">
        <v>164</v>
      </c>
      <c r="O95" t="s">
        <v>151</v>
      </c>
    </row>
    <row r="96" spans="7:15" x14ac:dyDescent="0.3">
      <c r="G96" t="s">
        <v>318</v>
      </c>
      <c r="K96" t="s">
        <v>319</v>
      </c>
      <c r="O96" t="s">
        <v>328</v>
      </c>
    </row>
    <row r="97" spans="7:15" x14ac:dyDescent="0.3">
      <c r="G97" t="s">
        <v>168</v>
      </c>
      <c r="K97" t="s">
        <v>441</v>
      </c>
      <c r="O97" t="s">
        <v>457</v>
      </c>
    </row>
    <row r="98" spans="7:15" x14ac:dyDescent="0.3">
      <c r="K98" t="s">
        <v>292</v>
      </c>
      <c r="M98" t="s">
        <v>175</v>
      </c>
      <c r="O98" t="s">
        <v>452</v>
      </c>
    </row>
    <row r="99" spans="7:15" x14ac:dyDescent="0.3">
      <c r="G99" t="s">
        <v>300</v>
      </c>
      <c r="K99" t="s">
        <v>138</v>
      </c>
      <c r="M99" t="s">
        <v>176</v>
      </c>
      <c r="O99" t="s">
        <v>300</v>
      </c>
    </row>
    <row r="100" spans="7:15" x14ac:dyDescent="0.3">
      <c r="O100" t="s">
        <v>319</v>
      </c>
    </row>
    <row r="101" spans="7:15" x14ac:dyDescent="0.3">
      <c r="K101" t="s">
        <v>319</v>
      </c>
      <c r="M101" t="s">
        <v>177</v>
      </c>
      <c r="O101" t="s">
        <v>298</v>
      </c>
    </row>
    <row r="102" spans="7:15" x14ac:dyDescent="0.3">
      <c r="M102" t="s">
        <v>109</v>
      </c>
      <c r="O102" t="s">
        <v>55</v>
      </c>
    </row>
    <row r="103" spans="7:15" x14ac:dyDescent="0.3">
      <c r="M103" t="s">
        <v>178</v>
      </c>
      <c r="O103" t="s">
        <v>198</v>
      </c>
    </row>
    <row r="104" spans="7:15" x14ac:dyDescent="0.3">
      <c r="O104" t="s">
        <v>190</v>
      </c>
    </row>
    <row r="105" spans="7:15" x14ac:dyDescent="0.3">
      <c r="M105" t="s">
        <v>55</v>
      </c>
      <c r="O105" t="s">
        <v>117</v>
      </c>
    </row>
    <row r="106" spans="7:15" x14ac:dyDescent="0.3">
      <c r="M106" t="s">
        <v>181</v>
      </c>
      <c r="O106" t="s">
        <v>116</v>
      </c>
    </row>
    <row r="107" spans="7:15" x14ac:dyDescent="0.3">
      <c r="M107" t="s">
        <v>109</v>
      </c>
      <c r="O107" t="s">
        <v>84</v>
      </c>
    </row>
    <row r="108" spans="7:15" x14ac:dyDescent="0.3">
      <c r="M108" t="s">
        <v>182</v>
      </c>
      <c r="O108" t="s">
        <v>58</v>
      </c>
    </row>
    <row r="109" spans="7:15" x14ac:dyDescent="0.3">
      <c r="O109" t="s">
        <v>433</v>
      </c>
    </row>
    <row r="110" spans="7:15" x14ac:dyDescent="0.3">
      <c r="O110" t="s">
        <v>179</v>
      </c>
    </row>
    <row r="111" spans="7:15" x14ac:dyDescent="0.3">
      <c r="O111" t="s">
        <v>285</v>
      </c>
    </row>
    <row r="112" spans="7:15" x14ac:dyDescent="0.3">
      <c r="O112" t="s">
        <v>357</v>
      </c>
    </row>
    <row r="113" spans="13:15" x14ac:dyDescent="0.3">
      <c r="M113" t="s">
        <v>183</v>
      </c>
      <c r="O113" t="s">
        <v>305</v>
      </c>
    </row>
    <row r="114" spans="13:15" x14ac:dyDescent="0.3">
      <c r="O114" t="s">
        <v>145</v>
      </c>
    </row>
    <row r="115" spans="13:15" x14ac:dyDescent="0.3">
      <c r="M115" t="s">
        <v>109</v>
      </c>
      <c r="O115" t="s">
        <v>59</v>
      </c>
    </row>
    <row r="116" spans="13:15" x14ac:dyDescent="0.3">
      <c r="M116" t="s">
        <v>185</v>
      </c>
      <c r="O116" t="s">
        <v>330</v>
      </c>
    </row>
    <row r="117" spans="13:15" x14ac:dyDescent="0.3">
      <c r="M117" t="s">
        <v>186</v>
      </c>
      <c r="O117" t="s">
        <v>111</v>
      </c>
    </row>
    <row r="118" spans="13:15" x14ac:dyDescent="0.3">
      <c r="M118" t="s">
        <v>187</v>
      </c>
      <c r="O118" t="s">
        <v>304</v>
      </c>
    </row>
    <row r="119" spans="13:15" x14ac:dyDescent="0.3">
      <c r="M119" t="s">
        <v>107</v>
      </c>
      <c r="O119" t="s">
        <v>367</v>
      </c>
    </row>
    <row r="120" spans="13:15" x14ac:dyDescent="0.3">
      <c r="M120" t="s">
        <v>188</v>
      </c>
      <c r="O120" t="s">
        <v>153</v>
      </c>
    </row>
    <row r="121" spans="13:15" x14ac:dyDescent="0.3">
      <c r="O121" t="s">
        <v>295</v>
      </c>
    </row>
    <row r="122" spans="13:15" x14ac:dyDescent="0.3">
      <c r="M122" t="s">
        <v>113</v>
      </c>
      <c r="O122" t="s">
        <v>441</v>
      </c>
    </row>
    <row r="123" spans="13:15" x14ac:dyDescent="0.3">
      <c r="O123" t="s">
        <v>166</v>
      </c>
    </row>
    <row r="124" spans="13:15" x14ac:dyDescent="0.3">
      <c r="M124" t="s">
        <v>190</v>
      </c>
      <c r="O124" t="s">
        <v>333</v>
      </c>
    </row>
    <row r="125" spans="13:15" x14ac:dyDescent="0.3">
      <c r="M125" t="s">
        <v>178</v>
      </c>
      <c r="O125" t="s">
        <v>164</v>
      </c>
    </row>
    <row r="126" spans="13:15" x14ac:dyDescent="0.3">
      <c r="M126" t="s">
        <v>162</v>
      </c>
      <c r="O126" t="s">
        <v>161</v>
      </c>
    </row>
    <row r="127" spans="13:15" x14ac:dyDescent="0.3">
      <c r="M127" t="s">
        <v>109</v>
      </c>
      <c r="O127" t="s">
        <v>165</v>
      </c>
    </row>
    <row r="128" spans="13:15" x14ac:dyDescent="0.3">
      <c r="O128" t="s">
        <v>150</v>
      </c>
    </row>
    <row r="129" spans="13:15" x14ac:dyDescent="0.3">
      <c r="M129" t="s">
        <v>113</v>
      </c>
      <c r="O129" t="s">
        <v>293</v>
      </c>
    </row>
    <row r="130" spans="13:15" x14ac:dyDescent="0.3">
      <c r="O130" t="s">
        <v>355</v>
      </c>
    </row>
    <row r="133" spans="13:15" x14ac:dyDescent="0.3">
      <c r="M133" t="s">
        <v>194</v>
      </c>
    </row>
    <row r="134" spans="13:15" x14ac:dyDescent="0.3">
      <c r="M134" t="s">
        <v>280</v>
      </c>
    </row>
    <row r="135" spans="13:15" x14ac:dyDescent="0.3">
      <c r="M135" t="s">
        <v>138</v>
      </c>
    </row>
    <row r="137" spans="13:15" x14ac:dyDescent="0.3">
      <c r="M137" t="s">
        <v>196</v>
      </c>
    </row>
    <row r="138" spans="13:15" x14ac:dyDescent="0.3">
      <c r="M138" t="s">
        <v>109</v>
      </c>
    </row>
    <row r="139" spans="13:15" x14ac:dyDescent="0.3">
      <c r="M139" t="s">
        <v>178</v>
      </c>
    </row>
    <row r="141" spans="13:15" x14ac:dyDescent="0.3">
      <c r="M141" t="s">
        <v>198</v>
      </c>
    </row>
    <row r="143" spans="13:15" x14ac:dyDescent="0.3">
      <c r="M143" t="s">
        <v>84</v>
      </c>
    </row>
    <row r="144" spans="13:15" x14ac:dyDescent="0.3">
      <c r="M144" t="s">
        <v>109</v>
      </c>
    </row>
    <row r="145" spans="13:13" x14ac:dyDescent="0.3">
      <c r="M145" t="s">
        <v>188</v>
      </c>
    </row>
    <row r="146" spans="13:13" x14ac:dyDescent="0.3">
      <c r="M146" t="s">
        <v>199</v>
      </c>
    </row>
    <row r="147" spans="13:13" x14ac:dyDescent="0.3">
      <c r="M147" t="s">
        <v>290</v>
      </c>
    </row>
    <row r="148" spans="13:13" x14ac:dyDescent="0.3">
      <c r="M148" t="s">
        <v>287</v>
      </c>
    </row>
    <row r="149" spans="13:13" x14ac:dyDescent="0.3">
      <c r="M149" t="s">
        <v>169</v>
      </c>
    </row>
    <row r="150" spans="13:13" x14ac:dyDescent="0.3">
      <c r="M150" t="s">
        <v>288</v>
      </c>
    </row>
    <row r="151" spans="13:13" x14ac:dyDescent="0.3">
      <c r="M151" t="s">
        <v>289</v>
      </c>
    </row>
    <row r="153" spans="13:13" x14ac:dyDescent="0.3">
      <c r="M153" t="s">
        <v>291</v>
      </c>
    </row>
    <row r="154" spans="13:13" x14ac:dyDescent="0.3">
      <c r="M154" t="s">
        <v>292</v>
      </c>
    </row>
    <row r="155" spans="13:13" x14ac:dyDescent="0.3">
      <c r="M155" t="s">
        <v>293</v>
      </c>
    </row>
    <row r="156" spans="13:13" x14ac:dyDescent="0.3">
      <c r="M156" t="s">
        <v>287</v>
      </c>
    </row>
    <row r="157" spans="13:13" x14ac:dyDescent="0.3">
      <c r="M157" t="s">
        <v>169</v>
      </c>
    </row>
    <row r="159" spans="13:13" x14ac:dyDescent="0.3">
      <c r="M159" t="s">
        <v>290</v>
      </c>
    </row>
    <row r="160" spans="13:13" x14ac:dyDescent="0.3">
      <c r="M160" t="s">
        <v>294</v>
      </c>
    </row>
    <row r="162" spans="13:13" x14ac:dyDescent="0.3">
      <c r="M162" t="s">
        <v>295</v>
      </c>
    </row>
    <row r="164" spans="13:13" x14ac:dyDescent="0.3">
      <c r="M164" t="s">
        <v>429</v>
      </c>
    </row>
    <row r="166" spans="13:13" x14ac:dyDescent="0.3">
      <c r="M166" t="s">
        <v>296</v>
      </c>
    </row>
    <row r="167" spans="13:13" x14ac:dyDescent="0.3">
      <c r="M167" t="s">
        <v>107</v>
      </c>
    </row>
    <row r="168" spans="13:13" x14ac:dyDescent="0.3">
      <c r="M168" t="s">
        <v>109</v>
      </c>
    </row>
    <row r="169" spans="13:13" x14ac:dyDescent="0.3">
      <c r="M169" t="s">
        <v>188</v>
      </c>
    </row>
    <row r="171" spans="13:13" x14ac:dyDescent="0.3">
      <c r="M171" t="s">
        <v>190</v>
      </c>
    </row>
    <row r="172" spans="13:13" x14ac:dyDescent="0.3">
      <c r="M172" t="s">
        <v>178</v>
      </c>
    </row>
    <row r="173" spans="13:13" x14ac:dyDescent="0.3">
      <c r="M173" t="s">
        <v>162</v>
      </c>
    </row>
    <row r="174" spans="13:13" x14ac:dyDescent="0.3">
      <c r="M174" t="s">
        <v>285</v>
      </c>
    </row>
    <row r="177" spans="13:13" x14ac:dyDescent="0.3">
      <c r="M177" t="s">
        <v>376</v>
      </c>
    </row>
    <row r="178" spans="13:13" x14ac:dyDescent="0.3">
      <c r="M178" t="s">
        <v>138</v>
      </c>
    </row>
    <row r="179" spans="13:13" x14ac:dyDescent="0.3">
      <c r="M179" t="s">
        <v>187</v>
      </c>
    </row>
    <row r="180" spans="13:13" x14ac:dyDescent="0.3">
      <c r="M180" t="s">
        <v>167</v>
      </c>
    </row>
    <row r="182" spans="13:13" x14ac:dyDescent="0.3">
      <c r="M182" t="s">
        <v>376</v>
      </c>
    </row>
    <row r="184" spans="13:13" x14ac:dyDescent="0.3">
      <c r="M184" t="s">
        <v>379</v>
      </c>
    </row>
    <row r="185" spans="13:13" x14ac:dyDescent="0.3">
      <c r="M185" t="s">
        <v>303</v>
      </c>
    </row>
    <row r="186" spans="13:13" x14ac:dyDescent="0.3">
      <c r="M186" t="s">
        <v>178</v>
      </c>
    </row>
    <row r="187" spans="13:13" x14ac:dyDescent="0.3">
      <c r="M187" t="s">
        <v>148</v>
      </c>
    </row>
    <row r="189" spans="13:13" x14ac:dyDescent="0.3">
      <c r="M189" t="s">
        <v>379</v>
      </c>
    </row>
    <row r="190" spans="13:13" x14ac:dyDescent="0.3">
      <c r="M190" t="s">
        <v>139</v>
      </c>
    </row>
    <row r="192" spans="13:13" x14ac:dyDescent="0.3">
      <c r="M192" t="s">
        <v>298</v>
      </c>
    </row>
    <row r="194" spans="13:13" x14ac:dyDescent="0.3">
      <c r="M194" t="s">
        <v>430</v>
      </c>
    </row>
    <row r="196" spans="13:13" x14ac:dyDescent="0.3">
      <c r="M196" t="s">
        <v>300</v>
      </c>
    </row>
    <row r="199" spans="13:13" x14ac:dyDescent="0.3">
      <c r="M199" t="s">
        <v>302</v>
      </c>
    </row>
    <row r="200" spans="13:13" x14ac:dyDescent="0.3">
      <c r="M200" t="s">
        <v>178</v>
      </c>
    </row>
    <row r="201" spans="13:13" x14ac:dyDescent="0.3">
      <c r="M201" t="s">
        <v>303</v>
      </c>
    </row>
    <row r="202" spans="13:13" x14ac:dyDescent="0.3">
      <c r="M202" t="s">
        <v>304</v>
      </c>
    </row>
    <row r="207" spans="13:13" x14ac:dyDescent="0.3">
      <c r="M207" t="s">
        <v>305</v>
      </c>
    </row>
    <row r="209" spans="13:13" x14ac:dyDescent="0.3">
      <c r="M209" t="s">
        <v>305</v>
      </c>
    </row>
    <row r="210" spans="13:13" x14ac:dyDescent="0.3">
      <c r="M210" t="s">
        <v>178</v>
      </c>
    </row>
    <row r="211" spans="13:13" x14ac:dyDescent="0.3">
      <c r="M211" t="s">
        <v>162</v>
      </c>
    </row>
    <row r="212" spans="13:13" x14ac:dyDescent="0.3">
      <c r="M212" t="s">
        <v>109</v>
      </c>
    </row>
    <row r="214" spans="13:13" x14ac:dyDescent="0.3">
      <c r="M214" t="s">
        <v>307</v>
      </c>
    </row>
    <row r="216" spans="13:13" x14ac:dyDescent="0.3">
      <c r="M216" t="s">
        <v>308</v>
      </c>
    </row>
    <row r="220" spans="13:13" x14ac:dyDescent="0.3">
      <c r="M220" t="s">
        <v>314</v>
      </c>
    </row>
    <row r="221" spans="13:13" x14ac:dyDescent="0.3">
      <c r="M221" t="s">
        <v>315</v>
      </c>
    </row>
    <row r="222" spans="13:13" x14ac:dyDescent="0.3">
      <c r="M222" t="s">
        <v>187</v>
      </c>
    </row>
    <row r="223" spans="13:13" x14ac:dyDescent="0.3">
      <c r="M223" t="s">
        <v>108</v>
      </c>
    </row>
    <row r="224" spans="13:13" x14ac:dyDescent="0.3">
      <c r="M224" t="s">
        <v>293</v>
      </c>
    </row>
    <row r="225" spans="13:13" x14ac:dyDescent="0.3">
      <c r="M225" t="s">
        <v>316</v>
      </c>
    </row>
    <row r="227" spans="13:13" x14ac:dyDescent="0.3">
      <c r="M227" t="s">
        <v>315</v>
      </c>
    </row>
    <row r="229" spans="13:13" x14ac:dyDescent="0.3">
      <c r="M229" t="s">
        <v>453</v>
      </c>
    </row>
    <row r="230" spans="13:13" x14ac:dyDescent="0.3">
      <c r="M230" t="s">
        <v>109</v>
      </c>
    </row>
    <row r="231" spans="13:13" x14ac:dyDescent="0.3">
      <c r="M231" t="s">
        <v>178</v>
      </c>
    </row>
    <row r="233" spans="13:13" x14ac:dyDescent="0.3">
      <c r="M233" t="s">
        <v>256</v>
      </c>
    </row>
    <row r="235" spans="13:13" x14ac:dyDescent="0.3">
      <c r="M235" t="s">
        <v>319</v>
      </c>
    </row>
    <row r="236" spans="13:13" x14ac:dyDescent="0.3">
      <c r="M236" t="s">
        <v>108</v>
      </c>
    </row>
    <row r="237" spans="13:13" x14ac:dyDescent="0.3">
      <c r="M237" t="s">
        <v>317</v>
      </c>
    </row>
    <row r="238" spans="13:13" x14ac:dyDescent="0.3">
      <c r="M238" t="s">
        <v>318</v>
      </c>
    </row>
    <row r="239" spans="13:13" x14ac:dyDescent="0.3">
      <c r="M239" t="s">
        <v>168</v>
      </c>
    </row>
    <row r="241" spans="13:13" x14ac:dyDescent="0.3">
      <c r="M241" t="s">
        <v>300</v>
      </c>
    </row>
    <row r="242" spans="13:13" x14ac:dyDescent="0.3">
      <c r="M242" t="s">
        <v>322</v>
      </c>
    </row>
    <row r="243" spans="13:13" x14ac:dyDescent="0.3">
      <c r="M243" t="s">
        <v>212</v>
      </c>
    </row>
    <row r="244" spans="13:13" x14ac:dyDescent="0.3">
      <c r="M244" t="s">
        <v>205</v>
      </c>
    </row>
    <row r="245" spans="13:13" x14ac:dyDescent="0.3">
      <c r="M245" t="s">
        <v>323</v>
      </c>
    </row>
    <row r="246" spans="13:13" x14ac:dyDescent="0.3">
      <c r="M246" t="s">
        <v>324</v>
      </c>
    </row>
    <row r="247" spans="13:13" x14ac:dyDescent="0.3">
      <c r="M247" t="s">
        <v>327</v>
      </c>
    </row>
    <row r="248" spans="13:13" x14ac:dyDescent="0.3">
      <c r="M248" t="s">
        <v>329</v>
      </c>
    </row>
    <row r="249" spans="13:13" x14ac:dyDescent="0.3">
      <c r="M249" t="s">
        <v>328</v>
      </c>
    </row>
    <row r="250" spans="13:13" x14ac:dyDescent="0.3">
      <c r="M250" t="s">
        <v>138</v>
      </c>
    </row>
    <row r="251" spans="13:13" x14ac:dyDescent="0.3">
      <c r="M251" t="s">
        <v>325</v>
      </c>
    </row>
    <row r="252" spans="13:13" x14ac:dyDescent="0.3">
      <c r="M252" t="s">
        <v>326</v>
      </c>
    </row>
    <row r="254" spans="13:13" x14ac:dyDescent="0.3">
      <c r="M254" t="s">
        <v>330</v>
      </c>
    </row>
    <row r="256" spans="13:13" x14ac:dyDescent="0.3">
      <c r="M256" t="s">
        <v>333</v>
      </c>
    </row>
    <row r="257" spans="13:13" x14ac:dyDescent="0.3">
      <c r="M257" t="s">
        <v>178</v>
      </c>
    </row>
    <row r="258" spans="13:13" x14ac:dyDescent="0.3">
      <c r="M258" t="s">
        <v>148</v>
      </c>
    </row>
    <row r="259" spans="13:13" x14ac:dyDescent="0.3">
      <c r="M259" t="s">
        <v>162</v>
      </c>
    </row>
    <row r="261" spans="13:13" x14ac:dyDescent="0.3">
      <c r="M261" t="s">
        <v>322</v>
      </c>
    </row>
    <row r="263" spans="13:13" x14ac:dyDescent="0.3">
      <c r="M263" t="s">
        <v>335</v>
      </c>
    </row>
    <row r="266" spans="13:13" x14ac:dyDescent="0.3">
      <c r="M266" t="s">
        <v>339</v>
      </c>
    </row>
    <row r="268" spans="13:13" x14ac:dyDescent="0.3">
      <c r="M268" t="s">
        <v>339</v>
      </c>
    </row>
    <row r="269" spans="13:13" x14ac:dyDescent="0.3">
      <c r="M269" t="s">
        <v>109</v>
      </c>
    </row>
    <row r="270" spans="13:13" x14ac:dyDescent="0.3">
      <c r="M270" t="s">
        <v>178</v>
      </c>
    </row>
    <row r="272" spans="13:13" x14ac:dyDescent="0.3">
      <c r="M272" t="s">
        <v>339</v>
      </c>
    </row>
    <row r="273" spans="13:13" x14ac:dyDescent="0.3">
      <c r="M273" t="s">
        <v>139</v>
      </c>
    </row>
    <row r="275" spans="13:13" x14ac:dyDescent="0.3">
      <c r="M275" t="s">
        <v>84</v>
      </c>
    </row>
    <row r="277" spans="13:13" x14ac:dyDescent="0.3">
      <c r="M277" t="s">
        <v>452</v>
      </c>
    </row>
    <row r="278" spans="13:13" x14ac:dyDescent="0.3">
      <c r="M278" t="s">
        <v>109</v>
      </c>
    </row>
    <row r="279" spans="13:13" x14ac:dyDescent="0.3">
      <c r="M279" t="s">
        <v>188</v>
      </c>
    </row>
    <row r="280" spans="13:13" x14ac:dyDescent="0.3">
      <c r="M280" t="s">
        <v>178</v>
      </c>
    </row>
    <row r="282" spans="13:13" x14ac:dyDescent="0.3">
      <c r="M282" t="s">
        <v>433</v>
      </c>
    </row>
    <row r="283" spans="13:13" x14ac:dyDescent="0.3">
      <c r="M283" t="s">
        <v>257</v>
      </c>
    </row>
    <row r="288" spans="13:13" x14ac:dyDescent="0.3">
      <c r="M288" t="s">
        <v>188</v>
      </c>
    </row>
    <row r="289" spans="13:13" x14ac:dyDescent="0.3">
      <c r="M289" t="s">
        <v>329</v>
      </c>
    </row>
    <row r="290" spans="13:13" x14ac:dyDescent="0.3">
      <c r="M290" t="s">
        <v>107</v>
      </c>
    </row>
    <row r="291" spans="13:13" x14ac:dyDescent="0.3">
      <c r="M291" t="s">
        <v>348</v>
      </c>
    </row>
    <row r="292" spans="13:13" x14ac:dyDescent="0.3">
      <c r="M292" t="s">
        <v>186</v>
      </c>
    </row>
    <row r="293" spans="13:13" x14ac:dyDescent="0.3">
      <c r="M293" t="s">
        <v>349</v>
      </c>
    </row>
    <row r="294" spans="13:13" x14ac:dyDescent="0.3">
      <c r="M294" t="s">
        <v>187</v>
      </c>
    </row>
    <row r="296" spans="13:13" x14ac:dyDescent="0.3">
      <c r="M296" t="s">
        <v>342</v>
      </c>
    </row>
    <row r="298" spans="13:13" x14ac:dyDescent="0.3">
      <c r="M298" t="s">
        <v>188</v>
      </c>
    </row>
    <row r="299" spans="13:13" x14ac:dyDescent="0.3">
      <c r="M299" t="s">
        <v>178</v>
      </c>
    </row>
    <row r="300" spans="13:13" x14ac:dyDescent="0.3">
      <c r="M300" t="s">
        <v>109</v>
      </c>
    </row>
    <row r="301" spans="13:13" x14ac:dyDescent="0.3">
      <c r="M301" t="s">
        <v>186</v>
      </c>
    </row>
    <row r="302" spans="13:13" x14ac:dyDescent="0.3">
      <c r="M302" t="s">
        <v>107</v>
      </c>
    </row>
    <row r="306" spans="13:13" x14ac:dyDescent="0.3">
      <c r="M306" t="s">
        <v>175</v>
      </c>
    </row>
    <row r="307" spans="13:13" x14ac:dyDescent="0.3">
      <c r="M307" t="s">
        <v>176</v>
      </c>
    </row>
    <row r="309" spans="13:13" x14ac:dyDescent="0.3">
      <c r="M309" t="s">
        <v>177</v>
      </c>
    </row>
    <row r="310" spans="13:13" x14ac:dyDescent="0.3">
      <c r="M310" t="s">
        <v>109</v>
      </c>
    </row>
    <row r="311" spans="13:13" x14ac:dyDescent="0.3">
      <c r="M311" t="s">
        <v>178</v>
      </c>
    </row>
    <row r="313" spans="13:13" x14ac:dyDescent="0.3">
      <c r="M313" t="s">
        <v>175</v>
      </c>
    </row>
    <row r="314" spans="13:13" x14ac:dyDescent="0.3">
      <c r="M314" t="s">
        <v>139</v>
      </c>
    </row>
    <row r="315" spans="13:13" x14ac:dyDescent="0.3">
      <c r="M315" t="s">
        <v>350</v>
      </c>
    </row>
    <row r="316" spans="13:13" x14ac:dyDescent="0.3">
      <c r="M316" t="s">
        <v>167</v>
      </c>
    </row>
    <row r="317" spans="13:13" x14ac:dyDescent="0.3">
      <c r="M317" t="s">
        <v>169</v>
      </c>
    </row>
    <row r="318" spans="13:13" x14ac:dyDescent="0.3">
      <c r="M318" t="s">
        <v>351</v>
      </c>
    </row>
    <row r="319" spans="13:13" x14ac:dyDescent="0.3">
      <c r="M319" t="s">
        <v>293</v>
      </c>
    </row>
    <row r="320" spans="13:13" x14ac:dyDescent="0.3">
      <c r="M320" t="s">
        <v>317</v>
      </c>
    </row>
    <row r="322" spans="13:13" x14ac:dyDescent="0.3">
      <c r="M322" t="s">
        <v>354</v>
      </c>
    </row>
    <row r="323" spans="13:13" x14ac:dyDescent="0.3">
      <c r="M323" t="s">
        <v>148</v>
      </c>
    </row>
    <row r="324" spans="13:13" x14ac:dyDescent="0.3">
      <c r="M324" t="s">
        <v>355</v>
      </c>
    </row>
    <row r="326" spans="13:13" x14ac:dyDescent="0.3">
      <c r="M326" t="s">
        <v>356</v>
      </c>
    </row>
    <row r="328" spans="13:13" x14ac:dyDescent="0.3">
      <c r="M328" t="s">
        <v>187</v>
      </c>
    </row>
    <row r="329" spans="13:13" x14ac:dyDescent="0.3">
      <c r="M329" t="s">
        <v>358</v>
      </c>
    </row>
    <row r="330" spans="13:13" x14ac:dyDescent="0.3">
      <c r="M330" t="s">
        <v>359</v>
      </c>
    </row>
    <row r="331" spans="13:13" x14ac:dyDescent="0.3">
      <c r="M331" t="s">
        <v>109</v>
      </c>
    </row>
    <row r="332" spans="13:13" x14ac:dyDescent="0.3">
      <c r="M332" t="s">
        <v>326</v>
      </c>
    </row>
    <row r="333" spans="13:13" x14ac:dyDescent="0.3">
      <c r="M333" t="s">
        <v>149</v>
      </c>
    </row>
    <row r="334" spans="13:13" x14ac:dyDescent="0.3">
      <c r="M334" t="s">
        <v>165</v>
      </c>
    </row>
    <row r="335" spans="13:13" x14ac:dyDescent="0.3">
      <c r="M335" t="s">
        <v>107</v>
      </c>
    </row>
    <row r="337" spans="13:13" x14ac:dyDescent="0.3">
      <c r="M337" t="s">
        <v>356</v>
      </c>
    </row>
    <row r="338" spans="13:13" x14ac:dyDescent="0.3">
      <c r="M338" t="s">
        <v>357</v>
      </c>
    </row>
    <row r="339" spans="13:13" x14ac:dyDescent="0.3">
      <c r="M339" t="s">
        <v>178</v>
      </c>
    </row>
    <row r="340" spans="13:13" x14ac:dyDescent="0.3">
      <c r="M340" t="s">
        <v>162</v>
      </c>
    </row>
    <row r="343" spans="13:13" x14ac:dyDescent="0.3">
      <c r="M343" t="s">
        <v>339</v>
      </c>
    </row>
    <row r="344" spans="13:13" x14ac:dyDescent="0.3">
      <c r="M344" t="s">
        <v>188</v>
      </c>
    </row>
    <row r="345" spans="13:13" x14ac:dyDescent="0.3">
      <c r="M345" t="s">
        <v>107</v>
      </c>
    </row>
    <row r="346" spans="13:13" x14ac:dyDescent="0.3">
      <c r="M346" t="s">
        <v>187</v>
      </c>
    </row>
    <row r="347" spans="13:13" x14ac:dyDescent="0.3">
      <c r="M347" t="s">
        <v>182</v>
      </c>
    </row>
    <row r="349" spans="13:13" x14ac:dyDescent="0.3">
      <c r="M349" t="s">
        <v>339</v>
      </c>
    </row>
    <row r="350" spans="13:13" x14ac:dyDescent="0.3">
      <c r="M350" t="s">
        <v>188</v>
      </c>
    </row>
    <row r="351" spans="13:13" x14ac:dyDescent="0.3">
      <c r="M351" t="s">
        <v>109</v>
      </c>
    </row>
    <row r="352" spans="13:13" x14ac:dyDescent="0.3">
      <c r="M352" t="s">
        <v>178</v>
      </c>
    </row>
    <row r="354" spans="13:13" x14ac:dyDescent="0.3">
      <c r="M354" t="s">
        <v>436</v>
      </c>
    </row>
    <row r="355" spans="13:13" x14ac:dyDescent="0.3">
      <c r="M355" t="s">
        <v>139</v>
      </c>
    </row>
    <row r="357" spans="13:13" x14ac:dyDescent="0.3">
      <c r="M357" t="s">
        <v>364</v>
      </c>
    </row>
    <row r="358" spans="13:13" x14ac:dyDescent="0.3">
      <c r="M358" t="s">
        <v>187</v>
      </c>
    </row>
    <row r="359" spans="13:13" x14ac:dyDescent="0.3">
      <c r="M359" t="s">
        <v>109</v>
      </c>
    </row>
    <row r="360" spans="13:13" x14ac:dyDescent="0.3">
      <c r="M360" t="s">
        <v>324</v>
      </c>
    </row>
    <row r="361" spans="13:13" x14ac:dyDescent="0.3">
      <c r="M361" t="s">
        <v>365</v>
      </c>
    </row>
    <row r="363" spans="13:13" x14ac:dyDescent="0.3">
      <c r="M363" t="s">
        <v>364</v>
      </c>
    </row>
    <row r="366" spans="13:13" x14ac:dyDescent="0.3">
      <c r="M366" t="s">
        <v>187</v>
      </c>
    </row>
    <row r="367" spans="13:13" x14ac:dyDescent="0.3">
      <c r="M367" t="s">
        <v>367</v>
      </c>
    </row>
    <row r="368" spans="13:13" x14ac:dyDescent="0.3">
      <c r="M368" t="s">
        <v>178</v>
      </c>
    </row>
    <row r="369" spans="13:13" x14ac:dyDescent="0.3">
      <c r="M369" t="s">
        <v>107</v>
      </c>
    </row>
    <row r="371" spans="13:13" x14ac:dyDescent="0.3">
      <c r="M371" t="s">
        <v>187</v>
      </c>
    </row>
    <row r="372" spans="13:13" x14ac:dyDescent="0.3">
      <c r="M372" t="s">
        <v>367</v>
      </c>
    </row>
    <row r="373" spans="13:13" x14ac:dyDescent="0.3">
      <c r="M373" t="s">
        <v>178</v>
      </c>
    </row>
    <row r="374" spans="13:13" x14ac:dyDescent="0.3">
      <c r="M374" t="s">
        <v>369</v>
      </c>
    </row>
    <row r="375" spans="13:13" x14ac:dyDescent="0.3">
      <c r="M375" t="s">
        <v>107</v>
      </c>
    </row>
    <row r="376" spans="13:13" x14ac:dyDescent="0.3">
      <c r="M376" t="s">
        <v>256</v>
      </c>
    </row>
    <row r="377" spans="13:13" x14ac:dyDescent="0.3">
      <c r="M377" t="s">
        <v>370</v>
      </c>
    </row>
    <row r="378" spans="13:13" x14ac:dyDescent="0.3">
      <c r="M378" t="s">
        <v>371</v>
      </c>
    </row>
    <row r="383" spans="13:13" x14ac:dyDescent="0.3">
      <c r="M383" t="s">
        <v>58</v>
      </c>
    </row>
    <row r="385" spans="13:13" x14ac:dyDescent="0.3">
      <c r="M385" t="s">
        <v>322</v>
      </c>
    </row>
    <row r="386" spans="13:13" x14ac:dyDescent="0.3">
      <c r="M386" t="s">
        <v>374</v>
      </c>
    </row>
    <row r="387" spans="13:13" x14ac:dyDescent="0.3">
      <c r="M387" t="s">
        <v>109</v>
      </c>
    </row>
    <row r="388" spans="13:13" x14ac:dyDescent="0.3">
      <c r="M388" t="s">
        <v>162</v>
      </c>
    </row>
    <row r="390" spans="13:13" x14ac:dyDescent="0.3">
      <c r="M390" t="s">
        <v>322</v>
      </c>
    </row>
    <row r="394" spans="13:13" x14ac:dyDescent="0.3">
      <c r="M394" t="s">
        <v>455</v>
      </c>
    </row>
    <row r="395" spans="13:13" x14ac:dyDescent="0.3">
      <c r="M395" t="s">
        <v>456</v>
      </c>
    </row>
    <row r="396" spans="13:13" x14ac:dyDescent="0.3">
      <c r="M396" t="s">
        <v>457</v>
      </c>
    </row>
    <row r="397" spans="13:13" x14ac:dyDescent="0.3">
      <c r="M397" t="s">
        <v>458</v>
      </c>
    </row>
    <row r="398" spans="13:13" x14ac:dyDescent="0.3">
      <c r="M398" t="s">
        <v>317</v>
      </c>
    </row>
    <row r="399" spans="13:13" x14ac:dyDescent="0.3">
      <c r="M399" t="s">
        <v>167</v>
      </c>
    </row>
    <row r="401" spans="13:13" x14ac:dyDescent="0.3">
      <c r="M401" t="s">
        <v>437</v>
      </c>
    </row>
    <row r="402" spans="13:13" x14ac:dyDescent="0.3">
      <c r="M402" t="s">
        <v>303</v>
      </c>
    </row>
    <row r="403" spans="13:13" x14ac:dyDescent="0.3">
      <c r="M403" t="s">
        <v>178</v>
      </c>
    </row>
    <row r="404" spans="13:13" x14ac:dyDescent="0.3">
      <c r="M404" t="s">
        <v>148</v>
      </c>
    </row>
    <row r="406" spans="13:13" x14ac:dyDescent="0.3">
      <c r="M406" t="s">
        <v>319</v>
      </c>
    </row>
    <row r="407" spans="13:13" x14ac:dyDescent="0.3">
      <c r="M407" t="s">
        <v>441</v>
      </c>
    </row>
    <row r="408" spans="13:13" x14ac:dyDescent="0.3">
      <c r="M408" t="s">
        <v>292</v>
      </c>
    </row>
    <row r="409" spans="13:13" x14ac:dyDescent="0.3">
      <c r="M409" t="s">
        <v>138</v>
      </c>
    </row>
    <row r="411" spans="13:13" x14ac:dyDescent="0.3">
      <c r="M411" t="s">
        <v>319</v>
      </c>
    </row>
  </sheetData>
  <sortState xmlns:xlrd2="http://schemas.microsoft.com/office/spreadsheetml/2017/richdata2" ref="O3:O411">
    <sortCondition ref="O3:O411"/>
  </sortState>
  <hyperlinks>
    <hyperlink ref="O1" r:id="rId1" xr:uid="{D1B12B56-BA0B-4502-91E3-78DA7C952577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95353E-0A04-464A-8A1E-A450D0AA98A8}">
  <dimension ref="A1:R77"/>
  <sheetViews>
    <sheetView zoomScale="80" zoomScaleNormal="80" workbookViewId="0">
      <selection activeCell="B5" sqref="B1:B1048576"/>
    </sheetView>
  </sheetViews>
  <sheetFormatPr baseColWidth="10" defaultRowHeight="14.4" outlineLevelRow="2" x14ac:dyDescent="0.3"/>
  <cols>
    <col min="2" max="2" width="45.33203125" customWidth="1"/>
    <col min="3" max="3" width="13.33203125" style="4" bestFit="1" customWidth="1"/>
    <col min="4" max="4" width="13.109375" style="4" customWidth="1"/>
    <col min="5" max="5" width="1.88671875" style="4" customWidth="1"/>
    <col min="6" max="6" width="12" style="4" customWidth="1"/>
    <col min="7" max="7" width="12.6640625" style="4" customWidth="1"/>
    <col min="8" max="8" width="1.88671875" style="4" customWidth="1"/>
    <col min="9" max="9" width="13.33203125" style="4" bestFit="1" customWidth="1"/>
    <col min="10" max="10" width="13.6640625" style="4" customWidth="1"/>
    <col min="11" max="11" width="11" style="75" customWidth="1"/>
    <col min="12" max="12" width="1.88671875" style="4" customWidth="1"/>
    <col min="13" max="13" width="21.6640625" style="4" customWidth="1"/>
    <col min="14" max="14" width="1.88671875" style="4" customWidth="1"/>
    <col min="15" max="15" width="15.109375" style="4" customWidth="1"/>
    <col min="16" max="16" width="15" style="4" customWidth="1"/>
    <col min="17" max="17" width="17.109375" style="75" customWidth="1"/>
    <col min="18" max="18" width="13.33203125" customWidth="1"/>
  </cols>
  <sheetData>
    <row r="1" spans="1:18" ht="156.75" customHeight="1" thickBot="1" x14ac:dyDescent="0.35">
      <c r="A1" s="741" t="s">
        <v>38</v>
      </c>
      <c r="B1" s="742"/>
      <c r="C1" s="725" t="s">
        <v>135</v>
      </c>
      <c r="D1" s="726"/>
      <c r="E1" s="727"/>
      <c r="F1" s="763" t="s">
        <v>279</v>
      </c>
      <c r="G1" s="764"/>
      <c r="H1" s="727"/>
      <c r="I1" s="765" t="s">
        <v>142</v>
      </c>
      <c r="J1" s="766"/>
      <c r="K1" s="766"/>
      <c r="L1" s="727"/>
      <c r="M1" s="759" t="s">
        <v>141</v>
      </c>
      <c r="N1" s="727"/>
      <c r="O1" s="735" t="s">
        <v>156</v>
      </c>
      <c r="P1" s="736"/>
      <c r="Q1" s="737"/>
      <c r="R1" s="718" t="s">
        <v>320</v>
      </c>
    </row>
    <row r="2" spans="1:18" ht="64.5" customHeight="1" thickBot="1" x14ac:dyDescent="0.35">
      <c r="A2" s="743"/>
      <c r="B2" s="744"/>
      <c r="C2" s="541" t="s">
        <v>132</v>
      </c>
      <c r="D2" s="542" t="s">
        <v>134</v>
      </c>
      <c r="E2" s="728"/>
      <c r="F2" s="543" t="s">
        <v>132</v>
      </c>
      <c r="G2" s="544" t="s">
        <v>134</v>
      </c>
      <c r="H2" s="728"/>
      <c r="I2" s="545" t="s">
        <v>130</v>
      </c>
      <c r="J2" s="546" t="s">
        <v>133</v>
      </c>
      <c r="K2" s="547" t="s">
        <v>143</v>
      </c>
      <c r="L2" s="728"/>
      <c r="M2" s="760"/>
      <c r="N2" s="728"/>
      <c r="O2" s="548" t="s">
        <v>130</v>
      </c>
      <c r="P2" s="549" t="s">
        <v>133</v>
      </c>
      <c r="Q2" s="550" t="s">
        <v>136</v>
      </c>
      <c r="R2" s="719"/>
    </row>
    <row r="3" spans="1:18" ht="31.8" thickBot="1" x14ac:dyDescent="0.35">
      <c r="A3" s="720" t="s">
        <v>121</v>
      </c>
      <c r="B3" s="721"/>
      <c r="C3" s="721"/>
      <c r="D3" s="721"/>
      <c r="E3" s="721"/>
      <c r="F3" s="721"/>
      <c r="G3" s="721"/>
      <c r="H3" s="721"/>
      <c r="I3" s="721"/>
      <c r="J3" s="721"/>
      <c r="K3" s="721"/>
      <c r="L3" s="721"/>
      <c r="M3" s="721"/>
      <c r="N3" s="721"/>
      <c r="O3" s="721"/>
      <c r="P3" s="721"/>
      <c r="Q3" s="721"/>
      <c r="R3" s="722"/>
    </row>
    <row r="4" spans="1:18" ht="18.600000000000001" thickBot="1" x14ac:dyDescent="0.4">
      <c r="A4" s="753" t="s">
        <v>454</v>
      </c>
      <c r="B4" s="754"/>
      <c r="C4" s="551">
        <v>120</v>
      </c>
      <c r="D4" s="341">
        <v>120</v>
      </c>
      <c r="E4" s="729"/>
      <c r="F4" s="289"/>
      <c r="G4" s="290"/>
      <c r="H4" s="730"/>
      <c r="I4" s="222">
        <v>832</v>
      </c>
      <c r="J4" s="223">
        <v>140</v>
      </c>
      <c r="K4" s="224">
        <f>J4+I4</f>
        <v>972</v>
      </c>
      <c r="L4" s="730"/>
      <c r="M4" s="291"/>
      <c r="N4" s="730"/>
      <c r="O4" s="292"/>
      <c r="P4" s="293"/>
      <c r="Q4" s="344">
        <f>SUM(Q5)</f>
        <v>116.64</v>
      </c>
      <c r="R4" s="552"/>
    </row>
    <row r="5" spans="1:18" ht="15" outlineLevel="1" thickBot="1" x14ac:dyDescent="0.35">
      <c r="A5" s="221"/>
      <c r="B5" s="286" t="s">
        <v>111</v>
      </c>
      <c r="C5" s="342"/>
      <c r="D5" s="236"/>
      <c r="E5" s="729"/>
      <c r="F5" s="239">
        <f>C4*100/1000</f>
        <v>12</v>
      </c>
      <c r="G5" s="287">
        <f>D4*100/1000</f>
        <v>12</v>
      </c>
      <c r="H5" s="729"/>
      <c r="I5" s="242"/>
      <c r="J5" s="109"/>
      <c r="K5" s="108"/>
      <c r="L5" s="729"/>
      <c r="M5" s="160">
        <v>0</v>
      </c>
      <c r="N5" s="729"/>
      <c r="O5" s="288">
        <f>I4*C4/1000</f>
        <v>99.84</v>
      </c>
      <c r="P5" s="110">
        <f>J4*D4/1000</f>
        <v>16.8</v>
      </c>
      <c r="Q5" s="345">
        <f>P5+O5</f>
        <v>116.64</v>
      </c>
      <c r="R5" s="347"/>
    </row>
    <row r="6" spans="1:18" ht="19.2" thickTop="1" thickBot="1" x14ac:dyDescent="0.4">
      <c r="A6" s="751" t="s">
        <v>106</v>
      </c>
      <c r="B6" s="752"/>
      <c r="C6" s="219">
        <v>30</v>
      </c>
      <c r="D6" s="220">
        <v>30</v>
      </c>
      <c r="E6" s="730"/>
      <c r="F6" s="738" t="s">
        <v>104</v>
      </c>
      <c r="G6" s="739"/>
      <c r="H6" s="730"/>
      <c r="I6" s="243">
        <v>747</v>
      </c>
      <c r="J6" s="255">
        <v>140</v>
      </c>
      <c r="K6" s="246">
        <f>J6+I6</f>
        <v>887</v>
      </c>
      <c r="L6" s="730"/>
      <c r="M6" s="256"/>
      <c r="N6" s="730"/>
      <c r="O6" s="257"/>
      <c r="P6" s="256"/>
      <c r="Q6" s="348">
        <f>SUM(Q7:Q10)</f>
        <v>49.849399999999996</v>
      </c>
      <c r="R6" s="347"/>
    </row>
    <row r="7" spans="1:18" ht="15.75" customHeight="1" outlineLevel="1" x14ac:dyDescent="0.3">
      <c r="A7" s="119"/>
      <c r="B7" s="71" t="s">
        <v>107</v>
      </c>
      <c r="C7" s="89"/>
      <c r="D7" s="90"/>
      <c r="E7" s="730"/>
      <c r="F7" s="144">
        <v>0.5</v>
      </c>
      <c r="G7" s="226">
        <f>F7*D6/C6</f>
        <v>0.5</v>
      </c>
      <c r="H7" s="730"/>
      <c r="I7" s="85"/>
      <c r="J7" s="86"/>
      <c r="K7" s="186"/>
      <c r="L7" s="730"/>
      <c r="M7" s="159">
        <v>0</v>
      </c>
      <c r="N7" s="730"/>
      <c r="O7" s="228">
        <f>(F7*I6/100)+((F7*I6/100)*M7/100)</f>
        <v>3.7349999999999999</v>
      </c>
      <c r="P7" s="230">
        <f>(G7*J6/100)+((G7*J6/100)*M7/100)</f>
        <v>0.7</v>
      </c>
      <c r="Q7" s="356">
        <f t="shared" ref="Q7:Q9" si="0">P7+O7</f>
        <v>4.4349999999999996</v>
      </c>
      <c r="R7" s="347"/>
    </row>
    <row r="8" spans="1:18" ht="15.75" customHeight="1" outlineLevel="1" x14ac:dyDescent="0.3">
      <c r="A8" s="119" t="s">
        <v>104</v>
      </c>
      <c r="B8" s="71" t="s">
        <v>108</v>
      </c>
      <c r="C8" s="89" t="s">
        <v>104</v>
      </c>
      <c r="D8" s="90"/>
      <c r="E8" s="730"/>
      <c r="F8" s="144">
        <v>2</v>
      </c>
      <c r="G8" s="226">
        <f>F8*D6/C6</f>
        <v>2</v>
      </c>
      <c r="H8" s="730"/>
      <c r="I8" s="87"/>
      <c r="J8" s="88"/>
      <c r="K8" s="218"/>
      <c r="L8" s="730"/>
      <c r="M8" s="159">
        <v>0</v>
      </c>
      <c r="N8" s="730"/>
      <c r="O8" s="229">
        <f>F8*I6/100</f>
        <v>14.94</v>
      </c>
      <c r="P8" s="231">
        <f>J6*F8/100</f>
        <v>2.8</v>
      </c>
      <c r="Q8" s="357">
        <f t="shared" si="0"/>
        <v>17.739999999999998</v>
      </c>
      <c r="R8" s="347"/>
    </row>
    <row r="9" spans="1:18" ht="15.75" customHeight="1" outlineLevel="1" x14ac:dyDescent="0.3">
      <c r="A9" s="119"/>
      <c r="B9" s="71" t="s">
        <v>109</v>
      </c>
      <c r="C9" s="89"/>
      <c r="D9" s="90"/>
      <c r="E9" s="730"/>
      <c r="F9" s="144">
        <v>3</v>
      </c>
      <c r="G9" s="226">
        <f>F9*D6/C6</f>
        <v>3</v>
      </c>
      <c r="H9" s="730"/>
      <c r="I9" s="85"/>
      <c r="J9" s="86"/>
      <c r="K9" s="186"/>
      <c r="L9" s="730"/>
      <c r="M9" s="159">
        <v>0</v>
      </c>
      <c r="N9" s="730"/>
      <c r="O9" s="229">
        <f>I6*F9/100</f>
        <v>22.41</v>
      </c>
      <c r="P9" s="230">
        <f>F9*J6/100</f>
        <v>4.2</v>
      </c>
      <c r="Q9" s="357">
        <f t="shared" si="0"/>
        <v>26.61</v>
      </c>
      <c r="R9" s="347"/>
    </row>
    <row r="10" spans="1:18" ht="15.75" customHeight="1" outlineLevel="1" thickBot="1" x14ac:dyDescent="0.35">
      <c r="A10" s="250"/>
      <c r="B10" s="251" t="s">
        <v>110</v>
      </c>
      <c r="C10" s="237"/>
      <c r="D10" s="236"/>
      <c r="E10" s="730"/>
      <c r="F10" s="273">
        <v>0.12</v>
      </c>
      <c r="G10" s="240">
        <f>F10*D6/C6</f>
        <v>0.11999999999999998</v>
      </c>
      <c r="H10" s="730"/>
      <c r="I10" s="281"/>
      <c r="J10" s="282"/>
      <c r="K10" s="245"/>
      <c r="L10" s="730"/>
      <c r="M10" s="283">
        <v>0</v>
      </c>
      <c r="N10" s="730"/>
      <c r="O10" s="284">
        <f>I6*F10/100</f>
        <v>0.89639999999999997</v>
      </c>
      <c r="P10" s="285">
        <f>J6*F10/100</f>
        <v>0.16800000000000001</v>
      </c>
      <c r="Q10" s="358">
        <f>P10+O10</f>
        <v>1.0644</v>
      </c>
      <c r="R10" s="347"/>
    </row>
    <row r="11" spans="1:18" ht="19.2" thickTop="1" thickBot="1" x14ac:dyDescent="0.4">
      <c r="A11" s="749" t="s">
        <v>112</v>
      </c>
      <c r="B11" s="750"/>
      <c r="C11" s="238">
        <v>100</v>
      </c>
      <c r="D11" s="220">
        <v>120</v>
      </c>
      <c r="E11" s="730"/>
      <c r="F11" s="279"/>
      <c r="G11" s="280"/>
      <c r="H11" s="730"/>
      <c r="I11" s="222">
        <v>96</v>
      </c>
      <c r="J11" s="255"/>
      <c r="K11" s="246">
        <f>J11+I11</f>
        <v>96</v>
      </c>
      <c r="L11" s="730"/>
      <c r="M11" s="227"/>
      <c r="N11" s="730"/>
      <c r="O11" s="227"/>
      <c r="P11" s="271"/>
      <c r="Q11" s="348">
        <f>SUM(Q12:Q15)</f>
        <v>10.752000000000001</v>
      </c>
      <c r="R11" s="347"/>
    </row>
    <row r="12" spans="1:18" outlineLevel="1" x14ac:dyDescent="0.3">
      <c r="A12" s="119"/>
      <c r="B12" s="71" t="s">
        <v>113</v>
      </c>
      <c r="C12" s="89"/>
      <c r="D12" s="90"/>
      <c r="E12" s="730"/>
      <c r="F12" s="144">
        <v>8</v>
      </c>
      <c r="G12" s="226">
        <f>F12*D11/C11</f>
        <v>9.6</v>
      </c>
      <c r="H12" s="730"/>
      <c r="I12" s="232"/>
      <c r="J12" s="94"/>
      <c r="K12" s="185" t="s">
        <v>104</v>
      </c>
      <c r="L12" s="730"/>
      <c r="M12" s="159">
        <v>10</v>
      </c>
      <c r="N12" s="730"/>
      <c r="O12" s="167">
        <f>(F12*I11/100)+((F12*I11/100)*M12/100)</f>
        <v>8.4480000000000004</v>
      </c>
      <c r="P12" s="83">
        <f>(J11*G12/100)+((J11*G12/100*M12/100))</f>
        <v>0</v>
      </c>
      <c r="Q12" s="349">
        <f>P12+O12</f>
        <v>8.4480000000000004</v>
      </c>
      <c r="R12" s="347"/>
    </row>
    <row r="13" spans="1:18" outlineLevel="1" x14ac:dyDescent="0.3">
      <c r="A13" s="119"/>
      <c r="B13" s="71" t="s">
        <v>178</v>
      </c>
      <c r="C13" s="89"/>
      <c r="D13" s="90"/>
      <c r="E13" s="730"/>
      <c r="F13" s="144">
        <v>2</v>
      </c>
      <c r="G13" s="226">
        <f>F13*D11/C11</f>
        <v>2.4</v>
      </c>
      <c r="H13" s="730"/>
      <c r="I13" s="232"/>
      <c r="J13" s="94"/>
      <c r="K13" s="185" t="s">
        <v>104</v>
      </c>
      <c r="L13" s="730"/>
      <c r="M13" s="159">
        <v>0</v>
      </c>
      <c r="N13" s="730"/>
      <c r="O13" s="167">
        <f>(F13*I11/100)+((F13*I11/100)*M13/100)</f>
        <v>1.92</v>
      </c>
      <c r="P13" s="83">
        <f>(J11*G13/100)+((J11*G13/100*M13/100))</f>
        <v>0</v>
      </c>
      <c r="Q13" s="350">
        <f t="shared" ref="Q13:Q15" si="1">P13+O13</f>
        <v>1.92</v>
      </c>
      <c r="R13" s="347"/>
    </row>
    <row r="14" spans="1:18" outlineLevel="1" x14ac:dyDescent="0.3">
      <c r="A14" s="119"/>
      <c r="B14" s="71" t="s">
        <v>162</v>
      </c>
      <c r="C14" s="89"/>
      <c r="D14" s="90"/>
      <c r="E14" s="730"/>
      <c r="F14" s="144">
        <v>0.3</v>
      </c>
      <c r="G14" s="226">
        <f>F14*D11/C11</f>
        <v>0.36</v>
      </c>
      <c r="H14" s="730"/>
      <c r="I14" s="232"/>
      <c r="J14" s="94"/>
      <c r="K14" s="185" t="s">
        <v>104</v>
      </c>
      <c r="L14" s="730"/>
      <c r="M14" s="159">
        <v>0</v>
      </c>
      <c r="N14" s="730"/>
      <c r="O14" s="167">
        <f>(F14*I11/100)+((F14*I11/100)*M14/100)</f>
        <v>0.28799999999999998</v>
      </c>
      <c r="P14" s="83">
        <f>(J11*G14/100)+((J11*G14/100*M14/100))</f>
        <v>0</v>
      </c>
      <c r="Q14" s="350">
        <f t="shared" si="1"/>
        <v>0.28799999999999998</v>
      </c>
      <c r="R14" s="347"/>
    </row>
    <row r="15" spans="1:18" ht="15" outlineLevel="1" thickBot="1" x14ac:dyDescent="0.35">
      <c r="A15" s="250"/>
      <c r="B15" s="251" t="s">
        <v>179</v>
      </c>
      <c r="C15" s="272"/>
      <c r="D15" s="252"/>
      <c r="E15" s="730"/>
      <c r="F15" s="273">
        <v>0.1</v>
      </c>
      <c r="G15" s="240">
        <f>F15*D11/C11</f>
        <v>0.12</v>
      </c>
      <c r="H15" s="730"/>
      <c r="I15" s="274"/>
      <c r="J15" s="275"/>
      <c r="K15" s="276" t="s">
        <v>104</v>
      </c>
      <c r="L15" s="730"/>
      <c r="M15" s="160">
        <v>0</v>
      </c>
      <c r="N15" s="730"/>
      <c r="O15" s="168">
        <f>(F15*I11/100)+((F15*I11/100)*M15/100)</f>
        <v>9.6000000000000016E-2</v>
      </c>
      <c r="P15" s="110">
        <f>(J11*G15/100)+((J11*G15/100*M15/100))</f>
        <v>0</v>
      </c>
      <c r="Q15" s="351">
        <f t="shared" si="1"/>
        <v>9.6000000000000016E-2</v>
      </c>
      <c r="R15" s="347"/>
    </row>
    <row r="16" spans="1:18" ht="19.2" thickTop="1" thickBot="1" x14ac:dyDescent="0.4">
      <c r="A16" s="749" t="s">
        <v>131</v>
      </c>
      <c r="B16" s="750"/>
      <c r="C16" s="219">
        <v>100</v>
      </c>
      <c r="D16" s="253">
        <v>100</v>
      </c>
      <c r="E16" s="729"/>
      <c r="F16" s="761" t="s">
        <v>104</v>
      </c>
      <c r="G16" s="762"/>
      <c r="H16" s="729"/>
      <c r="I16" s="243">
        <v>18</v>
      </c>
      <c r="J16" s="255"/>
      <c r="K16" s="246">
        <f>I16+J16</f>
        <v>18</v>
      </c>
      <c r="L16" s="730"/>
      <c r="M16" s="256"/>
      <c r="N16" s="730"/>
      <c r="O16" s="277"/>
      <c r="P16" s="278"/>
      <c r="Q16" s="348">
        <f>SUM(Q17)</f>
        <v>0</v>
      </c>
      <c r="R16" s="347"/>
    </row>
    <row r="17" spans="1:18" ht="15" outlineLevel="1" thickBot="1" x14ac:dyDescent="0.35">
      <c r="A17" s="250"/>
      <c r="B17" s="251" t="s">
        <v>113</v>
      </c>
      <c r="C17" s="237"/>
      <c r="D17" s="252"/>
      <c r="E17" s="729"/>
      <c r="F17" s="254">
        <f>C16*100/1000</f>
        <v>10</v>
      </c>
      <c r="G17" s="240">
        <f>D16*100/1000</f>
        <v>10</v>
      </c>
      <c r="H17" s="729"/>
      <c r="I17" s="242"/>
      <c r="J17" s="136"/>
      <c r="K17" s="245"/>
      <c r="L17" s="729"/>
      <c r="M17" s="160">
        <v>0</v>
      </c>
      <c r="N17" s="729"/>
      <c r="O17" s="168">
        <f>(F17*I16/100)+((F17*I16/100)*M17/100)</f>
        <v>1.8</v>
      </c>
      <c r="P17" s="258">
        <f>(G17*J16/100)+((G17*J16/100)*M17/100)</f>
        <v>0</v>
      </c>
      <c r="Q17" s="345"/>
      <c r="R17" s="347"/>
    </row>
    <row r="18" spans="1:18" ht="19.2" thickTop="1" thickBot="1" x14ac:dyDescent="0.4">
      <c r="A18" s="749" t="s">
        <v>114</v>
      </c>
      <c r="B18" s="750"/>
      <c r="C18" s="238">
        <v>90</v>
      </c>
      <c r="D18" s="253">
        <v>90</v>
      </c>
      <c r="E18" s="729"/>
      <c r="F18" s="733" t="s">
        <v>104</v>
      </c>
      <c r="G18" s="734"/>
      <c r="H18" s="729"/>
      <c r="I18" s="243">
        <v>163</v>
      </c>
      <c r="J18" s="255">
        <v>50</v>
      </c>
      <c r="K18" s="246">
        <f>I18+J18</f>
        <v>213</v>
      </c>
      <c r="L18" s="729"/>
      <c r="M18" s="256"/>
      <c r="N18" s="729"/>
      <c r="O18" s="256"/>
      <c r="P18" s="257"/>
      <c r="Q18" s="348">
        <f>SUM(Q19)</f>
        <v>19.170000000000002</v>
      </c>
      <c r="R18" s="347"/>
    </row>
    <row r="19" spans="1:18" ht="15" outlineLevel="1" thickBot="1" x14ac:dyDescent="0.35">
      <c r="A19" s="235"/>
      <c r="B19" s="106" t="s">
        <v>140</v>
      </c>
      <c r="C19" s="237"/>
      <c r="D19" s="236"/>
      <c r="E19" s="729"/>
      <c r="F19" s="239">
        <f>C18*100/1000</f>
        <v>9</v>
      </c>
      <c r="G19" s="240">
        <f>D18*100/1000</f>
        <v>9</v>
      </c>
      <c r="H19" s="729"/>
      <c r="I19" s="242"/>
      <c r="J19" s="244"/>
      <c r="K19" s="245"/>
      <c r="L19" s="729"/>
      <c r="M19" s="160">
        <v>0</v>
      </c>
      <c r="N19" s="729"/>
      <c r="O19" s="248">
        <f>(F19*I18/100)+((F19*I18/100)*M19/100)</f>
        <v>14.67</v>
      </c>
      <c r="P19" s="249">
        <f>(G19*J18/100)+((G19*J18/100)*M19/100)</f>
        <v>4.5</v>
      </c>
      <c r="Q19" s="345">
        <f>O19+P19</f>
        <v>19.170000000000002</v>
      </c>
      <c r="R19" s="347"/>
    </row>
    <row r="20" spans="1:18" ht="19.2" thickTop="1" thickBot="1" x14ac:dyDescent="0.4">
      <c r="A20" s="755" t="s">
        <v>115</v>
      </c>
      <c r="B20" s="756"/>
      <c r="C20" s="259">
        <v>100</v>
      </c>
      <c r="D20" s="260"/>
      <c r="E20" s="730"/>
      <c r="F20" s="261" t="s">
        <v>104</v>
      </c>
      <c r="G20" s="262"/>
      <c r="H20" s="730"/>
      <c r="I20" s="263">
        <v>60</v>
      </c>
      <c r="J20" s="264"/>
      <c r="K20" s="265">
        <f>I20+J20</f>
        <v>60</v>
      </c>
      <c r="L20" s="730"/>
      <c r="M20" s="266"/>
      <c r="N20" s="730"/>
      <c r="O20" s="268">
        <f>C20*I20/1000</f>
        <v>6</v>
      </c>
      <c r="P20" s="270"/>
      <c r="Q20" s="352">
        <f>O20</f>
        <v>6</v>
      </c>
      <c r="R20" s="347"/>
    </row>
    <row r="21" spans="1:18" ht="19.2" thickTop="1" thickBot="1" x14ac:dyDescent="0.4">
      <c r="A21" s="745" t="s">
        <v>137</v>
      </c>
      <c r="B21" s="746"/>
      <c r="C21" s="238">
        <v>100</v>
      </c>
      <c r="D21" s="253">
        <v>150</v>
      </c>
      <c r="E21" s="730"/>
      <c r="F21" s="225" t="s">
        <v>104</v>
      </c>
      <c r="G21" s="241"/>
      <c r="H21" s="730"/>
      <c r="I21" s="243">
        <v>894</v>
      </c>
      <c r="J21" s="255">
        <v>280</v>
      </c>
      <c r="K21" s="246">
        <f t="shared" ref="K21:K24" si="2">I21+J21</f>
        <v>1174</v>
      </c>
      <c r="L21" s="730"/>
      <c r="M21" s="267"/>
      <c r="N21" s="730"/>
      <c r="O21" s="269"/>
      <c r="P21" s="271"/>
      <c r="Q21" s="348">
        <f>SUM(Q22:Q23)</f>
        <v>157.68</v>
      </c>
      <c r="R21" s="347"/>
    </row>
    <row r="22" spans="1:18" outlineLevel="1" x14ac:dyDescent="0.3">
      <c r="A22" s="121"/>
      <c r="B22" s="71" t="s">
        <v>116</v>
      </c>
      <c r="C22" s="91"/>
      <c r="D22" s="92"/>
      <c r="E22" s="729"/>
      <c r="F22" s="143">
        <v>5</v>
      </c>
      <c r="G22" s="93">
        <f>F22*D21/C21</f>
        <v>7.5</v>
      </c>
      <c r="H22" s="729"/>
      <c r="I22" s="97"/>
      <c r="J22" s="97"/>
      <c r="K22" s="186"/>
      <c r="L22" s="729"/>
      <c r="M22" s="159">
        <v>40</v>
      </c>
      <c r="N22" s="729"/>
      <c r="O22" s="167">
        <f>(F22*I21/100)+((F22*I21/100)*M22/100)</f>
        <v>62.58</v>
      </c>
      <c r="P22" s="83">
        <f>(G22*J21/100)+((G22*J21/100)*M22/100)</f>
        <v>29.4</v>
      </c>
      <c r="Q22" s="353">
        <f>O22+P22</f>
        <v>91.97999999999999</v>
      </c>
      <c r="R22" s="347"/>
    </row>
    <row r="23" spans="1:18" ht="15" outlineLevel="1" thickBot="1" x14ac:dyDescent="0.35">
      <c r="A23" s="294"/>
      <c r="B23" s="251" t="s">
        <v>117</v>
      </c>
      <c r="C23" s="297"/>
      <c r="D23" s="298"/>
      <c r="E23" s="729"/>
      <c r="F23" s="300">
        <v>5</v>
      </c>
      <c r="G23" s="184">
        <f>F23*D21/C21</f>
        <v>7.5</v>
      </c>
      <c r="H23" s="729"/>
      <c r="I23" s="302"/>
      <c r="J23" s="244"/>
      <c r="K23" s="245"/>
      <c r="L23" s="729"/>
      <c r="M23" s="160">
        <v>0</v>
      </c>
      <c r="N23" s="729"/>
      <c r="O23" s="168">
        <f>I21*F23/100</f>
        <v>44.7</v>
      </c>
      <c r="P23" s="110">
        <f>(G23*J21/100)+((G23*J21/100)*M23/100)</f>
        <v>21</v>
      </c>
      <c r="Q23" s="354">
        <f>O23+P23</f>
        <v>65.7</v>
      </c>
      <c r="R23" s="366">
        <f>Q23/4.1</f>
        <v>16.024390243902442</v>
      </c>
    </row>
    <row r="24" spans="1:18" ht="19.2" thickTop="1" thickBot="1" x14ac:dyDescent="0.4">
      <c r="A24" s="295" t="s">
        <v>118</v>
      </c>
      <c r="B24" s="296"/>
      <c r="C24" s="238">
        <v>100</v>
      </c>
      <c r="D24" s="299"/>
      <c r="E24" s="729"/>
      <c r="F24" s="214" t="s">
        <v>104</v>
      </c>
      <c r="G24" s="301"/>
      <c r="H24" s="740"/>
      <c r="I24" s="151">
        <v>10</v>
      </c>
      <c r="J24" s="233"/>
      <c r="K24" s="246">
        <f t="shared" si="2"/>
        <v>10</v>
      </c>
      <c r="L24" s="729"/>
      <c r="M24" s="247"/>
      <c r="N24" s="729"/>
      <c r="O24" s="303"/>
      <c r="P24" s="304"/>
      <c r="Q24" s="344">
        <f>Q25</f>
        <v>1.4</v>
      </c>
      <c r="R24" s="347"/>
    </row>
    <row r="25" spans="1:18" ht="15" outlineLevel="1" thickBot="1" x14ac:dyDescent="0.35">
      <c r="A25" s="305"/>
      <c r="B25" s="112" t="s">
        <v>116</v>
      </c>
      <c r="C25" s="306"/>
      <c r="D25" s="252"/>
      <c r="E25" s="729"/>
      <c r="F25" s="183">
        <f>C24*100/1000</f>
        <v>10</v>
      </c>
      <c r="G25" s="109"/>
      <c r="H25" s="729"/>
      <c r="I25" s="302"/>
      <c r="J25" s="136"/>
      <c r="K25" s="245"/>
      <c r="L25" s="729"/>
      <c r="M25" s="160">
        <v>40</v>
      </c>
      <c r="N25" s="729"/>
      <c r="O25" s="168">
        <f>(F25*I24/100)+((F25*I24/100)*M25/100)</f>
        <v>1.4</v>
      </c>
      <c r="P25" s="308"/>
      <c r="Q25" s="355">
        <f>O25</f>
        <v>1.4</v>
      </c>
      <c r="R25" s="347"/>
    </row>
    <row r="26" spans="1:18" ht="19.2" thickTop="1" thickBot="1" x14ac:dyDescent="0.4">
      <c r="A26" s="745" t="s">
        <v>119</v>
      </c>
      <c r="B26" s="746"/>
      <c r="C26" s="238">
        <v>100</v>
      </c>
      <c r="D26" s="299"/>
      <c r="E26" s="729"/>
      <c r="F26" s="301" t="s">
        <v>104</v>
      </c>
      <c r="G26" s="301"/>
      <c r="H26" s="740"/>
      <c r="I26" s="151">
        <v>179</v>
      </c>
      <c r="J26" s="307"/>
      <c r="K26" s="246">
        <f>I26+J26</f>
        <v>179</v>
      </c>
      <c r="L26" s="729"/>
      <c r="M26" s="247"/>
      <c r="N26" s="729"/>
      <c r="O26" s="303"/>
      <c r="P26" s="304"/>
      <c r="Q26" s="344">
        <f>SUM(Q27:Q31)</f>
        <v>27.548099999999994</v>
      </c>
      <c r="R26" s="347"/>
    </row>
    <row r="27" spans="1:18" outlineLevel="1" x14ac:dyDescent="0.3">
      <c r="A27" s="123"/>
      <c r="B27" s="82" t="s">
        <v>117</v>
      </c>
      <c r="C27" s="99"/>
      <c r="D27" s="100"/>
      <c r="E27" s="729"/>
      <c r="F27" s="143">
        <v>8.1999999999999993</v>
      </c>
      <c r="G27" s="101"/>
      <c r="H27" s="729"/>
      <c r="I27" s="97"/>
      <c r="J27" s="97"/>
      <c r="K27" s="186"/>
      <c r="L27" s="729"/>
      <c r="M27" s="159">
        <v>20</v>
      </c>
      <c r="N27" s="729"/>
      <c r="O27" s="167">
        <f>(F27*I26/100)+((F27*I26/100)*M27/100)</f>
        <v>17.613599999999998</v>
      </c>
      <c r="P27" s="102"/>
      <c r="Q27" s="353">
        <f>O27</f>
        <v>17.613599999999998</v>
      </c>
      <c r="R27" s="367">
        <f>Q27/4.1</f>
        <v>4.2960000000000003</v>
      </c>
    </row>
    <row r="28" spans="1:18" outlineLevel="1" x14ac:dyDescent="0.3">
      <c r="A28" s="123"/>
      <c r="B28" s="82" t="s">
        <v>107</v>
      </c>
      <c r="C28" s="99"/>
      <c r="D28" s="100"/>
      <c r="E28" s="729"/>
      <c r="F28" s="143">
        <v>0.6</v>
      </c>
      <c r="G28" s="101"/>
      <c r="H28" s="729"/>
      <c r="I28" s="97"/>
      <c r="J28" s="97"/>
      <c r="K28" s="186"/>
      <c r="L28" s="729"/>
      <c r="M28" s="159">
        <v>0</v>
      </c>
      <c r="N28" s="729"/>
      <c r="O28" s="167">
        <f>(F28*I26/100)+((F28*I26/100)*M28/100)</f>
        <v>1.0739999999999998</v>
      </c>
      <c r="P28" s="102"/>
      <c r="Q28" s="353">
        <f t="shared" ref="Q28:Q31" si="3">O28</f>
        <v>1.0739999999999998</v>
      </c>
      <c r="R28" s="347"/>
    </row>
    <row r="29" spans="1:18" outlineLevel="1" x14ac:dyDescent="0.3">
      <c r="A29" s="123"/>
      <c r="B29" s="82" t="s">
        <v>109</v>
      </c>
      <c r="C29" s="99"/>
      <c r="D29" s="100"/>
      <c r="E29" s="729"/>
      <c r="F29" s="143">
        <v>1</v>
      </c>
      <c r="G29" s="101"/>
      <c r="H29" s="729"/>
      <c r="I29" s="97"/>
      <c r="J29" s="97"/>
      <c r="K29" s="186"/>
      <c r="L29" s="729"/>
      <c r="M29" s="159">
        <v>20</v>
      </c>
      <c r="N29" s="729"/>
      <c r="O29" s="167">
        <f>(F29*I26/100)+((F29*I26/100)*M29/100)</f>
        <v>2.1480000000000001</v>
      </c>
      <c r="P29" s="102"/>
      <c r="Q29" s="353">
        <f t="shared" si="3"/>
        <v>2.1480000000000001</v>
      </c>
      <c r="R29" s="347"/>
    </row>
    <row r="30" spans="1:18" outlineLevel="1" x14ac:dyDescent="0.3">
      <c r="A30" s="123"/>
      <c r="B30" s="82" t="s">
        <v>178</v>
      </c>
      <c r="C30" s="99"/>
      <c r="D30" s="100"/>
      <c r="E30" s="729"/>
      <c r="F30" s="143">
        <v>3</v>
      </c>
      <c r="G30" s="101"/>
      <c r="H30" s="729"/>
      <c r="I30" s="97"/>
      <c r="J30" s="97"/>
      <c r="K30" s="186"/>
      <c r="L30" s="729"/>
      <c r="M30" s="159">
        <v>20</v>
      </c>
      <c r="N30" s="729"/>
      <c r="O30" s="167">
        <f>(F30*I26/100)+((F30*I26/100)*M30/100)</f>
        <v>6.444</v>
      </c>
      <c r="P30" s="102"/>
      <c r="Q30" s="353">
        <f t="shared" si="3"/>
        <v>6.444</v>
      </c>
      <c r="R30" s="347"/>
    </row>
    <row r="31" spans="1:18" ht="15" outlineLevel="1" thickBot="1" x14ac:dyDescent="0.35">
      <c r="A31" s="310"/>
      <c r="B31" s="112" t="s">
        <v>138</v>
      </c>
      <c r="C31" s="311"/>
      <c r="D31" s="108"/>
      <c r="E31" s="729"/>
      <c r="F31" s="183">
        <v>0.15</v>
      </c>
      <c r="G31" s="109"/>
      <c r="H31" s="729"/>
      <c r="I31" s="136"/>
      <c r="J31" s="136"/>
      <c r="K31" s="245"/>
      <c r="L31" s="729"/>
      <c r="M31" s="160">
        <v>0</v>
      </c>
      <c r="N31" s="729"/>
      <c r="O31" s="168">
        <f>(F31*I26/100)+((F31*I26/100)*M31/100)</f>
        <v>0.26849999999999996</v>
      </c>
      <c r="P31" s="308"/>
      <c r="Q31" s="345">
        <f t="shared" si="3"/>
        <v>0.26849999999999996</v>
      </c>
      <c r="R31" s="347"/>
    </row>
    <row r="32" spans="1:18" ht="19.2" thickTop="1" thickBot="1" x14ac:dyDescent="0.4">
      <c r="A32" s="309" t="s">
        <v>120</v>
      </c>
      <c r="B32" s="296"/>
      <c r="C32" s="238">
        <v>100</v>
      </c>
      <c r="D32" s="299"/>
      <c r="E32" s="730"/>
      <c r="F32" s="731" t="s">
        <v>104</v>
      </c>
      <c r="G32" s="732"/>
      <c r="H32" s="730"/>
      <c r="I32" s="243">
        <v>5</v>
      </c>
      <c r="J32" s="307"/>
      <c r="K32" s="246">
        <f>I32+J32</f>
        <v>5</v>
      </c>
      <c r="L32" s="730"/>
      <c r="M32" s="247"/>
      <c r="N32" s="730"/>
      <c r="O32" s="303"/>
      <c r="P32" s="304"/>
      <c r="Q32" s="348">
        <f>SUM(Q33:Q34)</f>
        <v>0.51249999999999996</v>
      </c>
      <c r="R32" s="347"/>
    </row>
    <row r="33" spans="1:18" outlineLevel="1" x14ac:dyDescent="0.3">
      <c r="A33" s="123"/>
      <c r="B33" s="82" t="s">
        <v>117</v>
      </c>
      <c r="C33" s="99"/>
      <c r="D33" s="100"/>
      <c r="E33" s="729"/>
      <c r="F33" s="143">
        <v>10</v>
      </c>
      <c r="G33" s="101"/>
      <c r="H33" s="729"/>
      <c r="I33" s="97"/>
      <c r="J33" s="97"/>
      <c r="K33" s="186"/>
      <c r="L33" s="729"/>
      <c r="M33" s="159">
        <v>0</v>
      </c>
      <c r="N33" s="729"/>
      <c r="O33" s="167">
        <f>(F33*I32/100)+((F33*I32/100)*M33/100)</f>
        <v>0.5</v>
      </c>
      <c r="P33" s="102"/>
      <c r="Q33" s="353">
        <f>O33</f>
        <v>0.5</v>
      </c>
      <c r="R33" s="367">
        <f>Q33/4.1</f>
        <v>0.12195121951219513</v>
      </c>
    </row>
    <row r="34" spans="1:18" ht="15" outlineLevel="2" thickBot="1" x14ac:dyDescent="0.35">
      <c r="A34" s="305"/>
      <c r="B34" s="112" t="s">
        <v>139</v>
      </c>
      <c r="C34" s="311"/>
      <c r="D34" s="108"/>
      <c r="E34" s="729"/>
      <c r="F34" s="183">
        <v>0.25</v>
      </c>
      <c r="G34" s="109"/>
      <c r="H34" s="729"/>
      <c r="I34" s="136"/>
      <c r="J34" s="136"/>
      <c r="K34" s="313"/>
      <c r="L34" s="729"/>
      <c r="M34" s="160">
        <v>0</v>
      </c>
      <c r="N34" s="729"/>
      <c r="O34" s="288">
        <f>(F34*I32/100)+((F34*I32/100)*M34/100)</f>
        <v>1.2500000000000001E-2</v>
      </c>
      <c r="P34" s="308"/>
      <c r="Q34" s="345">
        <f>O34</f>
        <v>1.2500000000000001E-2</v>
      </c>
      <c r="R34" s="347"/>
    </row>
    <row r="35" spans="1:18" ht="19.2" thickTop="1" thickBot="1" x14ac:dyDescent="0.4">
      <c r="A35" s="757" t="s">
        <v>59</v>
      </c>
      <c r="B35" s="758"/>
      <c r="C35" s="238">
        <v>100</v>
      </c>
      <c r="D35" s="253">
        <v>150</v>
      </c>
      <c r="E35" s="729"/>
      <c r="F35" s="731" t="s">
        <v>104</v>
      </c>
      <c r="G35" s="732"/>
      <c r="H35" s="729"/>
      <c r="I35" s="243">
        <v>887</v>
      </c>
      <c r="J35" s="255">
        <v>0</v>
      </c>
      <c r="K35" s="312">
        <f>I35+J35</f>
        <v>887</v>
      </c>
      <c r="L35" s="729"/>
      <c r="M35" s="247"/>
      <c r="N35" s="729"/>
      <c r="O35" s="234"/>
      <c r="P35" s="304"/>
      <c r="Q35" s="348">
        <f>Q36</f>
        <v>31.045000000000002</v>
      </c>
      <c r="R35" s="347"/>
    </row>
    <row r="36" spans="1:18" ht="15" outlineLevel="1" thickBot="1" x14ac:dyDescent="0.35">
      <c r="A36" s="124"/>
      <c r="B36" s="190" t="s">
        <v>59</v>
      </c>
      <c r="C36" s="107"/>
      <c r="D36" s="108"/>
      <c r="E36" s="729"/>
      <c r="F36" s="183">
        <v>10</v>
      </c>
      <c r="G36" s="184">
        <v>15</v>
      </c>
      <c r="H36" s="729"/>
      <c r="I36" s="136"/>
      <c r="J36" s="109"/>
      <c r="K36" s="108"/>
      <c r="L36" s="729"/>
      <c r="M36" s="160">
        <v>-65</v>
      </c>
      <c r="N36" s="729"/>
      <c r="O36" s="168">
        <f>(F36*I35/100)+((F36*I35/100)*M36/100)</f>
        <v>31.045000000000002</v>
      </c>
      <c r="P36" s="110">
        <f>(G36*J35/100)+((G36*J35/100)*(M36/100))</f>
        <v>0</v>
      </c>
      <c r="Q36" s="345">
        <f>O36+P36</f>
        <v>31.045000000000002</v>
      </c>
      <c r="R36" s="346"/>
    </row>
    <row r="37" spans="1:18" ht="19.2" thickTop="1" thickBot="1" x14ac:dyDescent="0.4">
      <c r="A37" s="747" t="s">
        <v>424</v>
      </c>
      <c r="B37" s="748"/>
      <c r="C37" s="238">
        <v>100</v>
      </c>
      <c r="D37" s="299"/>
      <c r="E37" s="730"/>
      <c r="F37" s="731" t="s">
        <v>104</v>
      </c>
      <c r="G37" s="732"/>
      <c r="H37" s="730"/>
      <c r="I37" s="243">
        <v>106</v>
      </c>
      <c r="J37" s="307"/>
      <c r="K37" s="312">
        <f>I37+J37</f>
        <v>106</v>
      </c>
      <c r="L37" s="730"/>
      <c r="M37" s="247"/>
      <c r="N37" s="730"/>
      <c r="O37" s="234"/>
      <c r="P37" s="304"/>
      <c r="Q37" s="348">
        <f>Q41</f>
        <v>1.06</v>
      </c>
      <c r="R37" s="347"/>
    </row>
    <row r="38" spans="1:18" outlineLevel="1" x14ac:dyDescent="0.3">
      <c r="A38" s="711"/>
      <c r="B38" s="194" t="s">
        <v>452</v>
      </c>
      <c r="C38" s="710"/>
      <c r="D38" s="108"/>
      <c r="E38" s="729"/>
      <c r="F38" s="183">
        <v>7</v>
      </c>
      <c r="G38" s="109"/>
      <c r="H38" s="729"/>
      <c r="I38" s="136"/>
      <c r="J38" s="109"/>
      <c r="K38" s="108"/>
      <c r="L38" s="729"/>
      <c r="M38" s="160">
        <v>0</v>
      </c>
      <c r="N38" s="729"/>
      <c r="O38" s="168">
        <f>(F38*I35/100)+((F38*I35/100)*M38/100)</f>
        <v>62.09</v>
      </c>
      <c r="P38" s="308"/>
      <c r="Q38" s="345">
        <f>O38+P38</f>
        <v>62.09</v>
      </c>
      <c r="R38" s="346"/>
    </row>
    <row r="39" spans="1:18" outlineLevel="1" x14ac:dyDescent="0.3">
      <c r="A39" s="711"/>
      <c r="B39" s="194" t="s">
        <v>109</v>
      </c>
      <c r="C39" s="710"/>
      <c r="D39" s="108"/>
      <c r="E39" s="729"/>
      <c r="F39" s="183">
        <v>1</v>
      </c>
      <c r="G39" s="109"/>
      <c r="H39" s="729"/>
      <c r="I39" s="136"/>
      <c r="J39" s="109"/>
      <c r="K39" s="108"/>
      <c r="L39" s="729"/>
      <c r="M39" s="160">
        <v>0</v>
      </c>
      <c r="N39" s="729"/>
      <c r="O39" s="168">
        <f>(F39*I35/100)+((F39*I35/100)*M39/100)</f>
        <v>8.8699999999999992</v>
      </c>
      <c r="P39" s="308"/>
      <c r="Q39" s="345">
        <f>O39+P39</f>
        <v>8.8699999999999992</v>
      </c>
      <c r="R39" s="346"/>
    </row>
    <row r="40" spans="1:18" outlineLevel="1" x14ac:dyDescent="0.3">
      <c r="A40" s="711"/>
      <c r="B40" s="194" t="s">
        <v>188</v>
      </c>
      <c r="C40" s="710"/>
      <c r="D40" s="108"/>
      <c r="E40" s="729"/>
      <c r="F40" s="183">
        <v>1</v>
      </c>
      <c r="G40" s="109"/>
      <c r="H40" s="729"/>
      <c r="I40" s="136"/>
      <c r="J40" s="109"/>
      <c r="K40" s="108"/>
      <c r="L40" s="729"/>
      <c r="M40" s="160">
        <v>0</v>
      </c>
      <c r="N40" s="729"/>
      <c r="O40" s="168">
        <f>(F40*I36/100)+((F40*I36/100)*M40/100)</f>
        <v>0</v>
      </c>
      <c r="P40" s="308"/>
      <c r="Q40" s="345">
        <f>O40+P40</f>
        <v>0</v>
      </c>
      <c r="R40" s="346"/>
    </row>
    <row r="41" spans="1:18" ht="15" outlineLevel="1" thickBot="1" x14ac:dyDescent="0.35">
      <c r="A41" s="711"/>
      <c r="B41" s="194" t="s">
        <v>178</v>
      </c>
      <c r="C41" s="710"/>
      <c r="D41" s="108"/>
      <c r="E41" s="729"/>
      <c r="F41" s="183">
        <v>1</v>
      </c>
      <c r="G41" s="109"/>
      <c r="H41" s="729"/>
      <c r="I41" s="136"/>
      <c r="J41" s="109"/>
      <c r="K41" s="108"/>
      <c r="L41" s="729"/>
      <c r="M41" s="160">
        <v>0</v>
      </c>
      <c r="N41" s="729"/>
      <c r="O41" s="168">
        <f>(F41*I37/100)+((F41*I37/100)*M41/100)</f>
        <v>1.06</v>
      </c>
      <c r="P41" s="308"/>
      <c r="Q41" s="345">
        <f>O41+P41</f>
        <v>1.06</v>
      </c>
      <c r="R41" s="346"/>
    </row>
    <row r="42" spans="1:18" ht="31.8" thickBot="1" x14ac:dyDescent="0.35">
      <c r="A42" s="723" t="s">
        <v>123</v>
      </c>
      <c r="B42" s="724"/>
      <c r="C42" s="721"/>
      <c r="D42" s="721"/>
      <c r="E42" s="721"/>
      <c r="F42" s="721"/>
      <c r="G42" s="721"/>
      <c r="H42" s="721"/>
      <c r="I42" s="721"/>
      <c r="J42" s="721"/>
      <c r="K42" s="721"/>
      <c r="L42" s="721"/>
      <c r="M42" s="721"/>
      <c r="N42" s="721"/>
      <c r="O42" s="721"/>
      <c r="P42" s="721"/>
      <c r="Q42" s="721"/>
      <c r="R42" s="722"/>
    </row>
    <row r="43" spans="1:18" ht="18.600000000000001" thickBot="1" x14ac:dyDescent="0.4">
      <c r="A43" s="783" t="s">
        <v>92</v>
      </c>
      <c r="B43" s="784"/>
      <c r="C43" s="219"/>
      <c r="D43" s="220"/>
      <c r="E43" s="767"/>
      <c r="F43" s="132" t="s">
        <v>104</v>
      </c>
      <c r="G43" s="214"/>
      <c r="H43" s="767"/>
      <c r="I43" s="509"/>
      <c r="J43" s="80"/>
      <c r="K43" s="565">
        <f>I43+J43</f>
        <v>0</v>
      </c>
      <c r="L43" s="767"/>
      <c r="M43" s="132"/>
      <c r="N43" s="767"/>
      <c r="O43" s="132"/>
      <c r="P43" s="132"/>
      <c r="Q43" s="344">
        <f>+Q44</f>
        <v>0</v>
      </c>
      <c r="R43" s="560"/>
    </row>
    <row r="44" spans="1:18" ht="18.600000000000001" thickBot="1" x14ac:dyDescent="0.4">
      <c r="A44" s="128"/>
      <c r="B44" s="105"/>
      <c r="C44" s="314"/>
      <c r="D44" s="108"/>
      <c r="E44" s="767"/>
      <c r="F44" s="183"/>
      <c r="G44" s="118"/>
      <c r="H44" s="767"/>
      <c r="I44" s="109"/>
      <c r="J44" s="109"/>
      <c r="K44" s="189"/>
      <c r="L44" s="767"/>
      <c r="M44" s="217">
        <v>0</v>
      </c>
      <c r="N44" s="767"/>
      <c r="O44" s="172">
        <f>(F44*I43/100)+((F44*I43/100)*M44/100)</f>
        <v>0</v>
      </c>
      <c r="P44" s="318">
        <f>(G44*J43/100)+((G44*J43/100)*M44/100)</f>
        <v>0</v>
      </c>
      <c r="Q44" s="359">
        <f>O44+P44</f>
        <v>0</v>
      </c>
      <c r="R44" s="347"/>
    </row>
    <row r="45" spans="1:18" ht="19.2" thickTop="1" thickBot="1" x14ac:dyDescent="0.4">
      <c r="A45" s="749" t="s">
        <v>144</v>
      </c>
      <c r="B45" s="750"/>
      <c r="C45" s="238">
        <v>150</v>
      </c>
      <c r="D45" s="253">
        <v>150</v>
      </c>
      <c r="E45" s="767"/>
      <c r="F45" s="307" t="s">
        <v>104</v>
      </c>
      <c r="G45" s="301"/>
      <c r="H45" s="767"/>
      <c r="I45" s="315">
        <v>745</v>
      </c>
      <c r="J45" s="255">
        <v>180</v>
      </c>
      <c r="K45" s="316">
        <f>I45+J45</f>
        <v>925</v>
      </c>
      <c r="L45" s="767"/>
      <c r="M45" s="317"/>
      <c r="N45" s="767"/>
      <c r="O45" s="307"/>
      <c r="P45" s="132"/>
      <c r="Q45" s="344">
        <f>SUM(Q46:Q54)</f>
        <v>210.76249999999999</v>
      </c>
      <c r="R45" s="347"/>
    </row>
    <row r="46" spans="1:18" ht="18" x14ac:dyDescent="0.35">
      <c r="A46" s="129"/>
      <c r="B46" s="82" t="s">
        <v>145</v>
      </c>
      <c r="C46" s="97"/>
      <c r="D46" s="101"/>
      <c r="E46" s="767"/>
      <c r="F46" s="143">
        <v>5</v>
      </c>
      <c r="G46" s="93">
        <f>F46*C45/D45</f>
        <v>5</v>
      </c>
      <c r="H46" s="767"/>
      <c r="I46" s="101"/>
      <c r="J46" s="101"/>
      <c r="K46" s="188"/>
      <c r="L46" s="767"/>
      <c r="M46" s="216">
        <v>15</v>
      </c>
      <c r="N46" s="767"/>
      <c r="O46" s="171">
        <f>(F46*I45/100)+((F46*I45/100)*M46/100)</f>
        <v>42.837499999999999</v>
      </c>
      <c r="P46" s="103">
        <f t="shared" ref="P46:P76" si="4">(G46*J45/100)+((G46*J45/100)*M46/100)</f>
        <v>10.35</v>
      </c>
      <c r="Q46" s="360">
        <f>O46+P46</f>
        <v>53.1875</v>
      </c>
      <c r="R46" s="347"/>
    </row>
    <row r="47" spans="1:18" ht="18" x14ac:dyDescent="0.35">
      <c r="A47" s="129"/>
      <c r="B47" s="82" t="s">
        <v>146</v>
      </c>
      <c r="C47" s="97"/>
      <c r="D47" s="101"/>
      <c r="E47" s="767"/>
      <c r="F47" s="143">
        <v>0.15</v>
      </c>
      <c r="G47" s="93">
        <f>F47*C45/D45</f>
        <v>0.15</v>
      </c>
      <c r="H47" s="767"/>
      <c r="I47" s="101"/>
      <c r="J47" s="101"/>
      <c r="K47" s="188"/>
      <c r="L47" s="767"/>
      <c r="M47" s="216">
        <v>0</v>
      </c>
      <c r="N47" s="767"/>
      <c r="O47" s="171">
        <f>(F47*I45/100)+((F47*I45/100)*M47/100)</f>
        <v>1.1174999999999999</v>
      </c>
      <c r="P47" s="103">
        <f>(G47*J45/100)+((G47*J45/100)*M47/100)</f>
        <v>0.27</v>
      </c>
      <c r="Q47" s="360">
        <f t="shared" ref="Q47:Q54" si="5">O47+P47</f>
        <v>1.3875</v>
      </c>
      <c r="R47" s="347"/>
    </row>
    <row r="48" spans="1:18" ht="18" x14ac:dyDescent="0.35">
      <c r="A48" s="129"/>
      <c r="B48" s="82" t="s">
        <v>147</v>
      </c>
      <c r="C48" s="97"/>
      <c r="D48" s="101"/>
      <c r="E48" s="767"/>
      <c r="F48" s="143">
        <v>1.5</v>
      </c>
      <c r="G48" s="93">
        <f>F48*C45/D45</f>
        <v>1.5</v>
      </c>
      <c r="H48" s="767"/>
      <c r="I48" s="101"/>
      <c r="J48" s="101"/>
      <c r="K48" s="188"/>
      <c r="L48" s="767"/>
      <c r="M48" s="216">
        <v>0</v>
      </c>
      <c r="N48" s="767"/>
      <c r="O48" s="171">
        <f>(F48*I45/100)+((F48*I45/100)*M48/100)</f>
        <v>11.175000000000001</v>
      </c>
      <c r="P48" s="103">
        <f>(G48*J45/100)+((G48*J45/100)*M48/100)</f>
        <v>2.7</v>
      </c>
      <c r="Q48" s="360">
        <f t="shared" si="5"/>
        <v>13.875</v>
      </c>
      <c r="R48" s="347"/>
    </row>
    <row r="49" spans="1:18" ht="18" x14ac:dyDescent="0.35">
      <c r="A49" s="129"/>
      <c r="B49" s="82" t="s">
        <v>148</v>
      </c>
      <c r="C49" s="97"/>
      <c r="D49" s="101"/>
      <c r="E49" s="767"/>
      <c r="F49" s="143">
        <v>4</v>
      </c>
      <c r="G49" s="93">
        <f>F49*C45/D45</f>
        <v>4</v>
      </c>
      <c r="H49" s="767"/>
      <c r="I49" s="101"/>
      <c r="J49" s="101"/>
      <c r="K49" s="188"/>
      <c r="L49" s="767"/>
      <c r="M49" s="216">
        <v>0</v>
      </c>
      <c r="N49" s="767"/>
      <c r="O49" s="171">
        <f>(F49*I45/100)+((F49*I45/100)*M49/100)</f>
        <v>29.8</v>
      </c>
      <c r="P49" s="103">
        <f>(G49*J45/100)+((G49*J45/100)*M49/100)</f>
        <v>7.2</v>
      </c>
      <c r="Q49" s="360">
        <f t="shared" si="5"/>
        <v>37</v>
      </c>
      <c r="R49" s="347"/>
    </row>
    <row r="50" spans="1:18" ht="18" x14ac:dyDescent="0.35">
      <c r="A50" s="129"/>
      <c r="B50" s="82" t="s">
        <v>107</v>
      </c>
      <c r="C50" s="97"/>
      <c r="D50" s="101"/>
      <c r="E50" s="767"/>
      <c r="F50" s="143">
        <v>0.5</v>
      </c>
      <c r="G50" s="93">
        <f>F50*C45/D45</f>
        <v>0.5</v>
      </c>
      <c r="H50" s="767"/>
      <c r="I50" s="101"/>
      <c r="J50" s="101"/>
      <c r="K50" s="188"/>
      <c r="L50" s="767"/>
      <c r="M50" s="216">
        <v>0</v>
      </c>
      <c r="N50" s="767"/>
      <c r="O50" s="171">
        <f>(F50*I45/100)+((F50*I45/100)*M50/100)</f>
        <v>3.7250000000000001</v>
      </c>
      <c r="P50" s="103">
        <f>(G50*J45/100)+((G50*J45/100)*M50/100)</f>
        <v>0.9</v>
      </c>
      <c r="Q50" s="360">
        <f t="shared" si="5"/>
        <v>4.625</v>
      </c>
      <c r="R50" s="347"/>
    </row>
    <row r="51" spans="1:18" ht="18" x14ac:dyDescent="0.35">
      <c r="A51" s="129"/>
      <c r="B51" s="82" t="s">
        <v>149</v>
      </c>
      <c r="C51" s="97"/>
      <c r="D51" s="101"/>
      <c r="E51" s="767"/>
      <c r="F51" s="143">
        <v>5</v>
      </c>
      <c r="G51" s="93">
        <f>F51*C45/D45</f>
        <v>5</v>
      </c>
      <c r="H51" s="767"/>
      <c r="I51" s="101"/>
      <c r="J51" s="101"/>
      <c r="K51" s="188"/>
      <c r="L51" s="767"/>
      <c r="M51" s="216">
        <v>0</v>
      </c>
      <c r="N51" s="767"/>
      <c r="O51" s="171">
        <f>(F51*I45/100)+((F51*I45/100)*M51/100)</f>
        <v>37.25</v>
      </c>
      <c r="P51" s="103">
        <f t="shared" si="4"/>
        <v>0</v>
      </c>
      <c r="Q51" s="360">
        <f t="shared" si="5"/>
        <v>37.25</v>
      </c>
      <c r="R51" s="347"/>
    </row>
    <row r="52" spans="1:18" x14ac:dyDescent="0.3">
      <c r="A52" s="126"/>
      <c r="B52" s="82" t="s">
        <v>150</v>
      </c>
      <c r="C52" s="97"/>
      <c r="D52" s="101"/>
      <c r="E52" s="767"/>
      <c r="F52" s="143">
        <v>1.5</v>
      </c>
      <c r="G52" s="93">
        <f>F52*C45/D45</f>
        <v>1.5</v>
      </c>
      <c r="H52" s="767"/>
      <c r="I52" s="101"/>
      <c r="J52" s="101"/>
      <c r="K52" s="188"/>
      <c r="L52" s="767"/>
      <c r="M52" s="216">
        <v>0</v>
      </c>
      <c r="N52" s="767"/>
      <c r="O52" s="171">
        <f>(F52*I45/100)+((F52*I45/100)*M52/100)</f>
        <v>11.175000000000001</v>
      </c>
      <c r="P52" s="103">
        <f t="shared" si="4"/>
        <v>0</v>
      </c>
      <c r="Q52" s="360">
        <f t="shared" si="5"/>
        <v>11.175000000000001</v>
      </c>
      <c r="R52" s="347"/>
    </row>
    <row r="53" spans="1:18" x14ac:dyDescent="0.3">
      <c r="A53" s="126"/>
      <c r="B53" s="82" t="s">
        <v>151</v>
      </c>
      <c r="C53" s="97"/>
      <c r="D53" s="101"/>
      <c r="E53" s="767"/>
      <c r="F53" s="143">
        <v>5</v>
      </c>
      <c r="G53" s="93">
        <f>F53*C45/D45</f>
        <v>5</v>
      </c>
      <c r="H53" s="767"/>
      <c r="I53" s="101"/>
      <c r="J53" s="101"/>
      <c r="K53" s="188"/>
      <c r="L53" s="767"/>
      <c r="M53" s="216">
        <v>10</v>
      </c>
      <c r="N53" s="767"/>
      <c r="O53" s="171">
        <f>(F53*I45/100)+((F53*I45/100)*M53/100)</f>
        <v>40.975000000000001</v>
      </c>
      <c r="P53" s="103">
        <f>(G53*J45/100)+((G53*J45/100)*M53/100)</f>
        <v>9.9</v>
      </c>
      <c r="Q53" s="360">
        <f t="shared" si="5"/>
        <v>50.875</v>
      </c>
      <c r="R53" s="347"/>
    </row>
    <row r="54" spans="1:18" ht="15" thickBot="1" x14ac:dyDescent="0.35">
      <c r="A54" s="127"/>
      <c r="B54" s="112" t="s">
        <v>152</v>
      </c>
      <c r="C54" s="136"/>
      <c r="D54" s="109"/>
      <c r="E54" s="767"/>
      <c r="F54" s="183">
        <v>0.15</v>
      </c>
      <c r="G54" s="184">
        <f>F54*C45/D45</f>
        <v>0.15</v>
      </c>
      <c r="H54" s="767"/>
      <c r="I54" s="109"/>
      <c r="J54" s="109"/>
      <c r="K54" s="189"/>
      <c r="L54" s="767"/>
      <c r="M54" s="217">
        <v>0</v>
      </c>
      <c r="N54" s="767"/>
      <c r="O54" s="319">
        <f>(F54*I45/100)+((F54*I45/100)*M54/100)</f>
        <v>1.1174999999999999</v>
      </c>
      <c r="P54" s="320">
        <f>(G54*J45/100)+((G54*J45/100)*M54/100)</f>
        <v>0.27</v>
      </c>
      <c r="Q54" s="361">
        <f t="shared" si="5"/>
        <v>1.3875</v>
      </c>
      <c r="R54" s="347"/>
    </row>
    <row r="55" spans="1:18" ht="19.2" thickTop="1" thickBot="1" x14ac:dyDescent="0.4">
      <c r="A55" s="779" t="s">
        <v>124</v>
      </c>
      <c r="B55" s="780"/>
      <c r="C55" s="238">
        <v>300</v>
      </c>
      <c r="D55" s="307"/>
      <c r="E55" s="767"/>
      <c r="F55" s="307" t="s">
        <v>104</v>
      </c>
      <c r="G55" s="307"/>
      <c r="H55" s="767"/>
      <c r="I55" s="315">
        <v>79</v>
      </c>
      <c r="J55" s="307"/>
      <c r="K55" s="316">
        <f>I55+J55</f>
        <v>79</v>
      </c>
      <c r="L55" s="767"/>
      <c r="M55" s="317"/>
      <c r="N55" s="767"/>
      <c r="O55" s="132"/>
      <c r="P55" s="304"/>
      <c r="Q55" s="344">
        <f>SUM(Q56:Q60)</f>
        <v>52.983000000000004</v>
      </c>
      <c r="R55" s="347"/>
    </row>
    <row r="56" spans="1:18" ht="18" x14ac:dyDescent="0.35">
      <c r="A56" s="129"/>
      <c r="B56" s="82" t="s">
        <v>153</v>
      </c>
      <c r="C56" s="97"/>
      <c r="D56" s="101"/>
      <c r="E56" s="767"/>
      <c r="F56" s="143">
        <v>12</v>
      </c>
      <c r="G56" s="101"/>
      <c r="H56" s="767"/>
      <c r="I56" s="101"/>
      <c r="J56" s="101"/>
      <c r="K56" s="188"/>
      <c r="L56" s="767"/>
      <c r="M56" s="216">
        <v>-65</v>
      </c>
      <c r="N56" s="767"/>
      <c r="O56" s="171">
        <f>(F56* I55/100)+((F56* I55/100)*M56/100)</f>
        <v>3.3179999999999996</v>
      </c>
      <c r="P56" s="101"/>
      <c r="Q56" s="360">
        <f>O56+P56</f>
        <v>3.3179999999999996</v>
      </c>
      <c r="R56" s="347"/>
    </row>
    <row r="57" spans="1:18" ht="18" x14ac:dyDescent="0.35">
      <c r="A57" s="129"/>
      <c r="B57" s="82" t="s">
        <v>154</v>
      </c>
      <c r="C57" s="97"/>
      <c r="D57" s="101"/>
      <c r="E57" s="767"/>
      <c r="F57" s="143">
        <v>10</v>
      </c>
      <c r="G57" s="101"/>
      <c r="H57" s="767"/>
      <c r="I57" s="101"/>
      <c r="J57" s="101"/>
      <c r="K57" s="188"/>
      <c r="L57" s="767"/>
      <c r="M57" s="216">
        <v>10</v>
      </c>
      <c r="N57" s="767"/>
      <c r="O57" s="171">
        <f>(F57*I55/100)+((F57*I55/100)*M57/100)</f>
        <v>8.6900000000000013</v>
      </c>
      <c r="P57" s="101"/>
      <c r="Q57" s="360">
        <f t="shared" ref="Q57:Q60" si="6">O57+P57</f>
        <v>8.6900000000000013</v>
      </c>
      <c r="R57" s="347"/>
    </row>
    <row r="58" spans="1:18" ht="18" x14ac:dyDescent="0.35">
      <c r="A58" s="129"/>
      <c r="B58" s="82" t="s">
        <v>178</v>
      </c>
      <c r="C58" s="97"/>
      <c r="D58" s="101"/>
      <c r="E58" s="767"/>
      <c r="F58" s="143">
        <v>3</v>
      </c>
      <c r="G58" s="101"/>
      <c r="H58" s="767"/>
      <c r="I58" s="101"/>
      <c r="J58" s="101"/>
      <c r="K58" s="188"/>
      <c r="L58" s="767"/>
      <c r="M58" s="216">
        <v>0</v>
      </c>
      <c r="N58" s="767"/>
      <c r="O58" s="171">
        <f>(F58*I45/100)+((F58*I45/100)*M58/100)</f>
        <v>22.35</v>
      </c>
      <c r="P58" s="101"/>
      <c r="Q58" s="360">
        <f t="shared" si="6"/>
        <v>22.35</v>
      </c>
      <c r="R58" s="347"/>
    </row>
    <row r="59" spans="1:18" ht="18" x14ac:dyDescent="0.35">
      <c r="A59" s="129"/>
      <c r="B59" s="82" t="s">
        <v>162</v>
      </c>
      <c r="C59" s="97"/>
      <c r="D59" s="101"/>
      <c r="E59" s="767"/>
      <c r="F59" s="143">
        <v>0.5</v>
      </c>
      <c r="G59" s="101"/>
      <c r="H59" s="767"/>
      <c r="I59" s="101"/>
      <c r="J59" s="101"/>
      <c r="K59" s="188"/>
      <c r="L59" s="767"/>
      <c r="M59" s="216">
        <v>0</v>
      </c>
      <c r="N59" s="767"/>
      <c r="O59" s="171">
        <f>(F59*I45/100)+((F59*I45/100)*M59/100)</f>
        <v>3.7250000000000001</v>
      </c>
      <c r="P59" s="101"/>
      <c r="Q59" s="360">
        <f t="shared" si="6"/>
        <v>3.7250000000000001</v>
      </c>
      <c r="R59" s="347"/>
    </row>
    <row r="60" spans="1:18" ht="18.600000000000001" thickBot="1" x14ac:dyDescent="0.4">
      <c r="A60" s="321"/>
      <c r="B60" s="112" t="s">
        <v>148</v>
      </c>
      <c r="C60" s="136"/>
      <c r="D60" s="109"/>
      <c r="E60" s="767"/>
      <c r="F60" s="300">
        <v>2</v>
      </c>
      <c r="G60" s="244"/>
      <c r="H60" s="767"/>
      <c r="I60" s="109"/>
      <c r="J60" s="109"/>
      <c r="K60" s="189"/>
      <c r="L60" s="767"/>
      <c r="M60" s="217">
        <v>0</v>
      </c>
      <c r="N60" s="767"/>
      <c r="O60" s="172">
        <f>(F60*I45/100)+((F60*I45/100)*M60/100)</f>
        <v>14.9</v>
      </c>
      <c r="P60" s="109"/>
      <c r="Q60" s="362">
        <f t="shared" si="6"/>
        <v>14.9</v>
      </c>
      <c r="R60" s="347"/>
    </row>
    <row r="61" spans="1:18" s="117" customFormat="1" ht="19.2" thickTop="1" thickBot="1" x14ac:dyDescent="0.4">
      <c r="A61" s="781" t="s">
        <v>125</v>
      </c>
      <c r="B61" s="782"/>
      <c r="C61" s="259">
        <v>100</v>
      </c>
      <c r="D61" s="322">
        <v>100</v>
      </c>
      <c r="E61" s="767"/>
      <c r="F61" s="323" t="s">
        <v>104</v>
      </c>
      <c r="G61" s="324"/>
      <c r="H61" s="767"/>
      <c r="I61" s="325">
        <v>114</v>
      </c>
      <c r="J61" s="326">
        <v>0</v>
      </c>
      <c r="K61" s="327">
        <f>I61+J61</f>
        <v>114</v>
      </c>
      <c r="L61" s="767"/>
      <c r="M61" s="328"/>
      <c r="N61" s="767"/>
      <c r="O61" s="329">
        <f>C61*I61/100</f>
        <v>114</v>
      </c>
      <c r="P61" s="330">
        <f>D61*J61/100</f>
        <v>0</v>
      </c>
      <c r="Q61" s="352"/>
      <c r="R61" s="365"/>
    </row>
    <row r="62" spans="1:18" ht="19.2" thickTop="1" thickBot="1" x14ac:dyDescent="0.4">
      <c r="A62" s="769" t="s">
        <v>126</v>
      </c>
      <c r="B62" s="770"/>
      <c r="C62" s="331">
        <v>100</v>
      </c>
      <c r="D62" s="333"/>
      <c r="E62" s="767"/>
      <c r="F62" s="334" t="s">
        <v>104</v>
      </c>
      <c r="G62" s="335"/>
      <c r="H62" s="767"/>
      <c r="I62" s="337">
        <v>55</v>
      </c>
      <c r="J62" s="334"/>
      <c r="K62" s="327">
        <f t="shared" ref="K62:K64" si="7">I62+J62</f>
        <v>55</v>
      </c>
      <c r="L62" s="767"/>
      <c r="M62" s="339"/>
      <c r="N62" s="767"/>
      <c r="O62" s="329">
        <f>C62*I62/100</f>
        <v>55</v>
      </c>
      <c r="P62" s="340"/>
      <c r="Q62" s="363"/>
      <c r="R62" s="347"/>
    </row>
    <row r="63" spans="1:18" ht="19.2" thickTop="1" thickBot="1" x14ac:dyDescent="0.4">
      <c r="A63" s="771" t="s">
        <v>127</v>
      </c>
      <c r="B63" s="772"/>
      <c r="C63" s="332">
        <v>0.8</v>
      </c>
      <c r="D63" s="322"/>
      <c r="E63" s="767"/>
      <c r="F63" s="334" t="s">
        <v>104</v>
      </c>
      <c r="G63" s="336"/>
      <c r="H63" s="767"/>
      <c r="I63" s="337">
        <v>51</v>
      </c>
      <c r="J63" s="338">
        <v>0</v>
      </c>
      <c r="K63" s="327">
        <f t="shared" si="7"/>
        <v>51</v>
      </c>
      <c r="L63" s="767"/>
      <c r="M63" s="339"/>
      <c r="N63" s="767"/>
      <c r="O63" s="329">
        <f>C63*I63/100</f>
        <v>0.40800000000000003</v>
      </c>
      <c r="P63" s="330">
        <f>D63*J63/100</f>
        <v>0</v>
      </c>
      <c r="Q63" s="364"/>
      <c r="R63" s="347"/>
    </row>
    <row r="64" spans="1:18" ht="19.2" thickTop="1" thickBot="1" x14ac:dyDescent="0.4">
      <c r="A64" s="773" t="s">
        <v>128</v>
      </c>
      <c r="B64" s="774"/>
      <c r="C64" s="238">
        <v>100</v>
      </c>
      <c r="D64" s="253">
        <v>150</v>
      </c>
      <c r="E64" s="740"/>
      <c r="F64" s="383" t="s">
        <v>104</v>
      </c>
      <c r="G64" s="491"/>
      <c r="H64" s="740"/>
      <c r="I64" s="389">
        <v>129</v>
      </c>
      <c r="J64" s="255">
        <v>0</v>
      </c>
      <c r="K64" s="699">
        <f t="shared" si="7"/>
        <v>129</v>
      </c>
      <c r="L64" s="767"/>
      <c r="M64" s="317"/>
      <c r="N64" s="740"/>
      <c r="O64" s="383"/>
      <c r="P64" s="304"/>
      <c r="Q64" s="401">
        <f>Q65</f>
        <v>0</v>
      </c>
      <c r="R64" s="576"/>
    </row>
    <row r="65" spans="1:18" ht="18.600000000000001" thickBot="1" x14ac:dyDescent="0.4">
      <c r="A65" s="601"/>
      <c r="B65" s="112" t="s">
        <v>155</v>
      </c>
      <c r="C65" s="136"/>
      <c r="D65" s="109"/>
      <c r="E65" s="740"/>
      <c r="F65" s="418">
        <v>10</v>
      </c>
      <c r="G65" s="419">
        <f>F65*D64/C64</f>
        <v>15</v>
      </c>
      <c r="H65" s="740"/>
      <c r="I65" s="420"/>
      <c r="J65" s="244"/>
      <c r="K65" s="417"/>
      <c r="L65" s="767"/>
      <c r="M65" s="217">
        <v>20</v>
      </c>
      <c r="N65" s="740"/>
      <c r="O65" s="474">
        <f>(F65*I64/100)+((F65*I64/100)*M65/100)</f>
        <v>15.48</v>
      </c>
      <c r="P65" s="320">
        <f t="shared" si="4"/>
        <v>0</v>
      </c>
      <c r="Q65" s="580"/>
      <c r="R65" s="576"/>
    </row>
    <row r="66" spans="1:18" ht="19.2" thickTop="1" thickBot="1" x14ac:dyDescent="0.4">
      <c r="A66" s="785" t="s">
        <v>425</v>
      </c>
      <c r="B66" s="786"/>
      <c r="C66" s="138">
        <v>100</v>
      </c>
      <c r="D66" s="100"/>
      <c r="E66" s="740"/>
      <c r="F66" s="195"/>
      <c r="G66" s="109"/>
      <c r="H66" s="740"/>
      <c r="I66" s="153">
        <v>107</v>
      </c>
      <c r="J66" s="101"/>
      <c r="K66" s="158">
        <f t="shared" ref="K66" si="8">+I66+J66</f>
        <v>107</v>
      </c>
      <c r="L66" s="740"/>
      <c r="M66" s="187"/>
      <c r="N66" s="740"/>
      <c r="O66" s="101"/>
      <c r="P66" s="101"/>
      <c r="Q66" s="193">
        <f>Q67+Q68+Q69</f>
        <v>12.198</v>
      </c>
      <c r="R66" s="347"/>
    </row>
    <row r="67" spans="1:18" ht="18" x14ac:dyDescent="0.35">
      <c r="A67" s="129"/>
      <c r="B67" s="71" t="s">
        <v>451</v>
      </c>
      <c r="C67" s="191"/>
      <c r="D67" s="100"/>
      <c r="E67" s="740"/>
      <c r="F67" s="183">
        <v>7</v>
      </c>
      <c r="G67" s="109"/>
      <c r="H67" s="740"/>
      <c r="I67" s="101"/>
      <c r="J67" s="101"/>
      <c r="K67" s="101"/>
      <c r="L67" s="740"/>
      <c r="M67" s="215">
        <v>20</v>
      </c>
      <c r="N67" s="740"/>
      <c r="O67" s="171">
        <f>(F67*I66/100)+((F67*I66/100)*M67/100)</f>
        <v>8.9879999999999995</v>
      </c>
      <c r="P67" s="101"/>
      <c r="Q67" s="175">
        <f>+O67+P67</f>
        <v>8.9879999999999995</v>
      </c>
      <c r="R67" s="347"/>
    </row>
    <row r="68" spans="1:18" ht="18" x14ac:dyDescent="0.35">
      <c r="A68" s="130"/>
      <c r="B68" s="71" t="s">
        <v>109</v>
      </c>
      <c r="C68" s="191"/>
      <c r="D68" s="100"/>
      <c r="E68" s="740"/>
      <c r="F68" s="183">
        <v>1</v>
      </c>
      <c r="G68" s="109"/>
      <c r="H68" s="740"/>
      <c r="I68" s="101"/>
      <c r="J68" s="101"/>
      <c r="K68" s="101"/>
      <c r="L68" s="740"/>
      <c r="M68" s="215">
        <v>0</v>
      </c>
      <c r="N68" s="740"/>
      <c r="O68" s="171">
        <f>(F68*I66/100)+((F68*I66/100)*M68/100)</f>
        <v>1.07</v>
      </c>
      <c r="P68" s="101"/>
      <c r="Q68" s="175">
        <f t="shared" ref="Q68:Q69" si="9">+O68+P68</f>
        <v>1.07</v>
      </c>
      <c r="R68" s="347"/>
    </row>
    <row r="69" spans="1:18" ht="18.600000000000001" thickBot="1" x14ac:dyDescent="0.4">
      <c r="A69" s="130"/>
      <c r="B69" s="71" t="s">
        <v>178</v>
      </c>
      <c r="C69" s="191"/>
      <c r="D69" s="100"/>
      <c r="E69" s="740"/>
      <c r="F69" s="183">
        <v>2</v>
      </c>
      <c r="G69" s="109"/>
      <c r="H69" s="740"/>
      <c r="I69" s="101"/>
      <c r="J69" s="101"/>
      <c r="K69" s="101"/>
      <c r="L69" s="740"/>
      <c r="M69" s="215">
        <v>0</v>
      </c>
      <c r="N69" s="740"/>
      <c r="O69" s="171">
        <f>(F69*I66/100)+((F69*I66/100)*M69/100)</f>
        <v>2.14</v>
      </c>
      <c r="P69" s="101"/>
      <c r="Q69" s="175">
        <f t="shared" si="9"/>
        <v>2.14</v>
      </c>
      <c r="R69" s="347"/>
    </row>
    <row r="70" spans="1:18" ht="19.2" thickTop="1" thickBot="1" x14ac:dyDescent="0.4">
      <c r="A70" s="775" t="s">
        <v>129</v>
      </c>
      <c r="B70" s="776"/>
      <c r="C70" s="413">
        <v>100</v>
      </c>
      <c r="D70" s="457"/>
      <c r="E70" s="740"/>
      <c r="F70" s="383" t="s">
        <v>104</v>
      </c>
      <c r="G70" s="491"/>
      <c r="H70" s="740"/>
      <c r="I70" s="389">
        <v>1</v>
      </c>
      <c r="J70" s="255">
        <v>0</v>
      </c>
      <c r="K70" s="699">
        <f>I70+J70</f>
        <v>1</v>
      </c>
      <c r="L70" s="740"/>
      <c r="M70" s="700"/>
      <c r="N70" s="740"/>
      <c r="O70" s="383"/>
      <c r="P70" s="307"/>
      <c r="Q70" s="401">
        <f>SUM(Q71:Q72)</f>
        <v>0.12250000000000001</v>
      </c>
      <c r="R70" s="576"/>
    </row>
    <row r="71" spans="1:18" ht="18" x14ac:dyDescent="0.35">
      <c r="A71" s="642"/>
      <c r="B71" s="82" t="s">
        <v>155</v>
      </c>
      <c r="C71" s="136"/>
      <c r="D71" s="477"/>
      <c r="E71" s="740"/>
      <c r="F71" s="469">
        <v>10</v>
      </c>
      <c r="G71" s="477"/>
      <c r="H71" s="740"/>
      <c r="I71" s="471"/>
      <c r="J71" s="109"/>
      <c r="K71" s="468"/>
      <c r="L71" s="740"/>
      <c r="M71" s="702">
        <v>20</v>
      </c>
      <c r="N71" s="740"/>
      <c r="O71" s="474">
        <f>(F71*I70/100)+((F71*I70/100)*M71/100)</f>
        <v>0.12000000000000001</v>
      </c>
      <c r="P71" s="103">
        <f t="shared" si="4"/>
        <v>0</v>
      </c>
      <c r="Q71" s="580">
        <f>O71+P71</f>
        <v>0.12000000000000001</v>
      </c>
      <c r="R71" s="576"/>
    </row>
    <row r="72" spans="1:18" ht="18.600000000000001" thickBot="1" x14ac:dyDescent="0.4">
      <c r="A72" s="515"/>
      <c r="B72" s="464" t="s">
        <v>139</v>
      </c>
      <c r="C72" s="302"/>
      <c r="D72" s="460"/>
      <c r="E72" s="740"/>
      <c r="F72" s="418">
        <v>0.25</v>
      </c>
      <c r="G72" s="460"/>
      <c r="H72" s="740"/>
      <c r="I72" s="420"/>
      <c r="J72" s="244"/>
      <c r="K72" s="417"/>
      <c r="L72" s="740"/>
      <c r="M72" s="701">
        <v>0</v>
      </c>
      <c r="N72" s="740"/>
      <c r="O72" s="423">
        <f>(F72*I70/100)+((F72*I70/100)*M72/100)</f>
        <v>2.5000000000000001E-3</v>
      </c>
      <c r="P72" s="318">
        <f t="shared" si="4"/>
        <v>0</v>
      </c>
      <c r="Q72" s="487">
        <f>O72+P72</f>
        <v>2.5000000000000001E-3</v>
      </c>
      <c r="R72" s="576"/>
    </row>
    <row r="73" spans="1:18" ht="19.2" thickTop="1" thickBot="1" x14ac:dyDescent="0.4">
      <c r="A73" s="777" t="s">
        <v>426</v>
      </c>
      <c r="B73" s="778"/>
      <c r="C73" s="413">
        <v>150</v>
      </c>
      <c r="D73" s="376">
        <v>200</v>
      </c>
      <c r="E73" s="740"/>
      <c r="F73" s="383"/>
      <c r="G73" s="491"/>
      <c r="H73" s="740"/>
      <c r="I73" s="389">
        <v>634</v>
      </c>
      <c r="J73" s="255">
        <v>228</v>
      </c>
      <c r="K73" s="699">
        <f>I73+J73</f>
        <v>862</v>
      </c>
      <c r="L73" s="740"/>
      <c r="M73" s="700"/>
      <c r="N73" s="740"/>
      <c r="O73" s="383"/>
      <c r="P73" s="307"/>
      <c r="Q73" s="401">
        <f>SUM(Q74)</f>
        <v>49.244999999999997</v>
      </c>
      <c r="R73" s="576"/>
    </row>
    <row r="74" spans="1:18" ht="18.75" customHeight="1" thickBot="1" x14ac:dyDescent="0.35">
      <c r="A74" s="210"/>
      <c r="B74" s="464" t="s">
        <v>153</v>
      </c>
      <c r="C74" s="244"/>
      <c r="D74" s="460"/>
      <c r="E74" s="740"/>
      <c r="F74" s="697">
        <v>15</v>
      </c>
      <c r="G74" s="698">
        <f>F74*D73/C73</f>
        <v>20</v>
      </c>
      <c r="H74" s="740"/>
      <c r="I74" s="420"/>
      <c r="J74" s="244"/>
      <c r="K74" s="417"/>
      <c r="L74" s="740"/>
      <c r="M74" s="701">
        <v>-65</v>
      </c>
      <c r="N74" s="740"/>
      <c r="O74" s="423">
        <f>(F74*I73/100)+((F74*I73/100)*M74/100)</f>
        <v>33.284999999999997</v>
      </c>
      <c r="P74" s="318">
        <f t="shared" ref="P74" si="10">(G74*J73/100)+((G74*J73/100)*M74/100)</f>
        <v>15.96</v>
      </c>
      <c r="Q74" s="487">
        <f>P74+O74</f>
        <v>49.244999999999997</v>
      </c>
      <c r="R74" s="576"/>
    </row>
    <row r="75" spans="1:18" ht="19.2" thickTop="1" thickBot="1" x14ac:dyDescent="0.4">
      <c r="A75" s="777" t="s">
        <v>427</v>
      </c>
      <c r="B75" s="778"/>
      <c r="C75" s="413">
        <v>150</v>
      </c>
      <c r="D75" s="376">
        <v>200</v>
      </c>
      <c r="E75" s="740"/>
      <c r="F75" s="383"/>
      <c r="G75" s="491"/>
      <c r="H75" s="740"/>
      <c r="I75" s="389">
        <v>100</v>
      </c>
      <c r="J75" s="255">
        <v>185</v>
      </c>
      <c r="K75" s="699">
        <f>I75+J75</f>
        <v>285</v>
      </c>
      <c r="L75" s="740"/>
      <c r="M75" s="700"/>
      <c r="N75" s="740"/>
      <c r="O75" s="383"/>
      <c r="P75" s="307"/>
      <c r="Q75" s="401">
        <f>SUM(Q76)</f>
        <v>18.2</v>
      </c>
      <c r="R75" s="576"/>
    </row>
    <row r="76" spans="1:18" ht="18.75" customHeight="1" thickBot="1" x14ac:dyDescent="0.35">
      <c r="A76" s="210"/>
      <c r="B76" s="464" t="s">
        <v>67</v>
      </c>
      <c r="C76" s="244"/>
      <c r="D76" s="460"/>
      <c r="E76" s="768"/>
      <c r="F76" s="697">
        <v>15</v>
      </c>
      <c r="G76" s="698">
        <f>F76*D75/C75</f>
        <v>20</v>
      </c>
      <c r="H76" s="768"/>
      <c r="I76" s="420"/>
      <c r="J76" s="244"/>
      <c r="K76" s="417"/>
      <c r="L76" s="768"/>
      <c r="M76" s="701">
        <v>-65</v>
      </c>
      <c r="N76" s="768"/>
      <c r="O76" s="423">
        <f>(F76*I75/100)+((F76*I75/100)*M76/100)</f>
        <v>5.25</v>
      </c>
      <c r="P76" s="318">
        <f t="shared" si="4"/>
        <v>12.95</v>
      </c>
      <c r="Q76" s="487">
        <f>O76+P76</f>
        <v>18.2</v>
      </c>
      <c r="R76" s="576"/>
    </row>
    <row r="77" spans="1:18" ht="15.6" thickTop="1" thickBot="1" x14ac:dyDescent="0.35"/>
  </sheetData>
  <dataConsolidate/>
  <mergeCells count="48">
    <mergeCell ref="E43:E76"/>
    <mergeCell ref="H43:H76"/>
    <mergeCell ref="L43:L76"/>
    <mergeCell ref="N43:N76"/>
    <mergeCell ref="A62:B62"/>
    <mergeCell ref="A63:B63"/>
    <mergeCell ref="A64:B64"/>
    <mergeCell ref="A70:B70"/>
    <mergeCell ref="A75:B75"/>
    <mergeCell ref="A55:B55"/>
    <mergeCell ref="A61:B61"/>
    <mergeCell ref="A43:B43"/>
    <mergeCell ref="A45:B45"/>
    <mergeCell ref="A73:B73"/>
    <mergeCell ref="A66:B66"/>
    <mergeCell ref="N4:N41"/>
    <mergeCell ref="M1:M2"/>
    <mergeCell ref="F16:G16"/>
    <mergeCell ref="F1:G1"/>
    <mergeCell ref="I1:K1"/>
    <mergeCell ref="F35:G35"/>
    <mergeCell ref="A1:B2"/>
    <mergeCell ref="A21:B21"/>
    <mergeCell ref="A26:B26"/>
    <mergeCell ref="A37:B37"/>
    <mergeCell ref="A16:B16"/>
    <mergeCell ref="A11:B11"/>
    <mergeCell ref="A6:B6"/>
    <mergeCell ref="A4:B4"/>
    <mergeCell ref="A18:B18"/>
    <mergeCell ref="A20:B20"/>
    <mergeCell ref="A35:B35"/>
    <mergeCell ref="R1:R2"/>
    <mergeCell ref="A3:R3"/>
    <mergeCell ref="A42:R42"/>
    <mergeCell ref="C1:D1"/>
    <mergeCell ref="E1:E2"/>
    <mergeCell ref="E4:E41"/>
    <mergeCell ref="F32:G32"/>
    <mergeCell ref="F37:G37"/>
    <mergeCell ref="F18:G18"/>
    <mergeCell ref="O1:Q1"/>
    <mergeCell ref="F6:G6"/>
    <mergeCell ref="H1:H2"/>
    <mergeCell ref="H4:H41"/>
    <mergeCell ref="L1:L2"/>
    <mergeCell ref="L4:L41"/>
    <mergeCell ref="N1:N2"/>
  </mergeCells>
  <pageMargins left="0.7" right="0.7" top="0.75" bottom="0.75" header="0.3" footer="0.3"/>
  <pageSetup paperSize="9" orientation="portrait" r:id="rId1"/>
  <ignoredErrors>
    <ignoredError sqref="Q11 P13 Q6 Q26 Q45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19737B-B177-4AC7-BB4F-D011058CDD62}">
  <dimension ref="A1:R76"/>
  <sheetViews>
    <sheetView workbookViewId="0">
      <pane ySplit="4680" topLeftCell="A29"/>
      <selection activeCell="B5" sqref="B1:B1048576"/>
      <selection pane="bottomLeft" activeCell="J74" sqref="J74"/>
    </sheetView>
  </sheetViews>
  <sheetFormatPr baseColWidth="10" defaultRowHeight="14.4" x14ac:dyDescent="0.3"/>
  <cols>
    <col min="2" max="2" width="45.33203125" customWidth="1"/>
    <col min="3" max="3" width="13.33203125" style="4" bestFit="1" customWidth="1"/>
    <col min="4" max="4" width="13.109375" style="4" customWidth="1"/>
    <col min="5" max="5" width="1.88671875" style="4" customWidth="1"/>
    <col min="6" max="6" width="12" style="4" customWidth="1"/>
    <col min="7" max="7" width="12.6640625" style="4" customWidth="1"/>
    <col min="8" max="8" width="1.88671875" style="4" customWidth="1"/>
    <col min="9" max="9" width="13.33203125" style="4" bestFit="1" customWidth="1"/>
    <col min="10" max="10" width="13.6640625" style="4" customWidth="1"/>
    <col min="11" max="11" width="12.109375" style="4" customWidth="1"/>
    <col min="12" max="12" width="1.88671875" style="4" customWidth="1"/>
    <col min="13" max="13" width="21.6640625" style="4" customWidth="1"/>
    <col min="14" max="14" width="1.88671875" style="4" customWidth="1"/>
    <col min="15" max="15" width="15.109375" style="4" customWidth="1"/>
    <col min="16" max="16" width="15" style="4" customWidth="1"/>
    <col min="17" max="17" width="18.44140625" style="75" customWidth="1"/>
    <col min="18" max="18" width="13.33203125" customWidth="1"/>
  </cols>
  <sheetData>
    <row r="1" spans="1:18" ht="162" customHeight="1" thickBot="1" x14ac:dyDescent="0.35">
      <c r="A1" s="741" t="s">
        <v>39</v>
      </c>
      <c r="B1" s="742"/>
      <c r="C1" s="725" t="s">
        <v>135</v>
      </c>
      <c r="D1" s="726"/>
      <c r="E1" s="727"/>
      <c r="F1" s="763" t="s">
        <v>321</v>
      </c>
      <c r="G1" s="764"/>
      <c r="H1" s="727"/>
      <c r="I1" s="765" t="s">
        <v>142</v>
      </c>
      <c r="J1" s="766"/>
      <c r="K1" s="766"/>
      <c r="L1" s="727"/>
      <c r="M1" s="759" t="s">
        <v>141</v>
      </c>
      <c r="N1" s="727"/>
      <c r="O1" s="735" t="s">
        <v>156</v>
      </c>
      <c r="P1" s="736"/>
      <c r="Q1" s="737"/>
      <c r="R1" s="718" t="s">
        <v>320</v>
      </c>
    </row>
    <row r="2" spans="1:18" ht="64.5" customHeight="1" thickBot="1" x14ac:dyDescent="0.35">
      <c r="A2" s="743"/>
      <c r="B2" s="744"/>
      <c r="C2" s="541" t="s">
        <v>132</v>
      </c>
      <c r="D2" s="542" t="s">
        <v>134</v>
      </c>
      <c r="E2" s="728"/>
      <c r="F2" s="543" t="s">
        <v>132</v>
      </c>
      <c r="G2" s="544" t="s">
        <v>134</v>
      </c>
      <c r="H2" s="728"/>
      <c r="I2" s="545" t="s">
        <v>130</v>
      </c>
      <c r="J2" s="546" t="s">
        <v>133</v>
      </c>
      <c r="K2" s="547" t="s">
        <v>143</v>
      </c>
      <c r="L2" s="728"/>
      <c r="M2" s="760"/>
      <c r="N2" s="728"/>
      <c r="O2" s="548" t="s">
        <v>130</v>
      </c>
      <c r="P2" s="549" t="s">
        <v>133</v>
      </c>
      <c r="Q2" s="550" t="s">
        <v>136</v>
      </c>
      <c r="R2" s="719"/>
    </row>
    <row r="3" spans="1:18" ht="31.8" thickBot="1" x14ac:dyDescent="0.35">
      <c r="A3" s="720" t="s">
        <v>121</v>
      </c>
      <c r="B3" s="721"/>
      <c r="C3" s="721"/>
      <c r="D3" s="721"/>
      <c r="E3" s="721"/>
      <c r="F3" s="721"/>
      <c r="G3" s="721"/>
      <c r="H3" s="721"/>
      <c r="I3" s="721"/>
      <c r="J3" s="721"/>
      <c r="K3" s="721"/>
      <c r="L3" s="721"/>
      <c r="M3" s="721"/>
      <c r="N3" s="721"/>
      <c r="O3" s="721"/>
      <c r="P3" s="721"/>
      <c r="Q3" s="721"/>
      <c r="R3" s="722"/>
    </row>
    <row r="4" spans="1:18" ht="18.600000000000001" thickBot="1" x14ac:dyDescent="0.4">
      <c r="A4" s="753" t="s">
        <v>160</v>
      </c>
      <c r="B4" s="752"/>
      <c r="C4" s="219">
        <v>100</v>
      </c>
      <c r="D4" s="220">
        <v>100</v>
      </c>
      <c r="E4" s="729"/>
      <c r="F4" s="132"/>
      <c r="G4" s="553"/>
      <c r="H4" s="794"/>
      <c r="I4" s="222">
        <v>100</v>
      </c>
      <c r="J4" s="233"/>
      <c r="K4" s="554">
        <f>I4+J4</f>
        <v>100</v>
      </c>
      <c r="L4" s="730"/>
      <c r="M4" s="555"/>
      <c r="N4" s="730"/>
      <c r="O4" s="234"/>
      <c r="P4" s="374"/>
      <c r="Q4" s="556">
        <f>+SUM(Q5:Q8)</f>
        <v>13.8</v>
      </c>
      <c r="R4" s="552"/>
    </row>
    <row r="5" spans="1:18" ht="18" x14ac:dyDescent="0.35">
      <c r="A5" s="182"/>
      <c r="B5" s="71" t="s">
        <v>161</v>
      </c>
      <c r="C5" s="191"/>
      <c r="D5" s="100"/>
      <c r="E5" s="729"/>
      <c r="F5" s="143">
        <v>8</v>
      </c>
      <c r="G5" s="98"/>
      <c r="H5" s="794"/>
      <c r="I5" s="96"/>
      <c r="J5" s="97"/>
      <c r="K5" s="98"/>
      <c r="L5" s="730"/>
      <c r="M5" s="159">
        <v>10</v>
      </c>
      <c r="N5" s="730"/>
      <c r="O5" s="167">
        <f>(F5*I4/100)+((F5*I4/100)*M5/100)</f>
        <v>8.8000000000000007</v>
      </c>
      <c r="P5" s="102"/>
      <c r="Q5" s="180">
        <f>O5+P5</f>
        <v>8.8000000000000007</v>
      </c>
      <c r="R5" s="347"/>
    </row>
    <row r="6" spans="1:18" ht="18" x14ac:dyDescent="0.35">
      <c r="A6" s="182"/>
      <c r="B6" s="71" t="s">
        <v>178</v>
      </c>
      <c r="C6" s="191"/>
      <c r="D6" s="100"/>
      <c r="E6" s="729"/>
      <c r="F6" s="143">
        <v>2</v>
      </c>
      <c r="G6" s="98"/>
      <c r="H6" s="794"/>
      <c r="I6" s="96"/>
      <c r="J6" s="97"/>
      <c r="K6" s="98"/>
      <c r="L6" s="730"/>
      <c r="M6" s="159">
        <v>0</v>
      </c>
      <c r="N6" s="730"/>
      <c r="O6" s="167">
        <f>(F6*I4/100)+((F6*I4/100)*M6/100)</f>
        <v>2</v>
      </c>
      <c r="P6" s="102"/>
      <c r="Q6" s="180">
        <f t="shared" ref="Q6:Q8" si="0">O6+P6</f>
        <v>2</v>
      </c>
      <c r="R6" s="347"/>
    </row>
    <row r="7" spans="1:18" ht="18" x14ac:dyDescent="0.35">
      <c r="A7" s="182"/>
      <c r="B7" s="71" t="s">
        <v>162</v>
      </c>
      <c r="C7" s="191"/>
      <c r="D7" s="100"/>
      <c r="E7" s="729"/>
      <c r="F7" s="143">
        <v>1</v>
      </c>
      <c r="G7" s="98"/>
      <c r="H7" s="794"/>
      <c r="I7" s="96"/>
      <c r="J7" s="97"/>
      <c r="K7" s="98"/>
      <c r="L7" s="730"/>
      <c r="M7" s="159">
        <v>0</v>
      </c>
      <c r="N7" s="730"/>
      <c r="O7" s="167">
        <f>(F7*I4/100)+((F7*I4/100)*M7/100)</f>
        <v>1</v>
      </c>
      <c r="P7" s="102"/>
      <c r="Q7" s="180">
        <f t="shared" si="0"/>
        <v>1</v>
      </c>
      <c r="R7" s="347"/>
    </row>
    <row r="8" spans="1:18" ht="18.600000000000001" thickBot="1" x14ac:dyDescent="0.4">
      <c r="A8" s="182"/>
      <c r="B8" s="71" t="s">
        <v>109</v>
      </c>
      <c r="C8" s="191"/>
      <c r="D8" s="100"/>
      <c r="E8" s="729"/>
      <c r="F8" s="143">
        <v>2</v>
      </c>
      <c r="G8" s="98"/>
      <c r="H8" s="794"/>
      <c r="I8" s="96"/>
      <c r="J8" s="97"/>
      <c r="K8" s="98"/>
      <c r="L8" s="730"/>
      <c r="M8" s="159">
        <v>0</v>
      </c>
      <c r="N8" s="730"/>
      <c r="O8" s="167">
        <f>(F8*I4/100)+((F8*I4/100)*M8/100)</f>
        <v>2</v>
      </c>
      <c r="P8" s="102"/>
      <c r="Q8" s="180">
        <f t="shared" si="0"/>
        <v>2</v>
      </c>
      <c r="R8" s="347"/>
    </row>
    <row r="9" spans="1:18" ht="18.600000000000001" thickBot="1" x14ac:dyDescent="0.4">
      <c r="A9" s="789" t="s">
        <v>163</v>
      </c>
      <c r="B9" s="790"/>
      <c r="C9" s="138">
        <v>130</v>
      </c>
      <c r="D9" s="77">
        <v>150</v>
      </c>
      <c r="E9" s="729"/>
      <c r="F9" s="101"/>
      <c r="G9" s="98"/>
      <c r="H9" s="794"/>
      <c r="I9" s="149">
        <v>834</v>
      </c>
      <c r="J9" s="73">
        <v>270</v>
      </c>
      <c r="K9" s="154">
        <f>I9+J9</f>
        <v>1104</v>
      </c>
      <c r="L9" s="730"/>
      <c r="M9" s="192"/>
      <c r="N9" s="730"/>
      <c r="O9" s="96"/>
      <c r="P9" s="102"/>
      <c r="Q9" s="193">
        <f>+SUM(Q10:Q17)</f>
        <v>255.489</v>
      </c>
      <c r="R9" s="347"/>
    </row>
    <row r="10" spans="1:18" ht="15.75" customHeight="1" x14ac:dyDescent="0.3">
      <c r="A10" s="119"/>
      <c r="B10" s="71" t="s">
        <v>164</v>
      </c>
      <c r="C10" s="191"/>
      <c r="D10" s="100"/>
      <c r="E10" s="729"/>
      <c r="F10" s="143">
        <v>12</v>
      </c>
      <c r="G10" s="368">
        <f>F10*D9/C9</f>
        <v>13.846153846153847</v>
      </c>
      <c r="H10" s="794"/>
      <c r="I10" s="96"/>
      <c r="J10" s="97"/>
      <c r="K10" s="98"/>
      <c r="L10" s="730"/>
      <c r="M10" s="159">
        <v>25</v>
      </c>
      <c r="N10" s="730"/>
      <c r="O10" s="167">
        <f>(F10*I9/100)+((F10*I9/100)*M10/100)</f>
        <v>125.1</v>
      </c>
      <c r="P10" s="83">
        <f t="shared" ref="P10:P13" si="1">(G10*J9/100)+((G10*J9/100)*M10/100)</f>
        <v>46.730769230769234</v>
      </c>
      <c r="Q10" s="180">
        <f>O10+P10</f>
        <v>171.83076923076922</v>
      </c>
      <c r="R10" s="347"/>
    </row>
    <row r="11" spans="1:18" ht="15.75" customHeight="1" x14ac:dyDescent="0.3">
      <c r="A11" s="119"/>
      <c r="B11" s="71" t="s">
        <v>165</v>
      </c>
      <c r="C11" s="191"/>
      <c r="D11" s="100"/>
      <c r="E11" s="729"/>
      <c r="F11" s="143">
        <v>2</v>
      </c>
      <c r="G11" s="369">
        <f>F11*D9/C9</f>
        <v>2.3076923076923075</v>
      </c>
      <c r="H11" s="794"/>
      <c r="I11" s="96"/>
      <c r="J11" s="97"/>
      <c r="K11" s="98"/>
      <c r="L11" s="730"/>
      <c r="M11" s="159">
        <v>0</v>
      </c>
      <c r="N11" s="730"/>
      <c r="O11" s="167">
        <f>(F11*I9/100)+((F11*I9/100)*M11/100)</f>
        <v>16.68</v>
      </c>
      <c r="P11" s="83">
        <f>(G11*J9/100)+((G11*J9/100)*M11/100)</f>
        <v>6.2307692307692299</v>
      </c>
      <c r="Q11" s="180">
        <f t="shared" ref="Q11:Q17" si="2">O11+P11</f>
        <v>22.91076923076923</v>
      </c>
      <c r="R11" s="347"/>
    </row>
    <row r="12" spans="1:18" ht="15.75" customHeight="1" x14ac:dyDescent="0.3">
      <c r="A12" s="119"/>
      <c r="B12" s="71" t="s">
        <v>169</v>
      </c>
      <c r="C12" s="191"/>
      <c r="D12" s="100"/>
      <c r="E12" s="729"/>
      <c r="F12" s="143">
        <v>1.5</v>
      </c>
      <c r="G12" s="369">
        <f>F12*D9/C9</f>
        <v>1.7307692307692308</v>
      </c>
      <c r="H12" s="794"/>
      <c r="I12" s="96"/>
      <c r="J12" s="97"/>
      <c r="K12" s="98"/>
      <c r="L12" s="730"/>
      <c r="M12" s="159">
        <v>0</v>
      </c>
      <c r="N12" s="730"/>
      <c r="O12" s="167">
        <f>(F12*I9/100)+((F12*I9/100)*M12/100)</f>
        <v>12.51</v>
      </c>
      <c r="P12" s="83">
        <f>(G12*J9/100)+((G12*J9/100)*M12/100)</f>
        <v>4.6730769230769234</v>
      </c>
      <c r="Q12" s="180">
        <f t="shared" si="2"/>
        <v>17.183076923076925</v>
      </c>
      <c r="R12" s="347"/>
    </row>
    <row r="13" spans="1:18" ht="15.75" customHeight="1" x14ac:dyDescent="0.3">
      <c r="A13" s="119"/>
      <c r="B13" s="71" t="s">
        <v>166</v>
      </c>
      <c r="C13" s="191"/>
      <c r="D13" s="100"/>
      <c r="E13" s="729"/>
      <c r="F13" s="143">
        <v>4</v>
      </c>
      <c r="G13" s="369">
        <f>F13*D9/C9</f>
        <v>4.615384615384615</v>
      </c>
      <c r="H13" s="794"/>
      <c r="I13" s="96"/>
      <c r="J13" s="97"/>
      <c r="K13" s="98"/>
      <c r="L13" s="730"/>
      <c r="M13" s="159">
        <v>0</v>
      </c>
      <c r="N13" s="730"/>
      <c r="O13" s="167">
        <f>(F13*I9/100)+((F13*I9/100)*M13/100)</f>
        <v>33.36</v>
      </c>
      <c r="P13" s="83">
        <f t="shared" si="1"/>
        <v>0</v>
      </c>
      <c r="Q13" s="180">
        <f t="shared" si="2"/>
        <v>33.36</v>
      </c>
      <c r="R13" s="347"/>
    </row>
    <row r="14" spans="1:18" ht="15.75" customHeight="1" x14ac:dyDescent="0.3">
      <c r="A14" s="119"/>
      <c r="B14" s="71" t="s">
        <v>170</v>
      </c>
      <c r="C14" s="191"/>
      <c r="D14" s="100"/>
      <c r="E14" s="729"/>
      <c r="F14" s="143">
        <v>0.4</v>
      </c>
      <c r="G14" s="369">
        <f>F14*D9/C9</f>
        <v>0.46153846153846156</v>
      </c>
      <c r="H14" s="794"/>
      <c r="I14" s="96"/>
      <c r="J14" s="97"/>
      <c r="K14" s="98"/>
      <c r="L14" s="730"/>
      <c r="M14" s="159">
        <v>0</v>
      </c>
      <c r="N14" s="730"/>
      <c r="O14" s="167">
        <f>(F14*I9/100)+((F14*I9/100)*M14/100)</f>
        <v>3.3360000000000003</v>
      </c>
      <c r="P14" s="83">
        <f>(G14*J9/100)+((G14*J9/100)*M14/100)</f>
        <v>1.2461538461538462</v>
      </c>
      <c r="Q14" s="180">
        <f t="shared" si="2"/>
        <v>4.5821538461538465</v>
      </c>
      <c r="R14" s="347"/>
    </row>
    <row r="15" spans="1:18" ht="15.75" customHeight="1" x14ac:dyDescent="0.3">
      <c r="A15" s="119"/>
      <c r="B15" s="71" t="s">
        <v>167</v>
      </c>
      <c r="C15" s="191"/>
      <c r="D15" s="100"/>
      <c r="E15" s="729"/>
      <c r="F15" s="143">
        <v>0.15</v>
      </c>
      <c r="G15" s="369">
        <f>F15*D9/C9</f>
        <v>0.17307692307692307</v>
      </c>
      <c r="H15" s="794"/>
      <c r="I15" s="96"/>
      <c r="J15" s="97"/>
      <c r="K15" s="98"/>
      <c r="L15" s="730"/>
      <c r="M15" s="159">
        <v>0</v>
      </c>
      <c r="N15" s="730"/>
      <c r="O15" s="167">
        <f>(F15*I9/100)+((F15*I9/100)*M15/100)</f>
        <v>1.2509999999999999</v>
      </c>
      <c r="P15" s="83">
        <f>(G15*J9/100)+((G15*J9/100)*M15/100)</f>
        <v>0.46730769230769226</v>
      </c>
      <c r="Q15" s="180">
        <f t="shared" si="2"/>
        <v>1.7183076923076921</v>
      </c>
      <c r="R15" s="347"/>
    </row>
    <row r="16" spans="1:18" ht="15.75" customHeight="1" x14ac:dyDescent="0.3">
      <c r="A16" s="119"/>
      <c r="B16" s="71" t="s">
        <v>138</v>
      </c>
      <c r="C16" s="191"/>
      <c r="D16" s="100"/>
      <c r="E16" s="729"/>
      <c r="F16" s="143">
        <v>0.15</v>
      </c>
      <c r="G16" s="369">
        <f>F16*D9/C9</f>
        <v>0.17307692307692307</v>
      </c>
      <c r="H16" s="794"/>
      <c r="I16" s="96"/>
      <c r="J16" s="97"/>
      <c r="K16" s="98"/>
      <c r="L16" s="730"/>
      <c r="M16" s="159">
        <v>0</v>
      </c>
      <c r="N16" s="730"/>
      <c r="O16" s="167">
        <f t="shared" ref="O16" si="3">(F16*I15/100)+((F16*I15/100)*M16/100)</f>
        <v>0</v>
      </c>
      <c r="P16" s="83">
        <f>(G16*J9/100)+((G16*J9/100)*M16/100)</f>
        <v>0.46730769230769226</v>
      </c>
      <c r="Q16" s="180">
        <f t="shared" si="2"/>
        <v>0.46730769230769226</v>
      </c>
      <c r="R16" s="347"/>
    </row>
    <row r="17" spans="1:18" ht="15.75" customHeight="1" thickBot="1" x14ac:dyDescent="0.35">
      <c r="A17" s="119"/>
      <c r="B17" s="71" t="s">
        <v>168</v>
      </c>
      <c r="C17" s="191"/>
      <c r="D17" s="100"/>
      <c r="E17" s="729"/>
      <c r="F17" s="143">
        <v>0.3</v>
      </c>
      <c r="G17" s="369">
        <f>F17*D9/C9</f>
        <v>0.34615384615384615</v>
      </c>
      <c r="H17" s="794"/>
      <c r="I17" s="96"/>
      <c r="J17" s="97"/>
      <c r="K17" s="98"/>
      <c r="L17" s="730"/>
      <c r="M17" s="159">
        <v>0</v>
      </c>
      <c r="N17" s="730"/>
      <c r="O17" s="167">
        <f>(F17*I9/100)+((F17*I9/100)*M17/100)</f>
        <v>2.5019999999999998</v>
      </c>
      <c r="P17" s="83">
        <f>(G17*J9/100)+((G17*J9/100)*M17/100)</f>
        <v>0.93461538461538451</v>
      </c>
      <c r="Q17" s="180">
        <f t="shared" si="2"/>
        <v>3.4366153846153842</v>
      </c>
      <c r="R17" s="347"/>
    </row>
    <row r="18" spans="1:18" ht="18.600000000000001" thickBot="1" x14ac:dyDescent="0.4">
      <c r="A18" s="789" t="s">
        <v>171</v>
      </c>
      <c r="B18" s="790"/>
      <c r="C18" s="138">
        <v>100</v>
      </c>
      <c r="D18" s="77">
        <v>100</v>
      </c>
      <c r="E18" s="729"/>
      <c r="F18" s="101"/>
      <c r="G18" s="101"/>
      <c r="H18" s="794"/>
      <c r="I18" s="149">
        <v>40</v>
      </c>
      <c r="J18" s="73">
        <v>0</v>
      </c>
      <c r="K18" s="154">
        <f>I18+J18</f>
        <v>40</v>
      </c>
      <c r="L18" s="730"/>
      <c r="M18" s="192"/>
      <c r="N18" s="730"/>
      <c r="O18" s="96"/>
      <c r="P18" s="102"/>
      <c r="Q18" s="193">
        <f>+Q23</f>
        <v>4</v>
      </c>
      <c r="R18" s="347"/>
    </row>
    <row r="19" spans="1:18" ht="15" hidden="1" customHeight="1" x14ac:dyDescent="0.3">
      <c r="A19" s="119"/>
      <c r="B19" s="71"/>
      <c r="C19" s="138"/>
      <c r="D19" s="77"/>
      <c r="E19" s="729"/>
      <c r="F19" s="143"/>
      <c r="G19" s="93"/>
      <c r="H19" s="794"/>
      <c r="I19" s="149"/>
      <c r="J19" s="73"/>
      <c r="K19" s="154"/>
      <c r="L19" s="730"/>
      <c r="M19" s="159"/>
      <c r="N19" s="730"/>
      <c r="O19" s="167"/>
      <c r="P19" s="83"/>
      <c r="Q19" s="180"/>
      <c r="R19" s="347"/>
    </row>
    <row r="20" spans="1:18" ht="15" hidden="1" customHeight="1" x14ac:dyDescent="0.3">
      <c r="A20" s="119"/>
      <c r="B20" s="71"/>
      <c r="C20" s="138"/>
      <c r="D20" s="77"/>
      <c r="E20" s="729"/>
      <c r="F20" s="143"/>
      <c r="G20" s="93"/>
      <c r="H20" s="794"/>
      <c r="I20" s="149"/>
      <c r="J20" s="73"/>
      <c r="K20" s="154"/>
      <c r="L20" s="730"/>
      <c r="M20" s="159"/>
      <c r="N20" s="730"/>
      <c r="O20" s="167"/>
      <c r="P20" s="83"/>
      <c r="Q20" s="181"/>
      <c r="R20" s="347"/>
    </row>
    <row r="21" spans="1:18" ht="15" hidden="1" customHeight="1" x14ac:dyDescent="0.3">
      <c r="A21" s="119"/>
      <c r="B21" s="71"/>
      <c r="C21" s="138"/>
      <c r="D21" s="77"/>
      <c r="E21" s="729"/>
      <c r="F21" s="143"/>
      <c r="G21" s="93"/>
      <c r="H21" s="794"/>
      <c r="I21" s="149"/>
      <c r="J21" s="73"/>
      <c r="K21" s="154"/>
      <c r="L21" s="730"/>
      <c r="M21" s="159"/>
      <c r="N21" s="730"/>
      <c r="O21" s="167"/>
      <c r="P21" s="83"/>
      <c r="Q21" s="181"/>
      <c r="R21" s="347"/>
    </row>
    <row r="22" spans="1:18" ht="15" hidden="1" customHeight="1" x14ac:dyDescent="0.3">
      <c r="A22" s="119"/>
      <c r="B22" s="71"/>
      <c r="C22" s="138"/>
      <c r="D22" s="77"/>
      <c r="E22" s="729"/>
      <c r="F22" s="143"/>
      <c r="G22" s="93"/>
      <c r="H22" s="794"/>
      <c r="I22" s="149"/>
      <c r="J22" s="73"/>
      <c r="K22" s="154"/>
      <c r="L22" s="730"/>
      <c r="M22" s="159"/>
      <c r="N22" s="730"/>
      <c r="O22" s="167"/>
      <c r="P22" s="83"/>
      <c r="Q22" s="181"/>
      <c r="R22" s="347"/>
    </row>
    <row r="23" spans="1:18" ht="15" thickBot="1" x14ac:dyDescent="0.35">
      <c r="A23" s="119"/>
      <c r="B23" s="71" t="s">
        <v>58</v>
      </c>
      <c r="C23" s="191"/>
      <c r="D23" s="100"/>
      <c r="E23" s="729"/>
      <c r="F23" s="143">
        <f>C18*100/1000</f>
        <v>10</v>
      </c>
      <c r="G23" s="93">
        <f>F23*D18/C18</f>
        <v>10</v>
      </c>
      <c r="H23" s="794"/>
      <c r="I23" s="96"/>
      <c r="J23" s="97"/>
      <c r="K23" s="98"/>
      <c r="L23" s="730"/>
      <c r="M23" s="159">
        <v>0</v>
      </c>
      <c r="N23" s="730"/>
      <c r="O23" s="167">
        <f>(F23*I18/100)+((F23*I18/100)*M23/100)</f>
        <v>4</v>
      </c>
      <c r="P23" s="83">
        <f>(G23*J18/100)+((G23*J18/100)*M23/100)</f>
        <v>0</v>
      </c>
      <c r="Q23" s="181">
        <f>O23+P23</f>
        <v>4</v>
      </c>
      <c r="R23" s="366">
        <f>Q23/4.1</f>
        <v>0.97560975609756106</v>
      </c>
    </row>
    <row r="24" spans="1:18" ht="18.600000000000001" thickBot="1" x14ac:dyDescent="0.4">
      <c r="A24" s="789" t="s">
        <v>172</v>
      </c>
      <c r="B24" s="790"/>
      <c r="C24" s="138">
        <v>100</v>
      </c>
      <c r="D24" s="100"/>
      <c r="E24" s="729"/>
      <c r="F24" s="101"/>
      <c r="G24" s="101"/>
      <c r="H24" s="794"/>
      <c r="I24" s="149">
        <v>3</v>
      </c>
      <c r="J24" s="97"/>
      <c r="K24" s="154">
        <f>I24</f>
        <v>3</v>
      </c>
      <c r="L24" s="730"/>
      <c r="M24" s="192"/>
      <c r="N24" s="730"/>
      <c r="O24" s="96"/>
      <c r="P24" s="102"/>
      <c r="Q24" s="193">
        <f>+Q25</f>
        <v>0.36</v>
      </c>
      <c r="R24" s="347"/>
    </row>
    <row r="25" spans="1:18" ht="18" customHeight="1" thickBot="1" x14ac:dyDescent="0.35">
      <c r="A25" s="120"/>
      <c r="B25" s="194" t="s">
        <v>164</v>
      </c>
      <c r="C25" s="99"/>
      <c r="D25" s="100"/>
      <c r="E25" s="729"/>
      <c r="F25" s="143">
        <f>C24*100/1000</f>
        <v>10</v>
      </c>
      <c r="G25" s="101"/>
      <c r="H25" s="794"/>
      <c r="I25" s="96"/>
      <c r="J25" s="97"/>
      <c r="K25" s="98"/>
      <c r="L25" s="730"/>
      <c r="M25" s="159">
        <v>20</v>
      </c>
      <c r="N25" s="730"/>
      <c r="O25" s="167">
        <f>(F25*I24/100)+((F25*I24/100)*M25/100)</f>
        <v>0.36</v>
      </c>
      <c r="P25" s="102"/>
      <c r="Q25" s="181">
        <f>O25</f>
        <v>0.36</v>
      </c>
      <c r="R25" s="347"/>
    </row>
    <row r="26" spans="1:18" ht="18.600000000000001" thickBot="1" x14ac:dyDescent="0.4">
      <c r="A26" s="789" t="s">
        <v>173</v>
      </c>
      <c r="B26" s="790"/>
      <c r="C26" s="138">
        <v>100</v>
      </c>
      <c r="D26" s="100"/>
      <c r="E26" s="729"/>
      <c r="F26" s="101"/>
      <c r="G26" s="101"/>
      <c r="H26" s="794"/>
      <c r="I26" s="149">
        <v>62</v>
      </c>
      <c r="J26" s="73">
        <v>0</v>
      </c>
      <c r="K26" s="154">
        <f>I26+J26</f>
        <v>62</v>
      </c>
      <c r="L26" s="730"/>
      <c r="M26" s="192"/>
      <c r="N26" s="730"/>
      <c r="O26" s="96"/>
      <c r="P26" s="102"/>
      <c r="Q26" s="193"/>
      <c r="R26" s="347"/>
    </row>
    <row r="27" spans="1:18" ht="18.600000000000001" thickBot="1" x14ac:dyDescent="0.4">
      <c r="A27" s="785" t="s">
        <v>64</v>
      </c>
      <c r="B27" s="786"/>
      <c r="C27" s="138">
        <v>60</v>
      </c>
      <c r="D27" s="77">
        <v>80</v>
      </c>
      <c r="E27" s="729"/>
      <c r="F27" s="101"/>
      <c r="G27" s="101"/>
      <c r="H27" s="794"/>
      <c r="I27" s="149">
        <v>300</v>
      </c>
      <c r="J27" s="73"/>
      <c r="K27" s="154">
        <f>I27+J27</f>
        <v>300</v>
      </c>
      <c r="L27" s="730"/>
      <c r="M27" s="192"/>
      <c r="N27" s="730"/>
      <c r="O27" s="96"/>
      <c r="P27" s="102"/>
      <c r="Q27" s="193">
        <f>+SUM(Q28:Q29)</f>
        <v>27.9</v>
      </c>
      <c r="R27" s="367">
        <f>Q27/4.1</f>
        <v>6.8048780487804876</v>
      </c>
    </row>
    <row r="28" spans="1:18" x14ac:dyDescent="0.3">
      <c r="A28" s="121"/>
      <c r="B28" s="71" t="s">
        <v>175</v>
      </c>
      <c r="C28" s="191"/>
      <c r="D28" s="100"/>
      <c r="E28" s="729"/>
      <c r="F28" s="143">
        <v>8</v>
      </c>
      <c r="G28" s="369">
        <f>F28*D27/C27</f>
        <v>10.666666666666666</v>
      </c>
      <c r="H28" s="794"/>
      <c r="I28" s="96"/>
      <c r="J28" s="97"/>
      <c r="K28" s="98"/>
      <c r="L28" s="730"/>
      <c r="M28" s="159">
        <v>0</v>
      </c>
      <c r="N28" s="730"/>
      <c r="O28" s="167">
        <f>(F28*I27/100)+((F28*I27/100)*M28/100)</f>
        <v>24</v>
      </c>
      <c r="P28" s="83">
        <f>(G28*J27/100)+((G28*J27/100)*M28/100)</f>
        <v>0</v>
      </c>
      <c r="Q28" s="181">
        <f>O28+P28</f>
        <v>24</v>
      </c>
      <c r="R28" s="347"/>
    </row>
    <row r="29" spans="1:18" ht="15" thickBot="1" x14ac:dyDescent="0.35">
      <c r="A29" s="121"/>
      <c r="B29" s="71" t="s">
        <v>176</v>
      </c>
      <c r="C29" s="191"/>
      <c r="D29" s="100"/>
      <c r="E29" s="729"/>
      <c r="F29" s="143">
        <v>1.3</v>
      </c>
      <c r="G29" s="369">
        <f>F29*D27/C27</f>
        <v>1.7333333333333334</v>
      </c>
      <c r="H29" s="794"/>
      <c r="I29" s="96"/>
      <c r="J29" s="97"/>
      <c r="K29" s="98"/>
      <c r="L29" s="730"/>
      <c r="M29" s="159">
        <v>0</v>
      </c>
      <c r="N29" s="730"/>
      <c r="O29" s="167">
        <f>(F29*I27/100)+((F29*I27/100)*M29/100)</f>
        <v>3.9</v>
      </c>
      <c r="P29" s="83">
        <f>(G29*J27/100)+((G29*J27/100)*M29/100)</f>
        <v>0</v>
      </c>
      <c r="Q29" s="181">
        <f>O29+P29</f>
        <v>3.9</v>
      </c>
      <c r="R29" s="347"/>
    </row>
    <row r="30" spans="1:18" ht="18.600000000000001" thickBot="1" x14ac:dyDescent="0.4">
      <c r="A30" s="122" t="s">
        <v>174</v>
      </c>
      <c r="B30" s="95"/>
      <c r="C30" s="138">
        <v>100</v>
      </c>
      <c r="D30" s="100"/>
      <c r="E30" s="729"/>
      <c r="F30" s="101"/>
      <c r="G30" s="101"/>
      <c r="H30" s="794"/>
      <c r="I30" s="149">
        <v>150</v>
      </c>
      <c r="J30" s="97"/>
      <c r="K30" s="154">
        <f>I30+J30</f>
        <v>150</v>
      </c>
      <c r="L30" s="730"/>
      <c r="M30" s="192"/>
      <c r="N30" s="730"/>
      <c r="O30" s="96"/>
      <c r="P30" s="102"/>
      <c r="Q30" s="193">
        <f>+SUM(Q31:Q33)</f>
        <v>22.5</v>
      </c>
      <c r="R30" s="347"/>
    </row>
    <row r="31" spans="1:18" x14ac:dyDescent="0.3">
      <c r="A31" s="123"/>
      <c r="B31" s="82" t="s">
        <v>177</v>
      </c>
      <c r="C31" s="191"/>
      <c r="D31" s="100"/>
      <c r="E31" s="729"/>
      <c r="F31" s="143">
        <v>10</v>
      </c>
      <c r="G31" s="101"/>
      <c r="H31" s="794"/>
      <c r="I31" s="96"/>
      <c r="J31" s="97"/>
      <c r="K31" s="98"/>
      <c r="L31" s="730"/>
      <c r="M31" s="159">
        <v>10</v>
      </c>
      <c r="N31" s="730"/>
      <c r="O31" s="167">
        <f>(F31*I30/100)+((F31*I30/100)*M31/100)</f>
        <v>16.5</v>
      </c>
      <c r="P31" s="102"/>
      <c r="Q31" s="181">
        <f>O31+P31</f>
        <v>16.5</v>
      </c>
      <c r="R31" s="347"/>
    </row>
    <row r="32" spans="1:18" x14ac:dyDescent="0.3">
      <c r="A32" s="123"/>
      <c r="B32" s="82" t="s">
        <v>109</v>
      </c>
      <c r="C32" s="191"/>
      <c r="D32" s="100"/>
      <c r="E32" s="729"/>
      <c r="F32" s="143">
        <v>2</v>
      </c>
      <c r="G32" s="101"/>
      <c r="H32" s="794"/>
      <c r="I32" s="96"/>
      <c r="J32" s="97"/>
      <c r="K32" s="98"/>
      <c r="L32" s="730"/>
      <c r="M32" s="159">
        <v>0</v>
      </c>
      <c r="N32" s="730"/>
      <c r="O32" s="167">
        <f>(F32*I30/100)+((F32*I30/100)*M32/100)</f>
        <v>3</v>
      </c>
      <c r="P32" s="102"/>
      <c r="Q32" s="181">
        <f t="shared" ref="Q32:Q33" si="4">O32+P32</f>
        <v>3</v>
      </c>
      <c r="R32" s="347"/>
    </row>
    <row r="33" spans="1:18" ht="15" thickBot="1" x14ac:dyDescent="0.35">
      <c r="A33" s="123"/>
      <c r="B33" s="82" t="s">
        <v>178</v>
      </c>
      <c r="C33" s="191"/>
      <c r="D33" s="100"/>
      <c r="E33" s="729"/>
      <c r="F33" s="143">
        <v>2</v>
      </c>
      <c r="G33" s="101"/>
      <c r="H33" s="794"/>
      <c r="I33" s="96"/>
      <c r="J33" s="97"/>
      <c r="K33" s="98"/>
      <c r="L33" s="730"/>
      <c r="M33" s="159">
        <v>0</v>
      </c>
      <c r="N33" s="730"/>
      <c r="O33" s="167">
        <f>(F33*I30/100)+((F33*I30/100)*M33/100)</f>
        <v>3</v>
      </c>
      <c r="P33" s="102"/>
      <c r="Q33" s="181">
        <f t="shared" si="4"/>
        <v>3</v>
      </c>
      <c r="R33" s="367">
        <f>Q33/4.1</f>
        <v>0.73170731707317083</v>
      </c>
    </row>
    <row r="34" spans="1:18" ht="18.600000000000001" thickBot="1" x14ac:dyDescent="0.4">
      <c r="A34" s="787" t="s">
        <v>180</v>
      </c>
      <c r="B34" s="788"/>
      <c r="C34" s="138">
        <v>200</v>
      </c>
      <c r="D34" s="77">
        <v>250</v>
      </c>
      <c r="E34" s="729"/>
      <c r="F34" s="101"/>
      <c r="G34" s="101"/>
      <c r="H34" s="794"/>
      <c r="I34" s="149">
        <v>1097</v>
      </c>
      <c r="J34" s="73">
        <v>270</v>
      </c>
      <c r="K34" s="154">
        <f>I34+J34</f>
        <v>1367</v>
      </c>
      <c r="L34" s="730"/>
      <c r="M34" s="192"/>
      <c r="N34" s="730"/>
      <c r="O34" s="96"/>
      <c r="P34" s="102"/>
      <c r="Q34" s="193">
        <f>+SUM(Q35:Q38)</f>
        <v>213.13801000000004</v>
      </c>
      <c r="R34" s="347"/>
    </row>
    <row r="35" spans="1:18" x14ac:dyDescent="0.3">
      <c r="A35" s="123"/>
      <c r="B35" s="82" t="s">
        <v>55</v>
      </c>
      <c r="C35" s="191"/>
      <c r="D35" s="100"/>
      <c r="E35" s="729"/>
      <c r="F35" s="143">
        <v>20</v>
      </c>
      <c r="G35" s="93">
        <f>F35*D34/C34</f>
        <v>25</v>
      </c>
      <c r="H35" s="794"/>
      <c r="I35" s="96"/>
      <c r="J35" s="97"/>
      <c r="K35" s="98"/>
      <c r="L35" s="730"/>
      <c r="M35" s="598">
        <v>-85.71</v>
      </c>
      <c r="N35" s="730"/>
      <c r="O35" s="599">
        <f>(F35*I34/100)+((F35*I34/100)*M35/100 )</f>
        <v>31.35226000000003</v>
      </c>
      <c r="P35" s="83">
        <f>(G35*J34/100)+((G35*J34/100)*M35/100)</f>
        <v>9.6457500000000067</v>
      </c>
      <c r="Q35" s="181">
        <f>O35+P35</f>
        <v>40.998010000000036</v>
      </c>
      <c r="R35" s="347"/>
    </row>
    <row r="36" spans="1:18" x14ac:dyDescent="0.3">
      <c r="A36" s="123"/>
      <c r="B36" s="82" t="s">
        <v>181</v>
      </c>
      <c r="C36" s="191"/>
      <c r="D36" s="100"/>
      <c r="E36" s="729"/>
      <c r="F36" s="143">
        <v>4</v>
      </c>
      <c r="G36" s="93">
        <f>F36*D34/C34</f>
        <v>5</v>
      </c>
      <c r="H36" s="794"/>
      <c r="I36" s="96"/>
      <c r="J36" s="97"/>
      <c r="K36" s="98"/>
      <c r="L36" s="730"/>
      <c r="M36" s="159">
        <v>0</v>
      </c>
      <c r="N36" s="730"/>
      <c r="O36" s="167">
        <f>(F36*I34/100)+((F36*I34/100)*M36/100)</f>
        <v>43.88</v>
      </c>
      <c r="P36" s="83">
        <f>(G36*J34/100)+((G36*J34/100)*M36/100)</f>
        <v>13.5</v>
      </c>
      <c r="Q36" s="181">
        <f t="shared" ref="Q36:Q38" si="5">O36+P36</f>
        <v>57.38</v>
      </c>
      <c r="R36" s="347"/>
    </row>
    <row r="37" spans="1:18" x14ac:dyDescent="0.3">
      <c r="A37" s="123"/>
      <c r="B37" s="82" t="s">
        <v>109</v>
      </c>
      <c r="C37" s="191"/>
      <c r="D37" s="100"/>
      <c r="E37" s="729"/>
      <c r="F37" s="143">
        <v>6</v>
      </c>
      <c r="G37" s="93">
        <f>F37*D34/C34</f>
        <v>7.5</v>
      </c>
      <c r="H37" s="794"/>
      <c r="I37" s="96"/>
      <c r="J37" s="97"/>
      <c r="K37" s="98"/>
      <c r="L37" s="730"/>
      <c r="M37" s="159">
        <v>0</v>
      </c>
      <c r="N37" s="730"/>
      <c r="O37" s="167">
        <f>(F37*I34/100)+((F37*I34/100)*M37/100)</f>
        <v>65.819999999999993</v>
      </c>
      <c r="P37" s="83">
        <f>(G37*J34/100)+((G37*J34/100)*M37/100)</f>
        <v>20.25</v>
      </c>
      <c r="Q37" s="181">
        <f t="shared" si="5"/>
        <v>86.07</v>
      </c>
      <c r="R37" s="343"/>
    </row>
    <row r="38" spans="1:18" ht="15" thickBot="1" x14ac:dyDescent="0.35">
      <c r="A38" s="305"/>
      <c r="B38" s="112" t="s">
        <v>182</v>
      </c>
      <c r="C38" s="314"/>
      <c r="D38" s="108"/>
      <c r="E38" s="729"/>
      <c r="F38" s="183">
        <v>2</v>
      </c>
      <c r="G38" s="184">
        <f>F38*D34/C34</f>
        <v>2.5</v>
      </c>
      <c r="H38" s="794"/>
      <c r="I38" s="242"/>
      <c r="J38" s="136"/>
      <c r="K38" s="563"/>
      <c r="L38" s="730"/>
      <c r="M38" s="160">
        <v>0</v>
      </c>
      <c r="N38" s="730"/>
      <c r="O38" s="168">
        <f>(F38*I34/100)+((F38*I34/100)*M38/100)</f>
        <v>21.94</v>
      </c>
      <c r="P38" s="110">
        <f>(G38*J34/100)+((G38*J34/100)*M38/100)</f>
        <v>6.75</v>
      </c>
      <c r="Q38" s="564">
        <f t="shared" si="5"/>
        <v>28.69</v>
      </c>
      <c r="R38" s="346"/>
    </row>
    <row r="39" spans="1:18" ht="31.8" thickBot="1" x14ac:dyDescent="0.35">
      <c r="A39" s="720" t="s">
        <v>123</v>
      </c>
      <c r="B39" s="721"/>
      <c r="C39" s="721"/>
      <c r="D39" s="721"/>
      <c r="E39" s="721"/>
      <c r="F39" s="721"/>
      <c r="G39" s="721"/>
      <c r="H39" s="721"/>
      <c r="I39" s="721"/>
      <c r="J39" s="721"/>
      <c r="K39" s="721"/>
      <c r="L39" s="721"/>
      <c r="M39" s="721"/>
      <c r="N39" s="721"/>
      <c r="O39" s="721"/>
      <c r="P39" s="721"/>
      <c r="Q39" s="721"/>
      <c r="R39" s="722"/>
    </row>
    <row r="40" spans="1:18" ht="18.600000000000001" thickBot="1" x14ac:dyDescent="0.4">
      <c r="A40" s="783" t="s">
        <v>92</v>
      </c>
      <c r="B40" s="784"/>
      <c r="C40" s="219"/>
      <c r="D40" s="220"/>
      <c r="E40" s="767"/>
      <c r="F40" s="214" t="s">
        <v>104</v>
      </c>
      <c r="G40" s="132"/>
      <c r="H40" s="767"/>
      <c r="I40" s="509"/>
      <c r="J40" s="80"/>
      <c r="K40" s="510">
        <f>+I40+J40</f>
        <v>0</v>
      </c>
      <c r="L40" s="767"/>
      <c r="M40" s="132"/>
      <c r="N40" s="767"/>
      <c r="O40" s="132"/>
      <c r="P40" s="132"/>
      <c r="Q40" s="556">
        <f>O40+P40</f>
        <v>0</v>
      </c>
      <c r="R40" s="560"/>
    </row>
    <row r="41" spans="1:18" ht="18.600000000000001" thickBot="1" x14ac:dyDescent="0.4">
      <c r="A41" s="128"/>
      <c r="B41" s="105"/>
      <c r="C41" s="191"/>
      <c r="D41" s="100"/>
      <c r="E41" s="767"/>
      <c r="F41" s="146"/>
      <c r="G41" s="93"/>
      <c r="H41" s="767"/>
      <c r="I41" s="101"/>
      <c r="J41" s="101"/>
      <c r="K41" s="101"/>
      <c r="L41" s="767"/>
      <c r="M41" s="215">
        <v>0</v>
      </c>
      <c r="N41" s="767"/>
      <c r="O41" s="171">
        <f>(F41*I40/100)+((F41+I40/100)*M41/100)</f>
        <v>0</v>
      </c>
      <c r="P41" s="103">
        <f>(G41*J40/100)+((G41+J40/100)*M41/100)</f>
        <v>0</v>
      </c>
      <c r="Q41" s="176">
        <f>O41+P41</f>
        <v>0</v>
      </c>
      <c r="R41" s="347"/>
    </row>
    <row r="42" spans="1:18" ht="18.600000000000001" thickBot="1" x14ac:dyDescent="0.4">
      <c r="A42" s="789" t="s">
        <v>183</v>
      </c>
      <c r="B42" s="790"/>
      <c r="C42" s="138">
        <v>125</v>
      </c>
      <c r="D42" s="77">
        <v>125</v>
      </c>
      <c r="E42" s="767"/>
      <c r="F42" s="133"/>
      <c r="G42" s="101"/>
      <c r="H42" s="767"/>
      <c r="I42" s="153">
        <v>600</v>
      </c>
      <c r="J42" s="74">
        <v>0</v>
      </c>
      <c r="K42" s="158">
        <f t="shared" ref="K42" si="6">+I42+J42</f>
        <v>600</v>
      </c>
      <c r="L42" s="767"/>
      <c r="M42" s="187"/>
      <c r="N42" s="767"/>
      <c r="O42" s="188"/>
      <c r="P42" s="188"/>
      <c r="Q42" s="193">
        <f>+Q43</f>
        <v>75</v>
      </c>
      <c r="R42" s="347"/>
    </row>
    <row r="43" spans="1:18" ht="18.600000000000001" thickBot="1" x14ac:dyDescent="0.4">
      <c r="A43" s="129"/>
      <c r="B43" s="82" t="s">
        <v>183</v>
      </c>
      <c r="C43" s="191"/>
      <c r="D43" s="100"/>
      <c r="E43" s="767"/>
      <c r="F43" s="143">
        <f>+C42*100/1000</f>
        <v>12.5</v>
      </c>
      <c r="G43" s="93">
        <f>D42*100/1000</f>
        <v>12.5</v>
      </c>
      <c r="H43" s="767"/>
      <c r="I43" s="101"/>
      <c r="J43" s="101"/>
      <c r="K43" s="101"/>
      <c r="L43" s="767"/>
      <c r="M43" s="215">
        <v>0</v>
      </c>
      <c r="N43" s="767"/>
      <c r="O43" s="171">
        <f>(F43*I42/100)+((F43*I42/100)*M43/100)</f>
        <v>75</v>
      </c>
      <c r="P43" s="103">
        <f>(G43*J42/100)+((G43*J42/100)*M43/100)</f>
        <v>0</v>
      </c>
      <c r="Q43" s="175">
        <f>O43+P43</f>
        <v>75</v>
      </c>
      <c r="R43" s="347"/>
    </row>
    <row r="44" spans="1:18" ht="18.600000000000001" thickBot="1" x14ac:dyDescent="0.4">
      <c r="A44" s="791" t="s">
        <v>184</v>
      </c>
      <c r="B44" s="792"/>
      <c r="C44" s="138">
        <v>30</v>
      </c>
      <c r="D44" s="77">
        <v>30</v>
      </c>
      <c r="E44" s="767"/>
      <c r="F44" s="195"/>
      <c r="G44" s="109"/>
      <c r="H44" s="767"/>
      <c r="I44" s="153">
        <v>600</v>
      </c>
      <c r="J44" s="74">
        <v>0</v>
      </c>
      <c r="K44" s="158">
        <f>+I44+J44</f>
        <v>600</v>
      </c>
      <c r="L44" s="767"/>
      <c r="M44" s="187"/>
      <c r="N44" s="767"/>
      <c r="O44" s="101"/>
      <c r="P44" s="101"/>
      <c r="Q44" s="193">
        <f>+SUM(Q45:Q50)</f>
        <v>28.799999999999997</v>
      </c>
      <c r="R44" s="347"/>
    </row>
    <row r="45" spans="1:18" ht="18" x14ac:dyDescent="0.35">
      <c r="A45" s="129"/>
      <c r="B45" s="82" t="s">
        <v>109</v>
      </c>
      <c r="C45" s="191"/>
      <c r="D45" s="100"/>
      <c r="E45" s="767"/>
      <c r="F45" s="183">
        <v>1</v>
      </c>
      <c r="G45" s="184">
        <f>F45*D44/C44</f>
        <v>1</v>
      </c>
      <c r="H45" s="767"/>
      <c r="I45" s="101"/>
      <c r="J45" s="101"/>
      <c r="K45" s="101"/>
      <c r="L45" s="767"/>
      <c r="M45" s="215">
        <v>10</v>
      </c>
      <c r="N45" s="767"/>
      <c r="O45" s="171">
        <f>(F45*I44/100)+((F45*I44/100)*M45/100)</f>
        <v>6.6</v>
      </c>
      <c r="P45" s="103">
        <f>(G45*J44/100)+((G45*J44/100)*M45/100)</f>
        <v>0</v>
      </c>
      <c r="Q45" s="175">
        <f>O45+P45</f>
        <v>6.6</v>
      </c>
      <c r="R45" s="347"/>
    </row>
    <row r="46" spans="1:18" ht="18" x14ac:dyDescent="0.35">
      <c r="A46" s="129"/>
      <c r="B46" s="82" t="s">
        <v>185</v>
      </c>
      <c r="C46" s="191"/>
      <c r="D46" s="100"/>
      <c r="E46" s="767"/>
      <c r="F46" s="183">
        <v>0.6</v>
      </c>
      <c r="G46" s="184">
        <f>F46*D44/C44</f>
        <v>0.6</v>
      </c>
      <c r="H46" s="767"/>
      <c r="I46" s="101"/>
      <c r="J46" s="101"/>
      <c r="K46" s="101"/>
      <c r="L46" s="767"/>
      <c r="M46" s="215">
        <v>0</v>
      </c>
      <c r="N46" s="767"/>
      <c r="O46" s="171">
        <f>(F46*I44/100)+((F46*I44/100)*M46/100)</f>
        <v>3.6</v>
      </c>
      <c r="P46" s="103">
        <f>(G46*J44/100)+((G46*J44/100)*M46/100)</f>
        <v>0</v>
      </c>
      <c r="Q46" s="175">
        <f t="shared" ref="Q46:Q50" si="7">O46+P46</f>
        <v>3.6</v>
      </c>
      <c r="R46" s="347"/>
    </row>
    <row r="47" spans="1:18" ht="18" x14ac:dyDescent="0.35">
      <c r="A47" s="129"/>
      <c r="B47" s="82" t="s">
        <v>186</v>
      </c>
      <c r="C47" s="191"/>
      <c r="D47" s="100"/>
      <c r="E47" s="767"/>
      <c r="F47" s="183">
        <v>0.6</v>
      </c>
      <c r="G47" s="184">
        <f>F47*D44/C44</f>
        <v>0.6</v>
      </c>
      <c r="H47" s="767"/>
      <c r="I47" s="101"/>
      <c r="J47" s="101"/>
      <c r="K47" s="101"/>
      <c r="L47" s="767"/>
      <c r="M47" s="215">
        <v>0</v>
      </c>
      <c r="N47" s="767"/>
      <c r="O47" s="171">
        <f>(F47*I44/100)+((F47*I44/100)*M47/100)</f>
        <v>3.6</v>
      </c>
      <c r="P47" s="103">
        <f>(G47*J44/100)+((G47*J44/100)*M47/100)</f>
        <v>0</v>
      </c>
      <c r="Q47" s="175">
        <f t="shared" si="7"/>
        <v>3.6</v>
      </c>
      <c r="R47" s="347"/>
    </row>
    <row r="48" spans="1:18" ht="18" x14ac:dyDescent="0.35">
      <c r="A48" s="129"/>
      <c r="B48" s="82" t="s">
        <v>187</v>
      </c>
      <c r="C48" s="191"/>
      <c r="D48" s="100"/>
      <c r="E48" s="767"/>
      <c r="F48" s="183">
        <v>0.15</v>
      </c>
      <c r="G48" s="184">
        <f>F48*D44/C44</f>
        <v>0.15</v>
      </c>
      <c r="H48" s="767"/>
      <c r="I48" s="101"/>
      <c r="J48" s="101"/>
      <c r="K48" s="101"/>
      <c r="L48" s="767"/>
      <c r="M48" s="215">
        <v>0</v>
      </c>
      <c r="N48" s="767"/>
      <c r="O48" s="171">
        <f>(F48*I44/100)+((F48*I44/100)*M48/100)</f>
        <v>0.9</v>
      </c>
      <c r="P48" s="103">
        <f>(G48*J44/100)+((G48*J44/100)*M48/100)</f>
        <v>0</v>
      </c>
      <c r="Q48" s="175">
        <f t="shared" si="7"/>
        <v>0.9</v>
      </c>
      <c r="R48" s="347"/>
    </row>
    <row r="49" spans="1:18" ht="18" x14ac:dyDescent="0.35">
      <c r="A49" s="129"/>
      <c r="B49" s="82" t="s">
        <v>107</v>
      </c>
      <c r="C49" s="191"/>
      <c r="D49" s="100"/>
      <c r="E49" s="767"/>
      <c r="F49" s="183">
        <v>0.15</v>
      </c>
      <c r="G49" s="184">
        <f>F49*D44/C44</f>
        <v>0.15</v>
      </c>
      <c r="H49" s="767"/>
      <c r="I49" s="101"/>
      <c r="J49" s="101"/>
      <c r="K49" s="101"/>
      <c r="L49" s="767"/>
      <c r="M49" s="215">
        <v>0</v>
      </c>
      <c r="N49" s="767"/>
      <c r="O49" s="171">
        <f>(F49*I44/100)+((F49*I44/100)*M49/100)</f>
        <v>0.9</v>
      </c>
      <c r="P49" s="103">
        <f>(G49*J44/100)+((G49*J44/100)*M49/100)</f>
        <v>0</v>
      </c>
      <c r="Q49" s="175">
        <f t="shared" si="7"/>
        <v>0.9</v>
      </c>
      <c r="R49" s="347"/>
    </row>
    <row r="50" spans="1:18" ht="18.600000000000001" thickBot="1" x14ac:dyDescent="0.4">
      <c r="A50" s="129"/>
      <c r="B50" s="82" t="s">
        <v>188</v>
      </c>
      <c r="C50" s="191"/>
      <c r="D50" s="100"/>
      <c r="E50" s="767"/>
      <c r="F50" s="183">
        <v>2</v>
      </c>
      <c r="G50" s="184">
        <f>F50*D44/C44</f>
        <v>2</v>
      </c>
      <c r="H50" s="767"/>
      <c r="I50" s="101"/>
      <c r="J50" s="101"/>
      <c r="K50" s="101"/>
      <c r="L50" s="767"/>
      <c r="M50" s="215">
        <v>10</v>
      </c>
      <c r="N50" s="767"/>
      <c r="O50" s="171">
        <f>(F50*I44/100)+((F50*I44/100)*M50/100)</f>
        <v>13.2</v>
      </c>
      <c r="P50" s="103">
        <f>(G50*J44/100)+((G50*J44/100)*M50/100)</f>
        <v>0</v>
      </c>
      <c r="Q50" s="175">
        <f t="shared" si="7"/>
        <v>13.2</v>
      </c>
      <c r="R50" s="347"/>
    </row>
    <row r="51" spans="1:18" s="117" customFormat="1" ht="18.600000000000001" thickBot="1" x14ac:dyDescent="0.4">
      <c r="A51" s="791" t="s">
        <v>131</v>
      </c>
      <c r="B51" s="792"/>
      <c r="C51" s="138">
        <v>100</v>
      </c>
      <c r="D51" s="77">
        <v>100</v>
      </c>
      <c r="E51" s="767"/>
      <c r="F51" s="195"/>
      <c r="G51" s="109"/>
      <c r="H51" s="767"/>
      <c r="I51" s="153">
        <v>110</v>
      </c>
      <c r="J51" s="74">
        <v>0</v>
      </c>
      <c r="K51" s="158">
        <f>+I51+J51</f>
        <v>110</v>
      </c>
      <c r="L51" s="767"/>
      <c r="M51" s="187"/>
      <c r="N51" s="767"/>
      <c r="O51" s="101"/>
      <c r="P51" s="101"/>
      <c r="Q51" s="193">
        <f>+Q52</f>
        <v>11</v>
      </c>
      <c r="R51" s="347"/>
    </row>
    <row r="52" spans="1:18" s="117" customFormat="1" ht="18.600000000000001" thickBot="1" x14ac:dyDescent="0.4">
      <c r="A52" s="129"/>
      <c r="B52" s="82" t="s">
        <v>113</v>
      </c>
      <c r="C52" s="191"/>
      <c r="D52" s="100"/>
      <c r="E52" s="767"/>
      <c r="F52" s="183">
        <f>C51*100/1000</f>
        <v>10</v>
      </c>
      <c r="G52" s="184">
        <f>D51*100/1000</f>
        <v>10</v>
      </c>
      <c r="H52" s="767"/>
      <c r="I52" s="101"/>
      <c r="J52" s="101"/>
      <c r="K52" s="101"/>
      <c r="L52" s="767"/>
      <c r="M52" s="215"/>
      <c r="N52" s="767"/>
      <c r="O52" s="171">
        <f>(F52*I51/100)+((F52*I51/100)*M52/100)</f>
        <v>11</v>
      </c>
      <c r="P52" s="103">
        <f>G52*J51/100+((G52*J51/100)*M52/100)</f>
        <v>0</v>
      </c>
      <c r="Q52" s="175">
        <f>O52+P52</f>
        <v>11</v>
      </c>
      <c r="R52" s="347"/>
    </row>
    <row r="53" spans="1:18" s="117" customFormat="1" ht="18.600000000000001" thickBot="1" x14ac:dyDescent="0.4">
      <c r="A53" s="196" t="s">
        <v>112</v>
      </c>
      <c r="B53" s="197"/>
      <c r="C53" s="138">
        <v>100</v>
      </c>
      <c r="D53" s="100"/>
      <c r="E53" s="767"/>
      <c r="F53" s="195"/>
      <c r="G53" s="109"/>
      <c r="H53" s="767"/>
      <c r="I53" s="153">
        <v>69</v>
      </c>
      <c r="J53" s="101"/>
      <c r="K53" s="158">
        <f>+I53</f>
        <v>69</v>
      </c>
      <c r="L53" s="767"/>
      <c r="M53" s="187"/>
      <c r="N53" s="767"/>
      <c r="O53" s="101"/>
      <c r="P53" s="101"/>
      <c r="Q53" s="193">
        <f>+SUM(Q54:Q57)</f>
        <v>9.2459999999999987</v>
      </c>
      <c r="R53" s="347"/>
    </row>
    <row r="54" spans="1:18" s="117" customFormat="1" ht="18" x14ac:dyDescent="0.35">
      <c r="A54" s="196"/>
      <c r="B54" s="82" t="s">
        <v>190</v>
      </c>
      <c r="C54" s="99"/>
      <c r="D54" s="100"/>
      <c r="E54" s="767"/>
      <c r="F54" s="183">
        <v>8</v>
      </c>
      <c r="G54" s="109"/>
      <c r="H54" s="767"/>
      <c r="I54" s="101"/>
      <c r="J54" s="101"/>
      <c r="K54" s="101"/>
      <c r="L54" s="767"/>
      <c r="M54" s="215">
        <v>0</v>
      </c>
      <c r="N54" s="767"/>
      <c r="O54" s="171">
        <f>(F54*I53/100)+((F54*I53/100)*M54/100)</f>
        <v>5.52</v>
      </c>
      <c r="P54" s="101"/>
      <c r="Q54" s="175">
        <f>O54+P54</f>
        <v>5.52</v>
      </c>
      <c r="R54" s="347"/>
    </row>
    <row r="55" spans="1:18" s="117" customFormat="1" ht="18" x14ac:dyDescent="0.35">
      <c r="A55" s="196"/>
      <c r="B55" s="82" t="s">
        <v>178</v>
      </c>
      <c r="C55" s="99"/>
      <c r="D55" s="100"/>
      <c r="E55" s="767"/>
      <c r="F55" s="183">
        <v>2</v>
      </c>
      <c r="G55" s="109"/>
      <c r="H55" s="767"/>
      <c r="I55" s="101"/>
      <c r="J55" s="101"/>
      <c r="K55" s="101"/>
      <c r="L55" s="767"/>
      <c r="M55" s="215">
        <v>10</v>
      </c>
      <c r="N55" s="767"/>
      <c r="O55" s="171">
        <f>(F55*I53/100)+((F55*I53/100)*M55/100)</f>
        <v>1.5179999999999998</v>
      </c>
      <c r="P55" s="101"/>
      <c r="Q55" s="175">
        <f t="shared" ref="Q55:Q57" si="8">O55+P55</f>
        <v>1.5179999999999998</v>
      </c>
      <c r="R55" s="347"/>
    </row>
    <row r="56" spans="1:18" s="117" customFormat="1" ht="18" x14ac:dyDescent="0.35">
      <c r="A56" s="196"/>
      <c r="B56" s="71" t="s">
        <v>162</v>
      </c>
      <c r="C56" s="99"/>
      <c r="D56" s="100"/>
      <c r="E56" s="767"/>
      <c r="F56" s="183">
        <v>1</v>
      </c>
      <c r="G56" s="109"/>
      <c r="H56" s="767"/>
      <c r="I56" s="101"/>
      <c r="J56" s="101"/>
      <c r="K56" s="101"/>
      <c r="L56" s="767"/>
      <c r="M56" s="215">
        <v>0</v>
      </c>
      <c r="N56" s="767"/>
      <c r="O56" s="171">
        <f>(F56*I53/100)+((F56*I53/100)*M56/100)</f>
        <v>0.69</v>
      </c>
      <c r="P56" s="101"/>
      <c r="Q56" s="175">
        <f t="shared" si="8"/>
        <v>0.69</v>
      </c>
      <c r="R56" s="365"/>
    </row>
    <row r="57" spans="1:18" s="117" customFormat="1" ht="18.600000000000001" thickBot="1" x14ac:dyDescent="0.4">
      <c r="A57" s="196"/>
      <c r="B57" s="71" t="s">
        <v>109</v>
      </c>
      <c r="C57" s="191"/>
      <c r="D57" s="100"/>
      <c r="E57" s="767"/>
      <c r="F57" s="183">
        <v>2</v>
      </c>
      <c r="G57" s="109"/>
      <c r="H57" s="767"/>
      <c r="I57" s="101"/>
      <c r="J57" s="101"/>
      <c r="K57" s="101"/>
      <c r="L57" s="767"/>
      <c r="M57" s="215">
        <v>10</v>
      </c>
      <c r="N57" s="767"/>
      <c r="O57" s="171">
        <f>(F57*I53/100)+((F57*I53/100)*M57/100)</f>
        <v>1.5179999999999998</v>
      </c>
      <c r="P57" s="101"/>
      <c r="Q57" s="175">
        <f t="shared" si="8"/>
        <v>1.5179999999999998</v>
      </c>
      <c r="R57" s="347"/>
    </row>
    <row r="58" spans="1:18" s="117" customFormat="1" ht="18.600000000000001" thickBot="1" x14ac:dyDescent="0.4">
      <c r="A58" s="789" t="s">
        <v>189</v>
      </c>
      <c r="B58" s="793"/>
      <c r="C58" s="138">
        <v>100</v>
      </c>
      <c r="D58" s="100"/>
      <c r="E58" s="767"/>
      <c r="F58" s="195"/>
      <c r="G58" s="109"/>
      <c r="H58" s="767"/>
      <c r="I58" s="153">
        <v>3</v>
      </c>
      <c r="J58" s="74">
        <v>0</v>
      </c>
      <c r="K58" s="158">
        <f t="shared" ref="K58:K72" si="9">+I58+J58</f>
        <v>3</v>
      </c>
      <c r="L58" s="767"/>
      <c r="M58" s="187"/>
      <c r="N58" s="767"/>
      <c r="O58" s="101"/>
      <c r="P58" s="101"/>
      <c r="Q58" s="193">
        <f>Q59</f>
        <v>0.3</v>
      </c>
      <c r="R58" s="347"/>
    </row>
    <row r="59" spans="1:18" s="117" customFormat="1" ht="18.600000000000001" thickBot="1" x14ac:dyDescent="0.4">
      <c r="A59" s="196"/>
      <c r="B59" s="82" t="s">
        <v>113</v>
      </c>
      <c r="C59" s="191"/>
      <c r="D59" s="100"/>
      <c r="E59" s="767"/>
      <c r="F59" s="183">
        <f>+C58*100/1000</f>
        <v>10</v>
      </c>
      <c r="G59" s="109"/>
      <c r="H59" s="767"/>
      <c r="I59" s="101"/>
      <c r="J59" s="101"/>
      <c r="K59" s="101"/>
      <c r="L59" s="767"/>
      <c r="M59" s="215">
        <v>0</v>
      </c>
      <c r="N59" s="767"/>
      <c r="O59" s="171">
        <f>(F59*I58/100)+((F59*I58/100)*M59/100)</f>
        <v>0.3</v>
      </c>
      <c r="P59" s="101"/>
      <c r="Q59" s="175">
        <f>O59</f>
        <v>0.3</v>
      </c>
      <c r="R59" s="347"/>
    </row>
    <row r="60" spans="1:18" s="117" customFormat="1" ht="18.600000000000001" thickBot="1" x14ac:dyDescent="0.4">
      <c r="A60" s="789" t="s">
        <v>191</v>
      </c>
      <c r="B60" s="793"/>
      <c r="C60" s="138">
        <v>100</v>
      </c>
      <c r="D60" s="100"/>
      <c r="E60" s="767"/>
      <c r="F60" s="195"/>
      <c r="G60" s="109"/>
      <c r="H60" s="767"/>
      <c r="I60" s="153">
        <v>74</v>
      </c>
      <c r="J60" s="74">
        <v>0</v>
      </c>
      <c r="K60" s="158">
        <f t="shared" si="9"/>
        <v>74</v>
      </c>
      <c r="L60" s="767"/>
      <c r="M60" s="187"/>
      <c r="N60" s="767"/>
      <c r="O60" s="171">
        <f>(F60*I59/100)+((F60*I59/100)*M60/100)</f>
        <v>0</v>
      </c>
      <c r="P60" s="101"/>
      <c r="Q60" s="193"/>
      <c r="R60" s="347"/>
    </row>
    <row r="61" spans="1:18" s="117" customFormat="1" ht="18.600000000000001" thickBot="1" x14ac:dyDescent="0.4">
      <c r="A61" s="789" t="s">
        <v>192</v>
      </c>
      <c r="B61" s="793"/>
      <c r="C61" s="138">
        <v>80</v>
      </c>
      <c r="D61" s="77">
        <v>80</v>
      </c>
      <c r="E61" s="767"/>
      <c r="F61" s="133"/>
      <c r="G61" s="97"/>
      <c r="H61" s="767"/>
      <c r="I61" s="153">
        <v>105</v>
      </c>
      <c r="J61" s="74">
        <v>0</v>
      </c>
      <c r="K61" s="158">
        <f t="shared" si="9"/>
        <v>105</v>
      </c>
      <c r="L61" s="767"/>
      <c r="M61" s="187"/>
      <c r="N61" s="767"/>
      <c r="O61" s="171"/>
      <c r="P61" s="101"/>
      <c r="Q61" s="193"/>
      <c r="R61" s="347"/>
    </row>
    <row r="62" spans="1:18" s="117" customFormat="1" ht="18.600000000000001" thickBot="1" x14ac:dyDescent="0.4">
      <c r="A62" s="785" t="s">
        <v>193</v>
      </c>
      <c r="B62" s="786"/>
      <c r="C62" s="138">
        <v>100</v>
      </c>
      <c r="D62" s="77">
        <v>150</v>
      </c>
      <c r="E62" s="767"/>
      <c r="F62" s="195"/>
      <c r="G62" s="109"/>
      <c r="H62" s="767"/>
      <c r="I62" s="153">
        <v>777</v>
      </c>
      <c r="J62" s="74">
        <v>0</v>
      </c>
      <c r="K62" s="158">
        <f t="shared" si="9"/>
        <v>777</v>
      </c>
      <c r="L62" s="767"/>
      <c r="M62" s="187"/>
      <c r="N62" s="767"/>
      <c r="O62" s="101"/>
      <c r="P62" s="101"/>
      <c r="Q62" s="193">
        <f>Q63+Q64+Q65</f>
        <v>92.851500000000016</v>
      </c>
      <c r="R62" s="347"/>
    </row>
    <row r="63" spans="1:18" s="117" customFormat="1" ht="18" x14ac:dyDescent="0.35">
      <c r="A63" s="129"/>
      <c r="B63" s="71" t="s">
        <v>194</v>
      </c>
      <c r="C63" s="191"/>
      <c r="D63" s="100"/>
      <c r="E63" s="767"/>
      <c r="F63" s="183">
        <v>5</v>
      </c>
      <c r="G63" s="184">
        <f>F63*D62/C62</f>
        <v>7.5</v>
      </c>
      <c r="H63" s="767"/>
      <c r="I63" s="101"/>
      <c r="J63" s="101"/>
      <c r="K63" s="101"/>
      <c r="L63" s="767"/>
      <c r="M63" s="215">
        <v>35</v>
      </c>
      <c r="N63" s="767"/>
      <c r="O63" s="171">
        <f>(F63*I62/100)+((F63*I62/100)*M63/100)</f>
        <v>52.447500000000005</v>
      </c>
      <c r="P63" s="103">
        <f>(G63*J62/100)+((G63*J62/100)*M63/100)</f>
        <v>0</v>
      </c>
      <c r="Q63" s="175">
        <f>+O63+P63</f>
        <v>52.447500000000005</v>
      </c>
      <c r="R63" s="347"/>
    </row>
    <row r="64" spans="1:18" ht="18" x14ac:dyDescent="0.35">
      <c r="A64" s="130"/>
      <c r="B64" s="71" t="s">
        <v>280</v>
      </c>
      <c r="C64" s="191"/>
      <c r="D64" s="100"/>
      <c r="E64" s="767"/>
      <c r="F64" s="183">
        <v>5</v>
      </c>
      <c r="G64" s="184">
        <f>F64*D62/C62</f>
        <v>7.5</v>
      </c>
      <c r="H64" s="767"/>
      <c r="I64" s="101"/>
      <c r="J64" s="101"/>
      <c r="K64" s="101"/>
      <c r="L64" s="767"/>
      <c r="M64" s="215">
        <v>0</v>
      </c>
      <c r="N64" s="767"/>
      <c r="O64" s="171">
        <f>(F64*I62/100)+((F64*I62/100)*M64/100)</f>
        <v>38.85</v>
      </c>
      <c r="P64" s="103">
        <f>(G64*J62/100)+((G64*J62/100)*M64/100)</f>
        <v>0</v>
      </c>
      <c r="Q64" s="175">
        <f>+O64+P64</f>
        <v>38.85</v>
      </c>
      <c r="R64" s="347"/>
    </row>
    <row r="65" spans="1:18" ht="18.600000000000001" thickBot="1" x14ac:dyDescent="0.4">
      <c r="A65" s="130"/>
      <c r="B65" s="71" t="s">
        <v>138</v>
      </c>
      <c r="C65" s="191"/>
      <c r="D65" s="100"/>
      <c r="E65" s="767"/>
      <c r="F65" s="183">
        <v>0.2</v>
      </c>
      <c r="G65" s="184">
        <f>F65*D62/C62</f>
        <v>0.3</v>
      </c>
      <c r="H65" s="767"/>
      <c r="I65" s="101"/>
      <c r="J65" s="101"/>
      <c r="K65" s="101"/>
      <c r="L65" s="767"/>
      <c r="M65" s="215">
        <v>0</v>
      </c>
      <c r="N65" s="767"/>
      <c r="O65" s="171">
        <f>(F65*I62/100)+((F65*I62/100)*M65/100)</f>
        <v>1.554</v>
      </c>
      <c r="P65" s="103">
        <f>(G65*J62/100)+((G65*J62/100)*M65/100)</f>
        <v>0</v>
      </c>
      <c r="Q65" s="175">
        <f>+O65+P65</f>
        <v>1.554</v>
      </c>
      <c r="R65" s="347"/>
    </row>
    <row r="66" spans="1:18" ht="18.600000000000001" thickBot="1" x14ac:dyDescent="0.4">
      <c r="A66" s="785" t="s">
        <v>195</v>
      </c>
      <c r="B66" s="786"/>
      <c r="C66" s="138">
        <v>100</v>
      </c>
      <c r="D66" s="100"/>
      <c r="E66" s="767"/>
      <c r="F66" s="195"/>
      <c r="G66" s="109"/>
      <c r="H66" s="767"/>
      <c r="I66" s="153">
        <v>97</v>
      </c>
      <c r="J66" s="101"/>
      <c r="K66" s="158">
        <f t="shared" si="9"/>
        <v>97</v>
      </c>
      <c r="L66" s="767"/>
      <c r="M66" s="187"/>
      <c r="N66" s="767"/>
      <c r="O66" s="101"/>
      <c r="P66" s="101"/>
      <c r="Q66" s="193">
        <f>Q67+Q68+Q69</f>
        <v>10.718500000000001</v>
      </c>
      <c r="R66" s="347"/>
    </row>
    <row r="67" spans="1:18" ht="18" x14ac:dyDescent="0.35">
      <c r="A67" s="129"/>
      <c r="B67" s="71" t="s">
        <v>196</v>
      </c>
      <c r="C67" s="191"/>
      <c r="D67" s="100"/>
      <c r="E67" s="767"/>
      <c r="F67" s="183">
        <v>7</v>
      </c>
      <c r="G67" s="109"/>
      <c r="H67" s="767"/>
      <c r="I67" s="101"/>
      <c r="J67" s="101"/>
      <c r="K67" s="101"/>
      <c r="L67" s="767"/>
      <c r="M67" s="215">
        <v>15</v>
      </c>
      <c r="N67" s="767"/>
      <c r="O67" s="171">
        <f>(F67*I66/100)+((F67*I66/100)*M67/100)</f>
        <v>7.8085000000000004</v>
      </c>
      <c r="P67" s="101"/>
      <c r="Q67" s="175">
        <f>+O67+P67</f>
        <v>7.8085000000000004</v>
      </c>
      <c r="R67" s="347"/>
    </row>
    <row r="68" spans="1:18" ht="18" x14ac:dyDescent="0.35">
      <c r="A68" s="130"/>
      <c r="B68" s="71" t="s">
        <v>109</v>
      </c>
      <c r="C68" s="191"/>
      <c r="D68" s="100"/>
      <c r="E68" s="767"/>
      <c r="F68" s="183">
        <v>1</v>
      </c>
      <c r="G68" s="109"/>
      <c r="H68" s="767"/>
      <c r="I68" s="101"/>
      <c r="J68" s="101"/>
      <c r="K68" s="101"/>
      <c r="L68" s="767"/>
      <c r="M68" s="215">
        <v>0</v>
      </c>
      <c r="N68" s="767"/>
      <c r="O68" s="171">
        <f>(F68*I66/100)+((F68*I66/100)*M68/100)</f>
        <v>0.97</v>
      </c>
      <c r="P68" s="101"/>
      <c r="Q68" s="175">
        <f t="shared" ref="Q68:Q69" si="10">+O68+P68</f>
        <v>0.97</v>
      </c>
      <c r="R68" s="347"/>
    </row>
    <row r="69" spans="1:18" ht="18.600000000000001" thickBot="1" x14ac:dyDescent="0.4">
      <c r="A69" s="130"/>
      <c r="B69" s="71" t="s">
        <v>178</v>
      </c>
      <c r="C69" s="191"/>
      <c r="D69" s="100"/>
      <c r="E69" s="767"/>
      <c r="F69" s="183">
        <v>2</v>
      </c>
      <c r="G69" s="109"/>
      <c r="H69" s="767"/>
      <c r="I69" s="101"/>
      <c r="J69" s="101"/>
      <c r="K69" s="101"/>
      <c r="L69" s="767"/>
      <c r="M69" s="215">
        <v>0</v>
      </c>
      <c r="N69" s="767"/>
      <c r="O69" s="171">
        <f>(F69*I66/100)+((F69*I66/100)*M69/100)</f>
        <v>1.94</v>
      </c>
      <c r="P69" s="101"/>
      <c r="Q69" s="175">
        <f t="shared" si="10"/>
        <v>1.94</v>
      </c>
      <c r="R69" s="347"/>
    </row>
    <row r="70" spans="1:18" ht="18.600000000000001" thickBot="1" x14ac:dyDescent="0.4">
      <c r="A70" s="130" t="s">
        <v>197</v>
      </c>
      <c r="B70" s="71"/>
      <c r="C70" s="138">
        <v>100</v>
      </c>
      <c r="D70" s="100"/>
      <c r="E70" s="767"/>
      <c r="F70" s="195"/>
      <c r="G70" s="109"/>
      <c r="H70" s="767"/>
      <c r="I70" s="153">
        <v>2</v>
      </c>
      <c r="J70" s="101"/>
      <c r="K70" s="158">
        <f t="shared" si="9"/>
        <v>2</v>
      </c>
      <c r="L70" s="767"/>
      <c r="M70" s="187"/>
      <c r="N70" s="767"/>
      <c r="O70" s="101"/>
      <c r="P70" s="101"/>
      <c r="Q70" s="193">
        <f>+Q71</f>
        <v>0.2</v>
      </c>
      <c r="R70" s="347"/>
    </row>
    <row r="71" spans="1:18" ht="18.600000000000001" thickBot="1" x14ac:dyDescent="0.4">
      <c r="A71" s="130"/>
      <c r="B71" s="198" t="s">
        <v>198</v>
      </c>
      <c r="C71" s="191"/>
      <c r="D71" s="100"/>
      <c r="E71" s="767"/>
      <c r="F71" s="183">
        <f>C70*100/1000</f>
        <v>10</v>
      </c>
      <c r="G71" s="109"/>
      <c r="H71" s="767"/>
      <c r="I71" s="101"/>
      <c r="J71" s="101"/>
      <c r="K71" s="101"/>
      <c r="L71" s="767"/>
      <c r="M71" s="215"/>
      <c r="N71" s="767"/>
      <c r="O71" s="171">
        <f>(F71*I70/100)+((F71*I70/100)*M71/100)</f>
        <v>0.2</v>
      </c>
      <c r="P71" s="101"/>
      <c r="Q71" s="175">
        <f>+O71+P71</f>
        <v>0.2</v>
      </c>
      <c r="R71" s="347"/>
    </row>
    <row r="72" spans="1:18" ht="18.600000000000001" thickBot="1" x14ac:dyDescent="0.4">
      <c r="A72" s="787" t="s">
        <v>65</v>
      </c>
      <c r="B72" s="788"/>
      <c r="C72" s="138">
        <v>100</v>
      </c>
      <c r="D72" s="77">
        <v>150</v>
      </c>
      <c r="E72" s="767"/>
      <c r="F72" s="195"/>
      <c r="G72" s="109"/>
      <c r="H72" s="767"/>
      <c r="I72" s="153">
        <v>730</v>
      </c>
      <c r="J72" s="74">
        <v>155</v>
      </c>
      <c r="K72" s="158">
        <f t="shared" si="9"/>
        <v>885</v>
      </c>
      <c r="L72" s="767"/>
      <c r="M72" s="187"/>
      <c r="N72" s="767"/>
      <c r="O72" s="101"/>
      <c r="P72" s="101"/>
      <c r="Q72" s="193">
        <f>SUM(Q73:Q76)</f>
        <v>345.03874999999999</v>
      </c>
      <c r="R72" s="347"/>
    </row>
    <row r="73" spans="1:18" ht="18" x14ac:dyDescent="0.35">
      <c r="A73" s="130"/>
      <c r="B73" s="71" t="s">
        <v>84</v>
      </c>
      <c r="C73" s="191"/>
      <c r="D73" s="100"/>
      <c r="E73" s="767"/>
      <c r="F73" s="183">
        <v>90</v>
      </c>
      <c r="G73" s="184">
        <f>F73+D72/C72</f>
        <v>91.5</v>
      </c>
      <c r="H73" s="767"/>
      <c r="I73" s="101"/>
      <c r="J73" s="101"/>
      <c r="K73" s="101"/>
      <c r="L73" s="767"/>
      <c r="M73" s="215">
        <v>-65</v>
      </c>
      <c r="N73" s="767"/>
      <c r="O73" s="171">
        <f>(F73*I72/100)+((F73*I72/100)*M73/100)</f>
        <v>229.95</v>
      </c>
      <c r="P73" s="103">
        <f>(G73*J72/100)+((G73*J72/100)*M73/100)</f>
        <v>49.638749999999987</v>
      </c>
      <c r="Q73" s="693">
        <f>+O73+P73</f>
        <v>279.58875</v>
      </c>
      <c r="R73" s="347"/>
    </row>
    <row r="74" spans="1:18" ht="18" x14ac:dyDescent="0.35">
      <c r="A74" s="130"/>
      <c r="B74" s="71" t="s">
        <v>109</v>
      </c>
      <c r="C74" s="191"/>
      <c r="D74" s="100"/>
      <c r="E74" s="767"/>
      <c r="F74" s="183">
        <v>2</v>
      </c>
      <c r="G74" s="184">
        <f>F74*D72/C72</f>
        <v>3</v>
      </c>
      <c r="H74" s="767"/>
      <c r="I74" s="101"/>
      <c r="J74" s="101"/>
      <c r="K74" s="101"/>
      <c r="L74" s="767"/>
      <c r="M74" s="215">
        <v>0</v>
      </c>
      <c r="N74" s="767"/>
      <c r="O74" s="171">
        <f>(F74*I72/100)+((F74*I72/100)*M74/100)</f>
        <v>14.6</v>
      </c>
      <c r="P74" s="103">
        <f>(G74*J72/100)+((G74*J72/100)*M74/100)</f>
        <v>4.6500000000000004</v>
      </c>
      <c r="Q74" s="175">
        <f t="shared" ref="Q74:Q76" si="11">+O74+P74</f>
        <v>19.25</v>
      </c>
      <c r="R74" s="347"/>
    </row>
    <row r="75" spans="1:18" ht="18" x14ac:dyDescent="0.35">
      <c r="A75" s="130"/>
      <c r="B75" s="71" t="s">
        <v>188</v>
      </c>
      <c r="C75" s="191"/>
      <c r="D75" s="100"/>
      <c r="E75" s="767"/>
      <c r="F75" s="183">
        <v>4</v>
      </c>
      <c r="G75" s="184">
        <f>F75*D72/C72</f>
        <v>6</v>
      </c>
      <c r="H75" s="767"/>
      <c r="I75" s="101"/>
      <c r="J75" s="101"/>
      <c r="K75" s="101"/>
      <c r="L75" s="767"/>
      <c r="M75" s="215">
        <v>0</v>
      </c>
      <c r="N75" s="767"/>
      <c r="O75" s="171">
        <f>(F75*I72/100)+((F75*I72/100)*M75/100)</f>
        <v>29.2</v>
      </c>
      <c r="P75" s="103">
        <f>(G75*J72/100)+((G75*J72/100)*M75/100)</f>
        <v>9.3000000000000007</v>
      </c>
      <c r="Q75" s="175">
        <f t="shared" si="11"/>
        <v>38.5</v>
      </c>
      <c r="R75" s="347"/>
    </row>
    <row r="76" spans="1:18" ht="18" x14ac:dyDescent="0.35">
      <c r="A76" s="130"/>
      <c r="B76" s="71" t="s">
        <v>199</v>
      </c>
      <c r="C76" s="191"/>
      <c r="D76" s="100"/>
      <c r="E76" s="767"/>
      <c r="F76" s="183">
        <v>0.8</v>
      </c>
      <c r="G76" s="184">
        <f>F76*D72/C72</f>
        <v>1.2</v>
      </c>
      <c r="H76" s="767"/>
      <c r="I76" s="101"/>
      <c r="J76" s="101"/>
      <c r="K76" s="101"/>
      <c r="L76" s="767"/>
      <c r="M76" s="215">
        <v>0</v>
      </c>
      <c r="N76" s="767"/>
      <c r="O76" s="171">
        <f>(F76*I72/100)+((F76*I72/100)*M76/100)</f>
        <v>5.84</v>
      </c>
      <c r="P76" s="103">
        <f>(G76*J72/100)+((G76*J72/100)*M76/100)</f>
        <v>1.86</v>
      </c>
      <c r="Q76" s="175">
        <f t="shared" si="11"/>
        <v>7.7</v>
      </c>
      <c r="R76" s="347"/>
    </row>
  </sheetData>
  <dataConsolidate/>
  <mergeCells count="38">
    <mergeCell ref="E4:E38"/>
    <mergeCell ref="H4:H38"/>
    <mergeCell ref="A26:B26"/>
    <mergeCell ref="A27:B27"/>
    <mergeCell ref="A9:B9"/>
    <mergeCell ref="A18:B18"/>
    <mergeCell ref="A24:B24"/>
    <mergeCell ref="A4:B4"/>
    <mergeCell ref="H40:H76"/>
    <mergeCell ref="L40:L76"/>
    <mergeCell ref="N40:N76"/>
    <mergeCell ref="A42:B42"/>
    <mergeCell ref="A44:B44"/>
    <mergeCell ref="A51:B51"/>
    <mergeCell ref="A58:B58"/>
    <mergeCell ref="A60:B60"/>
    <mergeCell ref="A61:B61"/>
    <mergeCell ref="A62:B62"/>
    <mergeCell ref="A66:B66"/>
    <mergeCell ref="A72:B72"/>
    <mergeCell ref="A40:B40"/>
    <mergeCell ref="E40:E76"/>
    <mergeCell ref="R1:R2"/>
    <mergeCell ref="A3:R3"/>
    <mergeCell ref="A39:R39"/>
    <mergeCell ref="L1:L2"/>
    <mergeCell ref="M1:M2"/>
    <mergeCell ref="N1:N2"/>
    <mergeCell ref="O1:Q1"/>
    <mergeCell ref="A1:B2"/>
    <mergeCell ref="C1:D1"/>
    <mergeCell ref="E1:E2"/>
    <mergeCell ref="F1:G1"/>
    <mergeCell ref="H1:H2"/>
    <mergeCell ref="I1:K1"/>
    <mergeCell ref="L4:L38"/>
    <mergeCell ref="N4:N38"/>
    <mergeCell ref="A34:B34"/>
  </mergeCells>
  <pageMargins left="0.7" right="0.7" top="0.75" bottom="0.75" header="0.3" footer="0.3"/>
  <pageSetup paperSize="9" orientation="portrait" r:id="rId1"/>
  <ignoredErrors>
    <ignoredError sqref="Q70:Q71 Q53 Q51 Q44 Q42 Q34 Q30 Q9" formula="1"/>
    <ignoredError sqref="O10" evalError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1214E1-B892-4574-AB28-BC8E90815239}">
  <dimension ref="A1:R99"/>
  <sheetViews>
    <sheetView workbookViewId="0">
      <pane ySplit="4608" topLeftCell="A63"/>
      <selection activeCell="B5" sqref="B1:B1048576"/>
      <selection pane="bottomLeft" activeCell="J68" sqref="J68"/>
    </sheetView>
  </sheetViews>
  <sheetFormatPr baseColWidth="10" defaultRowHeight="14.4" outlineLevelRow="1" x14ac:dyDescent="0.3"/>
  <cols>
    <col min="2" max="2" width="45.33203125" customWidth="1"/>
    <col min="3" max="3" width="13.33203125" style="4" bestFit="1" customWidth="1"/>
    <col min="4" max="4" width="13.109375" style="4" customWidth="1"/>
    <col min="5" max="5" width="1.88671875" style="4" customWidth="1"/>
    <col min="6" max="6" width="12" style="4" customWidth="1"/>
    <col min="7" max="7" width="12.6640625" style="4" customWidth="1"/>
    <col min="8" max="8" width="1.88671875" style="4" customWidth="1"/>
    <col min="9" max="9" width="13.33203125" style="4" bestFit="1" customWidth="1"/>
    <col min="10" max="10" width="13.6640625" style="4" customWidth="1"/>
    <col min="11" max="11" width="12.109375" style="4" customWidth="1"/>
    <col min="12" max="12" width="1.88671875" style="4" customWidth="1"/>
    <col min="13" max="13" width="21.6640625" style="4" customWidth="1"/>
    <col min="14" max="14" width="1.88671875" style="4" customWidth="1"/>
    <col min="15" max="15" width="15.109375" style="4" customWidth="1"/>
    <col min="16" max="16" width="15" style="4" customWidth="1"/>
    <col min="17" max="17" width="18.44140625" style="75" customWidth="1"/>
    <col min="18" max="18" width="13.33203125" customWidth="1"/>
  </cols>
  <sheetData>
    <row r="1" spans="1:18" ht="150.75" customHeight="1" thickBot="1" x14ac:dyDescent="0.35">
      <c r="A1" s="741" t="s">
        <v>278</v>
      </c>
      <c r="B1" s="742"/>
      <c r="C1" s="725" t="s">
        <v>135</v>
      </c>
      <c r="D1" s="726"/>
      <c r="E1" s="727"/>
      <c r="F1" s="763" t="s">
        <v>279</v>
      </c>
      <c r="G1" s="764"/>
      <c r="H1" s="727"/>
      <c r="I1" s="765" t="s">
        <v>142</v>
      </c>
      <c r="J1" s="766"/>
      <c r="K1" s="766"/>
      <c r="L1" s="727"/>
      <c r="M1" s="759" t="s">
        <v>141</v>
      </c>
      <c r="N1" s="727"/>
      <c r="O1" s="735" t="s">
        <v>156</v>
      </c>
      <c r="P1" s="736"/>
      <c r="Q1" s="737"/>
      <c r="R1" s="718" t="s">
        <v>320</v>
      </c>
    </row>
    <row r="2" spans="1:18" ht="64.5" customHeight="1" thickBot="1" x14ac:dyDescent="0.35">
      <c r="A2" s="743"/>
      <c r="B2" s="744"/>
      <c r="C2" s="541" t="s">
        <v>132</v>
      </c>
      <c r="D2" s="542" t="s">
        <v>134</v>
      </c>
      <c r="E2" s="728"/>
      <c r="F2" s="543" t="s">
        <v>132</v>
      </c>
      <c r="G2" s="544" t="s">
        <v>134</v>
      </c>
      <c r="H2" s="728"/>
      <c r="I2" s="545" t="s">
        <v>130</v>
      </c>
      <c r="J2" s="546" t="s">
        <v>133</v>
      </c>
      <c r="K2" s="547" t="s">
        <v>143</v>
      </c>
      <c r="L2" s="728"/>
      <c r="M2" s="760"/>
      <c r="N2" s="728"/>
      <c r="O2" s="548" t="s">
        <v>130</v>
      </c>
      <c r="P2" s="549" t="s">
        <v>133</v>
      </c>
      <c r="Q2" s="550" t="s">
        <v>136</v>
      </c>
      <c r="R2" s="719"/>
    </row>
    <row r="3" spans="1:18" ht="31.8" thickBot="1" x14ac:dyDescent="0.35">
      <c r="A3" s="720" t="s">
        <v>121</v>
      </c>
      <c r="B3" s="721"/>
      <c r="C3" s="721"/>
      <c r="D3" s="721"/>
      <c r="E3" s="721"/>
      <c r="F3" s="721"/>
      <c r="G3" s="721"/>
      <c r="H3" s="721"/>
      <c r="I3" s="721"/>
      <c r="J3" s="721"/>
      <c r="K3" s="721"/>
      <c r="L3" s="721"/>
      <c r="M3" s="721"/>
      <c r="N3" s="721"/>
      <c r="O3" s="721"/>
      <c r="P3" s="721"/>
      <c r="Q3" s="721"/>
      <c r="R3" s="722"/>
    </row>
    <row r="4" spans="1:18" ht="18.600000000000001" thickBot="1" x14ac:dyDescent="0.4">
      <c r="A4" s="783" t="s">
        <v>281</v>
      </c>
      <c r="B4" s="797"/>
      <c r="C4" s="435">
        <v>80</v>
      </c>
      <c r="D4" s="407">
        <v>80</v>
      </c>
      <c r="E4" s="729"/>
      <c r="F4" s="392"/>
      <c r="G4" s="562"/>
      <c r="H4" s="729"/>
      <c r="I4" s="409">
        <v>870</v>
      </c>
      <c r="J4" s="223">
        <v>0</v>
      </c>
      <c r="K4" s="410">
        <f>I4+J4</f>
        <v>870</v>
      </c>
      <c r="L4" s="729"/>
      <c r="M4" s="411"/>
      <c r="N4" s="729"/>
      <c r="O4" s="392"/>
      <c r="P4" s="374"/>
      <c r="Q4" s="412">
        <f>SUM(Q5:Q9)</f>
        <v>78.3</v>
      </c>
      <c r="R4" s="552"/>
    </row>
    <row r="5" spans="1:18" ht="18" x14ac:dyDescent="0.35">
      <c r="A5" s="182"/>
      <c r="B5" s="71" t="s">
        <v>290</v>
      </c>
      <c r="C5" s="432"/>
      <c r="D5" s="433"/>
      <c r="E5" s="729"/>
      <c r="F5" s="429">
        <v>6.5</v>
      </c>
      <c r="G5" s="437">
        <f>F5*D4/C4</f>
        <v>6.5</v>
      </c>
      <c r="H5" s="729"/>
      <c r="I5" s="427"/>
      <c r="J5" s="97"/>
      <c r="K5" s="428"/>
      <c r="L5" s="729"/>
      <c r="M5" s="426">
        <v>0</v>
      </c>
      <c r="N5" s="729"/>
      <c r="O5" s="425">
        <f>(F5*I4/100)+((F5*I4/100)*M5/100)</f>
        <v>56.55</v>
      </c>
      <c r="P5" s="83">
        <f>(G5*J4/100)+((G5*J4/100)*M5/100)</f>
        <v>0</v>
      </c>
      <c r="Q5" s="403">
        <f>O5+P5</f>
        <v>56.55</v>
      </c>
      <c r="R5" s="347"/>
    </row>
    <row r="6" spans="1:18" ht="18" x14ac:dyDescent="0.35">
      <c r="A6" s="182"/>
      <c r="B6" s="71" t="s">
        <v>287</v>
      </c>
      <c r="C6" s="432"/>
      <c r="D6" s="433"/>
      <c r="E6" s="729"/>
      <c r="F6" s="429">
        <v>0.2</v>
      </c>
      <c r="G6" s="437">
        <f>F6*D4/C4</f>
        <v>0.2</v>
      </c>
      <c r="H6" s="729"/>
      <c r="I6" s="427"/>
      <c r="J6" s="97"/>
      <c r="K6" s="428"/>
      <c r="L6" s="729"/>
      <c r="M6" s="426">
        <v>0</v>
      </c>
      <c r="N6" s="729"/>
      <c r="O6" s="425">
        <f>(F6*I4/100)+((F6*I4/100)*M6/100)</f>
        <v>1.74</v>
      </c>
      <c r="P6" s="83">
        <f>(G6*J4/100)+((G6*J4/100)*M6/100)</f>
        <v>0</v>
      </c>
      <c r="Q6" s="403">
        <f t="shared" ref="Q6:Q9" si="0">O6+P6</f>
        <v>1.74</v>
      </c>
      <c r="R6" s="347"/>
    </row>
    <row r="7" spans="1:18" ht="18" x14ac:dyDescent="0.35">
      <c r="A7" s="182"/>
      <c r="B7" s="71" t="s">
        <v>169</v>
      </c>
      <c r="C7" s="432"/>
      <c r="D7" s="433"/>
      <c r="E7" s="729"/>
      <c r="F7" s="429">
        <v>0.5</v>
      </c>
      <c r="G7" s="437">
        <f>F7*D4/C4</f>
        <v>0.5</v>
      </c>
      <c r="H7" s="729"/>
      <c r="I7" s="427"/>
      <c r="J7" s="97"/>
      <c r="K7" s="428"/>
      <c r="L7" s="729"/>
      <c r="M7" s="426">
        <v>0</v>
      </c>
      <c r="N7" s="729"/>
      <c r="O7" s="425">
        <f>(F7*I4/100)+((F7*I4/100)*M7/100)</f>
        <v>4.3499999999999996</v>
      </c>
      <c r="P7" s="83">
        <f>(G7*J4/100)+((G7*J4/100)*M7/100)</f>
        <v>0</v>
      </c>
      <c r="Q7" s="403">
        <f t="shared" si="0"/>
        <v>4.3499999999999996</v>
      </c>
      <c r="R7" s="347"/>
    </row>
    <row r="8" spans="1:18" ht="18" x14ac:dyDescent="0.35">
      <c r="A8" s="182"/>
      <c r="B8" s="71" t="s">
        <v>288</v>
      </c>
      <c r="C8" s="432"/>
      <c r="D8" s="433"/>
      <c r="E8" s="729"/>
      <c r="F8" s="429">
        <v>0.8</v>
      </c>
      <c r="G8" s="437">
        <f>F8*D4/C4</f>
        <v>0.8</v>
      </c>
      <c r="H8" s="729"/>
      <c r="I8" s="427"/>
      <c r="J8" s="97"/>
      <c r="K8" s="428"/>
      <c r="L8" s="729"/>
      <c r="M8" s="426">
        <v>0</v>
      </c>
      <c r="N8" s="729"/>
      <c r="O8" s="425">
        <f>(F8*I4/100)+((F8*I4/100)*M8/100)</f>
        <v>6.96</v>
      </c>
      <c r="P8" s="83">
        <f>(G8*J4/100)+((G8*J4/100)*M8/100)</f>
        <v>0</v>
      </c>
      <c r="Q8" s="403">
        <f t="shared" si="0"/>
        <v>6.96</v>
      </c>
      <c r="R8" s="347"/>
    </row>
    <row r="9" spans="1:18" ht="18.600000000000001" thickBot="1" x14ac:dyDescent="0.4">
      <c r="A9" s="370"/>
      <c r="B9" s="371" t="s">
        <v>289</v>
      </c>
      <c r="C9" s="434"/>
      <c r="D9" s="417"/>
      <c r="E9" s="729"/>
      <c r="F9" s="418">
        <v>1</v>
      </c>
      <c r="G9" s="438">
        <f>F9*D4/C4</f>
        <v>1</v>
      </c>
      <c r="H9" s="729"/>
      <c r="I9" s="420"/>
      <c r="J9" s="302"/>
      <c r="K9" s="421"/>
      <c r="L9" s="729"/>
      <c r="M9" s="422">
        <v>0</v>
      </c>
      <c r="N9" s="729"/>
      <c r="O9" s="425">
        <f>(F9*I4/100)+((F9*I4/100)*M9/100)</f>
        <v>8.6999999999999993</v>
      </c>
      <c r="P9" s="83">
        <f>(G9*J4/100)+((G9*J4/100)*M9/100)</f>
        <v>0</v>
      </c>
      <c r="Q9" s="403">
        <f t="shared" si="0"/>
        <v>8.6999999999999993</v>
      </c>
      <c r="R9" s="347">
        <f>Q9/2</f>
        <v>4.3499999999999996</v>
      </c>
    </row>
    <row r="10" spans="1:18" ht="19.2" thickTop="1" thickBot="1" x14ac:dyDescent="0.4">
      <c r="A10" s="798" t="s">
        <v>282</v>
      </c>
      <c r="B10" s="799"/>
      <c r="C10" s="431">
        <v>80</v>
      </c>
      <c r="D10" s="376">
        <v>80</v>
      </c>
      <c r="E10" s="729"/>
      <c r="F10" s="383"/>
      <c r="G10" s="436"/>
      <c r="H10" s="729"/>
      <c r="I10" s="389">
        <v>17</v>
      </c>
      <c r="J10" s="390">
        <v>0</v>
      </c>
      <c r="K10" s="391">
        <f>I10+J10</f>
        <v>17</v>
      </c>
      <c r="L10" s="729"/>
      <c r="M10" s="397"/>
      <c r="N10" s="729"/>
      <c r="O10" s="383"/>
      <c r="P10" s="304"/>
      <c r="Q10" s="401">
        <f>SUM(Q11:Q15)</f>
        <v>1.377</v>
      </c>
      <c r="R10" s="347"/>
    </row>
    <row r="11" spans="1:18" ht="15.75" customHeight="1" outlineLevel="1" x14ac:dyDescent="0.3">
      <c r="A11" s="119"/>
      <c r="B11" s="71" t="s">
        <v>291</v>
      </c>
      <c r="C11" s="432"/>
      <c r="D11" s="433"/>
      <c r="E11" s="729"/>
      <c r="F11" s="429">
        <v>7</v>
      </c>
      <c r="G11" s="574">
        <f>F11*D10/C10</f>
        <v>7</v>
      </c>
      <c r="H11" s="729"/>
      <c r="I11" s="427"/>
      <c r="J11" s="97"/>
      <c r="K11" s="428"/>
      <c r="L11" s="729"/>
      <c r="M11" s="426"/>
      <c r="N11" s="729"/>
      <c r="O11" s="425">
        <f>(F11*I10/100)+((F11*I10/100)*M11/100)</f>
        <v>1.19</v>
      </c>
      <c r="P11" s="83">
        <f>(G11*J10/100)+((G11*J10/100)*M11/100)</f>
        <v>0</v>
      </c>
      <c r="Q11" s="403">
        <f>O11+P11</f>
        <v>1.19</v>
      </c>
      <c r="R11" s="347"/>
    </row>
    <row r="12" spans="1:18" ht="15.75" customHeight="1" outlineLevel="1" x14ac:dyDescent="0.3">
      <c r="A12" s="119"/>
      <c r="B12" s="71" t="s">
        <v>292</v>
      </c>
      <c r="C12" s="432"/>
      <c r="D12" s="433"/>
      <c r="E12" s="729"/>
      <c r="F12" s="429">
        <v>0.25</v>
      </c>
      <c r="G12" s="430">
        <f>F12*D10/C10</f>
        <v>0.25</v>
      </c>
      <c r="H12" s="729"/>
      <c r="I12" s="427"/>
      <c r="J12" s="97"/>
      <c r="K12" s="428"/>
      <c r="L12" s="729"/>
      <c r="M12" s="426">
        <v>0</v>
      </c>
      <c r="N12" s="729"/>
      <c r="O12" s="425">
        <f>(F12*I10/100)+((F12*I10/100)*M12/100)</f>
        <v>4.2500000000000003E-2</v>
      </c>
      <c r="P12" s="83">
        <f>(G12*J10/100)+((G12*J10/100)*M12/100)</f>
        <v>0</v>
      </c>
      <c r="Q12" s="403">
        <f t="shared" ref="Q12:Q15" si="1">O12+P12</f>
        <v>4.2500000000000003E-2</v>
      </c>
      <c r="R12" s="347"/>
    </row>
    <row r="13" spans="1:18" ht="15.75" customHeight="1" outlineLevel="1" x14ac:dyDescent="0.3">
      <c r="A13" s="119"/>
      <c r="B13" s="71" t="s">
        <v>293</v>
      </c>
      <c r="C13" s="432"/>
      <c r="D13" s="433"/>
      <c r="E13" s="729"/>
      <c r="F13" s="429">
        <v>0.15</v>
      </c>
      <c r="G13" s="430">
        <f>F13*D10/C10</f>
        <v>0.15</v>
      </c>
      <c r="H13" s="729"/>
      <c r="I13" s="427"/>
      <c r="J13" s="97"/>
      <c r="K13" s="428"/>
      <c r="L13" s="729"/>
      <c r="M13" s="426">
        <v>0</v>
      </c>
      <c r="N13" s="729"/>
      <c r="O13" s="425">
        <f>(F13*I10/100)+((F13*I10/100)*M13/100)</f>
        <v>2.5499999999999998E-2</v>
      </c>
      <c r="P13" s="83">
        <f>(G13*J10/100)+((G13*J10/100)*M13/100)</f>
        <v>0</v>
      </c>
      <c r="Q13" s="403">
        <f t="shared" si="1"/>
        <v>2.5499999999999998E-2</v>
      </c>
      <c r="R13" s="347"/>
    </row>
    <row r="14" spans="1:18" ht="15.75" customHeight="1" outlineLevel="1" x14ac:dyDescent="0.3">
      <c r="A14" s="119"/>
      <c r="B14" s="71" t="s">
        <v>287</v>
      </c>
      <c r="C14" s="432"/>
      <c r="D14" s="433"/>
      <c r="E14" s="729"/>
      <c r="F14" s="429">
        <v>0.2</v>
      </c>
      <c r="G14" s="430">
        <f>F14*D10/C10</f>
        <v>0.2</v>
      </c>
      <c r="H14" s="729"/>
      <c r="I14" s="427"/>
      <c r="J14" s="97"/>
      <c r="K14" s="428"/>
      <c r="L14" s="729"/>
      <c r="M14" s="426">
        <v>0</v>
      </c>
      <c r="N14" s="729"/>
      <c r="O14" s="425">
        <f>(F14*I10/100)+((F14*I10/100)*M14/100)</f>
        <v>3.4000000000000002E-2</v>
      </c>
      <c r="P14" s="83">
        <f>(G14*J10/100)+((G14*J10/100)*M14/100)</f>
        <v>0</v>
      </c>
      <c r="Q14" s="403">
        <f t="shared" si="1"/>
        <v>3.4000000000000002E-2</v>
      </c>
      <c r="R14" s="347"/>
    </row>
    <row r="15" spans="1:18" ht="15.75" customHeight="1" outlineLevel="1" thickBot="1" x14ac:dyDescent="0.35">
      <c r="A15" s="221"/>
      <c r="B15" s="371" t="s">
        <v>169</v>
      </c>
      <c r="C15" s="434"/>
      <c r="D15" s="417"/>
      <c r="E15" s="729"/>
      <c r="F15" s="418">
        <v>0.5</v>
      </c>
      <c r="G15" s="419">
        <f>F15*D10/C10</f>
        <v>0.5</v>
      </c>
      <c r="H15" s="729"/>
      <c r="I15" s="420"/>
      <c r="J15" s="302"/>
      <c r="K15" s="421"/>
      <c r="L15" s="729"/>
      <c r="M15" s="422">
        <v>0</v>
      </c>
      <c r="N15" s="729"/>
      <c r="O15" s="425">
        <f>(F15*I10/100)+((F15*I10/100)*M15/100)</f>
        <v>8.5000000000000006E-2</v>
      </c>
      <c r="P15" s="83">
        <f>(G15*J10/100)+((G15*J10/100)*M15/100)</f>
        <v>0</v>
      </c>
      <c r="Q15" s="403">
        <f t="shared" si="1"/>
        <v>8.5000000000000006E-2</v>
      </c>
      <c r="R15" s="347"/>
    </row>
    <row r="16" spans="1:18" ht="18.600000000000001" thickBot="1" x14ac:dyDescent="0.4">
      <c r="A16" s="798" t="s">
        <v>283</v>
      </c>
      <c r="B16" s="799"/>
      <c r="C16" s="435">
        <v>80</v>
      </c>
      <c r="D16" s="407">
        <v>80</v>
      </c>
      <c r="E16" s="740"/>
      <c r="F16" s="392"/>
      <c r="G16" s="408"/>
      <c r="H16" s="740"/>
      <c r="I16" s="409">
        <v>175</v>
      </c>
      <c r="J16" s="223">
        <v>0</v>
      </c>
      <c r="K16" s="410">
        <f>I16+J16</f>
        <v>175</v>
      </c>
      <c r="L16" s="740"/>
      <c r="M16" s="411"/>
      <c r="N16" s="740"/>
      <c r="O16" s="392"/>
      <c r="P16" s="374"/>
      <c r="Q16" s="412">
        <f>Q17+Q18</f>
        <v>14.875</v>
      </c>
      <c r="R16" s="347"/>
    </row>
    <row r="17" spans="1:18" outlineLevel="1" x14ac:dyDescent="0.3">
      <c r="A17" s="119"/>
      <c r="B17" s="71" t="s">
        <v>290</v>
      </c>
      <c r="C17" s="432"/>
      <c r="D17" s="433"/>
      <c r="E17" s="740"/>
      <c r="F17" s="429">
        <v>8</v>
      </c>
      <c r="G17" s="430">
        <f>F17*D16/C16</f>
        <v>8</v>
      </c>
      <c r="H17" s="740"/>
      <c r="I17" s="427"/>
      <c r="J17" s="97"/>
      <c r="K17" s="428"/>
      <c r="L17" s="740"/>
      <c r="M17" s="426">
        <v>0</v>
      </c>
      <c r="N17" s="740"/>
      <c r="O17" s="425">
        <f>(F17*I16/100)+((F17*I16/100)*M17/100)</f>
        <v>14</v>
      </c>
      <c r="P17" s="83">
        <f>(G17*J16/100)+((G17*J16/100)*M17/100)</f>
        <v>0</v>
      </c>
      <c r="Q17" s="403">
        <f>O17+P17</f>
        <v>14</v>
      </c>
      <c r="R17" s="347"/>
    </row>
    <row r="18" spans="1:18" ht="15" outlineLevel="1" thickBot="1" x14ac:dyDescent="0.35">
      <c r="A18" s="250"/>
      <c r="B18" s="251" t="s">
        <v>294</v>
      </c>
      <c r="C18" s="434"/>
      <c r="D18" s="417"/>
      <c r="E18" s="740"/>
      <c r="F18" s="418">
        <v>0.5</v>
      </c>
      <c r="G18" s="419">
        <f>F18*D16/C16</f>
        <v>0.5</v>
      </c>
      <c r="H18" s="740"/>
      <c r="I18" s="420"/>
      <c r="J18" s="302"/>
      <c r="K18" s="421"/>
      <c r="L18" s="740"/>
      <c r="M18" s="422">
        <v>0</v>
      </c>
      <c r="N18" s="740"/>
      <c r="O18" s="425">
        <f>(F18*I16/100)+((F18*I16/100)*M18/100)</f>
        <v>0.875</v>
      </c>
      <c r="P18" s="83">
        <f>(G18*J16/100)+((G18*J16/100)*M18/100)</f>
        <v>0</v>
      </c>
      <c r="Q18" s="424">
        <f>O18+P18</f>
        <v>0.875</v>
      </c>
      <c r="R18" s="347"/>
    </row>
    <row r="19" spans="1:18" ht="19.2" thickTop="1" thickBot="1" x14ac:dyDescent="0.4">
      <c r="A19" s="800" t="s">
        <v>284</v>
      </c>
      <c r="B19" s="801"/>
      <c r="C19" s="413">
        <v>100</v>
      </c>
      <c r="D19" s="376">
        <v>100</v>
      </c>
      <c r="E19" s="740"/>
      <c r="F19" s="383"/>
      <c r="G19" s="384"/>
      <c r="H19" s="740"/>
      <c r="I19" s="389">
        <v>60</v>
      </c>
      <c r="J19" s="462"/>
      <c r="K19" s="391">
        <f>I19</f>
        <v>60</v>
      </c>
      <c r="L19" s="740"/>
      <c r="M19" s="397"/>
      <c r="N19" s="740"/>
      <c r="O19" s="383"/>
      <c r="P19" s="304"/>
      <c r="Q19" s="401">
        <f>Q20</f>
        <v>6</v>
      </c>
      <c r="R19" s="347"/>
    </row>
    <row r="20" spans="1:18" ht="15" outlineLevel="1" thickBot="1" x14ac:dyDescent="0.35">
      <c r="A20" s="414"/>
      <c r="B20" s="415" t="s">
        <v>295</v>
      </c>
      <c r="C20" s="416"/>
      <c r="D20" s="417"/>
      <c r="E20" s="740"/>
      <c r="F20" s="418">
        <f>C19*100/1000</f>
        <v>10</v>
      </c>
      <c r="G20" s="460"/>
      <c r="H20" s="740"/>
      <c r="I20" s="420"/>
      <c r="J20" s="302"/>
      <c r="K20" s="421"/>
      <c r="L20" s="740"/>
      <c r="M20" s="422">
        <v>0</v>
      </c>
      <c r="N20" s="740"/>
      <c r="O20" s="423">
        <f>(F20*I19/100)+((F20*I19/100)*M20/100)</f>
        <v>6</v>
      </c>
      <c r="P20" s="461"/>
      <c r="Q20" s="424">
        <f>O20</f>
        <v>6</v>
      </c>
      <c r="R20" s="347"/>
    </row>
    <row r="21" spans="1:18" ht="18" customHeight="1" thickTop="1" thickBot="1" x14ac:dyDescent="0.4">
      <c r="A21" s="802" t="s">
        <v>428</v>
      </c>
      <c r="B21" s="752"/>
      <c r="C21" s="372">
        <v>100</v>
      </c>
      <c r="D21" s="407">
        <v>100</v>
      </c>
      <c r="E21" s="740"/>
      <c r="F21" s="392"/>
      <c r="G21" s="408"/>
      <c r="H21" s="740"/>
      <c r="I21" s="409">
        <v>752</v>
      </c>
      <c r="J21" s="223">
        <v>250</v>
      </c>
      <c r="K21" s="410">
        <f>I21+J21</f>
        <v>1002</v>
      </c>
      <c r="L21" s="740"/>
      <c r="M21" s="411"/>
      <c r="N21" s="740"/>
      <c r="O21" s="392"/>
      <c r="P21" s="375"/>
      <c r="Q21" s="412" t="e">
        <f>Q22+#REF!</f>
        <v>#REF!</v>
      </c>
      <c r="R21" s="347"/>
    </row>
    <row r="22" spans="1:18" ht="18" customHeight="1" thickBot="1" x14ac:dyDescent="0.4">
      <c r="A22" s="377"/>
      <c r="B22" s="198" t="s">
        <v>429</v>
      </c>
      <c r="C22" s="373"/>
      <c r="D22" s="378"/>
      <c r="E22" s="740"/>
      <c r="F22" s="385">
        <v>10</v>
      </c>
      <c r="G22" s="386">
        <f>F22*D21/C21</f>
        <v>10</v>
      </c>
      <c r="H22" s="740"/>
      <c r="I22" s="392"/>
      <c r="J22" s="233"/>
      <c r="K22" s="393"/>
      <c r="L22" s="740"/>
      <c r="M22" s="398">
        <v>0</v>
      </c>
      <c r="N22" s="740"/>
      <c r="O22" s="402">
        <f>(F22*I21/100)+((F22*I21/100)*M22/100)</f>
        <v>75.2</v>
      </c>
      <c r="P22" s="84">
        <f>(G22*J21/100)+((G22*J21/100)*M22/100)</f>
        <v>25</v>
      </c>
      <c r="Q22" s="403">
        <f>O22+P22</f>
        <v>100.2</v>
      </c>
      <c r="R22" s="347"/>
    </row>
    <row r="23" spans="1:18" ht="18" customHeight="1" thickTop="1" thickBot="1" x14ac:dyDescent="0.4">
      <c r="A23" s="795" t="s">
        <v>285</v>
      </c>
      <c r="B23" s="796"/>
      <c r="C23" s="238">
        <v>30</v>
      </c>
      <c r="D23" s="376">
        <v>30</v>
      </c>
      <c r="E23" s="740"/>
      <c r="F23" s="383"/>
      <c r="G23" s="384"/>
      <c r="H23" s="740"/>
      <c r="I23" s="389">
        <v>720</v>
      </c>
      <c r="J23" s="390">
        <v>250</v>
      </c>
      <c r="K23" s="391">
        <f>I23+J23</f>
        <v>970</v>
      </c>
      <c r="L23" s="740"/>
      <c r="M23" s="397"/>
      <c r="N23" s="740"/>
      <c r="O23" s="383"/>
      <c r="P23" s="400"/>
      <c r="Q23" s="401">
        <f>SUM(Q24:Q27)</f>
        <v>36.375</v>
      </c>
      <c r="R23" s="347"/>
    </row>
    <row r="24" spans="1:18" ht="18" customHeight="1" x14ac:dyDescent="0.35">
      <c r="A24" s="377"/>
      <c r="B24" s="198" t="s">
        <v>296</v>
      </c>
      <c r="C24" s="373"/>
      <c r="D24" s="378"/>
      <c r="E24" s="740"/>
      <c r="F24" s="385">
        <v>1.2</v>
      </c>
      <c r="G24" s="386">
        <f>F24*D23/C23</f>
        <v>1.2</v>
      </c>
      <c r="H24" s="740"/>
      <c r="I24" s="392"/>
      <c r="J24" s="233"/>
      <c r="K24" s="393"/>
      <c r="L24" s="740"/>
      <c r="M24" s="398">
        <v>0</v>
      </c>
      <c r="N24" s="740"/>
      <c r="O24" s="402">
        <f>(F24*I23/100)+((F24*I23/100)*M24/100)</f>
        <v>8.64</v>
      </c>
      <c r="P24" s="84">
        <f>(G24*J23/100)+((G24*J23/100)*M24/100)</f>
        <v>3</v>
      </c>
      <c r="Q24" s="403">
        <f>O24+P24</f>
        <v>11.64</v>
      </c>
      <c r="R24" s="347"/>
    </row>
    <row r="25" spans="1:18" ht="18" x14ac:dyDescent="0.35">
      <c r="A25" s="377"/>
      <c r="B25" s="198" t="s">
        <v>107</v>
      </c>
      <c r="C25" s="373"/>
      <c r="D25" s="378"/>
      <c r="E25" s="740"/>
      <c r="F25" s="385">
        <v>0.15</v>
      </c>
      <c r="G25" s="386">
        <f>F25*D23/C23</f>
        <v>0.15</v>
      </c>
      <c r="H25" s="740"/>
      <c r="I25" s="392"/>
      <c r="J25" s="233"/>
      <c r="K25" s="393"/>
      <c r="L25" s="740"/>
      <c r="M25" s="398">
        <v>0</v>
      </c>
      <c r="N25" s="740"/>
      <c r="O25" s="402">
        <f>(F25*I23/100)+((F25*I23/100)*M25/100)</f>
        <v>1.08</v>
      </c>
      <c r="P25" s="84">
        <f>(G25*J23/100)+((G25*J23/100)*M25/100)</f>
        <v>0.375</v>
      </c>
      <c r="Q25" s="403">
        <f t="shared" ref="Q25:Q27" si="2">O25+P25</f>
        <v>1.4550000000000001</v>
      </c>
      <c r="R25" s="347"/>
    </row>
    <row r="26" spans="1:18" ht="18" x14ac:dyDescent="0.35">
      <c r="A26" s="377"/>
      <c r="B26" s="198" t="s">
        <v>109</v>
      </c>
      <c r="C26" s="373"/>
      <c r="D26" s="378"/>
      <c r="E26" s="740"/>
      <c r="F26" s="385">
        <v>1.2</v>
      </c>
      <c r="G26" s="386">
        <f>F26*D23/C23</f>
        <v>1.2</v>
      </c>
      <c r="H26" s="740"/>
      <c r="I26" s="392"/>
      <c r="J26" s="264"/>
      <c r="K26" s="393"/>
      <c r="L26" s="740"/>
      <c r="M26" s="398">
        <v>0</v>
      </c>
      <c r="N26" s="740"/>
      <c r="O26" s="402">
        <f>(F26*I23/100)+((F26*I23/100)*M26/100)</f>
        <v>8.64</v>
      </c>
      <c r="P26" s="84">
        <f>(G26*J23/100)+((G26*J23/100)*M26/100)</f>
        <v>3</v>
      </c>
      <c r="Q26" s="403">
        <f t="shared" si="2"/>
        <v>11.64</v>
      </c>
      <c r="R26" s="367"/>
    </row>
    <row r="27" spans="1:18" ht="18.600000000000001" thickBot="1" x14ac:dyDescent="0.4">
      <c r="A27" s="379"/>
      <c r="B27" s="380" t="s">
        <v>188</v>
      </c>
      <c r="C27" s="381"/>
      <c r="D27" s="382"/>
      <c r="E27" s="740"/>
      <c r="F27" s="387">
        <v>1.2</v>
      </c>
      <c r="G27" s="388">
        <f>F27*D23/C23</f>
        <v>1.2</v>
      </c>
      <c r="H27" s="740"/>
      <c r="I27" s="439"/>
      <c r="J27" s="244"/>
      <c r="K27" s="396"/>
      <c r="L27" s="740"/>
      <c r="M27" s="399">
        <v>0</v>
      </c>
      <c r="N27" s="740"/>
      <c r="O27" s="402">
        <f>(F27*I23/100)+((F27*I23/100)*M27/100)</f>
        <v>8.64</v>
      </c>
      <c r="P27" s="84">
        <f>(G27*J23/100)+((G27*J23/100)*M27/100)</f>
        <v>3</v>
      </c>
      <c r="Q27" s="403">
        <f t="shared" si="2"/>
        <v>11.64</v>
      </c>
      <c r="R27" s="347"/>
    </row>
    <row r="28" spans="1:18" ht="19.2" thickTop="1" thickBot="1" x14ac:dyDescent="0.4">
      <c r="A28" s="795" t="s">
        <v>297</v>
      </c>
      <c r="B28" s="796"/>
      <c r="C28" s="238">
        <v>100</v>
      </c>
      <c r="D28" s="457"/>
      <c r="E28" s="740"/>
      <c r="F28" s="383"/>
      <c r="G28" s="384"/>
      <c r="H28" s="740"/>
      <c r="I28" s="389">
        <v>138</v>
      </c>
      <c r="J28" s="462"/>
      <c r="K28" s="391">
        <f>I28</f>
        <v>138</v>
      </c>
      <c r="L28" s="740"/>
      <c r="M28" s="397"/>
      <c r="N28" s="740"/>
      <c r="O28" s="383"/>
      <c r="P28" s="304"/>
      <c r="Q28" s="440">
        <f>SUM(Q29:Q32)</f>
        <v>15.455999999999998</v>
      </c>
      <c r="R28" s="347"/>
    </row>
    <row r="29" spans="1:18" ht="18.600000000000001" thickTop="1" x14ac:dyDescent="0.35">
      <c r="A29" s="377"/>
      <c r="B29" s="198" t="s">
        <v>190</v>
      </c>
      <c r="C29" s="373"/>
      <c r="D29" s="378"/>
      <c r="E29" s="740"/>
      <c r="F29" s="385">
        <v>6</v>
      </c>
      <c r="G29" s="408"/>
      <c r="H29" s="740"/>
      <c r="I29" s="392"/>
      <c r="J29" s="233"/>
      <c r="K29" s="393"/>
      <c r="L29" s="740"/>
      <c r="M29" s="398">
        <v>15</v>
      </c>
      <c r="N29" s="740"/>
      <c r="O29" s="402">
        <f>(F29*I28/100)+((F29*I28/100)*M29/100)</f>
        <v>9.5219999999999985</v>
      </c>
      <c r="P29" s="374"/>
      <c r="Q29" s="403">
        <f>O29</f>
        <v>9.5219999999999985</v>
      </c>
      <c r="R29" s="347"/>
    </row>
    <row r="30" spans="1:18" ht="18" x14ac:dyDescent="0.35">
      <c r="A30" s="377"/>
      <c r="B30" s="198" t="s">
        <v>178</v>
      </c>
      <c r="C30" s="373"/>
      <c r="D30" s="378"/>
      <c r="E30" s="740"/>
      <c r="F30" s="385">
        <v>1.5</v>
      </c>
      <c r="G30" s="408"/>
      <c r="H30" s="740"/>
      <c r="I30" s="392"/>
      <c r="J30" s="233"/>
      <c r="K30" s="393"/>
      <c r="L30" s="740"/>
      <c r="M30" s="398">
        <v>10</v>
      </c>
      <c r="N30" s="740"/>
      <c r="O30" s="402">
        <f>(F30*I28/100)+((F30*I28/100)*M30/100)</f>
        <v>2.2769999999999997</v>
      </c>
      <c r="P30" s="374"/>
      <c r="Q30" s="403">
        <f t="shared" ref="Q30:Q32" si="3">O30</f>
        <v>2.2769999999999997</v>
      </c>
      <c r="R30" s="367"/>
    </row>
    <row r="31" spans="1:18" ht="18" x14ac:dyDescent="0.35">
      <c r="A31" s="377"/>
      <c r="B31" s="198" t="s">
        <v>162</v>
      </c>
      <c r="C31" s="373"/>
      <c r="D31" s="378"/>
      <c r="E31" s="740"/>
      <c r="F31" s="385">
        <v>1</v>
      </c>
      <c r="G31" s="408"/>
      <c r="H31" s="740"/>
      <c r="I31" s="392"/>
      <c r="J31" s="233"/>
      <c r="K31" s="393"/>
      <c r="L31" s="740"/>
      <c r="M31" s="398">
        <v>0</v>
      </c>
      <c r="N31" s="740"/>
      <c r="O31" s="402">
        <f>(F31*I28/100)+((F31*I28/100)*M31/100)</f>
        <v>1.38</v>
      </c>
      <c r="P31" s="374"/>
      <c r="Q31" s="403">
        <f t="shared" si="3"/>
        <v>1.38</v>
      </c>
      <c r="R31" s="347"/>
    </row>
    <row r="32" spans="1:18" ht="18.600000000000001" thickBot="1" x14ac:dyDescent="0.4">
      <c r="A32" s="442"/>
      <c r="B32" s="443" t="s">
        <v>285</v>
      </c>
      <c r="C32" s="444"/>
      <c r="D32" s="445"/>
      <c r="E32" s="740"/>
      <c r="F32" s="446">
        <v>1.5</v>
      </c>
      <c r="G32" s="459"/>
      <c r="H32" s="740"/>
      <c r="I32" s="447"/>
      <c r="J32" s="264"/>
      <c r="K32" s="448"/>
      <c r="L32" s="740"/>
      <c r="M32" s="449">
        <v>10</v>
      </c>
      <c r="N32" s="740"/>
      <c r="O32" s="402">
        <f>(F32*I28/100)+((F32*I28/100)*M32/100)</f>
        <v>2.2769999999999997</v>
      </c>
      <c r="P32" s="270"/>
      <c r="Q32" s="403">
        <f t="shared" si="3"/>
        <v>2.2769999999999997</v>
      </c>
      <c r="R32" s="347"/>
    </row>
    <row r="33" spans="1:18" ht="19.2" outlineLevel="1" thickTop="1" thickBot="1" x14ac:dyDescent="0.4">
      <c r="A33" s="803" t="s">
        <v>286</v>
      </c>
      <c r="B33" s="804"/>
      <c r="C33" s="331">
        <v>100</v>
      </c>
      <c r="D33" s="458"/>
      <c r="E33" s="740"/>
      <c r="F33" s="451"/>
      <c r="G33" s="452"/>
      <c r="H33" s="740"/>
      <c r="I33" s="453">
        <v>62</v>
      </c>
      <c r="J33" s="575"/>
      <c r="K33" s="454">
        <f>I33+J33</f>
        <v>62</v>
      </c>
      <c r="L33" s="740"/>
      <c r="M33" s="455"/>
      <c r="N33" s="740"/>
      <c r="O33" s="501"/>
      <c r="P33" s="456"/>
      <c r="Q33" s="440">
        <f>O33</f>
        <v>0</v>
      </c>
      <c r="R33" s="347"/>
    </row>
    <row r="34" spans="1:18" ht="19.2" thickTop="1" thickBot="1" x14ac:dyDescent="0.4">
      <c r="A34" s="775" t="s">
        <v>99</v>
      </c>
      <c r="B34" s="776"/>
      <c r="C34" s="413">
        <v>100</v>
      </c>
      <c r="D34" s="376">
        <v>150</v>
      </c>
      <c r="E34" s="740"/>
      <c r="F34" s="639"/>
      <c r="G34" s="609"/>
      <c r="H34" s="740"/>
      <c r="I34" s="389">
        <v>968</v>
      </c>
      <c r="J34" s="255">
        <v>280</v>
      </c>
      <c r="K34" s="478">
        <f>I34+J34</f>
        <v>1248</v>
      </c>
      <c r="L34" s="740"/>
      <c r="M34" s="397"/>
      <c r="N34" s="740"/>
      <c r="O34" s="383"/>
      <c r="P34" s="307"/>
      <c r="Q34" s="587" t="e">
        <f>SUM(Q35:Q38)</f>
        <v>#REF!</v>
      </c>
      <c r="R34" s="347"/>
    </row>
    <row r="35" spans="1:18" ht="18" x14ac:dyDescent="0.35">
      <c r="A35" s="642"/>
      <c r="B35" s="194" t="s">
        <v>376</v>
      </c>
      <c r="C35" s="191"/>
      <c r="D35" s="433"/>
      <c r="E35" s="740"/>
      <c r="F35" s="469">
        <v>10</v>
      </c>
      <c r="G35" s="470">
        <f>F35*D34/C34</f>
        <v>15</v>
      </c>
      <c r="H35" s="740"/>
      <c r="I35" s="427"/>
      <c r="J35" s="101"/>
      <c r="K35" s="465"/>
      <c r="L35" s="740"/>
      <c r="M35" s="398">
        <v>20</v>
      </c>
      <c r="N35" s="740"/>
      <c r="O35" s="425">
        <f>F35*I34/100+((F35*I34/100)*M36/100)</f>
        <v>96.8</v>
      </c>
      <c r="P35" s="103">
        <f>G35*J34/100+((G35*J34/100)*M35/100)</f>
        <v>50.4</v>
      </c>
      <c r="Q35" s="494">
        <f>O35+P35</f>
        <v>147.19999999999999</v>
      </c>
      <c r="R35" s="347"/>
    </row>
    <row r="36" spans="1:18" ht="18" x14ac:dyDescent="0.35">
      <c r="A36" s="642"/>
      <c r="B36" s="194" t="s">
        <v>138</v>
      </c>
      <c r="C36" s="191"/>
      <c r="D36" s="433"/>
      <c r="E36" s="740"/>
      <c r="F36" s="469">
        <v>0.08</v>
      </c>
      <c r="G36" s="470">
        <f>F36*D34/C34</f>
        <v>0.12</v>
      </c>
      <c r="H36" s="740"/>
      <c r="I36" s="427"/>
      <c r="J36" s="101"/>
      <c r="K36" s="465"/>
      <c r="L36" s="740"/>
      <c r="M36" s="398">
        <v>0</v>
      </c>
      <c r="N36" s="740"/>
      <c r="O36" s="425">
        <f>F36*I34/100+((F36*I34/100)*M37/100)</f>
        <v>0.77439999999999998</v>
      </c>
      <c r="P36" s="103">
        <f>G36*J34/100+((G36*J34/100)*M36/100)</f>
        <v>0.33600000000000002</v>
      </c>
      <c r="Q36" s="494">
        <f t="shared" ref="Q36:Q38" si="4">O36+P36</f>
        <v>1.1104000000000001</v>
      </c>
      <c r="R36" s="347"/>
    </row>
    <row r="37" spans="1:18" ht="18" x14ac:dyDescent="0.35">
      <c r="A37" s="642"/>
      <c r="B37" s="194" t="s">
        <v>187</v>
      </c>
      <c r="C37" s="191"/>
      <c r="D37" s="433"/>
      <c r="E37" s="740"/>
      <c r="F37" s="469">
        <v>0.4</v>
      </c>
      <c r="G37" s="470">
        <f>F37*D34/C34</f>
        <v>0.6</v>
      </c>
      <c r="H37" s="740"/>
      <c r="I37" s="427"/>
      <c r="J37" s="101"/>
      <c r="K37" s="465"/>
      <c r="L37" s="740"/>
      <c r="M37" s="398">
        <v>0</v>
      </c>
      <c r="N37" s="740"/>
      <c r="O37" s="425">
        <f>F37*I34/100+((F37*I34/100)*M38/100)</f>
        <v>3.8720000000000003</v>
      </c>
      <c r="P37" s="103">
        <f>G37*J34/100+((G37*J34/100)*M37/100)</f>
        <v>1.68</v>
      </c>
      <c r="Q37" s="494">
        <f t="shared" si="4"/>
        <v>5.5520000000000005</v>
      </c>
      <c r="R37" s="347"/>
    </row>
    <row r="38" spans="1:18" ht="18.600000000000001" thickBot="1" x14ac:dyDescent="0.4">
      <c r="A38" s="643"/>
      <c r="B38" s="644" t="s">
        <v>167</v>
      </c>
      <c r="C38" s="314"/>
      <c r="D38" s="468"/>
      <c r="E38" s="740"/>
      <c r="F38" s="469">
        <v>0.12</v>
      </c>
      <c r="G38" s="470">
        <f>F38*D34/C34</f>
        <v>0.18</v>
      </c>
      <c r="H38" s="740"/>
      <c r="I38" s="471"/>
      <c r="J38" s="109"/>
      <c r="K38" s="477"/>
      <c r="L38" s="740"/>
      <c r="M38" s="449">
        <v>0</v>
      </c>
      <c r="N38" s="740"/>
      <c r="O38" s="425" t="e">
        <f>F38*I34/100+((F38*I34/100)*#REF!/100)</f>
        <v>#REF!</v>
      </c>
      <c r="P38" s="103">
        <f>G38*J34/100+((G38*J34/100)*M38/100)</f>
        <v>0.504</v>
      </c>
      <c r="Q38" s="494" t="e">
        <f t="shared" si="4"/>
        <v>#REF!</v>
      </c>
      <c r="R38" s="347"/>
    </row>
    <row r="39" spans="1:18" ht="19.2" thickTop="1" thickBot="1" x14ac:dyDescent="0.4">
      <c r="A39" s="775" t="s">
        <v>377</v>
      </c>
      <c r="B39" s="776"/>
      <c r="C39" s="413">
        <v>100</v>
      </c>
      <c r="D39" s="376"/>
      <c r="E39" s="740"/>
      <c r="F39" s="639"/>
      <c r="G39" s="609"/>
      <c r="H39" s="740"/>
      <c r="I39" s="389">
        <v>32</v>
      </c>
      <c r="J39" s="255">
        <v>0</v>
      </c>
      <c r="K39" s="478">
        <f>I39+J39</f>
        <v>32</v>
      </c>
      <c r="L39" s="740"/>
      <c r="M39" s="397"/>
      <c r="N39" s="740"/>
      <c r="O39" s="383"/>
      <c r="P39" s="307"/>
      <c r="Q39" s="587">
        <f>Q40</f>
        <v>3.8400000000000003</v>
      </c>
      <c r="R39" s="347"/>
    </row>
    <row r="40" spans="1:18" ht="18.600000000000001" thickBot="1" x14ac:dyDescent="0.4">
      <c r="A40" s="515"/>
      <c r="B40" s="495" t="s">
        <v>376</v>
      </c>
      <c r="C40" s="416"/>
      <c r="D40" s="417"/>
      <c r="E40" s="740"/>
      <c r="F40" s="418">
        <v>10</v>
      </c>
      <c r="G40" s="419">
        <f>F40*D39/C39</f>
        <v>0</v>
      </c>
      <c r="H40" s="740"/>
      <c r="I40" s="420"/>
      <c r="J40" s="244"/>
      <c r="K40" s="460"/>
      <c r="L40" s="740"/>
      <c r="M40" s="399">
        <v>20</v>
      </c>
      <c r="N40" s="740"/>
      <c r="O40" s="423">
        <f>F40*I39/100+((F40*I39/100)*M40/100)</f>
        <v>3.8400000000000003</v>
      </c>
      <c r="P40" s="318">
        <f>G40*J39/100+((G40*J39/100)*M40/100)</f>
        <v>0</v>
      </c>
      <c r="Q40" s="487">
        <f>O40+P40</f>
        <v>3.8400000000000003</v>
      </c>
      <c r="R40" s="347"/>
    </row>
    <row r="41" spans="1:18" ht="19.2" thickTop="1" thickBot="1" x14ac:dyDescent="0.4">
      <c r="A41" s="775" t="s">
        <v>378</v>
      </c>
      <c r="B41" s="776"/>
      <c r="C41" s="413">
        <v>100</v>
      </c>
      <c r="D41" s="457"/>
      <c r="E41" s="740"/>
      <c r="F41" s="516"/>
      <c r="G41" s="609"/>
      <c r="H41" s="740"/>
      <c r="I41" s="389">
        <v>177</v>
      </c>
      <c r="J41" s="307"/>
      <c r="K41" s="478">
        <f>I41+J41</f>
        <v>177</v>
      </c>
      <c r="L41" s="740"/>
      <c r="M41" s="397"/>
      <c r="N41" s="740"/>
      <c r="O41" s="383"/>
      <c r="P41" s="307"/>
      <c r="Q41" s="587">
        <f>SUM(Q42:Q45)</f>
        <v>22.567499999999999</v>
      </c>
      <c r="R41" s="347"/>
    </row>
    <row r="42" spans="1:18" ht="18" x14ac:dyDescent="0.35">
      <c r="A42" s="642"/>
      <c r="B42" s="194" t="s">
        <v>379</v>
      </c>
      <c r="C42" s="191"/>
      <c r="D42" s="433"/>
      <c r="E42" s="740"/>
      <c r="F42" s="469">
        <v>5</v>
      </c>
      <c r="G42" s="470">
        <f>F42*D41/C41</f>
        <v>0</v>
      </c>
      <c r="H42" s="740"/>
      <c r="I42" s="427"/>
      <c r="J42" s="101"/>
      <c r="K42" s="465"/>
      <c r="L42" s="740"/>
      <c r="M42" s="398">
        <v>15</v>
      </c>
      <c r="N42" s="740"/>
      <c r="O42" s="425">
        <f>F42*I41/100+((F42*I41/100)*M42/100)</f>
        <v>10.1775</v>
      </c>
      <c r="P42" s="101"/>
      <c r="Q42" s="494">
        <f>O42+P42</f>
        <v>10.1775</v>
      </c>
      <c r="R42" s="347"/>
    </row>
    <row r="43" spans="1:18" ht="18" x14ac:dyDescent="0.35">
      <c r="A43" s="642"/>
      <c r="B43" s="194" t="s">
        <v>303</v>
      </c>
      <c r="C43" s="191"/>
      <c r="D43" s="433"/>
      <c r="E43" s="740"/>
      <c r="F43" s="469">
        <v>2.5</v>
      </c>
      <c r="G43" s="470">
        <f>F43*D41/C41</f>
        <v>0</v>
      </c>
      <c r="H43" s="740"/>
      <c r="I43" s="427"/>
      <c r="J43" s="101"/>
      <c r="K43" s="465"/>
      <c r="L43" s="740"/>
      <c r="M43" s="398">
        <v>0</v>
      </c>
      <c r="N43" s="740"/>
      <c r="O43" s="425">
        <f>F43*I41/100+((F43*I41/100)*M43/100)</f>
        <v>4.4249999999999998</v>
      </c>
      <c r="P43" s="101"/>
      <c r="Q43" s="494">
        <f t="shared" ref="Q43:Q45" si="5">O43+P43</f>
        <v>4.4249999999999998</v>
      </c>
      <c r="R43" s="347"/>
    </row>
    <row r="44" spans="1:18" ht="18" x14ac:dyDescent="0.35">
      <c r="A44" s="642"/>
      <c r="B44" s="194" t="s">
        <v>178</v>
      </c>
      <c r="C44" s="191"/>
      <c r="D44" s="433"/>
      <c r="E44" s="740"/>
      <c r="F44" s="469">
        <v>2.5</v>
      </c>
      <c r="G44" s="470">
        <f>F44*D41/C41</f>
        <v>0</v>
      </c>
      <c r="H44" s="740"/>
      <c r="I44" s="427"/>
      <c r="J44" s="101"/>
      <c r="K44" s="465"/>
      <c r="L44" s="740"/>
      <c r="M44" s="398">
        <v>0</v>
      </c>
      <c r="N44" s="740"/>
      <c r="O44" s="425">
        <f>F44*I41/100+((F44*I41/100)*M44/100)</f>
        <v>4.4249999999999998</v>
      </c>
      <c r="P44" s="101"/>
      <c r="Q44" s="494">
        <f t="shared" si="5"/>
        <v>4.4249999999999998</v>
      </c>
      <c r="R44" s="347"/>
    </row>
    <row r="45" spans="1:18" ht="18.600000000000001" thickBot="1" x14ac:dyDescent="0.4">
      <c r="A45" s="643"/>
      <c r="B45" s="644" t="s">
        <v>148</v>
      </c>
      <c r="C45" s="314"/>
      <c r="D45" s="468"/>
      <c r="E45" s="740"/>
      <c r="F45" s="469">
        <v>2</v>
      </c>
      <c r="G45" s="470">
        <f>F45*D41/C41</f>
        <v>0</v>
      </c>
      <c r="H45" s="740"/>
      <c r="I45" s="471"/>
      <c r="J45" s="109"/>
      <c r="K45" s="477"/>
      <c r="L45" s="740"/>
      <c r="M45" s="449">
        <v>0</v>
      </c>
      <c r="N45" s="740"/>
      <c r="O45" s="425">
        <f>F45*I41/100+((F45*I41/100)*M45/100)</f>
        <v>3.54</v>
      </c>
      <c r="P45" s="101"/>
      <c r="Q45" s="494">
        <f t="shared" si="5"/>
        <v>3.54</v>
      </c>
      <c r="R45" s="347"/>
    </row>
    <row r="46" spans="1:18" ht="19.2" thickTop="1" thickBot="1" x14ac:dyDescent="0.4">
      <c r="A46" s="806" t="s">
        <v>385</v>
      </c>
      <c r="B46" s="746"/>
      <c r="C46" s="413">
        <v>100</v>
      </c>
      <c r="D46" s="457"/>
      <c r="E46" s="740"/>
      <c r="F46" s="392"/>
      <c r="G46" s="408"/>
      <c r="H46" s="740"/>
      <c r="I46" s="389">
        <v>0</v>
      </c>
      <c r="J46" s="462"/>
      <c r="K46" s="391">
        <f>I46</f>
        <v>0</v>
      </c>
      <c r="L46" s="740"/>
      <c r="M46" s="397"/>
      <c r="N46" s="740"/>
      <c r="O46" s="383"/>
      <c r="P46" s="304"/>
      <c r="Q46" s="587">
        <f>Q47+Q48</f>
        <v>0</v>
      </c>
      <c r="R46" s="668"/>
    </row>
    <row r="47" spans="1:18" outlineLevel="1" x14ac:dyDescent="0.3">
      <c r="A47" s="595"/>
      <c r="B47" s="71" t="s">
        <v>379</v>
      </c>
      <c r="C47" s="191"/>
      <c r="D47" s="433"/>
      <c r="E47" s="740"/>
      <c r="F47" s="429">
        <v>10</v>
      </c>
      <c r="G47" s="465"/>
      <c r="H47" s="740"/>
      <c r="I47" s="427"/>
      <c r="J47" s="97"/>
      <c r="K47" s="428"/>
      <c r="L47" s="740"/>
      <c r="M47" s="426">
        <v>0</v>
      </c>
      <c r="N47" s="740"/>
      <c r="O47" s="425">
        <f>(F47*I46/100)+((F47*I46/100)*M47/100)</f>
        <v>0</v>
      </c>
      <c r="P47" s="102"/>
      <c r="Q47" s="466">
        <f>O47</f>
        <v>0</v>
      </c>
      <c r="R47" s="668"/>
    </row>
    <row r="48" spans="1:18" ht="15" outlineLevel="1" thickBot="1" x14ac:dyDescent="0.35">
      <c r="A48" s="441"/>
      <c r="B48" s="464" t="s">
        <v>139</v>
      </c>
      <c r="C48" s="416"/>
      <c r="D48" s="417"/>
      <c r="E48" s="740"/>
      <c r="F48" s="418">
        <v>0.25</v>
      </c>
      <c r="G48" s="460"/>
      <c r="H48" s="740"/>
      <c r="I48" s="420"/>
      <c r="J48" s="302"/>
      <c r="K48" s="421"/>
      <c r="L48" s="740"/>
      <c r="M48" s="422">
        <v>0</v>
      </c>
      <c r="N48" s="740"/>
      <c r="O48" s="423">
        <f>(F48*I46/100)+((F48*I46/100)*M48/100)</f>
        <v>0</v>
      </c>
      <c r="P48" s="461"/>
      <c r="Q48" s="424">
        <f>O48</f>
        <v>0</v>
      </c>
      <c r="R48" s="670"/>
    </row>
    <row r="49" spans="1:18" ht="19.2" outlineLevel="1" thickTop="1" thickBot="1" x14ac:dyDescent="0.4">
      <c r="A49" s="807" t="s">
        <v>298</v>
      </c>
      <c r="B49" s="808"/>
      <c r="C49" s="413">
        <v>200</v>
      </c>
      <c r="D49" s="712">
        <v>200</v>
      </c>
      <c r="E49" s="740"/>
      <c r="F49" s="383"/>
      <c r="G49" s="384"/>
      <c r="H49" s="740"/>
      <c r="I49" s="389">
        <v>760</v>
      </c>
      <c r="J49" s="390">
        <v>0</v>
      </c>
      <c r="K49" s="391">
        <f>I49+J49</f>
        <v>760</v>
      </c>
      <c r="L49" s="740"/>
      <c r="M49" s="397"/>
      <c r="N49" s="740"/>
      <c r="O49" s="383"/>
      <c r="P49" s="304"/>
      <c r="Q49" s="440">
        <f>Q50</f>
        <v>152</v>
      </c>
      <c r="R49" s="347"/>
    </row>
    <row r="50" spans="1:18" ht="15.6" outlineLevel="1" thickTop="1" thickBot="1" x14ac:dyDescent="0.35">
      <c r="A50" s="463"/>
      <c r="B50" s="464" t="s">
        <v>298</v>
      </c>
      <c r="C50" s="416"/>
      <c r="D50" s="417"/>
      <c r="E50" s="740"/>
      <c r="F50" s="418">
        <v>20</v>
      </c>
      <c r="G50" s="419">
        <f>F50*D49/C49</f>
        <v>20</v>
      </c>
      <c r="H50" s="740"/>
      <c r="I50" s="420"/>
      <c r="J50" s="302"/>
      <c r="K50" s="421"/>
      <c r="L50" s="740"/>
      <c r="M50" s="422">
        <v>0</v>
      </c>
      <c r="N50" s="740"/>
      <c r="O50" s="704">
        <f>(F50*I49/100)+((F50+I49/100)*M50/100)</f>
        <v>152</v>
      </c>
      <c r="P50" s="258">
        <f>(G50*J49/100)+((G50*J49/100)*M50/100)</f>
        <v>0</v>
      </c>
      <c r="Q50" s="424">
        <f>O50+P50</f>
        <v>152</v>
      </c>
      <c r="R50" s="347"/>
    </row>
    <row r="51" spans="1:18" ht="19.2" outlineLevel="1" thickTop="1" thickBot="1" x14ac:dyDescent="0.4">
      <c r="A51" s="807" t="s">
        <v>430</v>
      </c>
      <c r="B51" s="808"/>
      <c r="C51" s="413">
        <v>200</v>
      </c>
      <c r="D51" s="712">
        <v>200</v>
      </c>
      <c r="E51" s="740"/>
      <c r="F51" s="383"/>
      <c r="G51" s="384"/>
      <c r="H51" s="740"/>
      <c r="I51" s="389">
        <v>145</v>
      </c>
      <c r="J51" s="390">
        <v>0</v>
      </c>
      <c r="K51" s="391">
        <f>I51+J51</f>
        <v>145</v>
      </c>
      <c r="L51" s="740"/>
      <c r="M51" s="397"/>
      <c r="N51" s="740"/>
      <c r="O51" s="383"/>
      <c r="P51" s="304"/>
      <c r="Q51" s="440">
        <f>Q52</f>
        <v>29</v>
      </c>
      <c r="R51" s="347"/>
    </row>
    <row r="52" spans="1:18" ht="15.6" outlineLevel="1" thickTop="1" thickBot="1" x14ac:dyDescent="0.35">
      <c r="A52" s="463"/>
      <c r="B52" s="464" t="s">
        <v>430</v>
      </c>
      <c r="C52" s="416"/>
      <c r="D52" s="417"/>
      <c r="E52" s="740"/>
      <c r="F52" s="418">
        <v>20</v>
      </c>
      <c r="G52" s="419">
        <f>F52*D51/C51</f>
        <v>20</v>
      </c>
      <c r="H52" s="740"/>
      <c r="I52" s="420"/>
      <c r="J52" s="302"/>
      <c r="K52" s="421"/>
      <c r="L52" s="740"/>
      <c r="M52" s="422">
        <v>0</v>
      </c>
      <c r="N52" s="740"/>
      <c r="O52" s="704">
        <f>(F52*I51/100)+((F52+I51/100)*M52/100)</f>
        <v>29</v>
      </c>
      <c r="P52" s="258">
        <f>(G52*J51/100)+((G52*J51/100)*M52/100)</f>
        <v>0</v>
      </c>
      <c r="Q52" s="424">
        <f>O52+P52</f>
        <v>29</v>
      </c>
      <c r="R52" s="347"/>
    </row>
    <row r="53" spans="1:18" ht="19.2" outlineLevel="1" thickTop="1" thickBot="1" x14ac:dyDescent="0.4">
      <c r="A53" s="807" t="s">
        <v>299</v>
      </c>
      <c r="B53" s="808"/>
      <c r="C53" s="413">
        <v>200</v>
      </c>
      <c r="D53" s="712">
        <v>200</v>
      </c>
      <c r="E53" s="740"/>
      <c r="F53" s="383"/>
      <c r="G53" s="384"/>
      <c r="H53" s="740"/>
      <c r="I53" s="389">
        <v>208</v>
      </c>
      <c r="J53" s="390">
        <v>0</v>
      </c>
      <c r="K53" s="391">
        <f>I53+J53</f>
        <v>208</v>
      </c>
      <c r="L53" s="740"/>
      <c r="M53" s="397"/>
      <c r="N53" s="740"/>
      <c r="O53" s="383"/>
      <c r="P53" s="304"/>
      <c r="Q53" s="440">
        <f>Q54</f>
        <v>41.6</v>
      </c>
      <c r="R53" s="347"/>
    </row>
    <row r="54" spans="1:18" ht="15.6" outlineLevel="1" thickTop="1" thickBot="1" x14ac:dyDescent="0.35">
      <c r="A54" s="467"/>
      <c r="B54" s="112" t="s">
        <v>300</v>
      </c>
      <c r="C54" s="314"/>
      <c r="D54" s="468"/>
      <c r="E54" s="740"/>
      <c r="F54" s="469">
        <v>20</v>
      </c>
      <c r="G54" s="470">
        <f>F54*D53/C53</f>
        <v>20</v>
      </c>
      <c r="H54" s="740"/>
      <c r="I54" s="471"/>
      <c r="J54" s="136"/>
      <c r="K54" s="472"/>
      <c r="L54" s="740"/>
      <c r="M54" s="473">
        <v>0</v>
      </c>
      <c r="N54" s="740"/>
      <c r="O54" s="474">
        <f>(F54*I53/100)+((F54*I53/100)*M54/100)</f>
        <v>41.6</v>
      </c>
      <c r="P54" s="110">
        <f>(G54*J53/100)+((G54*J53/100)*M54/100)</f>
        <v>0</v>
      </c>
      <c r="Q54" s="475">
        <f>O54+P54</f>
        <v>41.6</v>
      </c>
      <c r="R54" s="346"/>
    </row>
    <row r="55" spans="1:18" ht="31.8" thickBot="1" x14ac:dyDescent="0.35">
      <c r="A55" s="720" t="s">
        <v>122</v>
      </c>
      <c r="B55" s="721"/>
      <c r="C55" s="721"/>
      <c r="D55" s="721"/>
      <c r="E55" s="721"/>
      <c r="F55" s="721"/>
      <c r="G55" s="721"/>
      <c r="H55" s="721"/>
      <c r="I55" s="721"/>
      <c r="J55" s="721"/>
      <c r="K55" s="721"/>
      <c r="L55" s="721"/>
      <c r="M55" s="721"/>
      <c r="N55" s="721"/>
      <c r="O55" s="721"/>
      <c r="P55" s="721"/>
      <c r="Q55" s="721"/>
      <c r="R55" s="722"/>
    </row>
    <row r="56" spans="1:18" ht="19.2" thickTop="1" thickBot="1" x14ac:dyDescent="0.4">
      <c r="A56" s="809" t="s">
        <v>301</v>
      </c>
      <c r="B56" s="797"/>
      <c r="C56" s="139">
        <v>100</v>
      </c>
      <c r="D56" s="557">
        <v>100</v>
      </c>
      <c r="E56" s="805"/>
      <c r="F56" s="392" t="s">
        <v>104</v>
      </c>
      <c r="G56" s="408"/>
      <c r="H56" s="805"/>
      <c r="I56" s="409">
        <v>511</v>
      </c>
      <c r="J56" s="80">
        <v>150</v>
      </c>
      <c r="K56" s="558">
        <f>I56+J56</f>
        <v>661</v>
      </c>
      <c r="L56" s="805"/>
      <c r="M56" s="559"/>
      <c r="N56" s="805"/>
      <c r="O56" s="392"/>
      <c r="P56" s="374"/>
      <c r="Q56" s="536">
        <f>SUM(Q57:Q60)</f>
        <v>61.154999999999994</v>
      </c>
      <c r="R56" s="560"/>
    </row>
    <row r="57" spans="1:18" ht="15" thickTop="1" x14ac:dyDescent="0.3">
      <c r="A57" s="201"/>
      <c r="B57" s="82" t="s">
        <v>302</v>
      </c>
      <c r="C57" s="96"/>
      <c r="D57" s="465"/>
      <c r="E57" s="805"/>
      <c r="F57" s="429">
        <v>5</v>
      </c>
      <c r="G57" s="430">
        <f>F57*D56/C56</f>
        <v>5</v>
      </c>
      <c r="H57" s="805"/>
      <c r="I57" s="427"/>
      <c r="J57" s="101"/>
      <c r="K57" s="465"/>
      <c r="L57" s="805"/>
      <c r="M57" s="480">
        <v>0</v>
      </c>
      <c r="N57" s="805"/>
      <c r="O57" s="425">
        <f>(F57*I56/100)+((F57*I56/100)*M57/100)</f>
        <v>25.55</v>
      </c>
      <c r="P57" s="83">
        <f>(G57*J56/100)+((G57*J56/100)*M57/100)</f>
        <v>7.5</v>
      </c>
      <c r="Q57" s="483">
        <f>O57+P57</f>
        <v>33.049999999999997</v>
      </c>
      <c r="R57" s="347"/>
    </row>
    <row r="58" spans="1:18" x14ac:dyDescent="0.3">
      <c r="A58" s="201"/>
      <c r="B58" s="82" t="s">
        <v>178</v>
      </c>
      <c r="C58" s="96"/>
      <c r="D58" s="465"/>
      <c r="E58" s="805"/>
      <c r="F58" s="429">
        <v>2.5</v>
      </c>
      <c r="G58" s="430">
        <f>F58*D56/C56</f>
        <v>2.5</v>
      </c>
      <c r="H58" s="805"/>
      <c r="I58" s="427"/>
      <c r="J58" s="101"/>
      <c r="K58" s="465"/>
      <c r="L58" s="805"/>
      <c r="M58" s="480">
        <v>0</v>
      </c>
      <c r="N58" s="805"/>
      <c r="O58" s="425">
        <f>(F58*I56/100)+((F58*I56/100)*M58/100)</f>
        <v>12.775</v>
      </c>
      <c r="P58" s="83">
        <f t="shared" ref="P58:P60" si="6">(G58*J57/100)+((G58*J57/100)*M58/100)</f>
        <v>0</v>
      </c>
      <c r="Q58" s="483">
        <f t="shared" ref="Q58:Q60" si="7">O58+P58</f>
        <v>12.775</v>
      </c>
      <c r="R58" s="347"/>
    </row>
    <row r="59" spans="1:18" x14ac:dyDescent="0.3">
      <c r="A59" s="476"/>
      <c r="B59" s="112" t="s">
        <v>303</v>
      </c>
      <c r="C59" s="242"/>
      <c r="D59" s="477"/>
      <c r="E59" s="805"/>
      <c r="F59" s="429">
        <v>2.5</v>
      </c>
      <c r="G59" s="430">
        <f>F59*D56/C56</f>
        <v>2.5</v>
      </c>
      <c r="H59" s="805"/>
      <c r="I59" s="471"/>
      <c r="J59" s="109"/>
      <c r="K59" s="477"/>
      <c r="L59" s="805"/>
      <c r="M59" s="481">
        <v>0</v>
      </c>
      <c r="N59" s="805"/>
      <c r="O59" s="425">
        <f>(F59*I56/100)+((F59*I56/100)*M59/100)</f>
        <v>12.775</v>
      </c>
      <c r="P59" s="83">
        <f t="shared" si="6"/>
        <v>0</v>
      </c>
      <c r="Q59" s="483">
        <f t="shared" si="7"/>
        <v>12.775</v>
      </c>
      <c r="R59" s="347"/>
    </row>
    <row r="60" spans="1:18" ht="15" thickBot="1" x14ac:dyDescent="0.35">
      <c r="A60" s="476"/>
      <c r="B60" s="112" t="s">
        <v>304</v>
      </c>
      <c r="C60" s="242"/>
      <c r="D60" s="477"/>
      <c r="E60" s="805"/>
      <c r="F60" s="469">
        <v>0.5</v>
      </c>
      <c r="G60" s="470">
        <f>F60*D56/C56</f>
        <v>0.5</v>
      </c>
      <c r="H60" s="805"/>
      <c r="I60" s="471"/>
      <c r="J60" s="109"/>
      <c r="K60" s="477"/>
      <c r="L60" s="805"/>
      <c r="M60" s="481">
        <v>0</v>
      </c>
      <c r="N60" s="805"/>
      <c r="O60" s="425">
        <f>(F60*I56/100)+((F60*I56/100)*M60/100)</f>
        <v>2.5550000000000002</v>
      </c>
      <c r="P60" s="83">
        <f t="shared" si="6"/>
        <v>0</v>
      </c>
      <c r="Q60" s="483">
        <f t="shared" si="7"/>
        <v>2.5550000000000002</v>
      </c>
      <c r="R60" s="346"/>
    </row>
    <row r="61" spans="1:18" ht="31.8" thickBot="1" x14ac:dyDescent="0.35">
      <c r="A61" s="720" t="s">
        <v>123</v>
      </c>
      <c r="B61" s="721"/>
      <c r="C61" s="721"/>
      <c r="D61" s="721"/>
      <c r="E61" s="721"/>
      <c r="F61" s="721"/>
      <c r="G61" s="721"/>
      <c r="H61" s="721"/>
      <c r="I61" s="721"/>
      <c r="J61" s="721"/>
      <c r="K61" s="721"/>
      <c r="L61" s="721"/>
      <c r="M61" s="721"/>
      <c r="N61" s="721"/>
      <c r="O61" s="721"/>
      <c r="P61" s="721"/>
      <c r="Q61" s="721"/>
      <c r="R61" s="722"/>
    </row>
    <row r="62" spans="1:18" ht="18.600000000000001" thickBot="1" x14ac:dyDescent="0.4">
      <c r="A62" s="809" t="s">
        <v>92</v>
      </c>
      <c r="B62" s="784"/>
      <c r="C62" s="219"/>
      <c r="D62" s="407"/>
      <c r="E62" s="767"/>
      <c r="F62" s="392" t="s">
        <v>104</v>
      </c>
      <c r="G62" s="561"/>
      <c r="H62" s="767"/>
      <c r="I62" s="409"/>
      <c r="J62" s="80"/>
      <c r="K62" s="558">
        <f>I62+J62</f>
        <v>0</v>
      </c>
      <c r="L62" s="767"/>
      <c r="M62" s="559"/>
      <c r="N62" s="767"/>
      <c r="O62" s="392"/>
      <c r="P62" s="132"/>
      <c r="Q62" s="536" t="e">
        <f>Q63</f>
        <v>#DIV/0!</v>
      </c>
      <c r="R62" s="560"/>
    </row>
    <row r="63" spans="1:18" ht="19.2" thickTop="1" thickBot="1" x14ac:dyDescent="0.4">
      <c r="A63" s="484"/>
      <c r="B63" s="489"/>
      <c r="C63" s="416"/>
      <c r="D63" s="417"/>
      <c r="E63" s="767"/>
      <c r="F63" s="418"/>
      <c r="G63" s="485" t="e">
        <f>F63*D62/C62</f>
        <v>#DIV/0!</v>
      </c>
      <c r="H63" s="767"/>
      <c r="I63" s="420"/>
      <c r="J63" s="244"/>
      <c r="K63" s="460"/>
      <c r="L63" s="767"/>
      <c r="M63" s="486">
        <v>0</v>
      </c>
      <c r="N63" s="767"/>
      <c r="O63" s="423">
        <f>(F63*I62/100)+((F63*I62/100)*M63/100)</f>
        <v>0</v>
      </c>
      <c r="P63" s="318" t="e">
        <f>(G63*J62/100)+((G63*J62/100)*M63/100)</f>
        <v>#DIV/0!</v>
      </c>
      <c r="Q63" s="487" t="e">
        <f>O63+P63</f>
        <v>#DIV/0!</v>
      </c>
      <c r="R63" s="347"/>
    </row>
    <row r="64" spans="1:18" ht="19.2" thickTop="1" thickBot="1" x14ac:dyDescent="0.4">
      <c r="A64" s="795" t="s">
        <v>66</v>
      </c>
      <c r="B64" s="796"/>
      <c r="C64" s="413">
        <v>130</v>
      </c>
      <c r="D64" s="376">
        <v>130</v>
      </c>
      <c r="E64" s="740"/>
      <c r="F64" s="383"/>
      <c r="G64" s="491"/>
      <c r="H64" s="740"/>
      <c r="I64" s="389">
        <v>563</v>
      </c>
      <c r="J64" s="255">
        <v>0</v>
      </c>
      <c r="K64" s="478">
        <f>I64+J64</f>
        <v>563</v>
      </c>
      <c r="L64" s="740"/>
      <c r="M64" s="479"/>
      <c r="N64" s="740"/>
      <c r="O64" s="383"/>
      <c r="P64" s="307"/>
      <c r="Q64" s="440">
        <f>Q65</f>
        <v>73.19</v>
      </c>
      <c r="R64" s="347"/>
    </row>
    <row r="65" spans="1:18" ht="19.2" thickTop="1" thickBot="1" x14ac:dyDescent="0.4">
      <c r="A65" s="488"/>
      <c r="B65" s="464" t="s">
        <v>305</v>
      </c>
      <c r="C65" s="416"/>
      <c r="D65" s="417"/>
      <c r="E65" s="740"/>
      <c r="F65" s="418">
        <v>13</v>
      </c>
      <c r="G65" s="419">
        <f>F65*D64/C64</f>
        <v>13</v>
      </c>
      <c r="H65" s="740"/>
      <c r="I65" s="420"/>
      <c r="J65" s="244"/>
      <c r="K65" s="460"/>
      <c r="L65" s="740"/>
      <c r="M65" s="486">
        <v>0</v>
      </c>
      <c r="N65" s="740"/>
      <c r="O65" s="423">
        <f>(F65*I64/100)+((F65*I64/100)*M65/100)</f>
        <v>73.19</v>
      </c>
      <c r="P65" s="318">
        <f>(G65*J64/100)+((G65*J64/100)*M65/100)</f>
        <v>0</v>
      </c>
      <c r="Q65" s="487">
        <f>O65+P65</f>
        <v>73.19</v>
      </c>
      <c r="R65" s="365"/>
    </row>
    <row r="66" spans="1:18" ht="19.2" thickTop="1" thickBot="1" x14ac:dyDescent="0.4">
      <c r="A66" s="795" t="s">
        <v>306</v>
      </c>
      <c r="B66" s="796"/>
      <c r="C66" s="413">
        <v>100</v>
      </c>
      <c r="D66" s="457"/>
      <c r="E66" s="767"/>
      <c r="F66" s="383"/>
      <c r="G66" s="491"/>
      <c r="H66" s="767"/>
      <c r="I66" s="389">
        <v>31</v>
      </c>
      <c r="J66" s="307"/>
      <c r="K66" s="478">
        <f>I66</f>
        <v>31</v>
      </c>
      <c r="L66" s="767"/>
      <c r="M66" s="479"/>
      <c r="N66" s="767"/>
      <c r="O66" s="383"/>
      <c r="P66" s="307"/>
      <c r="Q66" s="440">
        <f>SUM(Q67:Q70)</f>
        <v>3.4874999999999998</v>
      </c>
      <c r="R66" s="347"/>
    </row>
    <row r="67" spans="1:18" ht="18.600000000000001" thickTop="1" x14ac:dyDescent="0.35">
      <c r="A67" s="490"/>
      <c r="B67" s="82" t="s">
        <v>305</v>
      </c>
      <c r="C67" s="191"/>
      <c r="D67" s="433"/>
      <c r="E67" s="767"/>
      <c r="F67" s="429">
        <v>7</v>
      </c>
      <c r="G67" s="492"/>
      <c r="H67" s="767"/>
      <c r="I67" s="427"/>
      <c r="J67" s="101"/>
      <c r="K67" s="465"/>
      <c r="L67" s="767"/>
      <c r="M67" s="493">
        <v>15</v>
      </c>
      <c r="N67" s="767"/>
      <c r="O67" s="425">
        <f>(F67*I66/100)+((F67*I66/100)*M67/100)</f>
        <v>2.4954999999999998</v>
      </c>
      <c r="P67" s="101"/>
      <c r="Q67" s="494">
        <f>O67</f>
        <v>2.4954999999999998</v>
      </c>
      <c r="R67" s="347"/>
    </row>
    <row r="68" spans="1:18" ht="18" x14ac:dyDescent="0.35">
      <c r="A68" s="490"/>
      <c r="B68" s="82" t="s">
        <v>178</v>
      </c>
      <c r="C68" s="191"/>
      <c r="D68" s="433"/>
      <c r="E68" s="767"/>
      <c r="F68" s="429">
        <v>1.2</v>
      </c>
      <c r="G68" s="492"/>
      <c r="H68" s="767"/>
      <c r="I68" s="427"/>
      <c r="J68" s="101"/>
      <c r="K68" s="465"/>
      <c r="L68" s="767"/>
      <c r="M68" s="493">
        <v>10</v>
      </c>
      <c r="N68" s="767"/>
      <c r="O68" s="425">
        <f>(F68*I66/100)+((F68*I66/100)*M68/100)</f>
        <v>0.40919999999999995</v>
      </c>
      <c r="P68" s="101"/>
      <c r="Q68" s="494">
        <f t="shared" ref="Q68:Q70" si="8">O68</f>
        <v>0.40919999999999995</v>
      </c>
      <c r="R68" s="347"/>
    </row>
    <row r="69" spans="1:18" ht="18" x14ac:dyDescent="0.35">
      <c r="A69" s="490"/>
      <c r="B69" s="198" t="s">
        <v>162</v>
      </c>
      <c r="C69" s="191"/>
      <c r="D69" s="433"/>
      <c r="E69" s="767"/>
      <c r="F69" s="429">
        <v>1</v>
      </c>
      <c r="G69" s="492"/>
      <c r="H69" s="767"/>
      <c r="I69" s="427"/>
      <c r="J69" s="101"/>
      <c r="K69" s="465"/>
      <c r="L69" s="767"/>
      <c r="M69" s="493">
        <v>0</v>
      </c>
      <c r="N69" s="767"/>
      <c r="O69" s="425">
        <f>(F69*I66/100)+((F69*I66/100)*M69/100)</f>
        <v>0.31</v>
      </c>
      <c r="P69" s="101"/>
      <c r="Q69" s="494">
        <f t="shared" si="8"/>
        <v>0.31</v>
      </c>
      <c r="R69" s="347"/>
    </row>
    <row r="70" spans="1:18" ht="15" thickBot="1" x14ac:dyDescent="0.35">
      <c r="A70" s="210"/>
      <c r="B70" s="464" t="s">
        <v>109</v>
      </c>
      <c r="C70" s="416"/>
      <c r="D70" s="417"/>
      <c r="E70" s="767"/>
      <c r="F70" s="418">
        <v>0.8</v>
      </c>
      <c r="G70" s="460"/>
      <c r="H70" s="767"/>
      <c r="I70" s="420"/>
      <c r="J70" s="244"/>
      <c r="K70" s="460"/>
      <c r="L70" s="767"/>
      <c r="M70" s="486">
        <v>10</v>
      </c>
      <c r="N70" s="767"/>
      <c r="O70" s="425">
        <f>(F70*I66/100)+((F70*I66/100)*M70/100)</f>
        <v>0.27279999999999999</v>
      </c>
      <c r="P70" s="244"/>
      <c r="Q70" s="494">
        <f t="shared" si="8"/>
        <v>0.27279999999999999</v>
      </c>
      <c r="R70" s="347"/>
    </row>
    <row r="71" spans="1:18" ht="19.2" thickTop="1" thickBot="1" x14ac:dyDescent="0.4">
      <c r="A71" s="795" t="s">
        <v>307</v>
      </c>
      <c r="B71" s="796"/>
      <c r="C71" s="413">
        <v>100</v>
      </c>
      <c r="D71" s="376">
        <v>130</v>
      </c>
      <c r="E71" s="767"/>
      <c r="F71" s="383"/>
      <c r="G71" s="384"/>
      <c r="H71" s="767"/>
      <c r="I71" s="389">
        <v>150</v>
      </c>
      <c r="J71" s="255">
        <v>0</v>
      </c>
      <c r="K71" s="478">
        <f>I71+J71</f>
        <v>150</v>
      </c>
      <c r="L71" s="767"/>
      <c r="M71" s="479"/>
      <c r="N71" s="767"/>
      <c r="O71" s="383"/>
      <c r="P71" s="307"/>
      <c r="Q71" s="440">
        <f>Q72</f>
        <v>15</v>
      </c>
      <c r="R71" s="347"/>
    </row>
    <row r="72" spans="1:18" ht="19.2" thickTop="1" thickBot="1" x14ac:dyDescent="0.4">
      <c r="A72" s="488"/>
      <c r="B72" s="495" t="s">
        <v>307</v>
      </c>
      <c r="C72" s="416"/>
      <c r="D72" s="417"/>
      <c r="E72" s="767"/>
      <c r="F72" s="418">
        <v>10</v>
      </c>
      <c r="G72" s="419">
        <f>F72*D71/C71</f>
        <v>13</v>
      </c>
      <c r="H72" s="767"/>
      <c r="I72" s="420"/>
      <c r="J72" s="244"/>
      <c r="K72" s="460"/>
      <c r="L72" s="767"/>
      <c r="M72" s="486">
        <v>0</v>
      </c>
      <c r="N72" s="767"/>
      <c r="O72" s="423">
        <f>(F72*I71/100)+((F72*I71/100)*M72/100)</f>
        <v>15</v>
      </c>
      <c r="P72" s="318">
        <f>(G72*J71/100)+((G72*J71/100)*M72/100)</f>
        <v>0</v>
      </c>
      <c r="Q72" s="487">
        <f>O72+P72</f>
        <v>15</v>
      </c>
      <c r="R72" s="347"/>
    </row>
    <row r="73" spans="1:18" ht="19.2" thickTop="1" thickBot="1" x14ac:dyDescent="0.4">
      <c r="A73" s="810" t="s">
        <v>459</v>
      </c>
      <c r="B73" s="811"/>
      <c r="C73" s="413">
        <v>100</v>
      </c>
      <c r="D73" s="457"/>
      <c r="E73" s="740"/>
      <c r="F73" s="516"/>
      <c r="G73" s="496"/>
      <c r="H73" s="740"/>
      <c r="I73" s="389">
        <v>7</v>
      </c>
      <c r="J73" s="307"/>
      <c r="K73" s="478">
        <f>I73</f>
        <v>7</v>
      </c>
      <c r="L73" s="740"/>
      <c r="M73" s="479"/>
      <c r="N73" s="740"/>
      <c r="O73" s="383"/>
      <c r="P73" s="307"/>
      <c r="Q73" s="440">
        <f>Q74</f>
        <v>0.7</v>
      </c>
      <c r="R73" s="347"/>
    </row>
    <row r="74" spans="1:18" ht="19.2" thickTop="1" thickBot="1" x14ac:dyDescent="0.4">
      <c r="A74" s="488"/>
      <c r="B74" s="495" t="s">
        <v>308</v>
      </c>
      <c r="C74" s="416"/>
      <c r="D74" s="417"/>
      <c r="E74" s="740"/>
      <c r="F74" s="418">
        <v>10</v>
      </c>
      <c r="G74" s="497"/>
      <c r="H74" s="740"/>
      <c r="I74" s="420"/>
      <c r="J74" s="244"/>
      <c r="K74" s="460"/>
      <c r="L74" s="740"/>
      <c r="M74" s="486">
        <v>0</v>
      </c>
      <c r="N74" s="740"/>
      <c r="O74" s="423">
        <f>(F74*I73/100)+((F74*I73/100)*M74/100)</f>
        <v>0.7</v>
      </c>
      <c r="P74" s="244"/>
      <c r="Q74" s="487">
        <f>O74</f>
        <v>0.7</v>
      </c>
      <c r="R74" s="347"/>
    </row>
    <row r="75" spans="1:18" ht="19.2" thickTop="1" thickBot="1" x14ac:dyDescent="0.4">
      <c r="A75" s="812" t="s">
        <v>115</v>
      </c>
      <c r="B75" s="813"/>
      <c r="C75" s="498">
        <v>100</v>
      </c>
      <c r="D75" s="458"/>
      <c r="E75" s="740"/>
      <c r="F75" s="451"/>
      <c r="G75" s="502"/>
      <c r="H75" s="740"/>
      <c r="I75" s="453">
        <v>53</v>
      </c>
      <c r="J75" s="504"/>
      <c r="K75" s="500">
        <f>I75+J75</f>
        <v>53</v>
      </c>
      <c r="L75" s="740"/>
      <c r="M75" s="503"/>
      <c r="N75" s="740"/>
      <c r="O75" s="501">
        <f>I75*C75/1000</f>
        <v>5.3</v>
      </c>
      <c r="P75" s="504"/>
      <c r="Q75" s="440">
        <f>O75</f>
        <v>5.3</v>
      </c>
      <c r="R75" s="347"/>
    </row>
    <row r="76" spans="1:18" ht="19.2" thickTop="1" thickBot="1" x14ac:dyDescent="0.4">
      <c r="A76" s="814" t="s">
        <v>309</v>
      </c>
      <c r="B76" s="815"/>
      <c r="C76" s="498">
        <v>80</v>
      </c>
      <c r="D76" s="505">
        <v>80</v>
      </c>
      <c r="E76" s="767"/>
      <c r="F76" s="451"/>
      <c r="G76" s="502"/>
      <c r="H76" s="767"/>
      <c r="I76" s="453">
        <v>62</v>
      </c>
      <c r="J76" s="499">
        <v>0</v>
      </c>
      <c r="K76" s="500">
        <f>I76+J76</f>
        <v>62</v>
      </c>
      <c r="L76" s="767"/>
      <c r="M76" s="503"/>
      <c r="N76" s="767"/>
      <c r="O76" s="501">
        <f>I76*C76/1000</f>
        <v>4.96</v>
      </c>
      <c r="P76" s="103">
        <f>J76*D76/100</f>
        <v>0</v>
      </c>
      <c r="Q76" s="440">
        <f>O76</f>
        <v>4.96</v>
      </c>
      <c r="R76" s="347"/>
    </row>
    <row r="77" spans="1:18" s="117" customFormat="1" ht="19.2" thickTop="1" thickBot="1" x14ac:dyDescent="0.4">
      <c r="A77" s="775" t="s">
        <v>310</v>
      </c>
      <c r="B77" s="776"/>
      <c r="C77" s="413">
        <v>100</v>
      </c>
      <c r="D77" s="376">
        <v>150</v>
      </c>
      <c r="E77" s="740"/>
      <c r="F77" s="516"/>
      <c r="G77" s="496"/>
      <c r="H77" s="740"/>
      <c r="I77" s="389">
        <v>748</v>
      </c>
      <c r="J77" s="255">
        <v>280</v>
      </c>
      <c r="K77" s="478">
        <f>I77+J77</f>
        <v>1028</v>
      </c>
      <c r="L77" s="740"/>
      <c r="M77" s="479"/>
      <c r="N77" s="740"/>
      <c r="O77" s="383"/>
      <c r="P77" s="307"/>
      <c r="Q77" s="440">
        <f>O77</f>
        <v>0</v>
      </c>
      <c r="R77" s="347"/>
    </row>
    <row r="78" spans="1:18" s="117" customFormat="1" ht="18.600000000000001" thickTop="1" x14ac:dyDescent="0.35">
      <c r="A78" s="511"/>
      <c r="B78" s="507" t="s">
        <v>314</v>
      </c>
      <c r="C78" s="508"/>
      <c r="D78" s="378"/>
      <c r="E78" s="740"/>
      <c r="F78" s="469">
        <v>1.5</v>
      </c>
      <c r="G78" s="470">
        <f>F78*D77/C77</f>
        <v>2.25</v>
      </c>
      <c r="H78" s="740"/>
      <c r="I78" s="427"/>
      <c r="J78" s="101"/>
      <c r="K78" s="465"/>
      <c r="L78" s="740"/>
      <c r="M78" s="493">
        <v>20</v>
      </c>
      <c r="N78" s="740"/>
      <c r="O78" s="425">
        <f>(F78*I77/100)+((F78*I77/100)*M78/100)</f>
        <v>13.464</v>
      </c>
      <c r="P78" s="103">
        <f>(G78*J77/100)+((G78*J77/100)*M78/100)</f>
        <v>7.56</v>
      </c>
      <c r="Q78" s="494">
        <f>O78+P78</f>
        <v>21.024000000000001</v>
      </c>
      <c r="R78" s="347"/>
    </row>
    <row r="79" spans="1:18" s="117" customFormat="1" ht="18" x14ac:dyDescent="0.35">
      <c r="A79" s="511"/>
      <c r="B79" s="507" t="s">
        <v>315</v>
      </c>
      <c r="C79" s="508"/>
      <c r="D79" s="378"/>
      <c r="E79" s="740"/>
      <c r="F79" s="469">
        <v>8</v>
      </c>
      <c r="G79" s="470">
        <f>F79*D77/C77</f>
        <v>12</v>
      </c>
      <c r="H79" s="740"/>
      <c r="I79" s="427"/>
      <c r="J79" s="101"/>
      <c r="K79" s="465"/>
      <c r="L79" s="740"/>
      <c r="M79" s="493">
        <v>25</v>
      </c>
      <c r="N79" s="740"/>
      <c r="O79" s="425">
        <f>(F79*I77/100)+((F79*I77/100)*M79/100)</f>
        <v>74.800000000000011</v>
      </c>
      <c r="P79" s="103">
        <f>(G79*J77/100)+((G79*J77/100)*M79/100)</f>
        <v>42</v>
      </c>
      <c r="Q79" s="494">
        <f t="shared" ref="Q79:Q83" si="9">O79+P79</f>
        <v>116.80000000000001</v>
      </c>
      <c r="R79" s="347"/>
    </row>
    <row r="80" spans="1:18" s="117" customFormat="1" ht="18" x14ac:dyDescent="0.35">
      <c r="A80" s="511"/>
      <c r="B80" s="507" t="s">
        <v>187</v>
      </c>
      <c r="C80" s="508"/>
      <c r="D80" s="378"/>
      <c r="E80" s="740"/>
      <c r="F80" s="469">
        <v>0.5</v>
      </c>
      <c r="G80" s="470">
        <f>F80*D77/C77</f>
        <v>0.75</v>
      </c>
      <c r="H80" s="740"/>
      <c r="I80" s="427"/>
      <c r="J80" s="101"/>
      <c r="K80" s="465"/>
      <c r="L80" s="740"/>
      <c r="M80" s="493">
        <v>0</v>
      </c>
      <c r="N80" s="740"/>
      <c r="O80" s="425">
        <f>(F80*I77/100)+((F80*I77/100)*M80/100)</f>
        <v>3.74</v>
      </c>
      <c r="P80" s="103">
        <f>(G80*J77/100)+((G80*J77/100)*M80/100)</f>
        <v>2.1</v>
      </c>
      <c r="Q80" s="494">
        <f t="shared" si="9"/>
        <v>5.84</v>
      </c>
      <c r="R80" s="347"/>
    </row>
    <row r="81" spans="1:18" s="117" customFormat="1" ht="18" x14ac:dyDescent="0.35">
      <c r="A81" s="511"/>
      <c r="B81" s="507" t="s">
        <v>108</v>
      </c>
      <c r="C81" s="508"/>
      <c r="D81" s="378"/>
      <c r="E81" s="740"/>
      <c r="F81" s="469">
        <v>0.8</v>
      </c>
      <c r="G81" s="470">
        <f>F81*D77/C77</f>
        <v>1.2</v>
      </c>
      <c r="H81" s="740"/>
      <c r="I81" s="427"/>
      <c r="J81" s="101"/>
      <c r="K81" s="465"/>
      <c r="L81" s="740"/>
      <c r="M81" s="493">
        <v>10</v>
      </c>
      <c r="N81" s="740"/>
      <c r="O81" s="425">
        <f>(F81*I77/100)+((F81*I77/100)*M81/100)</f>
        <v>6.5823999999999998</v>
      </c>
      <c r="P81" s="103">
        <f>(G81*J77/100)+((G81*J77/100)*M81/100)</f>
        <v>3.6959999999999997</v>
      </c>
      <c r="Q81" s="494">
        <f t="shared" si="9"/>
        <v>10.2784</v>
      </c>
      <c r="R81" s="347"/>
    </row>
    <row r="82" spans="1:18" s="117" customFormat="1" ht="18" x14ac:dyDescent="0.35">
      <c r="A82" s="511"/>
      <c r="B82" s="507" t="s">
        <v>293</v>
      </c>
      <c r="C82" s="508"/>
      <c r="D82" s="378"/>
      <c r="E82" s="740"/>
      <c r="F82" s="469">
        <v>0.3</v>
      </c>
      <c r="G82" s="470">
        <f>F82*D77/C77</f>
        <v>0.45</v>
      </c>
      <c r="H82" s="740"/>
      <c r="I82" s="427"/>
      <c r="J82" s="101"/>
      <c r="K82" s="465"/>
      <c r="L82" s="740"/>
      <c r="M82" s="493">
        <v>0</v>
      </c>
      <c r="N82" s="740"/>
      <c r="O82" s="425">
        <f>(F82*I77/100)+((F82*I77/100)*M82/100)</f>
        <v>2.2440000000000002</v>
      </c>
      <c r="P82" s="103">
        <f>(G82*J77/100)+((G82*J77/100)*M82/100)</f>
        <v>1.26</v>
      </c>
      <c r="Q82" s="494">
        <f t="shared" si="9"/>
        <v>3.5040000000000004</v>
      </c>
      <c r="R82" s="347"/>
    </row>
    <row r="83" spans="1:18" s="117" customFormat="1" ht="18.600000000000001" thickBot="1" x14ac:dyDescent="0.4">
      <c r="A83" s="512"/>
      <c r="B83" s="506" t="s">
        <v>316</v>
      </c>
      <c r="C83" s="513"/>
      <c r="D83" s="382"/>
      <c r="E83" s="740"/>
      <c r="F83" s="418">
        <v>0.2</v>
      </c>
      <c r="G83" s="419">
        <f>F83*D77/C77</f>
        <v>0.3</v>
      </c>
      <c r="H83" s="740"/>
      <c r="I83" s="420"/>
      <c r="J83" s="244"/>
      <c r="K83" s="460"/>
      <c r="L83" s="740"/>
      <c r="M83" s="486">
        <v>0</v>
      </c>
      <c r="N83" s="740"/>
      <c r="O83" s="425">
        <f>(F83*I77/100)+((F83*I77/100)*M83/100)</f>
        <v>1.496</v>
      </c>
      <c r="P83" s="103">
        <f>(G83*J77/100)+((G83*J77/100)*M83/100)</f>
        <v>0.84</v>
      </c>
      <c r="Q83" s="494">
        <f t="shared" si="9"/>
        <v>2.3359999999999999</v>
      </c>
      <c r="R83" s="347"/>
    </row>
    <row r="84" spans="1:18" ht="19.2" thickTop="1" thickBot="1" x14ac:dyDescent="0.4">
      <c r="A84" s="775" t="s">
        <v>311</v>
      </c>
      <c r="B84" s="776"/>
      <c r="C84" s="413">
        <v>100</v>
      </c>
      <c r="D84" s="376">
        <v>150</v>
      </c>
      <c r="E84" s="740"/>
      <c r="F84" s="516"/>
      <c r="G84" s="496"/>
      <c r="H84" s="740"/>
      <c r="I84" s="389">
        <v>40</v>
      </c>
      <c r="J84" s="255">
        <v>0</v>
      </c>
      <c r="K84" s="478">
        <f>I84+J84</f>
        <v>40</v>
      </c>
      <c r="L84" s="740"/>
      <c r="M84" s="479"/>
      <c r="N84" s="740"/>
      <c r="O84" s="383"/>
      <c r="P84" s="307"/>
      <c r="Q84" s="440">
        <f>Q85</f>
        <v>4</v>
      </c>
      <c r="R84" s="347"/>
    </row>
    <row r="85" spans="1:18" ht="19.2" thickTop="1" thickBot="1" x14ac:dyDescent="0.4">
      <c r="A85" s="515"/>
      <c r="B85" s="506" t="s">
        <v>315</v>
      </c>
      <c r="C85" s="416"/>
      <c r="D85" s="417"/>
      <c r="E85" s="740"/>
      <c r="F85" s="418">
        <v>8</v>
      </c>
      <c r="G85" s="419">
        <f>F85*D84/C84</f>
        <v>12</v>
      </c>
      <c r="H85" s="740"/>
      <c r="I85" s="420"/>
      <c r="J85" s="244"/>
      <c r="K85" s="460"/>
      <c r="L85" s="740"/>
      <c r="M85" s="486">
        <v>25</v>
      </c>
      <c r="N85" s="740"/>
      <c r="O85" s="423">
        <f>(F85*I84/100)+((F85*I84/100)*M85/100)</f>
        <v>4</v>
      </c>
      <c r="P85" s="318">
        <f>(G85*J84/100)+((G85*J84/100)*M85/100)</f>
        <v>0</v>
      </c>
      <c r="Q85" s="487">
        <f>O85+P85</f>
        <v>4</v>
      </c>
      <c r="R85" s="347"/>
    </row>
    <row r="86" spans="1:18" ht="19.2" thickTop="1" thickBot="1" x14ac:dyDescent="0.4">
      <c r="A86" s="775" t="s">
        <v>312</v>
      </c>
      <c r="B86" s="776"/>
      <c r="C86" s="413">
        <v>100</v>
      </c>
      <c r="D86" s="457"/>
      <c r="E86" s="740"/>
      <c r="F86" s="516"/>
      <c r="G86" s="496"/>
      <c r="H86" s="740"/>
      <c r="I86" s="389">
        <v>70</v>
      </c>
      <c r="J86" s="307"/>
      <c r="K86" s="478">
        <f>I86</f>
        <v>70</v>
      </c>
      <c r="L86" s="740"/>
      <c r="M86" s="479"/>
      <c r="N86" s="740"/>
      <c r="O86" s="383"/>
      <c r="P86" s="307"/>
      <c r="Q86" s="440">
        <f>Q87+Q88+Q89</f>
        <v>7.7000000000000011</v>
      </c>
      <c r="R86" s="347"/>
    </row>
    <row r="87" spans="1:18" ht="18.600000000000001" thickTop="1" x14ac:dyDescent="0.35">
      <c r="A87" s="517"/>
      <c r="B87" s="507" t="s">
        <v>453</v>
      </c>
      <c r="C87" s="508"/>
      <c r="D87" s="378"/>
      <c r="E87" s="740"/>
      <c r="F87" s="429">
        <v>7.5</v>
      </c>
      <c r="G87" s="492"/>
      <c r="H87" s="740"/>
      <c r="I87" s="392"/>
      <c r="J87" s="132"/>
      <c r="K87" s="408"/>
      <c r="L87" s="740"/>
      <c r="M87" s="493">
        <v>10</v>
      </c>
      <c r="N87" s="740"/>
      <c r="O87" s="402">
        <f>(F87*I86/100)+((F87*I86/100)*M87/100)</f>
        <v>5.7750000000000004</v>
      </c>
      <c r="P87" s="132"/>
      <c r="Q87" s="521">
        <f>O87</f>
        <v>5.7750000000000004</v>
      </c>
      <c r="R87" s="347"/>
    </row>
    <row r="88" spans="1:18" ht="18" x14ac:dyDescent="0.35">
      <c r="A88" s="517"/>
      <c r="B88" s="507" t="s">
        <v>109</v>
      </c>
      <c r="C88" s="508"/>
      <c r="D88" s="378"/>
      <c r="E88" s="740"/>
      <c r="F88" s="429">
        <v>1.5</v>
      </c>
      <c r="G88" s="492"/>
      <c r="H88" s="740"/>
      <c r="I88" s="392"/>
      <c r="J88" s="132"/>
      <c r="K88" s="408"/>
      <c r="L88" s="740"/>
      <c r="M88" s="493">
        <v>10</v>
      </c>
      <c r="N88" s="740"/>
      <c r="O88" s="402">
        <f>(F88*I86/100)+((F88*I86/100)*M88/100)</f>
        <v>1.155</v>
      </c>
      <c r="P88" s="132"/>
      <c r="Q88" s="521">
        <f t="shared" ref="Q88:Q89" si="10">O88</f>
        <v>1.155</v>
      </c>
      <c r="R88" s="347"/>
    </row>
    <row r="89" spans="1:18" ht="18.600000000000001" thickBot="1" x14ac:dyDescent="0.4">
      <c r="A89" s="518"/>
      <c r="B89" s="506" t="s">
        <v>178</v>
      </c>
      <c r="C89" s="513"/>
      <c r="D89" s="382"/>
      <c r="E89" s="740"/>
      <c r="F89" s="418">
        <v>1</v>
      </c>
      <c r="G89" s="497"/>
      <c r="H89" s="740"/>
      <c r="I89" s="394"/>
      <c r="J89" s="519"/>
      <c r="K89" s="520"/>
      <c r="L89" s="740"/>
      <c r="M89" s="486">
        <v>10</v>
      </c>
      <c r="N89" s="740"/>
      <c r="O89" s="402">
        <f>(F89*I86/100)+((F89*I86/100)*M89/100)</f>
        <v>0.77</v>
      </c>
      <c r="P89" s="519"/>
      <c r="Q89" s="521">
        <f t="shared" si="10"/>
        <v>0.77</v>
      </c>
      <c r="R89" s="347"/>
    </row>
    <row r="90" spans="1:18" ht="19.2" thickTop="1" thickBot="1" x14ac:dyDescent="0.4">
      <c r="A90" s="527" t="s">
        <v>256</v>
      </c>
      <c r="B90" s="528"/>
      <c r="C90" s="526">
        <v>100</v>
      </c>
      <c r="D90" s="376">
        <v>150</v>
      </c>
      <c r="E90" s="740"/>
      <c r="F90" s="516"/>
      <c r="G90" s="496"/>
      <c r="H90" s="740"/>
      <c r="I90" s="389">
        <v>79</v>
      </c>
      <c r="J90" s="255">
        <v>0</v>
      </c>
      <c r="K90" s="478">
        <f>I90*J90</f>
        <v>0</v>
      </c>
      <c r="L90" s="740"/>
      <c r="M90" s="525"/>
      <c r="N90" s="740"/>
      <c r="O90" s="383"/>
      <c r="P90" s="307"/>
      <c r="Q90" s="440">
        <f>Q91</f>
        <v>7.9</v>
      </c>
      <c r="R90" s="347"/>
    </row>
    <row r="91" spans="1:18" ht="19.2" thickTop="1" thickBot="1" x14ac:dyDescent="0.4">
      <c r="A91" s="531"/>
      <c r="B91" s="532" t="s">
        <v>256</v>
      </c>
      <c r="C91" s="533"/>
      <c r="D91" s="468"/>
      <c r="E91" s="740"/>
      <c r="F91" s="469">
        <f>C90*100/1000</f>
        <v>10</v>
      </c>
      <c r="G91" s="470">
        <f>D90*100/1000</f>
        <v>15</v>
      </c>
      <c r="H91" s="740"/>
      <c r="I91" s="447"/>
      <c r="J91" s="323"/>
      <c r="K91" s="459"/>
      <c r="L91" s="740"/>
      <c r="M91" s="534">
        <v>0</v>
      </c>
      <c r="N91" s="740"/>
      <c r="O91" s="404">
        <f>(F91*I90/100)+((F91*I90/100)*M91/100)</f>
        <v>7.9</v>
      </c>
      <c r="P91" s="522">
        <f>(G91*J90/100)+((G91*J90/100)*M91/100)</f>
        <v>0</v>
      </c>
      <c r="Q91" s="578">
        <f>O91+P91</f>
        <v>7.9</v>
      </c>
      <c r="R91" s="576"/>
    </row>
    <row r="92" spans="1:18" ht="19.2" thickTop="1" thickBot="1" x14ac:dyDescent="0.4">
      <c r="A92" s="816" t="s">
        <v>96</v>
      </c>
      <c r="B92" s="817"/>
      <c r="C92" s="413">
        <v>100</v>
      </c>
      <c r="D92" s="376">
        <v>150</v>
      </c>
      <c r="E92" s="740"/>
      <c r="F92" s="516"/>
      <c r="G92" s="496"/>
      <c r="H92" s="740"/>
      <c r="I92" s="389">
        <v>753</v>
      </c>
      <c r="J92" s="255">
        <v>195</v>
      </c>
      <c r="K92" s="478">
        <f>I92*J92</f>
        <v>146835</v>
      </c>
      <c r="L92" s="740"/>
      <c r="M92" s="525"/>
      <c r="N92" s="767"/>
      <c r="O92" s="109"/>
      <c r="P92" s="577"/>
      <c r="Q92" s="579">
        <f>SUM(Q93:Q97)</f>
        <v>122.06212500000001</v>
      </c>
      <c r="R92" s="576"/>
    </row>
    <row r="93" spans="1:18" ht="18.600000000000001" thickTop="1" x14ac:dyDescent="0.35">
      <c r="A93" s="537"/>
      <c r="B93" s="529" t="s">
        <v>319</v>
      </c>
      <c r="C93" s="191"/>
      <c r="D93" s="433"/>
      <c r="E93" s="740"/>
      <c r="F93" s="469">
        <v>10</v>
      </c>
      <c r="G93" s="514">
        <f>F93*D92/C92</f>
        <v>15</v>
      </c>
      <c r="H93" s="740"/>
      <c r="I93" s="427"/>
      <c r="J93" s="101"/>
      <c r="K93" s="465"/>
      <c r="L93" s="740"/>
      <c r="M93" s="481">
        <v>0</v>
      </c>
      <c r="N93" s="740"/>
      <c r="O93" s="539">
        <f>(F93*I92/100)+((F93*I92/100)*M93/100)</f>
        <v>75.3</v>
      </c>
      <c r="P93" s="540">
        <f>(G93*J92/100)+((G93*J92/100)*M93/100)</f>
        <v>29.25</v>
      </c>
      <c r="Q93" s="521">
        <f>O93+P93</f>
        <v>104.55</v>
      </c>
      <c r="R93" s="576"/>
    </row>
    <row r="94" spans="1:18" ht="18" x14ac:dyDescent="0.35">
      <c r="A94" s="537"/>
      <c r="B94" s="529" t="s">
        <v>108</v>
      </c>
      <c r="C94" s="191"/>
      <c r="D94" s="433"/>
      <c r="E94" s="740"/>
      <c r="F94" s="469">
        <v>1</v>
      </c>
      <c r="G94" s="514">
        <f>F94*D92/C92</f>
        <v>1.5</v>
      </c>
      <c r="H94" s="740"/>
      <c r="I94" s="427"/>
      <c r="J94" s="101"/>
      <c r="K94" s="465"/>
      <c r="L94" s="740"/>
      <c r="M94" s="481">
        <v>10</v>
      </c>
      <c r="N94" s="740"/>
      <c r="O94" s="425">
        <f>(F94*I92/100)+((F94*I92/100)*M94/100)</f>
        <v>8.2829999999999995</v>
      </c>
      <c r="P94" s="103">
        <f>(G94*J92/100)+((G94*J92/100)*M94/100)</f>
        <v>3.2174999999999998</v>
      </c>
      <c r="Q94" s="494">
        <f t="shared" ref="Q94:Q97" si="11">O94+P94</f>
        <v>11.500499999999999</v>
      </c>
      <c r="R94" s="576"/>
    </row>
    <row r="95" spans="1:18" ht="18" x14ac:dyDescent="0.35">
      <c r="A95" s="537"/>
      <c r="B95" s="529" t="s">
        <v>317</v>
      </c>
      <c r="C95" s="191"/>
      <c r="D95" s="433"/>
      <c r="E95" s="740"/>
      <c r="F95" s="469">
        <v>0.5</v>
      </c>
      <c r="G95" s="514">
        <f>F95*D92/C92</f>
        <v>0.75</v>
      </c>
      <c r="H95" s="740"/>
      <c r="I95" s="427"/>
      <c r="J95" s="101"/>
      <c r="K95" s="465"/>
      <c r="L95" s="740"/>
      <c r="M95" s="481">
        <v>0</v>
      </c>
      <c r="N95" s="740"/>
      <c r="O95" s="425">
        <f>(F95*I92/100)+((F95*I92/100)*M95/100)</f>
        <v>3.7650000000000001</v>
      </c>
      <c r="P95" s="103">
        <f>(G95*J92/100)+((G95*J92/100)*M95/100)</f>
        <v>1.4624999999999999</v>
      </c>
      <c r="Q95" s="494">
        <f t="shared" si="11"/>
        <v>5.2275</v>
      </c>
      <c r="R95" s="576"/>
    </row>
    <row r="96" spans="1:18" ht="18" x14ac:dyDescent="0.35">
      <c r="A96" s="537"/>
      <c r="B96" s="529" t="s">
        <v>318</v>
      </c>
      <c r="C96" s="191"/>
      <c r="D96" s="433"/>
      <c r="E96" s="740"/>
      <c r="F96" s="469">
        <v>0.05</v>
      </c>
      <c r="G96" s="514">
        <f>F96*D92/C92</f>
        <v>7.4999999999999997E-2</v>
      </c>
      <c r="H96" s="740"/>
      <c r="I96" s="427"/>
      <c r="J96" s="101"/>
      <c r="K96" s="465"/>
      <c r="L96" s="740"/>
      <c r="M96" s="481">
        <v>0</v>
      </c>
      <c r="N96" s="740"/>
      <c r="O96" s="425">
        <f>(F96*I92/100)+((F96*I92/100)*M96/100)</f>
        <v>0.3765</v>
      </c>
      <c r="P96" s="103">
        <f>(G96*J92/100)+((G96*J92/100)*M96/100)</f>
        <v>0.14624999999999999</v>
      </c>
      <c r="Q96" s="494">
        <f t="shared" si="11"/>
        <v>0.52275000000000005</v>
      </c>
      <c r="R96" s="576"/>
    </row>
    <row r="97" spans="1:18" ht="18.600000000000001" thickBot="1" x14ac:dyDescent="0.4">
      <c r="A97" s="538"/>
      <c r="B97" s="530" t="s">
        <v>168</v>
      </c>
      <c r="C97" s="416"/>
      <c r="D97" s="417"/>
      <c r="E97" s="740"/>
      <c r="F97" s="418">
        <v>2.5000000000000001E-2</v>
      </c>
      <c r="G97" s="514">
        <f>F97*D92/C92</f>
        <v>3.7499999999999999E-2</v>
      </c>
      <c r="H97" s="740"/>
      <c r="I97" s="420"/>
      <c r="J97" s="244"/>
      <c r="K97" s="460"/>
      <c r="L97" s="740"/>
      <c r="M97" s="482">
        <v>0</v>
      </c>
      <c r="N97" s="740"/>
      <c r="O97" s="423">
        <f>(F97*I92/100)+((F97*I92/100)*M97/100)</f>
        <v>0.18825</v>
      </c>
      <c r="P97" s="103">
        <f>(G97*J92/100)+((G97*J92/100)*M97/100)</f>
        <v>7.3124999999999996E-2</v>
      </c>
      <c r="Q97" s="580">
        <f t="shared" si="11"/>
        <v>0.26137500000000002</v>
      </c>
      <c r="R97" s="576"/>
    </row>
    <row r="98" spans="1:18" ht="19.2" thickTop="1" thickBot="1" x14ac:dyDescent="0.4">
      <c r="A98" s="816" t="s">
        <v>313</v>
      </c>
      <c r="B98" s="817"/>
      <c r="C98" s="431">
        <v>100</v>
      </c>
      <c r="D98" s="376">
        <v>150</v>
      </c>
      <c r="E98" s="740"/>
      <c r="F98" s="516"/>
      <c r="G98" s="496"/>
      <c r="H98" s="740"/>
      <c r="I98" s="389">
        <v>0</v>
      </c>
      <c r="J98" s="255">
        <v>0</v>
      </c>
      <c r="K98" s="478">
        <f>I98+J98</f>
        <v>0</v>
      </c>
      <c r="L98" s="740"/>
      <c r="M98" s="525"/>
      <c r="N98" s="740"/>
      <c r="O98" s="383"/>
      <c r="P98" s="400"/>
      <c r="Q98" s="579">
        <f>Q99</f>
        <v>0</v>
      </c>
      <c r="R98" s="576"/>
    </row>
    <row r="99" spans="1:18" ht="18.75" customHeight="1" thickBot="1" x14ac:dyDescent="0.35">
      <c r="A99" s="131"/>
      <c r="B99" s="529" t="s">
        <v>300</v>
      </c>
      <c r="C99" s="434"/>
      <c r="D99" s="417"/>
      <c r="E99" s="768"/>
      <c r="F99" s="418">
        <v>10</v>
      </c>
      <c r="G99" s="485">
        <f>F99*D98/C98</f>
        <v>15</v>
      </c>
      <c r="H99" s="768"/>
      <c r="I99" s="420"/>
      <c r="J99" s="244"/>
      <c r="K99" s="460"/>
      <c r="L99" s="768"/>
      <c r="M99" s="482"/>
      <c r="N99" s="768"/>
      <c r="O99" s="423">
        <f>(F99*I98/100)+((F99*I98/100)*M99/100)</f>
        <v>0</v>
      </c>
      <c r="P99" s="318">
        <f>(G99*J98/100)+((G99*J98/100)*M99/100)</f>
        <v>0</v>
      </c>
      <c r="Q99" s="523">
        <f>O99+P99</f>
        <v>0</v>
      </c>
      <c r="R99" s="576"/>
    </row>
  </sheetData>
  <dataConsolidate/>
  <mergeCells count="54">
    <mergeCell ref="L62:L99"/>
    <mergeCell ref="N62:N99"/>
    <mergeCell ref="A64:B64"/>
    <mergeCell ref="A73:B73"/>
    <mergeCell ref="A77:B77"/>
    <mergeCell ref="A66:B66"/>
    <mergeCell ref="A71:B71"/>
    <mergeCell ref="A75:B75"/>
    <mergeCell ref="A76:B76"/>
    <mergeCell ref="A92:B92"/>
    <mergeCell ref="A84:B84"/>
    <mergeCell ref="A86:B86"/>
    <mergeCell ref="A98:B98"/>
    <mergeCell ref="A62:B62"/>
    <mergeCell ref="E62:E99"/>
    <mergeCell ref="H62:H99"/>
    <mergeCell ref="A33:B33"/>
    <mergeCell ref="E56:E60"/>
    <mergeCell ref="H56:H60"/>
    <mergeCell ref="L56:L60"/>
    <mergeCell ref="N56:N60"/>
    <mergeCell ref="A46:B46"/>
    <mergeCell ref="A51:B51"/>
    <mergeCell ref="A53:B53"/>
    <mergeCell ref="A56:B56"/>
    <mergeCell ref="A49:B49"/>
    <mergeCell ref="A34:B34"/>
    <mergeCell ref="A41:B41"/>
    <mergeCell ref="A10:B10"/>
    <mergeCell ref="A16:B16"/>
    <mergeCell ref="A19:B19"/>
    <mergeCell ref="A21:B21"/>
    <mergeCell ref="A28:B28"/>
    <mergeCell ref="A1:B2"/>
    <mergeCell ref="C1:D1"/>
    <mergeCell ref="E1:E2"/>
    <mergeCell ref="F1:G1"/>
    <mergeCell ref="H1:H2"/>
    <mergeCell ref="R1:R2"/>
    <mergeCell ref="A55:R55"/>
    <mergeCell ref="A61:R61"/>
    <mergeCell ref="A3:R3"/>
    <mergeCell ref="I1:K1"/>
    <mergeCell ref="L1:L2"/>
    <mergeCell ref="M1:M2"/>
    <mergeCell ref="N1:N2"/>
    <mergeCell ref="A23:B23"/>
    <mergeCell ref="O1:Q1"/>
    <mergeCell ref="A4:B4"/>
    <mergeCell ref="E4:E54"/>
    <mergeCell ref="H4:H54"/>
    <mergeCell ref="L4:L54"/>
    <mergeCell ref="N4:N54"/>
    <mergeCell ref="A39:B39"/>
  </mergeCells>
  <phoneticPr fontId="6" type="noConversion"/>
  <pageMargins left="0.7" right="0.7" top="0.75" bottom="0.75" header="0.3" footer="0.3"/>
  <pageSetup paperSize="9" orientation="portrait" r:id="rId1"/>
  <ignoredErrors>
    <ignoredError sqref="G57 G59:G60" evalError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AA62DF-4E2F-4918-B7FD-2E6163E8957A}">
  <dimension ref="A1:R78"/>
  <sheetViews>
    <sheetView workbookViewId="0">
      <pane ySplit="4608" topLeftCell="A72"/>
      <selection activeCell="B5" sqref="B1:B1048576"/>
      <selection pane="bottomLeft" activeCell="G80" sqref="G80"/>
    </sheetView>
  </sheetViews>
  <sheetFormatPr baseColWidth="10" defaultRowHeight="14.4" outlineLevelRow="1" x14ac:dyDescent="0.3"/>
  <cols>
    <col min="2" max="2" width="45.33203125" customWidth="1"/>
    <col min="3" max="3" width="13.33203125" style="4" bestFit="1" customWidth="1"/>
    <col min="4" max="4" width="13.109375" style="4" customWidth="1"/>
    <col min="5" max="5" width="1.88671875" style="4" customWidth="1"/>
    <col min="6" max="6" width="12" style="4" customWidth="1"/>
    <col min="7" max="7" width="12.6640625" style="4" customWidth="1"/>
    <col min="8" max="8" width="1.88671875" style="4" customWidth="1"/>
    <col min="9" max="9" width="13.33203125" style="4" bestFit="1" customWidth="1"/>
    <col min="10" max="10" width="13.6640625" style="4" customWidth="1"/>
    <col min="11" max="11" width="12.109375" style="4" customWidth="1"/>
    <col min="12" max="12" width="1.88671875" style="4" customWidth="1"/>
    <col min="13" max="13" width="21.6640625" style="4" customWidth="1"/>
    <col min="14" max="14" width="1.88671875" style="4" customWidth="1"/>
    <col min="15" max="15" width="15.109375" style="4" customWidth="1"/>
    <col min="16" max="16" width="15" style="4" customWidth="1"/>
    <col min="17" max="17" width="18.44140625" style="75" customWidth="1"/>
    <col min="18" max="18" width="13.33203125" customWidth="1"/>
  </cols>
  <sheetData>
    <row r="1" spans="1:18" ht="150.75" customHeight="1" thickBot="1" x14ac:dyDescent="0.35">
      <c r="A1" s="741" t="s">
        <v>43</v>
      </c>
      <c r="B1" s="742"/>
      <c r="C1" s="725" t="s">
        <v>135</v>
      </c>
      <c r="D1" s="726"/>
      <c r="E1" s="727"/>
      <c r="F1" s="763" t="s">
        <v>279</v>
      </c>
      <c r="G1" s="764"/>
      <c r="H1" s="727"/>
      <c r="I1" s="765" t="s">
        <v>142</v>
      </c>
      <c r="J1" s="766"/>
      <c r="K1" s="766"/>
      <c r="L1" s="727"/>
      <c r="M1" s="759" t="s">
        <v>141</v>
      </c>
      <c r="N1" s="727"/>
      <c r="O1" s="735" t="s">
        <v>156</v>
      </c>
      <c r="P1" s="736"/>
      <c r="Q1" s="737"/>
      <c r="R1" s="718" t="s">
        <v>320</v>
      </c>
    </row>
    <row r="2" spans="1:18" ht="64.5" customHeight="1" thickBot="1" x14ac:dyDescent="0.35">
      <c r="A2" s="743"/>
      <c r="B2" s="744"/>
      <c r="C2" s="541" t="s">
        <v>132</v>
      </c>
      <c r="D2" s="542" t="s">
        <v>134</v>
      </c>
      <c r="E2" s="728"/>
      <c r="F2" s="543" t="s">
        <v>132</v>
      </c>
      <c r="G2" s="544" t="s">
        <v>134</v>
      </c>
      <c r="H2" s="728"/>
      <c r="I2" s="545" t="s">
        <v>130</v>
      </c>
      <c r="J2" s="546" t="s">
        <v>133</v>
      </c>
      <c r="K2" s="547" t="s">
        <v>143</v>
      </c>
      <c r="L2" s="728"/>
      <c r="M2" s="760"/>
      <c r="N2" s="728"/>
      <c r="O2" s="548" t="s">
        <v>130</v>
      </c>
      <c r="P2" s="549" t="s">
        <v>133</v>
      </c>
      <c r="Q2" s="550" t="s">
        <v>136</v>
      </c>
      <c r="R2" s="719"/>
    </row>
    <row r="3" spans="1:18" ht="31.8" thickBot="1" x14ac:dyDescent="0.35">
      <c r="A3" s="828" t="s">
        <v>121</v>
      </c>
      <c r="B3" s="829"/>
      <c r="C3" s="829"/>
      <c r="D3" s="829"/>
      <c r="E3" s="721"/>
      <c r="F3" s="829"/>
      <c r="G3" s="829"/>
      <c r="H3" s="721"/>
      <c r="I3" s="829"/>
      <c r="J3" s="829"/>
      <c r="K3" s="829"/>
      <c r="L3" s="721"/>
      <c r="M3" s="829"/>
      <c r="N3" s="721"/>
      <c r="O3" s="829"/>
      <c r="P3" s="829"/>
      <c r="Q3" s="829"/>
      <c r="R3" s="722"/>
    </row>
    <row r="4" spans="1:18" ht="19.2" thickTop="1" thickBot="1" x14ac:dyDescent="0.4">
      <c r="A4" s="795" t="s">
        <v>83</v>
      </c>
      <c r="B4" s="796"/>
      <c r="C4" s="413">
        <v>150</v>
      </c>
      <c r="D4" s="376">
        <v>150</v>
      </c>
      <c r="E4" s="740"/>
      <c r="F4" s="383"/>
      <c r="G4" s="608"/>
      <c r="H4" s="740"/>
      <c r="I4" s="389">
        <v>740</v>
      </c>
      <c r="J4" s="390">
        <v>250</v>
      </c>
      <c r="K4" s="391">
        <f>I4+J4</f>
        <v>990</v>
      </c>
      <c r="L4" s="740"/>
      <c r="M4" s="397"/>
      <c r="N4" s="740"/>
      <c r="O4" s="383"/>
      <c r="P4" s="304"/>
      <c r="Q4" s="193"/>
      <c r="R4" s="581"/>
    </row>
    <row r="5" spans="1:18" ht="18" x14ac:dyDescent="0.35">
      <c r="A5" s="377"/>
      <c r="B5" s="71" t="s">
        <v>322</v>
      </c>
      <c r="C5" s="508"/>
      <c r="D5" s="378"/>
      <c r="E5" s="740"/>
      <c r="F5" s="385">
        <v>7.5</v>
      </c>
      <c r="G5" s="607">
        <f>F5*D4/C4</f>
        <v>7.5</v>
      </c>
      <c r="H5" s="740"/>
      <c r="I5" s="392"/>
      <c r="J5" s="233"/>
      <c r="K5" s="393"/>
      <c r="L5" s="740"/>
      <c r="M5" s="398">
        <v>25</v>
      </c>
      <c r="N5" s="740"/>
      <c r="O5" s="402">
        <f>(F5*I4/100)+((F5*I4/100)*M5/100)</f>
        <v>69.375</v>
      </c>
      <c r="P5" s="84">
        <f>(G5*J4/100)+((G5*J4/100)*M5/100)</f>
        <v>23.4375</v>
      </c>
      <c r="Q5" s="403">
        <f>O5+P5</f>
        <v>92.8125</v>
      </c>
      <c r="R5" s="576"/>
    </row>
    <row r="6" spans="1:18" ht="18" x14ac:dyDescent="0.35">
      <c r="A6" s="377"/>
      <c r="B6" s="71" t="s">
        <v>212</v>
      </c>
      <c r="C6" s="508"/>
      <c r="D6" s="378"/>
      <c r="E6" s="740"/>
      <c r="F6" s="385">
        <v>3</v>
      </c>
      <c r="G6" s="607">
        <f>F6*D4/C4</f>
        <v>3</v>
      </c>
      <c r="H6" s="740"/>
      <c r="I6" s="392"/>
      <c r="J6" s="233"/>
      <c r="K6" s="393"/>
      <c r="L6" s="740"/>
      <c r="M6" s="398">
        <v>0</v>
      </c>
      <c r="N6" s="740"/>
      <c r="O6" s="402">
        <f>(F6*I4/100)+((F6*I4/100)*M6/100)</f>
        <v>22.2</v>
      </c>
      <c r="P6" s="84">
        <f>(G6*J4/100)+((G6*J4/100)*M6/100)</f>
        <v>7.5</v>
      </c>
      <c r="Q6" s="403">
        <f t="shared" ref="Q6:Q15" si="0">O6+P6</f>
        <v>29.7</v>
      </c>
      <c r="R6" s="576"/>
    </row>
    <row r="7" spans="1:18" ht="18" x14ac:dyDescent="0.35">
      <c r="A7" s="377"/>
      <c r="B7" s="71" t="s">
        <v>205</v>
      </c>
      <c r="C7" s="508"/>
      <c r="D7" s="378"/>
      <c r="E7" s="740"/>
      <c r="F7" s="385">
        <v>1.5</v>
      </c>
      <c r="G7" s="607">
        <f>F7*D4/C4</f>
        <v>1.5</v>
      </c>
      <c r="H7" s="740"/>
      <c r="I7" s="392"/>
      <c r="J7" s="233"/>
      <c r="K7" s="393"/>
      <c r="L7" s="740"/>
      <c r="M7" s="398">
        <v>0</v>
      </c>
      <c r="N7" s="740"/>
      <c r="O7" s="402">
        <f>(F7*I4/100)+((F7*I4/100)*M7/100)</f>
        <v>11.1</v>
      </c>
      <c r="P7" s="84">
        <f>(G7*J4/100)+((G7*J4/100)*M7/100)</f>
        <v>3.75</v>
      </c>
      <c r="Q7" s="403">
        <f t="shared" si="0"/>
        <v>14.85</v>
      </c>
      <c r="R7" s="576"/>
    </row>
    <row r="8" spans="1:18" ht="18" x14ac:dyDescent="0.35">
      <c r="A8" s="377"/>
      <c r="B8" s="71" t="s">
        <v>323</v>
      </c>
      <c r="C8" s="508"/>
      <c r="D8" s="378"/>
      <c r="E8" s="740"/>
      <c r="F8" s="385">
        <v>0.375</v>
      </c>
      <c r="G8" s="607">
        <f>F8*D4/C4</f>
        <v>0.375</v>
      </c>
      <c r="H8" s="740"/>
      <c r="I8" s="392"/>
      <c r="J8" s="233"/>
      <c r="K8" s="393"/>
      <c r="L8" s="740"/>
      <c r="M8" s="398">
        <v>0</v>
      </c>
      <c r="N8" s="740"/>
      <c r="O8" s="402">
        <f>(F8*I4/100)+((F8*I4/100)*M8/100)</f>
        <v>2.7749999999999999</v>
      </c>
      <c r="P8" s="84">
        <f>(G8*J4/100)+((G8*J4/100)*M8/100)</f>
        <v>0.9375</v>
      </c>
      <c r="Q8" s="403">
        <f t="shared" si="0"/>
        <v>3.7124999999999999</v>
      </c>
      <c r="R8" s="576"/>
    </row>
    <row r="9" spans="1:18" ht="18" x14ac:dyDescent="0.35">
      <c r="A9" s="582"/>
      <c r="B9" s="71" t="s">
        <v>324</v>
      </c>
      <c r="C9" s="191"/>
      <c r="D9" s="433"/>
      <c r="E9" s="740"/>
      <c r="F9" s="429">
        <v>1.5</v>
      </c>
      <c r="G9" s="607">
        <f>F9*D4/C4</f>
        <v>1.5</v>
      </c>
      <c r="H9" s="740"/>
      <c r="I9" s="427"/>
      <c r="J9" s="97"/>
      <c r="K9" s="428"/>
      <c r="L9" s="740"/>
      <c r="M9" s="426">
        <v>0</v>
      </c>
      <c r="N9" s="740"/>
      <c r="O9" s="402">
        <f>(F9*I4/100)+((F9*I4/100)*M9/100)</f>
        <v>11.1</v>
      </c>
      <c r="P9" s="84">
        <f>(G9*J4/100)+((G9*J4/100)*M9/100)</f>
        <v>3.75</v>
      </c>
      <c r="Q9" s="403">
        <f t="shared" si="0"/>
        <v>14.85</v>
      </c>
      <c r="R9" s="576"/>
    </row>
    <row r="10" spans="1:18" ht="18" x14ac:dyDescent="0.35">
      <c r="A10" s="582"/>
      <c r="B10" s="71" t="s">
        <v>327</v>
      </c>
      <c r="C10" s="191"/>
      <c r="D10" s="433"/>
      <c r="E10" s="740"/>
      <c r="F10" s="429">
        <v>4.4999999999999998E-2</v>
      </c>
      <c r="G10" s="607">
        <f>F10*D4/C4</f>
        <v>4.4999999999999998E-2</v>
      </c>
      <c r="H10" s="740"/>
      <c r="I10" s="427"/>
      <c r="J10" s="97"/>
      <c r="K10" s="428"/>
      <c r="L10" s="740"/>
      <c r="M10" s="426">
        <v>0</v>
      </c>
      <c r="N10" s="740"/>
      <c r="O10" s="402">
        <f>(F10*I4/100)+((F10*I4/100)*M10/100)</f>
        <v>0.33299999999999996</v>
      </c>
      <c r="P10" s="84">
        <f>(G10*J4/100)+((G10*J4/100)*M10/100)</f>
        <v>0.1125</v>
      </c>
      <c r="Q10" s="403">
        <f t="shared" si="0"/>
        <v>0.44549999999999995</v>
      </c>
      <c r="R10" s="576"/>
    </row>
    <row r="11" spans="1:18" ht="18" x14ac:dyDescent="0.35">
      <c r="A11" s="582"/>
      <c r="B11" s="71" t="s">
        <v>329</v>
      </c>
      <c r="C11" s="191"/>
      <c r="D11" s="433"/>
      <c r="E11" s="740"/>
      <c r="F11" s="429">
        <v>1.05</v>
      </c>
      <c r="G11" s="607">
        <f>F11*D4/C4</f>
        <v>1.05</v>
      </c>
      <c r="H11" s="740"/>
      <c r="I11" s="427"/>
      <c r="J11" s="97"/>
      <c r="K11" s="428"/>
      <c r="L11" s="740"/>
      <c r="M11" s="426">
        <v>10</v>
      </c>
      <c r="N11" s="740"/>
      <c r="O11" s="402">
        <f>(F11*I4/100)+((F11*I4/100)*M11/100)</f>
        <v>8.5469999999999988</v>
      </c>
      <c r="P11" s="84">
        <f>(G11*J4/100)+((G11*J4/100)*M11/100)</f>
        <v>2.8875000000000002</v>
      </c>
      <c r="Q11" s="403">
        <f t="shared" si="0"/>
        <v>11.4345</v>
      </c>
      <c r="R11" s="576"/>
    </row>
    <row r="12" spans="1:18" ht="18" x14ac:dyDescent="0.35">
      <c r="A12" s="582"/>
      <c r="B12" s="71" t="s">
        <v>328</v>
      </c>
      <c r="C12" s="191"/>
      <c r="D12" s="433"/>
      <c r="E12" s="740"/>
      <c r="F12" s="429">
        <v>0.75</v>
      </c>
      <c r="G12" s="607">
        <f>F12*D4/C4</f>
        <v>0.75</v>
      </c>
      <c r="H12" s="740"/>
      <c r="I12" s="427"/>
      <c r="J12" s="97"/>
      <c r="K12" s="428"/>
      <c r="L12" s="740"/>
      <c r="M12" s="426">
        <v>15</v>
      </c>
      <c r="N12" s="740"/>
      <c r="O12" s="402">
        <f>(F12*I4/100)+((F12*I4/100)*M12/100)</f>
        <v>6.3825000000000003</v>
      </c>
      <c r="P12" s="84">
        <f>(G12*J4/100)+((G12*J4/100)*M12/100)</f>
        <v>2.15625</v>
      </c>
      <c r="Q12" s="403">
        <f t="shared" si="0"/>
        <v>8.5387500000000003</v>
      </c>
      <c r="R12" s="576"/>
    </row>
    <row r="13" spans="1:18" ht="17.25" customHeight="1" outlineLevel="1" x14ac:dyDescent="0.3">
      <c r="A13" s="583"/>
      <c r="B13" s="71" t="s">
        <v>138</v>
      </c>
      <c r="C13" s="191"/>
      <c r="D13" s="433"/>
      <c r="E13" s="740"/>
      <c r="F13" s="429">
        <v>0.15</v>
      </c>
      <c r="G13" s="607">
        <f>F13*D4/C4</f>
        <v>0.15</v>
      </c>
      <c r="H13" s="740"/>
      <c r="I13" s="427"/>
      <c r="J13" s="97"/>
      <c r="K13" s="428"/>
      <c r="L13" s="740"/>
      <c r="M13" s="426">
        <v>0</v>
      </c>
      <c r="N13" s="740"/>
      <c r="O13" s="402">
        <f>(F13*I4/100)+((F13*I4/100)*M13/100)</f>
        <v>1.1100000000000001</v>
      </c>
      <c r="P13" s="84">
        <f>(G13*J4/100)+((G13*J4/100)*M13/100)</f>
        <v>0.375</v>
      </c>
      <c r="Q13" s="403">
        <f t="shared" si="0"/>
        <v>1.4850000000000001</v>
      </c>
      <c r="R13" s="576"/>
    </row>
    <row r="14" spans="1:18" ht="15.75" customHeight="1" outlineLevel="1" x14ac:dyDescent="0.3">
      <c r="A14" s="583"/>
      <c r="B14" s="71" t="s">
        <v>325</v>
      </c>
      <c r="C14" s="191"/>
      <c r="D14" s="433"/>
      <c r="E14" s="740"/>
      <c r="F14" s="429">
        <v>7.4999999999999997E-2</v>
      </c>
      <c r="G14" s="607">
        <f>F14*D4/C4</f>
        <v>7.4999999999999997E-2</v>
      </c>
      <c r="H14" s="740"/>
      <c r="I14" s="427"/>
      <c r="J14" s="97"/>
      <c r="K14" s="428"/>
      <c r="L14" s="740"/>
      <c r="M14" s="426">
        <v>0</v>
      </c>
      <c r="N14" s="740"/>
      <c r="O14" s="402">
        <f>(F14*I4/100)+((F14*I4/100)*M14/100)</f>
        <v>0.55500000000000005</v>
      </c>
      <c r="P14" s="84">
        <f>(G14*J4/100)+((G14*J4/100)*M14/100)</f>
        <v>0.1875</v>
      </c>
      <c r="Q14" s="403">
        <f t="shared" si="0"/>
        <v>0.74250000000000005</v>
      </c>
      <c r="R14" s="576"/>
    </row>
    <row r="15" spans="1:18" ht="16.5" customHeight="1" outlineLevel="1" thickBot="1" x14ac:dyDescent="0.35">
      <c r="A15" s="414"/>
      <c r="B15" s="415" t="s">
        <v>326</v>
      </c>
      <c r="C15" s="416"/>
      <c r="D15" s="417"/>
      <c r="E15" s="740"/>
      <c r="F15" s="418">
        <v>1.5</v>
      </c>
      <c r="G15" s="607">
        <f>F15*D4/C4</f>
        <v>1.5</v>
      </c>
      <c r="H15" s="740"/>
      <c r="I15" s="420"/>
      <c r="J15" s="302"/>
      <c r="K15" s="421"/>
      <c r="L15" s="740"/>
      <c r="M15" s="422">
        <v>0</v>
      </c>
      <c r="N15" s="740"/>
      <c r="O15" s="402">
        <f>(F15*I4/100)+((F15*I4/100)*M15/100)</f>
        <v>11.1</v>
      </c>
      <c r="P15" s="84">
        <f>(G15*J4/100)+((G15*J4/100)*M15/100)</f>
        <v>3.75</v>
      </c>
      <c r="Q15" s="403">
        <f t="shared" si="0"/>
        <v>14.85</v>
      </c>
      <c r="R15" s="576"/>
    </row>
    <row r="16" spans="1:18" ht="19.2" thickTop="1" thickBot="1" x14ac:dyDescent="0.4">
      <c r="A16" s="795" t="s">
        <v>331</v>
      </c>
      <c r="B16" s="796"/>
      <c r="C16" s="413">
        <v>100</v>
      </c>
      <c r="D16" s="376">
        <v>100</v>
      </c>
      <c r="E16" s="740"/>
      <c r="F16" s="383"/>
      <c r="G16" s="384"/>
      <c r="H16" s="740"/>
      <c r="I16" s="389">
        <v>35</v>
      </c>
      <c r="J16" s="390">
        <v>0</v>
      </c>
      <c r="K16" s="391">
        <f>I16+J16</f>
        <v>35</v>
      </c>
      <c r="L16" s="740"/>
      <c r="M16" s="397"/>
      <c r="N16" s="740"/>
      <c r="O16" s="383"/>
      <c r="P16" s="304"/>
      <c r="Q16" s="586"/>
      <c r="R16" s="576"/>
    </row>
    <row r="17" spans="1:18" ht="15" outlineLevel="1" thickBot="1" x14ac:dyDescent="0.35">
      <c r="A17" s="414"/>
      <c r="B17" s="415" t="s">
        <v>330</v>
      </c>
      <c r="C17" s="416"/>
      <c r="D17" s="417"/>
      <c r="E17" s="740"/>
      <c r="F17" s="418"/>
      <c r="G17" s="419">
        <f>F17*D16/C16</f>
        <v>0</v>
      </c>
      <c r="H17" s="740"/>
      <c r="I17" s="420"/>
      <c r="J17" s="302"/>
      <c r="K17" s="421"/>
      <c r="L17" s="740"/>
      <c r="M17" s="422">
        <v>0</v>
      </c>
      <c r="N17" s="740"/>
      <c r="O17" s="423">
        <f>(F17*I16/100)+((F17*I16/100)*M17/100)</f>
        <v>0</v>
      </c>
      <c r="P17" s="258">
        <f>(G17*J16/100)+((G17*J16/100)*M17/100)</f>
        <v>0</v>
      </c>
      <c r="Q17" s="406">
        <f>O17+P17</f>
        <v>0</v>
      </c>
      <c r="R17" s="576"/>
    </row>
    <row r="18" spans="1:18" ht="19.2" outlineLevel="1" thickTop="1" thickBot="1" x14ac:dyDescent="0.4">
      <c r="A18" s="795" t="s">
        <v>332</v>
      </c>
      <c r="B18" s="796"/>
      <c r="C18" s="413">
        <v>100</v>
      </c>
      <c r="D18" s="457"/>
      <c r="E18" s="794"/>
      <c r="F18" s="383"/>
      <c r="G18" s="384"/>
      <c r="H18" s="794"/>
      <c r="I18" s="389">
        <v>36</v>
      </c>
      <c r="J18" s="462"/>
      <c r="K18" s="391">
        <f>I18</f>
        <v>36</v>
      </c>
      <c r="L18" s="794"/>
      <c r="M18" s="397"/>
      <c r="N18" s="794"/>
      <c r="O18" s="383"/>
      <c r="P18" s="304"/>
      <c r="Q18" s="587"/>
      <c r="R18" s="576"/>
    </row>
    <row r="19" spans="1:18" ht="18" outlineLevel="1" x14ac:dyDescent="0.35">
      <c r="A19" s="377"/>
      <c r="B19" s="71" t="s">
        <v>333</v>
      </c>
      <c r="C19" s="508"/>
      <c r="D19" s="378"/>
      <c r="E19" s="794"/>
      <c r="F19" s="385">
        <v>7</v>
      </c>
      <c r="G19" s="408"/>
      <c r="H19" s="794"/>
      <c r="I19" s="392"/>
      <c r="J19" s="233"/>
      <c r="K19" s="393"/>
      <c r="L19" s="794"/>
      <c r="M19" s="398">
        <v>10</v>
      </c>
      <c r="N19" s="794"/>
      <c r="O19" s="402">
        <f>(F19*I18/100)+((F19*I18/100)*M19/100)</f>
        <v>2.7720000000000002</v>
      </c>
      <c r="P19" s="374"/>
      <c r="Q19" s="403">
        <f>O19</f>
        <v>2.7720000000000002</v>
      </c>
      <c r="R19" s="576"/>
    </row>
    <row r="20" spans="1:18" ht="18" outlineLevel="1" x14ac:dyDescent="0.35">
      <c r="A20" s="377"/>
      <c r="B20" s="71" t="s">
        <v>178</v>
      </c>
      <c r="C20" s="508"/>
      <c r="D20" s="378"/>
      <c r="E20" s="794"/>
      <c r="F20" s="385">
        <v>1.5</v>
      </c>
      <c r="G20" s="408"/>
      <c r="H20" s="794"/>
      <c r="I20" s="392"/>
      <c r="J20" s="233"/>
      <c r="K20" s="393"/>
      <c r="L20" s="794"/>
      <c r="M20" s="398">
        <v>10</v>
      </c>
      <c r="N20" s="794"/>
      <c r="O20" s="402">
        <f>(F20*I18/100)+((F20*I18/100)*M20/100)</f>
        <v>0.59400000000000008</v>
      </c>
      <c r="P20" s="374"/>
      <c r="Q20" s="403">
        <f t="shared" ref="Q20:Q22" si="1">O20</f>
        <v>0.59400000000000008</v>
      </c>
      <c r="R20" s="576"/>
    </row>
    <row r="21" spans="1:18" ht="18" outlineLevel="1" x14ac:dyDescent="0.35">
      <c r="A21" s="442"/>
      <c r="B21" s="251" t="s">
        <v>148</v>
      </c>
      <c r="C21" s="508"/>
      <c r="D21" s="378"/>
      <c r="E21" s="794"/>
      <c r="F21" s="385">
        <v>1</v>
      </c>
      <c r="G21" s="408"/>
      <c r="H21" s="794"/>
      <c r="I21" s="392"/>
      <c r="J21" s="233"/>
      <c r="K21" s="393"/>
      <c r="L21" s="794"/>
      <c r="M21" s="398">
        <v>10</v>
      </c>
      <c r="N21" s="794"/>
      <c r="O21" s="402">
        <f>(F21*I18/100)+((F21*I18/100)*M21/100)</f>
        <v>0.39599999999999996</v>
      </c>
      <c r="P21" s="374"/>
      <c r="Q21" s="403">
        <f t="shared" si="1"/>
        <v>0.39599999999999996</v>
      </c>
      <c r="R21" s="576"/>
    </row>
    <row r="22" spans="1:18" ht="18.600000000000001" outlineLevel="1" thickBot="1" x14ac:dyDescent="0.4">
      <c r="A22" s="442"/>
      <c r="B22" s="443" t="s">
        <v>162</v>
      </c>
      <c r="C22" s="585"/>
      <c r="D22" s="445"/>
      <c r="E22" s="794"/>
      <c r="F22" s="446">
        <v>0.5</v>
      </c>
      <c r="G22" s="459"/>
      <c r="H22" s="794"/>
      <c r="I22" s="447"/>
      <c r="J22" s="264"/>
      <c r="K22" s="448"/>
      <c r="L22" s="794"/>
      <c r="M22" s="449">
        <v>0</v>
      </c>
      <c r="N22" s="794"/>
      <c r="O22" s="402">
        <f>(F22*I18/100)+((F22*I18/100)*M22/100)</f>
        <v>0.18</v>
      </c>
      <c r="P22" s="270"/>
      <c r="Q22" s="403">
        <f t="shared" si="1"/>
        <v>0.18</v>
      </c>
      <c r="R22" s="576"/>
    </row>
    <row r="23" spans="1:18" ht="19.2" outlineLevel="1" thickTop="1" thickBot="1" x14ac:dyDescent="0.4">
      <c r="A23" s="795" t="s">
        <v>334</v>
      </c>
      <c r="B23" s="750"/>
      <c r="C23" s="413">
        <v>100</v>
      </c>
      <c r="D23" s="457"/>
      <c r="E23" s="740"/>
      <c r="F23" s="383"/>
      <c r="G23" s="384"/>
      <c r="H23" s="740"/>
      <c r="I23" s="389">
        <v>138</v>
      </c>
      <c r="J23" s="462"/>
      <c r="K23" s="391">
        <f>I23</f>
        <v>138</v>
      </c>
      <c r="L23" s="740"/>
      <c r="M23" s="397"/>
      <c r="N23" s="740"/>
      <c r="O23" s="383"/>
      <c r="P23" s="304"/>
      <c r="Q23" s="587"/>
      <c r="R23" s="576"/>
    </row>
    <row r="24" spans="1:18" ht="18.600000000000001" outlineLevel="1" thickBot="1" x14ac:dyDescent="0.4">
      <c r="A24" s="379"/>
      <c r="B24" s="286" t="s">
        <v>322</v>
      </c>
      <c r="C24" s="513"/>
      <c r="D24" s="382"/>
      <c r="E24" s="740"/>
      <c r="F24" s="446">
        <v>10</v>
      </c>
      <c r="G24" s="520"/>
      <c r="H24" s="740"/>
      <c r="I24" s="394"/>
      <c r="J24" s="395"/>
      <c r="K24" s="396"/>
      <c r="L24" s="740"/>
      <c r="M24" s="159">
        <v>20</v>
      </c>
      <c r="N24" s="740"/>
      <c r="O24" s="423">
        <f>(F24*I23/100)+((F24*I23/100)*M24/100)</f>
        <v>16.560000000000002</v>
      </c>
      <c r="P24" s="461"/>
      <c r="Q24" s="424">
        <f>O24</f>
        <v>16.560000000000002</v>
      </c>
      <c r="R24" s="576"/>
    </row>
    <row r="25" spans="1:18" ht="19.2" outlineLevel="1" thickTop="1" thickBot="1" x14ac:dyDescent="0.4">
      <c r="A25" s="810" t="s">
        <v>114</v>
      </c>
      <c r="B25" s="811"/>
      <c r="C25" s="589">
        <v>100</v>
      </c>
      <c r="D25" s="376">
        <v>100</v>
      </c>
      <c r="E25" s="740"/>
      <c r="F25" s="383"/>
      <c r="G25" s="384"/>
      <c r="H25" s="740"/>
      <c r="I25" s="389">
        <v>152</v>
      </c>
      <c r="J25" s="390"/>
      <c r="K25" s="391">
        <f>I25+J25</f>
        <v>152</v>
      </c>
      <c r="L25" s="740"/>
      <c r="M25" s="397"/>
      <c r="N25" s="740"/>
      <c r="O25" s="383"/>
      <c r="P25" s="304"/>
      <c r="Q25" s="587"/>
      <c r="R25" s="576"/>
    </row>
    <row r="26" spans="1:18" ht="18.600000000000001" outlineLevel="1" thickBot="1" x14ac:dyDescent="0.4">
      <c r="A26" s="488"/>
      <c r="B26" s="590" t="s">
        <v>335</v>
      </c>
      <c r="C26" s="591"/>
      <c r="D26" s="417"/>
      <c r="E26" s="740"/>
      <c r="F26" s="394"/>
      <c r="G26" s="520"/>
      <c r="H26" s="740"/>
      <c r="I26" s="394"/>
      <c r="J26" s="395"/>
      <c r="K26" s="396"/>
      <c r="L26" s="740"/>
      <c r="M26" s="159">
        <v>0</v>
      </c>
      <c r="N26" s="740"/>
      <c r="O26" s="423">
        <f>I25*C25/100</f>
        <v>152</v>
      </c>
      <c r="P26" s="258">
        <f>J25*D25/100</f>
        <v>0</v>
      </c>
      <c r="Q26" s="424">
        <f>O26+P26</f>
        <v>152</v>
      </c>
      <c r="R26" s="576"/>
    </row>
    <row r="27" spans="1:18" ht="19.2" thickTop="1" thickBot="1" x14ac:dyDescent="0.4">
      <c r="A27" s="826" t="s">
        <v>336</v>
      </c>
      <c r="B27" s="827"/>
      <c r="C27" s="584">
        <v>100</v>
      </c>
      <c r="D27" s="382"/>
      <c r="E27" s="740"/>
      <c r="F27" s="451"/>
      <c r="G27" s="452"/>
      <c r="H27" s="740"/>
      <c r="I27" s="453">
        <v>67</v>
      </c>
      <c r="J27" s="575"/>
      <c r="K27" s="454">
        <f>I27</f>
        <v>67</v>
      </c>
      <c r="L27" s="740"/>
      <c r="M27" s="455"/>
      <c r="N27" s="740"/>
      <c r="O27" s="501">
        <f>I27*C27/100</f>
        <v>67</v>
      </c>
      <c r="P27" s="456"/>
      <c r="Q27" s="587"/>
      <c r="R27" s="576"/>
    </row>
    <row r="28" spans="1:18" ht="19.2" thickTop="1" thickBot="1" x14ac:dyDescent="0.4">
      <c r="A28" s="806" t="s">
        <v>337</v>
      </c>
      <c r="B28" s="746"/>
      <c r="C28" s="413">
        <v>100</v>
      </c>
      <c r="D28" s="376">
        <v>100</v>
      </c>
      <c r="E28" s="740"/>
      <c r="F28" s="383"/>
      <c r="G28" s="384"/>
      <c r="H28" s="740"/>
      <c r="I28" s="389">
        <v>337</v>
      </c>
      <c r="J28" s="390"/>
      <c r="K28" s="391">
        <f>I28+J28</f>
        <v>337</v>
      </c>
      <c r="L28" s="740"/>
      <c r="M28" s="397"/>
      <c r="N28" s="740"/>
      <c r="O28" s="383"/>
      <c r="P28" s="304"/>
      <c r="Q28" s="587"/>
      <c r="R28" s="576"/>
    </row>
    <row r="29" spans="1:18" ht="18" customHeight="1" outlineLevel="1" thickBot="1" x14ac:dyDescent="0.35">
      <c r="A29" s="593"/>
      <c r="B29" s="614" t="s">
        <v>339</v>
      </c>
      <c r="C29" s="416"/>
      <c r="D29" s="417"/>
      <c r="E29" s="740"/>
      <c r="F29" s="418">
        <v>10</v>
      </c>
      <c r="G29" s="419">
        <f>F29*D28/C28</f>
        <v>10</v>
      </c>
      <c r="H29" s="740"/>
      <c r="I29" s="420"/>
      <c r="J29" s="302"/>
      <c r="K29" s="421"/>
      <c r="L29" s="740"/>
      <c r="M29" s="422">
        <v>10</v>
      </c>
      <c r="N29" s="740"/>
      <c r="O29" s="423">
        <f>(F29*I28/100)+((F29*I28/100)*M29/100)</f>
        <v>37.07</v>
      </c>
      <c r="P29" s="258">
        <f>(G29*J28/100)+((G29*J28/100)*M29/100)</f>
        <v>0</v>
      </c>
      <c r="Q29" s="424">
        <f>O29+P29</f>
        <v>37.07</v>
      </c>
      <c r="R29" s="592"/>
    </row>
    <row r="30" spans="1:18" ht="19.2" thickTop="1" thickBot="1" x14ac:dyDescent="0.4">
      <c r="A30" s="822" t="s">
        <v>431</v>
      </c>
      <c r="B30" s="823"/>
      <c r="C30" s="413">
        <v>100</v>
      </c>
      <c r="D30" s="457"/>
      <c r="E30" s="740"/>
      <c r="F30" s="383"/>
      <c r="G30" s="384"/>
      <c r="H30" s="740"/>
      <c r="I30" s="389">
        <v>72</v>
      </c>
      <c r="J30" s="462"/>
      <c r="K30" s="391">
        <f>I30</f>
        <v>72</v>
      </c>
      <c r="L30" s="740"/>
      <c r="M30" s="397"/>
      <c r="N30" s="740"/>
      <c r="O30" s="383"/>
      <c r="P30" s="304"/>
      <c r="Q30" s="587"/>
      <c r="R30" s="576"/>
    </row>
    <row r="31" spans="1:18" outlineLevel="1" x14ac:dyDescent="0.3">
      <c r="A31" s="713"/>
      <c r="B31" s="714" t="s">
        <v>339</v>
      </c>
      <c r="C31" s="191"/>
      <c r="D31" s="433"/>
      <c r="E31" s="740"/>
      <c r="F31" s="429">
        <v>7</v>
      </c>
      <c r="G31" s="465"/>
      <c r="H31" s="740"/>
      <c r="I31" s="427"/>
      <c r="J31" s="97"/>
      <c r="K31" s="428"/>
      <c r="L31" s="740"/>
      <c r="M31" s="426">
        <v>10</v>
      </c>
      <c r="N31" s="740"/>
      <c r="O31" s="425">
        <f>(F31*I29/100)+((F31*I29/100)*M31/100)</f>
        <v>0</v>
      </c>
      <c r="P31" s="102"/>
      <c r="Q31" s="466">
        <f>O31</f>
        <v>0</v>
      </c>
      <c r="R31" s="576"/>
    </row>
    <row r="32" spans="1:18" outlineLevel="1" x14ac:dyDescent="0.3">
      <c r="A32" s="713"/>
      <c r="B32" s="714" t="s">
        <v>109</v>
      </c>
      <c r="C32" s="191"/>
      <c r="D32" s="433"/>
      <c r="E32" s="740"/>
      <c r="F32" s="429">
        <v>1</v>
      </c>
      <c r="G32" s="465"/>
      <c r="H32" s="740"/>
      <c r="I32" s="427"/>
      <c r="J32" s="97"/>
      <c r="K32" s="428"/>
      <c r="L32" s="740"/>
      <c r="M32" s="426">
        <v>0</v>
      </c>
      <c r="N32" s="740"/>
      <c r="O32" s="425">
        <f>(F32*I30/100)+((F32*I30/100)*M32/100)</f>
        <v>0.72</v>
      </c>
      <c r="P32" s="102"/>
      <c r="Q32" s="466">
        <f>O32</f>
        <v>0.72</v>
      </c>
      <c r="R32" s="576"/>
    </row>
    <row r="33" spans="1:18" ht="15" outlineLevel="1" thickBot="1" x14ac:dyDescent="0.35">
      <c r="A33" s="715"/>
      <c r="B33" s="714" t="s">
        <v>178</v>
      </c>
      <c r="C33" s="416"/>
      <c r="D33" s="417"/>
      <c r="E33" s="740"/>
      <c r="F33" s="418">
        <v>2</v>
      </c>
      <c r="G33" s="460"/>
      <c r="H33" s="740"/>
      <c r="I33" s="420"/>
      <c r="J33" s="302"/>
      <c r="K33" s="421"/>
      <c r="L33" s="740"/>
      <c r="M33" s="422">
        <v>0</v>
      </c>
      <c r="N33" s="740"/>
      <c r="O33" s="423">
        <f>(F33*I30/100)+((F33*I30/100)*M33/100)</f>
        <v>1.44</v>
      </c>
      <c r="P33" s="461"/>
      <c r="Q33" s="424">
        <f>O33</f>
        <v>1.44</v>
      </c>
      <c r="R33" s="594"/>
    </row>
    <row r="34" spans="1:18" ht="19.2" thickTop="1" thickBot="1" x14ac:dyDescent="0.4">
      <c r="A34" s="806" t="s">
        <v>338</v>
      </c>
      <c r="B34" s="746"/>
      <c r="C34" s="413">
        <v>100</v>
      </c>
      <c r="D34" s="457"/>
      <c r="E34" s="794"/>
      <c r="F34" s="383"/>
      <c r="G34" s="384"/>
      <c r="H34" s="794"/>
      <c r="I34" s="389">
        <v>0</v>
      </c>
      <c r="J34" s="462"/>
      <c r="K34" s="391">
        <f>I34</f>
        <v>0</v>
      </c>
      <c r="L34" s="794"/>
      <c r="M34" s="397"/>
      <c r="N34" s="794"/>
      <c r="O34" s="383"/>
      <c r="P34" s="304"/>
      <c r="Q34" s="587"/>
      <c r="R34" s="576"/>
    </row>
    <row r="35" spans="1:18" outlineLevel="1" x14ac:dyDescent="0.3">
      <c r="A35" s="595"/>
      <c r="B35" s="71" t="s">
        <v>339</v>
      </c>
      <c r="C35" s="191"/>
      <c r="D35" s="433"/>
      <c r="E35" s="740"/>
      <c r="F35" s="429">
        <v>10</v>
      </c>
      <c r="G35" s="465"/>
      <c r="H35" s="740"/>
      <c r="I35" s="427"/>
      <c r="J35" s="97"/>
      <c r="K35" s="428"/>
      <c r="L35" s="740"/>
      <c r="M35" s="426">
        <v>10</v>
      </c>
      <c r="N35" s="740"/>
      <c r="O35" s="425">
        <f>(F35*I34/100)+((F35*I34/100)*M35/100)</f>
        <v>0</v>
      </c>
      <c r="P35" s="102"/>
      <c r="Q35" s="466">
        <f>O35</f>
        <v>0</v>
      </c>
      <c r="R35" s="576"/>
    </row>
    <row r="36" spans="1:18" ht="15" outlineLevel="1" thickBot="1" x14ac:dyDescent="0.35">
      <c r="A36" s="441"/>
      <c r="B36" s="464" t="s">
        <v>139</v>
      </c>
      <c r="C36" s="416"/>
      <c r="D36" s="417"/>
      <c r="E36" s="740"/>
      <c r="F36" s="418">
        <v>0.25</v>
      </c>
      <c r="G36" s="460"/>
      <c r="H36" s="740"/>
      <c r="I36" s="420"/>
      <c r="J36" s="302"/>
      <c r="K36" s="421"/>
      <c r="L36" s="740"/>
      <c r="M36" s="422">
        <v>0</v>
      </c>
      <c r="N36" s="740"/>
      <c r="O36" s="423">
        <f>(F36*I34/100)+((F36*I34/100)*M36/100)</f>
        <v>0</v>
      </c>
      <c r="P36" s="461"/>
      <c r="Q36" s="424">
        <f>O36</f>
        <v>0</v>
      </c>
      <c r="R36" s="594"/>
    </row>
    <row r="37" spans="1:18" ht="19.2" thickTop="1" thickBot="1" x14ac:dyDescent="0.4">
      <c r="A37" s="816" t="s">
        <v>340</v>
      </c>
      <c r="B37" s="817"/>
      <c r="C37" s="413">
        <v>150</v>
      </c>
      <c r="D37" s="376">
        <v>200</v>
      </c>
      <c r="E37" s="740"/>
      <c r="F37" s="383"/>
      <c r="G37" s="384"/>
      <c r="H37" s="740"/>
      <c r="I37" s="389">
        <v>897</v>
      </c>
      <c r="J37" s="390">
        <v>250</v>
      </c>
      <c r="K37" s="391">
        <f>I37+J37</f>
        <v>1147</v>
      </c>
      <c r="L37" s="740"/>
      <c r="M37" s="397"/>
      <c r="N37" s="740"/>
      <c r="O37" s="383"/>
      <c r="P37" s="304"/>
      <c r="Q37" s="587"/>
      <c r="R37" s="576"/>
    </row>
    <row r="38" spans="1:18" ht="15" outlineLevel="1" thickBot="1" x14ac:dyDescent="0.35">
      <c r="A38" s="463"/>
      <c r="B38" s="464" t="s">
        <v>84</v>
      </c>
      <c r="C38" s="416"/>
      <c r="D38" s="417"/>
      <c r="E38" s="740"/>
      <c r="F38" s="418"/>
      <c r="G38" s="419">
        <f>F38*D37/C37</f>
        <v>0</v>
      </c>
      <c r="H38" s="740"/>
      <c r="I38" s="420"/>
      <c r="J38" s="302"/>
      <c r="K38" s="421"/>
      <c r="L38" s="740"/>
      <c r="M38" s="422"/>
      <c r="N38" s="740"/>
      <c r="O38" s="423">
        <f>(F38*I37/100)+((F38*I37/100)*M38/100)</f>
        <v>0</v>
      </c>
      <c r="P38" s="258">
        <f>(G38*J37/100)+((G38*J37/100)*M38/100)</f>
        <v>0</v>
      </c>
      <c r="Q38" s="424">
        <f>O38+P38</f>
        <v>0</v>
      </c>
      <c r="R38" s="576"/>
    </row>
    <row r="39" spans="1:18" ht="19.2" thickTop="1" thickBot="1" x14ac:dyDescent="0.4">
      <c r="A39" s="747" t="s">
        <v>424</v>
      </c>
      <c r="B39" s="748"/>
      <c r="C39" s="238">
        <v>100</v>
      </c>
      <c r="D39" s="299"/>
      <c r="E39" s="694"/>
      <c r="F39" s="731" t="s">
        <v>104</v>
      </c>
      <c r="G39" s="732"/>
      <c r="H39" s="694"/>
      <c r="I39" s="243">
        <v>106</v>
      </c>
      <c r="J39" s="307"/>
      <c r="K39" s="312">
        <f>I39+J39</f>
        <v>106</v>
      </c>
      <c r="L39" s="694"/>
      <c r="M39" s="247"/>
      <c r="N39" s="694"/>
      <c r="O39" s="234"/>
      <c r="P39" s="304"/>
      <c r="Q39" s="348">
        <f>Q43</f>
        <v>1.06</v>
      </c>
      <c r="R39" s="347"/>
    </row>
    <row r="40" spans="1:18" outlineLevel="1" x14ac:dyDescent="0.3">
      <c r="A40" s="711"/>
      <c r="B40" s="194" t="s">
        <v>452</v>
      </c>
      <c r="C40" s="710"/>
      <c r="D40" s="108"/>
      <c r="E40" s="694"/>
      <c r="F40" s="183">
        <v>7</v>
      </c>
      <c r="G40" s="109"/>
      <c r="H40" s="694"/>
      <c r="I40" s="136"/>
      <c r="J40" s="109"/>
      <c r="K40" s="108"/>
      <c r="L40" s="694"/>
      <c r="M40" s="160">
        <v>0</v>
      </c>
      <c r="N40" s="694"/>
      <c r="O40" s="168">
        <f>(F40*I37/100)+((F40*I37/100)*M40/100)</f>
        <v>62.79</v>
      </c>
      <c r="P40" s="308"/>
      <c r="Q40" s="345">
        <f>O40+P40</f>
        <v>62.79</v>
      </c>
      <c r="R40" s="346"/>
    </row>
    <row r="41" spans="1:18" outlineLevel="1" x14ac:dyDescent="0.3">
      <c r="A41" s="711"/>
      <c r="B41" s="194" t="s">
        <v>109</v>
      </c>
      <c r="C41" s="710"/>
      <c r="D41" s="108"/>
      <c r="E41" s="694"/>
      <c r="F41" s="183">
        <v>1</v>
      </c>
      <c r="G41" s="109"/>
      <c r="H41" s="694"/>
      <c r="I41" s="136"/>
      <c r="J41" s="109"/>
      <c r="K41" s="108"/>
      <c r="L41" s="694"/>
      <c r="M41" s="160">
        <v>0</v>
      </c>
      <c r="N41" s="694"/>
      <c r="O41" s="168">
        <f>(F41*I37/100)+((F41*I37/100)*M41/100)</f>
        <v>8.9700000000000006</v>
      </c>
      <c r="P41" s="308"/>
      <c r="Q41" s="345">
        <f>O41+P41</f>
        <v>8.9700000000000006</v>
      </c>
      <c r="R41" s="346"/>
    </row>
    <row r="42" spans="1:18" outlineLevel="1" x14ac:dyDescent="0.3">
      <c r="A42" s="711"/>
      <c r="B42" s="194" t="s">
        <v>188</v>
      </c>
      <c r="C42" s="710"/>
      <c r="D42" s="108"/>
      <c r="E42" s="694"/>
      <c r="F42" s="183">
        <v>1</v>
      </c>
      <c r="G42" s="109"/>
      <c r="H42" s="694"/>
      <c r="I42" s="136"/>
      <c r="J42" s="109"/>
      <c r="K42" s="108"/>
      <c r="L42" s="694"/>
      <c r="M42" s="160">
        <v>0</v>
      </c>
      <c r="N42" s="694"/>
      <c r="O42" s="168">
        <f>(F42*I38/100)+((F42*I38/100)*M42/100)</f>
        <v>0</v>
      </c>
      <c r="P42" s="308"/>
      <c r="Q42" s="345">
        <f>O42+P42</f>
        <v>0</v>
      </c>
      <c r="R42" s="346"/>
    </row>
    <row r="43" spans="1:18" ht="15" outlineLevel="1" thickBot="1" x14ac:dyDescent="0.35">
      <c r="A43" s="711"/>
      <c r="B43" s="194" t="s">
        <v>178</v>
      </c>
      <c r="C43" s="710"/>
      <c r="D43" s="108"/>
      <c r="E43" s="694"/>
      <c r="F43" s="183">
        <v>1</v>
      </c>
      <c r="G43" s="109"/>
      <c r="H43" s="694"/>
      <c r="I43" s="136"/>
      <c r="J43" s="109"/>
      <c r="K43" s="108"/>
      <c r="L43" s="694"/>
      <c r="M43" s="160">
        <v>0</v>
      </c>
      <c r="N43" s="694"/>
      <c r="O43" s="168">
        <f>(F43*I39/100)+((F43*I39/100)*M43/100)</f>
        <v>1.06</v>
      </c>
      <c r="P43" s="308"/>
      <c r="Q43" s="345">
        <f>O43+P43</f>
        <v>1.06</v>
      </c>
      <c r="R43" s="346"/>
    </row>
    <row r="44" spans="1:18" ht="19.2" thickTop="1" thickBot="1" x14ac:dyDescent="0.4">
      <c r="A44" s="824" t="s">
        <v>432</v>
      </c>
      <c r="B44" s="825"/>
      <c r="C44" s="413">
        <v>100</v>
      </c>
      <c r="D44" s="376">
        <v>100</v>
      </c>
      <c r="E44" s="694"/>
      <c r="F44" s="383"/>
      <c r="G44" s="384"/>
      <c r="H44" s="694"/>
      <c r="I44" s="389">
        <v>200</v>
      </c>
      <c r="J44" s="390">
        <v>0</v>
      </c>
      <c r="K44" s="391">
        <f>I44+J44</f>
        <v>200</v>
      </c>
      <c r="L44" s="694"/>
      <c r="M44" s="397"/>
      <c r="N44" s="694"/>
      <c r="O44" s="383"/>
      <c r="P44" s="304"/>
      <c r="Q44" s="587"/>
      <c r="R44" s="576"/>
    </row>
    <row r="45" spans="1:18" outlineLevel="1" x14ac:dyDescent="0.3">
      <c r="A45" s="705"/>
      <c r="B45" s="706" t="s">
        <v>433</v>
      </c>
      <c r="C45" s="191"/>
      <c r="D45" s="433"/>
      <c r="E45" s="694"/>
      <c r="F45" s="429"/>
      <c r="G45" s="465"/>
      <c r="H45" s="694"/>
      <c r="I45" s="427"/>
      <c r="J45" s="97"/>
      <c r="K45" s="428"/>
      <c r="L45" s="694"/>
      <c r="M45" s="426">
        <v>0</v>
      </c>
      <c r="N45" s="694"/>
      <c r="O45" s="425">
        <f>(F45*I44/100)+((F45*I44/100)*M45/100)</f>
        <v>0</v>
      </c>
      <c r="P45" s="103"/>
      <c r="Q45" s="466">
        <f>O45</f>
        <v>0</v>
      </c>
      <c r="R45" s="576"/>
    </row>
    <row r="46" spans="1:18" ht="15" outlineLevel="1" thickBot="1" x14ac:dyDescent="0.35">
      <c r="A46" s="703"/>
      <c r="B46" s="696" t="s">
        <v>257</v>
      </c>
      <c r="C46" s="416"/>
      <c r="D46" s="417"/>
      <c r="E46" s="694"/>
      <c r="F46" s="418"/>
      <c r="G46" s="460"/>
      <c r="H46" s="694"/>
      <c r="I46" s="420"/>
      <c r="J46" s="302"/>
      <c r="K46" s="421"/>
      <c r="L46" s="694"/>
      <c r="M46" s="422">
        <v>0</v>
      </c>
      <c r="N46" s="694"/>
      <c r="O46" s="423">
        <f>(F46*I44/100)+((F46*I44/100)*M46/100)</f>
        <v>0</v>
      </c>
      <c r="P46" s="258">
        <f>(G46*J44/100)+((G46*J44/100)*M46/100)</f>
        <v>0</v>
      </c>
      <c r="Q46" s="424">
        <f>O46+P46</f>
        <v>0</v>
      </c>
      <c r="R46" s="576"/>
    </row>
    <row r="47" spans="1:18" ht="32.4" thickTop="1" thickBot="1" x14ac:dyDescent="0.35">
      <c r="A47" s="720" t="s">
        <v>123</v>
      </c>
      <c r="B47" s="721"/>
      <c r="C47" s="721"/>
      <c r="D47" s="721"/>
      <c r="E47" s="721"/>
      <c r="F47" s="721"/>
      <c r="G47" s="721"/>
      <c r="H47" s="721"/>
      <c r="I47" s="721"/>
      <c r="J47" s="721"/>
      <c r="K47" s="721"/>
      <c r="L47" s="721"/>
      <c r="M47" s="721"/>
      <c r="N47" s="721"/>
      <c r="O47" s="721"/>
      <c r="P47" s="721"/>
      <c r="Q47" s="721"/>
      <c r="R47" s="722"/>
    </row>
    <row r="48" spans="1:18" ht="19.2" thickTop="1" thickBot="1" x14ac:dyDescent="0.4">
      <c r="A48" s="783" t="s">
        <v>92</v>
      </c>
      <c r="B48" s="784"/>
      <c r="C48" s="219"/>
      <c r="D48" s="220"/>
      <c r="E48" s="767"/>
      <c r="F48" s="132" t="s">
        <v>104</v>
      </c>
      <c r="G48" s="132"/>
      <c r="H48" s="767"/>
      <c r="I48" s="509"/>
      <c r="J48" s="80"/>
      <c r="K48" s="510">
        <f>I48+J48</f>
        <v>0</v>
      </c>
      <c r="L48" s="767"/>
      <c r="M48" s="132"/>
      <c r="N48" s="767"/>
      <c r="O48" s="132"/>
      <c r="P48" s="132"/>
      <c r="Q48" s="587"/>
      <c r="R48" s="560"/>
    </row>
    <row r="49" spans="1:18" ht="18.600000000000001" thickBot="1" x14ac:dyDescent="0.4">
      <c r="A49" s="128"/>
      <c r="B49" s="105"/>
      <c r="C49" s="314"/>
      <c r="D49" s="108"/>
      <c r="E49" s="767"/>
      <c r="F49" s="183"/>
      <c r="G49" s="184" t="e">
        <f>F49*D48/C48</f>
        <v>#DIV/0!</v>
      </c>
      <c r="H49" s="767"/>
      <c r="I49" s="109"/>
      <c r="J49" s="109"/>
      <c r="K49" s="109"/>
      <c r="L49" s="767"/>
      <c r="M49" s="610">
        <v>0</v>
      </c>
      <c r="N49" s="767"/>
      <c r="O49" s="172">
        <f>(F49*I48/100)+((F49*I48/100)*M49/100)</f>
        <v>0</v>
      </c>
      <c r="P49" s="320" t="e">
        <f>(G49*J48/100)+((G49*J48/100)*M49/100)</f>
        <v>#DIV/0!</v>
      </c>
      <c r="Q49" s="535" t="e">
        <f>O49+P49</f>
        <v>#DIV/0!</v>
      </c>
      <c r="R49" s="347"/>
    </row>
    <row r="50" spans="1:18" ht="19.2" thickTop="1" thickBot="1" x14ac:dyDescent="0.4">
      <c r="A50" s="795" t="s">
        <v>341</v>
      </c>
      <c r="B50" s="796"/>
      <c r="C50" s="413">
        <v>250</v>
      </c>
      <c r="D50" s="376">
        <v>250</v>
      </c>
      <c r="E50" s="740"/>
      <c r="F50" s="383"/>
      <c r="G50" s="384"/>
      <c r="H50" s="740"/>
      <c r="I50" s="389">
        <v>597</v>
      </c>
      <c r="J50" s="255">
        <v>180</v>
      </c>
      <c r="K50" s="478">
        <f>I50+J50</f>
        <v>777</v>
      </c>
      <c r="L50" s="740"/>
      <c r="M50" s="397"/>
      <c r="N50" s="740"/>
      <c r="O50" s="383"/>
      <c r="P50" s="307"/>
      <c r="Q50" s="587"/>
      <c r="R50" s="347"/>
    </row>
    <row r="51" spans="1:18" ht="18" x14ac:dyDescent="0.35">
      <c r="A51" s="490"/>
      <c r="B51" s="194" t="s">
        <v>188</v>
      </c>
      <c r="C51" s="191"/>
      <c r="D51" s="433"/>
      <c r="E51" s="740"/>
      <c r="F51" s="429">
        <v>3</v>
      </c>
      <c r="G51" s="430">
        <f>F51*D50/C50</f>
        <v>3</v>
      </c>
      <c r="H51" s="740"/>
      <c r="I51" s="427"/>
      <c r="J51" s="101"/>
      <c r="K51" s="465"/>
      <c r="L51" s="740"/>
      <c r="M51" s="398">
        <v>0</v>
      </c>
      <c r="N51" s="740"/>
      <c r="O51" s="425">
        <f>(F51*I50/100)+((F51*I50/100)*M51/100)</f>
        <v>17.91</v>
      </c>
      <c r="P51" s="103">
        <f>(G51*J50/100)+((G51*J50/100)*M51/100)</f>
        <v>5.4</v>
      </c>
      <c r="Q51" s="494">
        <f>O51+P51</f>
        <v>23.310000000000002</v>
      </c>
      <c r="R51" s="347"/>
    </row>
    <row r="52" spans="1:18" ht="18" x14ac:dyDescent="0.35">
      <c r="A52" s="490"/>
      <c r="B52" s="194" t="s">
        <v>329</v>
      </c>
      <c r="C52" s="191"/>
      <c r="D52" s="433"/>
      <c r="E52" s="740"/>
      <c r="F52" s="429">
        <v>4</v>
      </c>
      <c r="G52" s="430">
        <f>F52*D50/C50</f>
        <v>4</v>
      </c>
      <c r="H52" s="740"/>
      <c r="I52" s="427"/>
      <c r="J52" s="101"/>
      <c r="K52" s="465"/>
      <c r="L52" s="740"/>
      <c r="M52" s="398">
        <v>10</v>
      </c>
      <c r="N52" s="740"/>
      <c r="O52" s="425">
        <f>(F52*I50/100)+((F52*I50/100)*M52/100)</f>
        <v>26.268000000000001</v>
      </c>
      <c r="P52" s="103">
        <f>(G52*J50/100)+((G52*J50/100)*M52/100)</f>
        <v>7.92</v>
      </c>
      <c r="Q52" s="494">
        <f t="shared" ref="Q52:Q57" si="2">O52+P52</f>
        <v>34.188000000000002</v>
      </c>
      <c r="R52" s="346"/>
    </row>
    <row r="53" spans="1:18" ht="18" x14ac:dyDescent="0.35">
      <c r="A53" s="490"/>
      <c r="B53" s="194" t="s">
        <v>107</v>
      </c>
      <c r="C53" s="191"/>
      <c r="D53" s="433"/>
      <c r="E53" s="740"/>
      <c r="F53" s="429">
        <v>0.5</v>
      </c>
      <c r="G53" s="430">
        <f>F53*D50/C50</f>
        <v>0.5</v>
      </c>
      <c r="H53" s="740"/>
      <c r="I53" s="427"/>
      <c r="J53" s="101"/>
      <c r="K53" s="465"/>
      <c r="L53" s="740"/>
      <c r="M53" s="398">
        <v>0</v>
      </c>
      <c r="N53" s="740"/>
      <c r="O53" s="425">
        <f>(F53*I50/100)+((F53*I50/100)*M53/100)</f>
        <v>2.9849999999999999</v>
      </c>
      <c r="P53" s="103">
        <f>(G53*J50/100)+((G53*J50/100)*M53/100)</f>
        <v>0.9</v>
      </c>
      <c r="Q53" s="494">
        <f t="shared" si="2"/>
        <v>3.8849999999999998</v>
      </c>
      <c r="R53" s="346"/>
    </row>
    <row r="54" spans="1:18" ht="18" x14ac:dyDescent="0.35">
      <c r="A54" s="490"/>
      <c r="B54" s="194" t="s">
        <v>348</v>
      </c>
      <c r="C54" s="191"/>
      <c r="D54" s="433"/>
      <c r="E54" s="740"/>
      <c r="F54" s="429">
        <v>1</v>
      </c>
      <c r="G54" s="430">
        <f>F54*D50/C50</f>
        <v>1</v>
      </c>
      <c r="H54" s="740"/>
      <c r="I54" s="427"/>
      <c r="J54" s="101"/>
      <c r="K54" s="465"/>
      <c r="L54" s="740"/>
      <c r="M54" s="398">
        <v>0</v>
      </c>
      <c r="N54" s="740"/>
      <c r="O54" s="425">
        <f>(F54*I50/100)+((F54*I50/100)*M54/100)</f>
        <v>5.97</v>
      </c>
      <c r="P54" s="103">
        <f>(G54*J50/100)+((G54*J50/100)*M54/100)</f>
        <v>1.8</v>
      </c>
      <c r="Q54" s="494">
        <f t="shared" si="2"/>
        <v>7.77</v>
      </c>
      <c r="R54" s="346"/>
    </row>
    <row r="55" spans="1:18" ht="18" x14ac:dyDescent="0.35">
      <c r="A55" s="490"/>
      <c r="B55" s="194" t="s">
        <v>186</v>
      </c>
      <c r="C55" s="191"/>
      <c r="D55" s="433"/>
      <c r="E55" s="740"/>
      <c r="F55" s="429">
        <v>8</v>
      </c>
      <c r="G55" s="430">
        <f>F55*D50/C50</f>
        <v>8</v>
      </c>
      <c r="H55" s="740"/>
      <c r="I55" s="427"/>
      <c r="J55" s="101"/>
      <c r="K55" s="465"/>
      <c r="L55" s="740"/>
      <c r="M55" s="398">
        <v>0</v>
      </c>
      <c r="N55" s="740"/>
      <c r="O55" s="425">
        <f>(F55*I50/100)+((F55*I50/100)*M55/100)</f>
        <v>47.76</v>
      </c>
      <c r="P55" s="103">
        <f>(G55*J50/100)+((G55*J50/100)*M55/100)</f>
        <v>14.4</v>
      </c>
      <c r="Q55" s="494">
        <f t="shared" si="2"/>
        <v>62.16</v>
      </c>
      <c r="R55" s="347"/>
    </row>
    <row r="56" spans="1:18" ht="18" x14ac:dyDescent="0.35">
      <c r="A56" s="490"/>
      <c r="B56" s="194" t="s">
        <v>349</v>
      </c>
      <c r="C56" s="191"/>
      <c r="D56" s="433"/>
      <c r="E56" s="740"/>
      <c r="F56" s="429">
        <v>6</v>
      </c>
      <c r="G56" s="430">
        <f>F56*D50/C50</f>
        <v>6</v>
      </c>
      <c r="H56" s="740"/>
      <c r="I56" s="427"/>
      <c r="J56" s="101"/>
      <c r="K56" s="465"/>
      <c r="L56" s="740"/>
      <c r="M56" s="398">
        <v>20</v>
      </c>
      <c r="N56" s="740"/>
      <c r="O56" s="425">
        <f>(F56*I50/100)+((F56*I50/100)*M56/100)</f>
        <v>42.984000000000002</v>
      </c>
      <c r="P56" s="103">
        <f>(G56*J50/100)+((G56*J50/100)*M56/100)</f>
        <v>12.96</v>
      </c>
      <c r="Q56" s="494">
        <f t="shared" si="2"/>
        <v>55.944000000000003</v>
      </c>
      <c r="R56" s="347"/>
    </row>
    <row r="57" spans="1:18" ht="18.75" customHeight="1" thickBot="1" x14ac:dyDescent="0.35">
      <c r="A57" s="210"/>
      <c r="B57" s="495" t="s">
        <v>187</v>
      </c>
      <c r="C57" s="416"/>
      <c r="D57" s="417"/>
      <c r="E57" s="740"/>
      <c r="F57" s="418">
        <v>0.3</v>
      </c>
      <c r="G57" s="419">
        <f>F57*D50/C50</f>
        <v>0.3</v>
      </c>
      <c r="H57" s="740"/>
      <c r="I57" s="420"/>
      <c r="J57" s="244"/>
      <c r="K57" s="460"/>
      <c r="L57" s="740"/>
      <c r="M57" s="399">
        <v>0</v>
      </c>
      <c r="N57" s="740"/>
      <c r="O57" s="425">
        <f>(F57*I50/100)+((F57*I50/100)*M57/100)</f>
        <v>1.7909999999999999</v>
      </c>
      <c r="P57" s="103">
        <f>(G57*J50/100)+((G57*J50/100)*M57/100)</f>
        <v>0.54</v>
      </c>
      <c r="Q57" s="494">
        <f t="shared" si="2"/>
        <v>2.331</v>
      </c>
      <c r="R57" s="365"/>
    </row>
    <row r="58" spans="1:18" ht="19.2" thickTop="1" thickBot="1" x14ac:dyDescent="0.4">
      <c r="A58" s="810" t="s">
        <v>342</v>
      </c>
      <c r="B58" s="811"/>
      <c r="C58" s="413">
        <v>100</v>
      </c>
      <c r="D58" s="376">
        <v>100</v>
      </c>
      <c r="E58" s="740"/>
      <c r="F58" s="516"/>
      <c r="G58" s="609"/>
      <c r="H58" s="740"/>
      <c r="I58" s="389">
        <v>1</v>
      </c>
      <c r="J58" s="255">
        <v>0</v>
      </c>
      <c r="K58" s="478">
        <f>I58+J58</f>
        <v>1</v>
      </c>
      <c r="L58" s="740"/>
      <c r="M58" s="479"/>
      <c r="N58" s="740"/>
      <c r="O58" s="383"/>
      <c r="P58" s="307"/>
      <c r="Q58" s="587"/>
      <c r="R58" s="347"/>
    </row>
    <row r="59" spans="1:18" ht="18.600000000000001" thickBot="1" x14ac:dyDescent="0.4">
      <c r="A59" s="488"/>
      <c r="B59" s="495" t="s">
        <v>342</v>
      </c>
      <c r="C59" s="416"/>
      <c r="D59" s="417"/>
      <c r="E59" s="740"/>
      <c r="F59" s="418">
        <v>10</v>
      </c>
      <c r="G59" s="419">
        <f>F59*D58/C58</f>
        <v>10</v>
      </c>
      <c r="H59" s="740"/>
      <c r="I59" s="420"/>
      <c r="J59" s="244"/>
      <c r="K59" s="460"/>
      <c r="L59" s="740"/>
      <c r="M59" s="399"/>
      <c r="N59" s="740"/>
      <c r="O59" s="423">
        <f>F59*I58/100+((F59*I58/100)*M59/100)</f>
        <v>0.1</v>
      </c>
      <c r="P59" s="318">
        <f>G59*J58/100+((G59*J58/100)*M59/100)</f>
        <v>0</v>
      </c>
      <c r="Q59" s="487">
        <f>O59+P59</f>
        <v>0.1</v>
      </c>
      <c r="R59" s="347"/>
    </row>
    <row r="60" spans="1:18" s="117" customFormat="1" ht="19.2" thickTop="1" thickBot="1" x14ac:dyDescent="0.4">
      <c r="A60" s="810" t="s">
        <v>343</v>
      </c>
      <c r="B60" s="811"/>
      <c r="C60" s="413">
        <v>250</v>
      </c>
      <c r="D60" s="457"/>
      <c r="E60" s="740"/>
      <c r="F60" s="516"/>
      <c r="G60" s="609"/>
      <c r="H60" s="740"/>
      <c r="I60" s="389">
        <v>145</v>
      </c>
      <c r="J60" s="307"/>
      <c r="K60" s="478">
        <f>I60</f>
        <v>145</v>
      </c>
      <c r="L60" s="740"/>
      <c r="M60" s="397"/>
      <c r="N60" s="740"/>
      <c r="O60" s="383"/>
      <c r="P60" s="307"/>
      <c r="Q60" s="587"/>
      <c r="R60" s="347"/>
    </row>
    <row r="61" spans="1:18" s="117" customFormat="1" ht="18" x14ac:dyDescent="0.35">
      <c r="A61" s="490"/>
      <c r="B61" s="194" t="s">
        <v>188</v>
      </c>
      <c r="C61" s="191"/>
      <c r="D61" s="433"/>
      <c r="E61" s="740"/>
      <c r="F61" s="469">
        <v>8</v>
      </c>
      <c r="G61" s="477"/>
      <c r="H61" s="740"/>
      <c r="I61" s="427"/>
      <c r="J61" s="101"/>
      <c r="K61" s="465"/>
      <c r="L61" s="740"/>
      <c r="M61" s="398">
        <v>0</v>
      </c>
      <c r="N61" s="740"/>
      <c r="O61" s="425">
        <f>F61*I60/100+((F61*I60/100)*M61/100)</f>
        <v>11.6</v>
      </c>
      <c r="P61" s="101"/>
      <c r="Q61" s="494">
        <f>O61</f>
        <v>11.6</v>
      </c>
      <c r="R61" s="347"/>
    </row>
    <row r="62" spans="1:18" s="117" customFormat="1" ht="18" x14ac:dyDescent="0.35">
      <c r="A62" s="490"/>
      <c r="B62" s="194" t="s">
        <v>178</v>
      </c>
      <c r="C62" s="191"/>
      <c r="D62" s="433"/>
      <c r="E62" s="740"/>
      <c r="F62" s="469">
        <v>12</v>
      </c>
      <c r="G62" s="477"/>
      <c r="H62" s="740"/>
      <c r="I62" s="427"/>
      <c r="J62" s="101"/>
      <c r="K62" s="465"/>
      <c r="L62" s="740"/>
      <c r="M62" s="398">
        <v>0</v>
      </c>
      <c r="N62" s="740"/>
      <c r="O62" s="425">
        <f>F62*I60/100+((F62*I60/100)*M62/100)</f>
        <v>17.399999999999999</v>
      </c>
      <c r="P62" s="101"/>
      <c r="Q62" s="494">
        <f t="shared" ref="Q62:Q65" si="3">O62</f>
        <v>17.399999999999999</v>
      </c>
      <c r="R62" s="347"/>
    </row>
    <row r="63" spans="1:18" s="117" customFormat="1" ht="18" x14ac:dyDescent="0.35">
      <c r="A63" s="490"/>
      <c r="B63" s="194" t="s">
        <v>109</v>
      </c>
      <c r="C63" s="191"/>
      <c r="D63" s="433"/>
      <c r="E63" s="740"/>
      <c r="F63" s="469">
        <v>5</v>
      </c>
      <c r="G63" s="477"/>
      <c r="H63" s="740"/>
      <c r="I63" s="427"/>
      <c r="J63" s="101"/>
      <c r="K63" s="465"/>
      <c r="L63" s="740"/>
      <c r="M63" s="398">
        <v>0</v>
      </c>
      <c r="N63" s="740"/>
      <c r="O63" s="425">
        <f>F63*I60/100+((F63*I60/100)*M63/100)</f>
        <v>7.25</v>
      </c>
      <c r="P63" s="101"/>
      <c r="Q63" s="494">
        <f t="shared" si="3"/>
        <v>7.25</v>
      </c>
      <c r="R63" s="347"/>
    </row>
    <row r="64" spans="1:18" s="117" customFormat="1" ht="18" x14ac:dyDescent="0.35">
      <c r="A64" s="490"/>
      <c r="B64" s="194" t="s">
        <v>186</v>
      </c>
      <c r="C64" s="191"/>
      <c r="D64" s="433"/>
      <c r="E64" s="740"/>
      <c r="F64" s="469">
        <v>6</v>
      </c>
      <c r="G64" s="477"/>
      <c r="H64" s="740"/>
      <c r="I64" s="427"/>
      <c r="J64" s="101"/>
      <c r="K64" s="465"/>
      <c r="L64" s="740"/>
      <c r="M64" s="398"/>
      <c r="N64" s="740"/>
      <c r="O64" s="425">
        <f>F64*I60/100+((F64*I60/100)*M64/100)</f>
        <v>8.6999999999999993</v>
      </c>
      <c r="P64" s="101"/>
      <c r="Q64" s="494">
        <f t="shared" si="3"/>
        <v>8.6999999999999993</v>
      </c>
      <c r="R64" s="347"/>
    </row>
    <row r="65" spans="1:18" s="117" customFormat="1" ht="18.600000000000001" thickBot="1" x14ac:dyDescent="0.4">
      <c r="A65" s="488"/>
      <c r="B65" s="495" t="s">
        <v>107</v>
      </c>
      <c r="C65" s="416"/>
      <c r="D65" s="417"/>
      <c r="E65" s="740"/>
      <c r="F65" s="418">
        <v>1</v>
      </c>
      <c r="G65" s="460"/>
      <c r="H65" s="740"/>
      <c r="I65" s="420"/>
      <c r="J65" s="244"/>
      <c r="K65" s="460"/>
      <c r="L65" s="740"/>
      <c r="M65" s="399">
        <v>0</v>
      </c>
      <c r="N65" s="740"/>
      <c r="O65" s="425">
        <f>F65*I60/100+((F65*I60/100)*M65/100)</f>
        <v>1.45</v>
      </c>
      <c r="P65" s="244"/>
      <c r="Q65" s="494">
        <f t="shared" si="3"/>
        <v>1.45</v>
      </c>
      <c r="R65" s="347"/>
    </row>
    <row r="66" spans="1:18" ht="19.2" thickTop="1" thickBot="1" x14ac:dyDescent="0.4">
      <c r="A66" s="818" t="s">
        <v>344</v>
      </c>
      <c r="B66" s="819"/>
      <c r="C66" s="498">
        <v>100</v>
      </c>
      <c r="D66" s="458"/>
      <c r="E66" s="740"/>
      <c r="F66" s="451"/>
      <c r="G66" s="452"/>
      <c r="H66" s="740"/>
      <c r="I66" s="453">
        <v>54</v>
      </c>
      <c r="J66" s="504"/>
      <c r="K66" s="500">
        <f>I66</f>
        <v>54</v>
      </c>
      <c r="L66" s="740"/>
      <c r="M66" s="611">
        <v>0</v>
      </c>
      <c r="N66" s="740"/>
      <c r="O66" s="501">
        <f>I66*C66/100</f>
        <v>54</v>
      </c>
      <c r="P66" s="504"/>
      <c r="Q66" s="587"/>
      <c r="R66" s="347"/>
    </row>
    <row r="67" spans="1:18" ht="19.2" thickTop="1" thickBot="1" x14ac:dyDescent="0.4">
      <c r="A67" s="818" t="s">
        <v>345</v>
      </c>
      <c r="B67" s="819"/>
      <c r="C67" s="498">
        <v>80</v>
      </c>
      <c r="D67" s="588">
        <v>80</v>
      </c>
      <c r="E67" s="740"/>
      <c r="F67" s="659">
        <v>8</v>
      </c>
      <c r="G67" s="452"/>
      <c r="H67" s="740"/>
      <c r="I67" s="453">
        <v>50</v>
      </c>
      <c r="J67" s="499"/>
      <c r="K67" s="500">
        <f>I67+J67</f>
        <v>50</v>
      </c>
      <c r="L67" s="740"/>
      <c r="M67" s="611">
        <v>0</v>
      </c>
      <c r="N67" s="740"/>
      <c r="O67" s="501">
        <v>8</v>
      </c>
      <c r="P67" s="596">
        <f>J67*D67/100</f>
        <v>0</v>
      </c>
      <c r="Q67" s="597">
        <f>O67+P67</f>
        <v>8</v>
      </c>
      <c r="R67" s="347"/>
    </row>
    <row r="68" spans="1:18" ht="19.2" thickTop="1" thickBot="1" x14ac:dyDescent="0.4">
      <c r="A68" s="820" t="s">
        <v>346</v>
      </c>
      <c r="B68" s="821"/>
      <c r="C68" s="138">
        <v>80</v>
      </c>
      <c r="D68" s="77">
        <v>80</v>
      </c>
      <c r="E68" s="767"/>
      <c r="F68" s="109"/>
      <c r="G68" s="109"/>
      <c r="H68" s="767"/>
      <c r="I68" s="153">
        <v>775</v>
      </c>
      <c r="J68" s="74">
        <v>0</v>
      </c>
      <c r="K68" s="158">
        <f>I68+J68</f>
        <v>775</v>
      </c>
      <c r="L68" s="767"/>
      <c r="M68" s="132"/>
      <c r="N68" s="767"/>
      <c r="O68" s="101"/>
      <c r="P68" s="101"/>
      <c r="Q68" s="587"/>
      <c r="R68" s="347"/>
    </row>
    <row r="69" spans="1:18" ht="18" x14ac:dyDescent="0.35">
      <c r="A69" s="130"/>
      <c r="B69" s="71" t="s">
        <v>175</v>
      </c>
      <c r="C69" s="191"/>
      <c r="D69" s="100"/>
      <c r="E69" s="767"/>
      <c r="F69" s="143">
        <v>8</v>
      </c>
      <c r="G69" s="184">
        <v>8</v>
      </c>
      <c r="H69" s="767"/>
      <c r="I69" s="101"/>
      <c r="J69" s="101"/>
      <c r="K69" s="101"/>
      <c r="L69" s="767"/>
      <c r="M69" s="215"/>
      <c r="N69" s="767"/>
      <c r="O69" s="171">
        <f>F69*I68/100+((F69*I68/100)*M69/100)</f>
        <v>62</v>
      </c>
      <c r="P69" s="103">
        <f>G69*J68/100+((G69*J68/100)*M69/100)</f>
        <v>0</v>
      </c>
      <c r="Q69" s="175">
        <f>O69+P69</f>
        <v>62</v>
      </c>
      <c r="R69" s="347"/>
    </row>
    <row r="70" spans="1:18" ht="18.600000000000001" thickBot="1" x14ac:dyDescent="0.4">
      <c r="A70" s="601"/>
      <c r="B70" s="251" t="s">
        <v>176</v>
      </c>
      <c r="C70" s="314"/>
      <c r="D70" s="108"/>
      <c r="E70" s="767"/>
      <c r="F70" s="183">
        <v>1.3</v>
      </c>
      <c r="G70" s="184">
        <f>F70*D68/C68</f>
        <v>1.3</v>
      </c>
      <c r="H70" s="767"/>
      <c r="I70" s="109"/>
      <c r="J70" s="109"/>
      <c r="K70" s="109"/>
      <c r="L70" s="767"/>
      <c r="M70" s="612">
        <v>0</v>
      </c>
      <c r="N70" s="767"/>
      <c r="O70" s="172">
        <f>F70*I68/100+((F70*I68/100)*M70/100)</f>
        <v>10.074999999999999</v>
      </c>
      <c r="P70" s="320">
        <f>G70*J68/100+((G70*J68/100)*M70/100)</f>
        <v>0</v>
      </c>
      <c r="Q70" s="535">
        <f>O70+P70</f>
        <v>10.074999999999999</v>
      </c>
      <c r="R70" s="347"/>
    </row>
    <row r="71" spans="1:18" ht="19.2" thickTop="1" thickBot="1" x14ac:dyDescent="0.4">
      <c r="A71" s="777" t="s">
        <v>174</v>
      </c>
      <c r="B71" s="778"/>
      <c r="C71" s="413">
        <v>100</v>
      </c>
      <c r="D71" s="457"/>
      <c r="E71" s="740"/>
      <c r="F71" s="516"/>
      <c r="G71" s="609"/>
      <c r="H71" s="740"/>
      <c r="I71" s="389">
        <v>142</v>
      </c>
      <c r="J71" s="307"/>
      <c r="K71" s="478">
        <f>I71</f>
        <v>142</v>
      </c>
      <c r="L71" s="740"/>
      <c r="M71" s="613"/>
      <c r="N71" s="740"/>
      <c r="O71" s="383"/>
      <c r="P71" s="307"/>
      <c r="Q71" s="587"/>
      <c r="R71" s="347"/>
    </row>
    <row r="72" spans="1:18" ht="18" x14ac:dyDescent="0.35">
      <c r="A72" s="602"/>
      <c r="B72" s="198" t="s">
        <v>177</v>
      </c>
      <c r="C72" s="191"/>
      <c r="D72" s="433"/>
      <c r="E72" s="740"/>
      <c r="F72" s="469">
        <v>5</v>
      </c>
      <c r="G72" s="477"/>
      <c r="H72" s="740"/>
      <c r="I72" s="427"/>
      <c r="J72" s="101"/>
      <c r="K72" s="465"/>
      <c r="L72" s="740"/>
      <c r="M72" s="473">
        <v>10</v>
      </c>
      <c r="N72" s="740"/>
      <c r="O72" s="425">
        <f>F72*I71/100+((F72*I71/100)*M72/100)</f>
        <v>7.81</v>
      </c>
      <c r="P72" s="101"/>
      <c r="Q72" s="175">
        <f>O72</f>
        <v>7.81</v>
      </c>
      <c r="R72" s="347"/>
    </row>
    <row r="73" spans="1:18" ht="18" x14ac:dyDescent="0.35">
      <c r="A73" s="602"/>
      <c r="B73" s="198" t="s">
        <v>109</v>
      </c>
      <c r="C73" s="191"/>
      <c r="D73" s="433"/>
      <c r="E73" s="740"/>
      <c r="F73" s="469">
        <v>2</v>
      </c>
      <c r="G73" s="477"/>
      <c r="H73" s="740"/>
      <c r="I73" s="427"/>
      <c r="J73" s="101"/>
      <c r="K73" s="465"/>
      <c r="L73" s="740"/>
      <c r="M73" s="473">
        <v>0</v>
      </c>
      <c r="N73" s="740"/>
      <c r="O73" s="425">
        <f>F73*I71/100+((F73*I71/100)*M73/100)</f>
        <v>2.84</v>
      </c>
      <c r="P73" s="101"/>
      <c r="Q73" s="175">
        <f t="shared" ref="Q73:Q74" si="4">O73</f>
        <v>2.84</v>
      </c>
      <c r="R73" s="347"/>
    </row>
    <row r="74" spans="1:18" ht="18.600000000000001" thickBot="1" x14ac:dyDescent="0.4">
      <c r="A74" s="603"/>
      <c r="B74" s="380" t="s">
        <v>178</v>
      </c>
      <c r="C74" s="416"/>
      <c r="D74" s="417"/>
      <c r="E74" s="740"/>
      <c r="F74" s="418">
        <v>3</v>
      </c>
      <c r="G74" s="460"/>
      <c r="H74" s="740"/>
      <c r="I74" s="420"/>
      <c r="J74" s="244"/>
      <c r="K74" s="460"/>
      <c r="L74" s="740"/>
      <c r="M74" s="422">
        <v>0</v>
      </c>
      <c r="N74" s="740"/>
      <c r="O74" s="423">
        <f>F74*I71/100+((F74*I71/100)*M74/100)</f>
        <v>4.26</v>
      </c>
      <c r="P74" s="244"/>
      <c r="Q74" s="175">
        <f t="shared" si="4"/>
        <v>4.26</v>
      </c>
      <c r="R74" s="347"/>
    </row>
    <row r="75" spans="1:18" ht="19.2" thickTop="1" thickBot="1" x14ac:dyDescent="0.4">
      <c r="A75" s="777" t="s">
        <v>347</v>
      </c>
      <c r="B75" s="778"/>
      <c r="C75" s="413">
        <v>100</v>
      </c>
      <c r="D75" s="457"/>
      <c r="E75" s="740"/>
      <c r="F75" s="516"/>
      <c r="G75" s="609"/>
      <c r="H75" s="740"/>
      <c r="I75" s="389">
        <v>0</v>
      </c>
      <c r="J75" s="307"/>
      <c r="K75" s="478">
        <f>I75</f>
        <v>0</v>
      </c>
      <c r="L75" s="740"/>
      <c r="M75" s="613"/>
      <c r="N75" s="740"/>
      <c r="O75" s="383"/>
      <c r="P75" s="307"/>
      <c r="Q75" s="587"/>
      <c r="R75" s="347"/>
    </row>
    <row r="76" spans="1:18" ht="17.25" customHeight="1" x14ac:dyDescent="0.3">
      <c r="A76" s="605"/>
      <c r="B76" s="600" t="s">
        <v>175</v>
      </c>
      <c r="C76" s="191"/>
      <c r="D76" s="433"/>
      <c r="E76" s="740"/>
      <c r="F76" s="469">
        <v>10</v>
      </c>
      <c r="G76" s="477"/>
      <c r="H76" s="740"/>
      <c r="I76" s="427"/>
      <c r="J76" s="101"/>
      <c r="K76" s="465"/>
      <c r="L76" s="740"/>
      <c r="M76" s="473">
        <v>40</v>
      </c>
      <c r="N76" s="740"/>
      <c r="O76" s="425">
        <f>F76*I75/100+((F76*I75/100)*M76/100)</f>
        <v>0</v>
      </c>
      <c r="P76" s="101"/>
      <c r="Q76" s="175">
        <f>O76</f>
        <v>0</v>
      </c>
      <c r="R76" s="347"/>
    </row>
    <row r="77" spans="1:18" ht="18.75" customHeight="1" thickBot="1" x14ac:dyDescent="0.35">
      <c r="A77" s="210"/>
      <c r="B77" s="464" t="s">
        <v>139</v>
      </c>
      <c r="C77" s="416"/>
      <c r="D77" s="417"/>
      <c r="E77" s="768"/>
      <c r="F77" s="418">
        <v>0.25</v>
      </c>
      <c r="G77" s="460"/>
      <c r="H77" s="768"/>
      <c r="I77" s="420"/>
      <c r="J77" s="244"/>
      <c r="K77" s="460"/>
      <c r="L77" s="768"/>
      <c r="M77" s="422">
        <v>0</v>
      </c>
      <c r="N77" s="768"/>
      <c r="O77" s="423">
        <f>F77*I75/100+((F77*I75/100)*M77/100)</f>
        <v>0</v>
      </c>
      <c r="P77" s="244"/>
      <c r="Q77" s="604">
        <f>O77</f>
        <v>0</v>
      </c>
      <c r="R77" s="606"/>
    </row>
    <row r="78" spans="1:18" ht="15" thickTop="1" x14ac:dyDescent="0.3"/>
  </sheetData>
  <dataConsolidate/>
  <mergeCells count="43">
    <mergeCell ref="A3:R3"/>
    <mergeCell ref="A1:B2"/>
    <mergeCell ref="C1:D1"/>
    <mergeCell ref="E1:E2"/>
    <mergeCell ref="F1:G1"/>
    <mergeCell ref="H1:H2"/>
    <mergeCell ref="I1:K1"/>
    <mergeCell ref="L1:L2"/>
    <mergeCell ref="M1:M2"/>
    <mergeCell ref="N1:N2"/>
    <mergeCell ref="O1:Q1"/>
    <mergeCell ref="R1:R2"/>
    <mergeCell ref="L4:L38"/>
    <mergeCell ref="N4:N38"/>
    <mergeCell ref="A16:B16"/>
    <mergeCell ref="A27:B27"/>
    <mergeCell ref="A28:B28"/>
    <mergeCell ref="A34:B34"/>
    <mergeCell ref="A66:B66"/>
    <mergeCell ref="A37:B37"/>
    <mergeCell ref="A4:B4"/>
    <mergeCell ref="E4:E38"/>
    <mergeCell ref="H4:H38"/>
    <mergeCell ref="A30:B30"/>
    <mergeCell ref="A44:B44"/>
    <mergeCell ref="A39:B39"/>
    <mergeCell ref="F39:G39"/>
    <mergeCell ref="A75:B75"/>
    <mergeCell ref="A67:B67"/>
    <mergeCell ref="A68:B68"/>
    <mergeCell ref="A71:B71"/>
    <mergeCell ref="A18:B18"/>
    <mergeCell ref="A23:B23"/>
    <mergeCell ref="A25:B25"/>
    <mergeCell ref="A47:R47"/>
    <mergeCell ref="A48:B48"/>
    <mergeCell ref="E48:E77"/>
    <mergeCell ref="H48:H77"/>
    <mergeCell ref="L48:L77"/>
    <mergeCell ref="N48:N77"/>
    <mergeCell ref="A50:B50"/>
    <mergeCell ref="A58:B58"/>
    <mergeCell ref="A60:B60"/>
  </mergeCells>
  <pageMargins left="0.7" right="0.7" top="0.75" bottom="0.75" header="0.3" footer="0.3"/>
  <pageSetup paperSize="9" orientation="portrait" r:id="rId1"/>
  <ignoredErrors>
    <ignoredError sqref="O5:P5" evalError="1"/>
  </ignoredError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43D410-2034-4FDB-872C-561AA565F1D6}">
  <dimension ref="A1:R102"/>
  <sheetViews>
    <sheetView workbookViewId="0">
      <pane ySplit="4608" topLeftCell="A55"/>
      <selection activeCell="B5" sqref="B1:B1048576"/>
      <selection pane="bottomLeft" activeCell="G104" sqref="G104"/>
    </sheetView>
  </sheetViews>
  <sheetFormatPr baseColWidth="10" defaultRowHeight="14.4" outlineLevelRow="1" x14ac:dyDescent="0.3"/>
  <cols>
    <col min="2" max="2" width="45.33203125" customWidth="1"/>
    <col min="3" max="3" width="13.33203125" style="4" bestFit="1" customWidth="1"/>
    <col min="4" max="4" width="13.109375" style="4" customWidth="1"/>
    <col min="5" max="5" width="1.88671875" style="4" customWidth="1"/>
    <col min="6" max="6" width="12" style="4" customWidth="1"/>
    <col min="7" max="7" width="12.6640625" style="4" customWidth="1"/>
    <col min="8" max="8" width="1.88671875" style="4" customWidth="1"/>
    <col min="9" max="9" width="13.33203125" style="4" bestFit="1" customWidth="1"/>
    <col min="10" max="10" width="13.6640625" style="4" customWidth="1"/>
    <col min="11" max="11" width="12.109375" style="4" customWidth="1"/>
    <col min="12" max="12" width="1.88671875" style="4" customWidth="1"/>
    <col min="13" max="13" width="21.6640625" style="75" customWidth="1"/>
    <col min="14" max="14" width="1.88671875" style="4" customWidth="1"/>
    <col min="15" max="15" width="15.109375" style="4" customWidth="1"/>
    <col min="16" max="16" width="15" style="4" customWidth="1"/>
    <col min="17" max="17" width="18.44140625" style="75" customWidth="1"/>
    <col min="18" max="18" width="13.33203125" customWidth="1"/>
  </cols>
  <sheetData>
    <row r="1" spans="1:18" ht="150.75" customHeight="1" thickBot="1" x14ac:dyDescent="0.35">
      <c r="A1" s="741" t="s">
        <v>45</v>
      </c>
      <c r="B1" s="742"/>
      <c r="C1" s="725" t="s">
        <v>135</v>
      </c>
      <c r="D1" s="726"/>
      <c r="E1" s="727"/>
      <c r="F1" s="763" t="s">
        <v>279</v>
      </c>
      <c r="G1" s="764"/>
      <c r="H1" s="727"/>
      <c r="I1" s="765" t="s">
        <v>142</v>
      </c>
      <c r="J1" s="766"/>
      <c r="K1" s="766"/>
      <c r="L1" s="727"/>
      <c r="M1" s="759" t="s">
        <v>141</v>
      </c>
      <c r="N1" s="727"/>
      <c r="O1" s="735" t="s">
        <v>156</v>
      </c>
      <c r="P1" s="736"/>
      <c r="Q1" s="737"/>
      <c r="R1" s="718" t="s">
        <v>320</v>
      </c>
    </row>
    <row r="2" spans="1:18" ht="64.5" customHeight="1" thickBot="1" x14ac:dyDescent="0.35">
      <c r="A2" s="743"/>
      <c r="B2" s="744"/>
      <c r="C2" s="541" t="s">
        <v>132</v>
      </c>
      <c r="D2" s="542" t="s">
        <v>134</v>
      </c>
      <c r="E2" s="728"/>
      <c r="F2" s="543" t="s">
        <v>132</v>
      </c>
      <c r="G2" s="544" t="s">
        <v>134</v>
      </c>
      <c r="H2" s="728"/>
      <c r="I2" s="545" t="s">
        <v>130</v>
      </c>
      <c r="J2" s="546" t="s">
        <v>133</v>
      </c>
      <c r="K2" s="547" t="s">
        <v>143</v>
      </c>
      <c r="L2" s="728"/>
      <c r="M2" s="760"/>
      <c r="N2" s="728"/>
      <c r="O2" s="548" t="s">
        <v>130</v>
      </c>
      <c r="P2" s="549" t="s">
        <v>133</v>
      </c>
      <c r="Q2" s="550" t="s">
        <v>136</v>
      </c>
      <c r="R2" s="719"/>
    </row>
    <row r="3" spans="1:18" ht="31.8" thickBot="1" x14ac:dyDescent="0.35">
      <c r="A3" s="828" t="s">
        <v>121</v>
      </c>
      <c r="B3" s="829"/>
      <c r="C3" s="829"/>
      <c r="D3" s="829"/>
      <c r="E3" s="721"/>
      <c r="F3" s="829"/>
      <c r="G3" s="829"/>
      <c r="H3" s="721"/>
      <c r="I3" s="829"/>
      <c r="J3" s="829"/>
      <c r="K3" s="829"/>
      <c r="L3" s="721"/>
      <c r="M3" s="829"/>
      <c r="N3" s="721"/>
      <c r="O3" s="829"/>
      <c r="P3" s="829"/>
      <c r="Q3" s="829"/>
      <c r="R3" s="722"/>
    </row>
    <row r="4" spans="1:18" ht="19.2" thickTop="1" thickBot="1" x14ac:dyDescent="0.4">
      <c r="A4" s="800" t="s">
        <v>352</v>
      </c>
      <c r="B4" s="836"/>
      <c r="C4" s="413">
        <v>80</v>
      </c>
      <c r="D4" s="376">
        <v>80</v>
      </c>
      <c r="E4" s="740"/>
      <c r="F4" s="383"/>
      <c r="G4" s="608"/>
      <c r="H4" s="740"/>
      <c r="I4" s="389">
        <v>909</v>
      </c>
      <c r="J4" s="390"/>
      <c r="K4" s="391">
        <f>I4+J4</f>
        <v>909</v>
      </c>
      <c r="L4" s="740"/>
      <c r="M4" s="397"/>
      <c r="N4" s="740"/>
      <c r="O4" s="383"/>
      <c r="P4" s="304"/>
      <c r="Q4" s="587">
        <f>SUM(Q5:Q10)</f>
        <v>84.537000000000006</v>
      </c>
      <c r="R4" s="581"/>
    </row>
    <row r="5" spans="1:18" ht="18" x14ac:dyDescent="0.35">
      <c r="A5" s="615"/>
      <c r="B5" s="71" t="s">
        <v>350</v>
      </c>
      <c r="C5" s="508"/>
      <c r="D5" s="378"/>
      <c r="E5" s="740"/>
      <c r="F5" s="385">
        <v>6</v>
      </c>
      <c r="G5" s="607">
        <f>F5*D4/C4</f>
        <v>6</v>
      </c>
      <c r="H5" s="740"/>
      <c r="I5" s="392"/>
      <c r="J5" s="233"/>
      <c r="K5" s="393"/>
      <c r="L5" s="740"/>
      <c r="M5" s="398">
        <v>0</v>
      </c>
      <c r="N5" s="740"/>
      <c r="O5" s="402">
        <f>F5*I4/100+((F5*I4/100)*M5/100)</f>
        <v>54.54</v>
      </c>
      <c r="P5" s="84">
        <f>G5*J4/100+((G5*J4/100)*M5/100)</f>
        <v>0</v>
      </c>
      <c r="Q5" s="403">
        <f>O5+P5</f>
        <v>54.54</v>
      </c>
      <c r="R5" s="576"/>
    </row>
    <row r="6" spans="1:18" ht="18" x14ac:dyDescent="0.35">
      <c r="A6" s="615"/>
      <c r="B6" s="71" t="s">
        <v>167</v>
      </c>
      <c r="C6" s="508"/>
      <c r="D6" s="378"/>
      <c r="E6" s="740"/>
      <c r="F6" s="385">
        <v>0.2</v>
      </c>
      <c r="G6" s="607">
        <f>F6*D4/C4</f>
        <v>0.2</v>
      </c>
      <c r="H6" s="740"/>
      <c r="I6" s="392"/>
      <c r="J6" s="233"/>
      <c r="K6" s="393"/>
      <c r="L6" s="740"/>
      <c r="M6" s="398">
        <v>0</v>
      </c>
      <c r="N6" s="740"/>
      <c r="O6" s="402">
        <f>F6*I4/100+((F6*I4/100)*M6/100)</f>
        <v>1.8180000000000001</v>
      </c>
      <c r="P6" s="84">
        <f>G6*J4/100+((G6*J4/100)*M6/100)</f>
        <v>0</v>
      </c>
      <c r="Q6" s="403">
        <f t="shared" ref="Q6:Q10" si="0">O6+P6</f>
        <v>1.8180000000000001</v>
      </c>
      <c r="R6" s="576"/>
    </row>
    <row r="7" spans="1:18" ht="18" x14ac:dyDescent="0.35">
      <c r="A7" s="615"/>
      <c r="B7" s="71" t="s">
        <v>169</v>
      </c>
      <c r="C7" s="508"/>
      <c r="D7" s="378"/>
      <c r="E7" s="740"/>
      <c r="F7" s="385">
        <v>0.4</v>
      </c>
      <c r="G7" s="607">
        <f>F7*D4/C4</f>
        <v>0.4</v>
      </c>
      <c r="H7" s="740"/>
      <c r="I7" s="392"/>
      <c r="J7" s="233"/>
      <c r="K7" s="393"/>
      <c r="L7" s="740"/>
      <c r="M7" s="398">
        <v>0</v>
      </c>
      <c r="N7" s="740"/>
      <c r="O7" s="402">
        <f>F7*I4/100+((F7*I4/100)*M7/100)</f>
        <v>3.6360000000000001</v>
      </c>
      <c r="P7" s="84">
        <f>G7*J4/100+((G7*J4/100)*M7/100)</f>
        <v>0</v>
      </c>
      <c r="Q7" s="403">
        <f t="shared" si="0"/>
        <v>3.6360000000000001</v>
      </c>
      <c r="R7" s="576"/>
    </row>
    <row r="8" spans="1:18" ht="18" x14ac:dyDescent="0.35">
      <c r="A8" s="615"/>
      <c r="B8" s="71" t="s">
        <v>351</v>
      </c>
      <c r="C8" s="508"/>
      <c r="D8" s="378"/>
      <c r="E8" s="740"/>
      <c r="F8" s="385">
        <v>1.2</v>
      </c>
      <c r="G8" s="607">
        <f>F8*D4/C4</f>
        <v>1.2</v>
      </c>
      <c r="H8" s="740"/>
      <c r="I8" s="392"/>
      <c r="J8" s="233"/>
      <c r="K8" s="393"/>
      <c r="L8" s="740"/>
      <c r="M8" s="398">
        <v>0</v>
      </c>
      <c r="N8" s="740"/>
      <c r="O8" s="402">
        <f>F8*I4/100+((F8*I4/100)*M8/100)</f>
        <v>10.907999999999999</v>
      </c>
      <c r="P8" s="84">
        <f>G8*J4/100+((G8*J4/100)*M8/100)</f>
        <v>0</v>
      </c>
      <c r="Q8" s="403">
        <f t="shared" si="0"/>
        <v>10.907999999999999</v>
      </c>
      <c r="R8" s="576"/>
    </row>
    <row r="9" spans="1:18" ht="18" x14ac:dyDescent="0.35">
      <c r="A9" s="582"/>
      <c r="B9" s="71" t="s">
        <v>293</v>
      </c>
      <c r="C9" s="191"/>
      <c r="D9" s="433"/>
      <c r="E9" s="740"/>
      <c r="F9" s="429">
        <v>0.5</v>
      </c>
      <c r="G9" s="574">
        <f>F9*D4/C4</f>
        <v>0.5</v>
      </c>
      <c r="H9" s="740"/>
      <c r="I9" s="427"/>
      <c r="J9" s="97"/>
      <c r="K9" s="428"/>
      <c r="L9" s="740"/>
      <c r="M9" s="426">
        <v>0</v>
      </c>
      <c r="N9" s="740"/>
      <c r="O9" s="402">
        <f>F9*I4/100+((F9*I4/100)*M9/100)</f>
        <v>4.5449999999999999</v>
      </c>
      <c r="P9" s="84">
        <f>G9*J4/100+((G9*J4/100)*M9/100)</f>
        <v>0</v>
      </c>
      <c r="Q9" s="403">
        <f t="shared" si="0"/>
        <v>4.5449999999999999</v>
      </c>
      <c r="R9" s="576"/>
    </row>
    <row r="10" spans="1:18" ht="18.600000000000001" thickBot="1" x14ac:dyDescent="0.4">
      <c r="A10" s="450"/>
      <c r="B10" s="415" t="s">
        <v>317</v>
      </c>
      <c r="C10" s="416"/>
      <c r="D10" s="417"/>
      <c r="E10" s="740"/>
      <c r="F10" s="418">
        <v>1</v>
      </c>
      <c r="G10" s="628">
        <f>F10*D4/C4</f>
        <v>1</v>
      </c>
      <c r="H10" s="740"/>
      <c r="I10" s="420"/>
      <c r="J10" s="302"/>
      <c r="K10" s="421"/>
      <c r="L10" s="740"/>
      <c r="M10" s="422">
        <v>0</v>
      </c>
      <c r="N10" s="740"/>
      <c r="O10" s="402">
        <f>F10*I4/100+((F10*I4/100)*M10/100)</f>
        <v>9.09</v>
      </c>
      <c r="P10" s="84">
        <f>G10*J4/100+((G10*J4/100)*M10/100)</f>
        <v>0</v>
      </c>
      <c r="Q10" s="403">
        <f t="shared" si="0"/>
        <v>9.09</v>
      </c>
      <c r="R10" s="576"/>
    </row>
    <row r="11" spans="1:18" ht="19.2" thickTop="1" thickBot="1" x14ac:dyDescent="0.4">
      <c r="A11" s="800" t="s">
        <v>353</v>
      </c>
      <c r="B11" s="836"/>
      <c r="C11" s="413">
        <v>100</v>
      </c>
      <c r="D11" s="457"/>
      <c r="E11" s="740"/>
      <c r="F11" s="383"/>
      <c r="G11" s="608"/>
      <c r="H11" s="740"/>
      <c r="I11" s="389">
        <v>245</v>
      </c>
      <c r="J11" s="462"/>
      <c r="K11" s="391">
        <f>I11</f>
        <v>245</v>
      </c>
      <c r="L11" s="740"/>
      <c r="M11" s="397"/>
      <c r="N11" s="740"/>
      <c r="O11" s="383"/>
      <c r="P11" s="304"/>
      <c r="Q11" s="587">
        <f>Q12+Q13+Q14</f>
        <v>24.009999999999998</v>
      </c>
      <c r="R11" s="576"/>
    </row>
    <row r="12" spans="1:18" ht="15.75" customHeight="1" outlineLevel="1" x14ac:dyDescent="0.3">
      <c r="A12" s="583"/>
      <c r="B12" s="71" t="s">
        <v>354</v>
      </c>
      <c r="C12" s="191"/>
      <c r="D12" s="433"/>
      <c r="E12" s="740"/>
      <c r="F12" s="429">
        <v>7</v>
      </c>
      <c r="G12" s="428"/>
      <c r="H12" s="740"/>
      <c r="I12" s="427"/>
      <c r="J12" s="97"/>
      <c r="K12" s="428"/>
      <c r="L12" s="740"/>
      <c r="M12" s="426">
        <v>0</v>
      </c>
      <c r="N12" s="740"/>
      <c r="O12" s="425">
        <f>F12*I11/100+((F12*I11/100)*M12/100)</f>
        <v>17.149999999999999</v>
      </c>
      <c r="P12" s="102"/>
      <c r="Q12" s="403">
        <f>O12</f>
        <v>17.149999999999999</v>
      </c>
      <c r="R12" s="576"/>
    </row>
    <row r="13" spans="1:18" ht="15.75" customHeight="1" outlineLevel="1" x14ac:dyDescent="0.3">
      <c r="A13" s="583"/>
      <c r="B13" s="71" t="s">
        <v>148</v>
      </c>
      <c r="C13" s="191"/>
      <c r="D13" s="433"/>
      <c r="E13" s="740"/>
      <c r="F13" s="429">
        <v>2</v>
      </c>
      <c r="G13" s="465"/>
      <c r="H13" s="740"/>
      <c r="I13" s="427"/>
      <c r="J13" s="97"/>
      <c r="K13" s="428"/>
      <c r="L13" s="740"/>
      <c r="M13" s="426">
        <v>0</v>
      </c>
      <c r="N13" s="740"/>
      <c r="O13" s="425">
        <f>F13*I11/100+((F13*I11/100)*M13/100)</f>
        <v>4.9000000000000004</v>
      </c>
      <c r="P13" s="102"/>
      <c r="Q13" s="403">
        <f t="shared" ref="Q13:Q14" si="1">O13</f>
        <v>4.9000000000000004</v>
      </c>
      <c r="R13" s="576"/>
    </row>
    <row r="14" spans="1:18" ht="15.75" customHeight="1" outlineLevel="1" thickBot="1" x14ac:dyDescent="0.35">
      <c r="A14" s="414"/>
      <c r="B14" s="415" t="s">
        <v>355</v>
      </c>
      <c r="C14" s="416"/>
      <c r="D14" s="417"/>
      <c r="E14" s="740"/>
      <c r="F14" s="418">
        <v>0.8</v>
      </c>
      <c r="G14" s="460"/>
      <c r="H14" s="740"/>
      <c r="I14" s="420"/>
      <c r="J14" s="302"/>
      <c r="K14" s="421"/>
      <c r="L14" s="740"/>
      <c r="M14" s="422">
        <v>0</v>
      </c>
      <c r="N14" s="740"/>
      <c r="O14" s="425">
        <f>F14*I11/100+((F14*I11/100)*M14/100)</f>
        <v>1.96</v>
      </c>
      <c r="P14" s="461"/>
      <c r="Q14" s="403">
        <f t="shared" si="1"/>
        <v>1.96</v>
      </c>
      <c r="R14" s="576"/>
    </row>
    <row r="15" spans="1:18" ht="19.2" thickTop="1" thickBot="1" x14ac:dyDescent="0.4">
      <c r="A15" s="795" t="s">
        <v>361</v>
      </c>
      <c r="B15" s="796"/>
      <c r="C15" s="413">
        <v>100</v>
      </c>
      <c r="D15" s="376">
        <v>100</v>
      </c>
      <c r="E15" s="740"/>
      <c r="F15" s="383"/>
      <c r="G15" s="384"/>
      <c r="H15" s="740"/>
      <c r="I15" s="389">
        <v>1020</v>
      </c>
      <c r="J15" s="390">
        <v>0</v>
      </c>
      <c r="K15" s="391">
        <f>I15+J15</f>
        <v>1020</v>
      </c>
      <c r="L15" s="740"/>
      <c r="M15" s="397"/>
      <c r="N15" s="740"/>
      <c r="O15" s="383"/>
      <c r="P15" s="304"/>
      <c r="Q15" s="587">
        <f>Q16</f>
        <v>102</v>
      </c>
      <c r="R15" s="576"/>
    </row>
    <row r="16" spans="1:18" ht="15" outlineLevel="1" thickBot="1" x14ac:dyDescent="0.35">
      <c r="A16" s="414"/>
      <c r="B16" s="415" t="s">
        <v>356</v>
      </c>
      <c r="C16" s="416"/>
      <c r="D16" s="417"/>
      <c r="E16" s="740"/>
      <c r="F16" s="418">
        <v>10</v>
      </c>
      <c r="G16" s="419">
        <f>F16*D15/C15</f>
        <v>10</v>
      </c>
      <c r="H16" s="740"/>
      <c r="I16" s="420"/>
      <c r="J16" s="302"/>
      <c r="K16" s="421"/>
      <c r="L16" s="740"/>
      <c r="M16" s="422">
        <v>0</v>
      </c>
      <c r="N16" s="740"/>
      <c r="O16" s="423">
        <f>F16*I15/100+((F16*I15/100)*M16/100)</f>
        <v>102</v>
      </c>
      <c r="P16" s="258">
        <f>G16*J15/100+((G16*J15/100)*M16/100)</f>
        <v>0</v>
      </c>
      <c r="Q16" s="406">
        <f>O16+P16</f>
        <v>102</v>
      </c>
      <c r="R16" s="576"/>
    </row>
    <row r="17" spans="1:18" ht="19.2" thickTop="1" thickBot="1" x14ac:dyDescent="0.4">
      <c r="A17" s="795" t="s">
        <v>357</v>
      </c>
      <c r="B17" s="796"/>
      <c r="C17" s="413">
        <v>30</v>
      </c>
      <c r="D17" s="376">
        <v>30</v>
      </c>
      <c r="E17" s="740"/>
      <c r="F17" s="383"/>
      <c r="G17" s="384"/>
      <c r="H17" s="740"/>
      <c r="I17" s="389">
        <v>936</v>
      </c>
      <c r="J17" s="390">
        <v>0</v>
      </c>
      <c r="K17" s="391">
        <f>I17+J17</f>
        <v>936</v>
      </c>
      <c r="L17" s="740"/>
      <c r="M17" s="397"/>
      <c r="N17" s="740"/>
      <c r="O17" s="383"/>
      <c r="P17" s="304"/>
      <c r="Q17" s="587">
        <f>SUM(Q18:Q25)</f>
        <v>41.090400000000002</v>
      </c>
      <c r="R17" s="576"/>
    </row>
    <row r="18" spans="1:18" outlineLevel="1" x14ac:dyDescent="0.3">
      <c r="A18" s="583"/>
      <c r="B18" s="198" t="s">
        <v>187</v>
      </c>
      <c r="C18" s="191"/>
      <c r="D18" s="433"/>
      <c r="E18" s="740"/>
      <c r="F18" s="429">
        <v>0.3</v>
      </c>
      <c r="G18" s="430">
        <f>F18*D17/C17</f>
        <v>0.3</v>
      </c>
      <c r="H18" s="740"/>
      <c r="I18" s="427"/>
      <c r="J18" s="97"/>
      <c r="K18" s="428"/>
      <c r="L18" s="740"/>
      <c r="M18" s="426">
        <v>0</v>
      </c>
      <c r="N18" s="740"/>
      <c r="O18" s="425">
        <f>F18*I17/100+((F18*I17/100)*M18/100)</f>
        <v>2.8080000000000003</v>
      </c>
      <c r="P18" s="83">
        <f>G18*J17/100+((G18*J17/100)*M18/100)</f>
        <v>0</v>
      </c>
      <c r="Q18" s="466">
        <f>O18+P18</f>
        <v>2.8080000000000003</v>
      </c>
      <c r="R18" s="576"/>
    </row>
    <row r="19" spans="1:18" outlineLevel="1" x14ac:dyDescent="0.3">
      <c r="A19" s="616"/>
      <c r="B19" s="198" t="s">
        <v>358</v>
      </c>
      <c r="C19" s="191"/>
      <c r="D19" s="433"/>
      <c r="E19" s="740"/>
      <c r="F19" s="429">
        <v>0.3</v>
      </c>
      <c r="G19" s="430">
        <f>F19*D17/C17</f>
        <v>0.3</v>
      </c>
      <c r="H19" s="740"/>
      <c r="I19" s="427"/>
      <c r="J19" s="97"/>
      <c r="K19" s="428"/>
      <c r="L19" s="740"/>
      <c r="M19" s="426">
        <v>10</v>
      </c>
      <c r="N19" s="740"/>
      <c r="O19" s="425">
        <f>F19*I17/100+((F19*I17/100)*M19/100)</f>
        <v>3.0888000000000004</v>
      </c>
      <c r="P19" s="83">
        <f>G19*J17/100+((G19*J17/100)*M19/100)</f>
        <v>0</v>
      </c>
      <c r="Q19" s="466">
        <f t="shared" ref="Q19:Q25" si="2">O19+P19</f>
        <v>3.0888000000000004</v>
      </c>
      <c r="R19" s="592"/>
    </row>
    <row r="20" spans="1:18" outlineLevel="1" x14ac:dyDescent="0.3">
      <c r="A20" s="616"/>
      <c r="B20" s="198" t="s">
        <v>359</v>
      </c>
      <c r="C20" s="191"/>
      <c r="D20" s="433"/>
      <c r="E20" s="740"/>
      <c r="F20" s="429">
        <v>1.5</v>
      </c>
      <c r="G20" s="430">
        <f>F20*D17/C17</f>
        <v>1.5</v>
      </c>
      <c r="H20" s="740"/>
      <c r="I20" s="427"/>
      <c r="J20" s="97"/>
      <c r="K20" s="428"/>
      <c r="L20" s="740"/>
      <c r="M20" s="426">
        <v>0</v>
      </c>
      <c r="N20" s="740"/>
      <c r="O20" s="425">
        <f>F20*I17/100+((F20*I17/100)*M20/100)</f>
        <v>14.04</v>
      </c>
      <c r="P20" s="83">
        <f>G20*J17/100+((G20*J17/100)*M20/100)</f>
        <v>0</v>
      </c>
      <c r="Q20" s="466">
        <f t="shared" si="2"/>
        <v>14.04</v>
      </c>
      <c r="R20" s="592"/>
    </row>
    <row r="21" spans="1:18" outlineLevel="1" x14ac:dyDescent="0.3">
      <c r="A21" s="616"/>
      <c r="B21" s="198" t="s">
        <v>109</v>
      </c>
      <c r="C21" s="191"/>
      <c r="D21" s="433"/>
      <c r="E21" s="740"/>
      <c r="F21" s="429">
        <v>1</v>
      </c>
      <c r="G21" s="430">
        <f>F21*D17/C17</f>
        <v>1</v>
      </c>
      <c r="H21" s="740"/>
      <c r="I21" s="427"/>
      <c r="J21" s="97"/>
      <c r="K21" s="428"/>
      <c r="L21" s="740"/>
      <c r="M21" s="426">
        <v>10</v>
      </c>
      <c r="N21" s="740"/>
      <c r="O21" s="425">
        <f>F21*I17/100+((F21*I17/100)*M21/100)</f>
        <v>10.295999999999999</v>
      </c>
      <c r="P21" s="83">
        <f>G21*J17/100+((G21*J17/100)*M21/100)</f>
        <v>0</v>
      </c>
      <c r="Q21" s="466">
        <f t="shared" si="2"/>
        <v>10.295999999999999</v>
      </c>
      <c r="R21" s="592"/>
    </row>
    <row r="22" spans="1:18" outlineLevel="1" x14ac:dyDescent="0.3">
      <c r="A22" s="616"/>
      <c r="B22" s="198" t="s">
        <v>326</v>
      </c>
      <c r="C22" s="191"/>
      <c r="D22" s="433"/>
      <c r="E22" s="740"/>
      <c r="F22" s="429">
        <v>0.5</v>
      </c>
      <c r="G22" s="430">
        <f>F22*D17/C17</f>
        <v>0.5</v>
      </c>
      <c r="H22" s="740"/>
      <c r="I22" s="427"/>
      <c r="J22" s="97"/>
      <c r="K22" s="428"/>
      <c r="L22" s="740"/>
      <c r="M22" s="426">
        <v>0</v>
      </c>
      <c r="N22" s="740"/>
      <c r="O22" s="425">
        <f>F22*I17/100+((F22*I17/100)*M22/100)</f>
        <v>4.68</v>
      </c>
      <c r="P22" s="83">
        <f>G22*J17/100+((G22*J17/100)*M22/100)</f>
        <v>0</v>
      </c>
      <c r="Q22" s="466">
        <f t="shared" si="2"/>
        <v>4.68</v>
      </c>
      <c r="R22" s="592"/>
    </row>
    <row r="23" spans="1:18" ht="18" x14ac:dyDescent="0.35">
      <c r="A23" s="629"/>
      <c r="B23" s="198" t="s">
        <v>149</v>
      </c>
      <c r="C23" s="191"/>
      <c r="D23" s="433"/>
      <c r="E23" s="740"/>
      <c r="F23" s="429">
        <v>0.01</v>
      </c>
      <c r="G23" s="430">
        <f>F23*D17/C17</f>
        <v>0.01</v>
      </c>
      <c r="H23" s="740"/>
      <c r="I23" s="427"/>
      <c r="J23" s="97"/>
      <c r="K23" s="428"/>
      <c r="L23" s="740"/>
      <c r="M23" s="426">
        <v>0</v>
      </c>
      <c r="N23" s="740"/>
      <c r="O23" s="425">
        <f>F23*I17/100+((F23*I17/100)*M23/100)</f>
        <v>9.3599999999999989E-2</v>
      </c>
      <c r="P23" s="83">
        <f>G23*J17/100+((G23*J17/100)*M23/100)</f>
        <v>0</v>
      </c>
      <c r="Q23" s="466">
        <f t="shared" si="2"/>
        <v>9.3599999999999989E-2</v>
      </c>
      <c r="R23" s="576"/>
    </row>
    <row r="24" spans="1:18" ht="18" x14ac:dyDescent="0.35">
      <c r="A24" s="630"/>
      <c r="B24" s="198" t="s">
        <v>165</v>
      </c>
      <c r="C24" s="191"/>
      <c r="D24" s="433"/>
      <c r="E24" s="740"/>
      <c r="F24" s="429">
        <v>0.5</v>
      </c>
      <c r="G24" s="430">
        <f>F24*D17/C17</f>
        <v>0.5</v>
      </c>
      <c r="H24" s="740"/>
      <c r="I24" s="427"/>
      <c r="J24" s="97"/>
      <c r="K24" s="428"/>
      <c r="L24" s="740"/>
      <c r="M24" s="426">
        <v>0</v>
      </c>
      <c r="N24" s="740"/>
      <c r="O24" s="425">
        <f>F24*I17/100+((F24*I17/100)*M24/100)</f>
        <v>4.68</v>
      </c>
      <c r="P24" s="83">
        <f>G24*J17/100+((G24*J17/100)*M24/100)</f>
        <v>0</v>
      </c>
      <c r="Q24" s="466">
        <f t="shared" si="2"/>
        <v>4.68</v>
      </c>
      <c r="R24" s="576"/>
    </row>
    <row r="25" spans="1:18" ht="15" outlineLevel="1" thickBot="1" x14ac:dyDescent="0.35">
      <c r="A25" s="441"/>
      <c r="B25" s="380" t="s">
        <v>107</v>
      </c>
      <c r="C25" s="416"/>
      <c r="D25" s="417"/>
      <c r="E25" s="740"/>
      <c r="F25" s="418">
        <v>0.15</v>
      </c>
      <c r="G25" s="419">
        <f>F25*D17/C17</f>
        <v>0.15</v>
      </c>
      <c r="H25" s="740"/>
      <c r="I25" s="420"/>
      <c r="J25" s="302"/>
      <c r="K25" s="421"/>
      <c r="L25" s="740"/>
      <c r="M25" s="422">
        <v>0</v>
      </c>
      <c r="N25" s="740"/>
      <c r="O25" s="425">
        <f>F25*I17/100+((F25*I17/100)*M25/100)</f>
        <v>1.4040000000000001</v>
      </c>
      <c r="P25" s="83">
        <f>G25*J17/100+((G25*J17/100)*M25/100)</f>
        <v>0</v>
      </c>
      <c r="Q25" s="466">
        <f t="shared" si="2"/>
        <v>1.4040000000000001</v>
      </c>
      <c r="R25" s="576"/>
    </row>
    <row r="26" spans="1:18" ht="19.2" thickTop="1" thickBot="1" x14ac:dyDescent="0.4">
      <c r="A26" s="795" t="s">
        <v>360</v>
      </c>
      <c r="B26" s="796"/>
      <c r="C26" s="413">
        <v>100</v>
      </c>
      <c r="D26" s="457"/>
      <c r="E26" s="740"/>
      <c r="F26" s="383"/>
      <c r="G26" s="384"/>
      <c r="H26" s="740"/>
      <c r="I26" s="389">
        <v>100</v>
      </c>
      <c r="J26" s="462"/>
      <c r="K26" s="391">
        <f>I26</f>
        <v>100</v>
      </c>
      <c r="L26" s="740"/>
      <c r="M26" s="397"/>
      <c r="N26" s="740"/>
      <c r="O26" s="400"/>
      <c r="P26" s="304"/>
      <c r="Q26" s="587"/>
      <c r="R26" s="576"/>
    </row>
    <row r="27" spans="1:18" ht="18" x14ac:dyDescent="0.35">
      <c r="A27" s="617"/>
      <c r="B27" s="82" t="s">
        <v>356</v>
      </c>
      <c r="C27" s="508"/>
      <c r="D27" s="378"/>
      <c r="E27" s="740"/>
      <c r="F27" s="385">
        <v>7</v>
      </c>
      <c r="G27" s="408"/>
      <c r="H27" s="740"/>
      <c r="I27" s="392"/>
      <c r="J27" s="233"/>
      <c r="K27" s="393"/>
      <c r="L27" s="740"/>
      <c r="M27" s="398"/>
      <c r="N27" s="740"/>
      <c r="O27" s="425">
        <f>F27*I26/100+((F27*I26/100)*M27/100)</f>
        <v>7</v>
      </c>
      <c r="P27" s="102"/>
      <c r="Q27" s="466">
        <f>O27</f>
        <v>7</v>
      </c>
      <c r="R27" s="576"/>
    </row>
    <row r="28" spans="1:18" ht="18" x14ac:dyDescent="0.35">
      <c r="A28" s="617"/>
      <c r="B28" s="82" t="s">
        <v>357</v>
      </c>
      <c r="C28" s="508"/>
      <c r="D28" s="378"/>
      <c r="E28" s="740"/>
      <c r="F28" s="385">
        <v>1.5</v>
      </c>
      <c r="G28" s="408"/>
      <c r="H28" s="740"/>
      <c r="I28" s="392"/>
      <c r="J28" s="233"/>
      <c r="K28" s="393"/>
      <c r="L28" s="740"/>
      <c r="M28" s="398">
        <v>10</v>
      </c>
      <c r="N28" s="740"/>
      <c r="O28" s="425">
        <f>F28*I26/100+((F28*I26/100)*M28/100)</f>
        <v>1.65</v>
      </c>
      <c r="P28" s="102"/>
      <c r="Q28" s="466">
        <f t="shared" ref="Q28:Q30" si="3">O28</f>
        <v>1.65</v>
      </c>
      <c r="R28" s="576"/>
    </row>
    <row r="29" spans="1:18" ht="18" x14ac:dyDescent="0.35">
      <c r="A29" s="617"/>
      <c r="B29" s="82" t="s">
        <v>178</v>
      </c>
      <c r="C29" s="508"/>
      <c r="D29" s="378"/>
      <c r="E29" s="740"/>
      <c r="F29" s="385">
        <v>2</v>
      </c>
      <c r="G29" s="408"/>
      <c r="H29" s="740"/>
      <c r="I29" s="392"/>
      <c r="J29" s="233"/>
      <c r="K29" s="393"/>
      <c r="L29" s="740"/>
      <c r="M29" s="398">
        <v>10</v>
      </c>
      <c r="N29" s="740"/>
      <c r="O29" s="425">
        <f>F29*I26/100+((F29*I26/100)*M29/100)</f>
        <v>2.2000000000000002</v>
      </c>
      <c r="P29" s="102"/>
      <c r="Q29" s="466">
        <f t="shared" si="3"/>
        <v>2.2000000000000002</v>
      </c>
      <c r="R29" s="576"/>
    </row>
    <row r="30" spans="1:18" ht="18.600000000000001" thickBot="1" x14ac:dyDescent="0.4">
      <c r="A30" s="618"/>
      <c r="B30" s="380" t="s">
        <v>162</v>
      </c>
      <c r="C30" s="513"/>
      <c r="D30" s="382"/>
      <c r="E30" s="740"/>
      <c r="F30" s="387">
        <v>1.5</v>
      </c>
      <c r="G30" s="520"/>
      <c r="H30" s="740"/>
      <c r="I30" s="394"/>
      <c r="J30" s="395"/>
      <c r="K30" s="396"/>
      <c r="L30" s="740"/>
      <c r="M30" s="399">
        <v>0</v>
      </c>
      <c r="N30" s="740"/>
      <c r="O30" s="425">
        <f>F30*I26/100+((F30*I26/100)*M30/100)</f>
        <v>1.5</v>
      </c>
      <c r="P30" s="461"/>
      <c r="Q30" s="466">
        <f t="shared" si="3"/>
        <v>1.5</v>
      </c>
      <c r="R30" s="576"/>
    </row>
    <row r="31" spans="1:18" ht="19.2" thickTop="1" thickBot="1" x14ac:dyDescent="0.4">
      <c r="A31" s="830" t="s">
        <v>362</v>
      </c>
      <c r="B31" s="831"/>
      <c r="C31" s="619">
        <v>100</v>
      </c>
      <c r="D31" s="620"/>
      <c r="E31" s="740"/>
      <c r="F31" s="516"/>
      <c r="G31" s="609"/>
      <c r="H31" s="740"/>
      <c r="I31" s="621">
        <v>80</v>
      </c>
      <c r="J31" s="622"/>
      <c r="K31" s="623">
        <f>I31</f>
        <v>80</v>
      </c>
      <c r="L31" s="740"/>
      <c r="M31" s="613"/>
      <c r="N31" s="740"/>
      <c r="O31" s="624">
        <f>I31*C31/1000</f>
        <v>8</v>
      </c>
      <c r="P31" s="340"/>
      <c r="Q31" s="587">
        <f>O31*I31/100</f>
        <v>6.4</v>
      </c>
      <c r="R31" s="576"/>
    </row>
    <row r="32" spans="1:18" ht="19.5" customHeight="1" thickTop="1" thickBot="1" x14ac:dyDescent="0.4">
      <c r="A32" s="806" t="s">
        <v>434</v>
      </c>
      <c r="B32" s="832"/>
      <c r="C32" s="413">
        <v>100</v>
      </c>
      <c r="D32" s="376">
        <v>150</v>
      </c>
      <c r="E32" s="740"/>
      <c r="F32" s="383"/>
      <c r="G32" s="384"/>
      <c r="H32" s="740"/>
      <c r="I32" s="389">
        <v>944</v>
      </c>
      <c r="J32" s="390"/>
      <c r="K32" s="391">
        <f>I32+J32</f>
        <v>944</v>
      </c>
      <c r="L32" s="740"/>
      <c r="M32" s="397"/>
      <c r="N32" s="740"/>
      <c r="O32" s="383"/>
      <c r="P32" s="304"/>
      <c r="Q32" s="587">
        <f>Q37</f>
        <v>3.7760000000000002</v>
      </c>
      <c r="R32" s="576"/>
    </row>
    <row r="33" spans="1:18" x14ac:dyDescent="0.3">
      <c r="A33" s="716"/>
      <c r="B33" s="198" t="s">
        <v>339</v>
      </c>
      <c r="C33" s="191"/>
      <c r="D33" s="433"/>
      <c r="E33" s="740"/>
      <c r="F33" s="385">
        <v>7</v>
      </c>
      <c r="G33" s="386">
        <f>F33*D32/C32</f>
        <v>10.5</v>
      </c>
      <c r="H33" s="740"/>
      <c r="I33" s="392"/>
      <c r="J33" s="233"/>
      <c r="K33" s="393"/>
      <c r="L33" s="740"/>
      <c r="M33" s="426">
        <v>15</v>
      </c>
      <c r="N33" s="740"/>
      <c r="O33" s="402">
        <f>F33*I30/100+((F33*I30/100)*M33/100)</f>
        <v>0</v>
      </c>
      <c r="P33" s="84">
        <f>G33*J30/100+((G33*J30/100)*M33/100)</f>
        <v>0</v>
      </c>
      <c r="Q33" s="403">
        <f>O33+P33</f>
        <v>0</v>
      </c>
      <c r="R33" s="576"/>
    </row>
    <row r="34" spans="1:18" x14ac:dyDescent="0.3">
      <c r="A34" s="716"/>
      <c r="B34" s="198" t="s">
        <v>188</v>
      </c>
      <c r="C34" s="191"/>
      <c r="D34" s="433"/>
      <c r="E34" s="740"/>
      <c r="F34" s="385">
        <v>2</v>
      </c>
      <c r="G34" s="386">
        <f>F34*D32/C32</f>
        <v>3</v>
      </c>
      <c r="H34" s="740"/>
      <c r="I34" s="392"/>
      <c r="J34" s="233"/>
      <c r="K34" s="393"/>
      <c r="L34" s="740"/>
      <c r="M34" s="426">
        <v>0</v>
      </c>
      <c r="N34" s="740"/>
      <c r="O34" s="402">
        <f>F34*I30/100+((F34*I30/100)*M34/100)</f>
        <v>0</v>
      </c>
      <c r="P34" s="84">
        <f>G34*J30/100+((G34*J30/100)*M34/100)</f>
        <v>0</v>
      </c>
      <c r="Q34" s="403">
        <f>O34+P34</f>
        <v>0</v>
      </c>
      <c r="R34" s="576"/>
    </row>
    <row r="35" spans="1:18" x14ac:dyDescent="0.3">
      <c r="A35" s="716"/>
      <c r="B35" s="198" t="s">
        <v>107</v>
      </c>
      <c r="C35" s="191"/>
      <c r="D35" s="433"/>
      <c r="E35" s="740"/>
      <c r="F35" s="385">
        <v>0.16</v>
      </c>
      <c r="G35" s="386">
        <f>F35*D32/C32</f>
        <v>0.24</v>
      </c>
      <c r="H35" s="740"/>
      <c r="I35" s="392"/>
      <c r="J35" s="233"/>
      <c r="K35" s="393"/>
      <c r="L35" s="740"/>
      <c r="M35" s="426">
        <v>0</v>
      </c>
      <c r="N35" s="740"/>
      <c r="O35" s="402">
        <f>F35*I30/100+((F35*I30/100)*M35/100)</f>
        <v>0</v>
      </c>
      <c r="P35" s="84">
        <f>G35*J30/100+((G35*J30/100)*M35/100)</f>
        <v>0</v>
      </c>
      <c r="Q35" s="403">
        <f>O35+P35</f>
        <v>0</v>
      </c>
      <c r="R35" s="576"/>
    </row>
    <row r="36" spans="1:18" x14ac:dyDescent="0.3">
      <c r="A36" s="716"/>
      <c r="B36" s="198" t="s">
        <v>187</v>
      </c>
      <c r="C36" s="191"/>
      <c r="D36" s="433"/>
      <c r="E36" s="740"/>
      <c r="F36" s="385">
        <v>0.16</v>
      </c>
      <c r="G36" s="386">
        <f>F36*D31/C31</f>
        <v>0</v>
      </c>
      <c r="H36" s="740"/>
      <c r="I36" s="392"/>
      <c r="J36" s="233"/>
      <c r="K36" s="393"/>
      <c r="L36" s="740"/>
      <c r="M36" s="426">
        <v>0</v>
      </c>
      <c r="N36" s="740"/>
      <c r="O36" s="402">
        <f>F36*I31/100+((F36*I31/100)*M36/100)</f>
        <v>0.128</v>
      </c>
      <c r="P36" s="84">
        <f>G36*J31/100+((G36*J31/100)*M36/100)</f>
        <v>0</v>
      </c>
      <c r="Q36" s="403">
        <f>O36+P36</f>
        <v>0.128</v>
      </c>
      <c r="R36" s="576"/>
    </row>
    <row r="37" spans="1:18" ht="15" thickBot="1" x14ac:dyDescent="0.35">
      <c r="A37" s="625"/>
      <c r="B37" s="717" t="s">
        <v>182</v>
      </c>
      <c r="C37" s="513"/>
      <c r="D37" s="382"/>
      <c r="E37" s="740"/>
      <c r="F37" s="387">
        <v>0.4</v>
      </c>
      <c r="G37" s="388">
        <f>F37*D32/C32</f>
        <v>0.6</v>
      </c>
      <c r="H37" s="740"/>
      <c r="I37" s="394"/>
      <c r="J37" s="395"/>
      <c r="K37" s="396"/>
      <c r="L37" s="740"/>
      <c r="M37" s="399">
        <v>0</v>
      </c>
      <c r="N37" s="740"/>
      <c r="O37" s="404">
        <f>F37*I32/100+((F37*I32/100)*M37/100)</f>
        <v>3.7760000000000002</v>
      </c>
      <c r="P37" s="405">
        <f>G37*J32/100+((G37*J32/100)*M37/100)</f>
        <v>0</v>
      </c>
      <c r="Q37" s="406">
        <f>O37+P37</f>
        <v>3.7760000000000002</v>
      </c>
      <c r="R37" s="576"/>
    </row>
    <row r="38" spans="1:18" ht="19.2" thickTop="1" thickBot="1" x14ac:dyDescent="0.4">
      <c r="A38" s="806" t="s">
        <v>431</v>
      </c>
      <c r="B38" s="832"/>
      <c r="C38" s="413">
        <v>100</v>
      </c>
      <c r="D38" s="457"/>
      <c r="E38" s="740"/>
      <c r="F38" s="383"/>
      <c r="G38" s="384"/>
      <c r="H38" s="740"/>
      <c r="I38" s="389">
        <v>178</v>
      </c>
      <c r="J38" s="462"/>
      <c r="K38" s="391">
        <f>I38</f>
        <v>178</v>
      </c>
      <c r="L38" s="740"/>
      <c r="M38" s="397"/>
      <c r="N38" s="740"/>
      <c r="O38" s="400"/>
      <c r="P38" s="304"/>
      <c r="Q38" s="587">
        <f>Q39+Q40+Q41+Q42</f>
        <v>22.694999999999997</v>
      </c>
      <c r="R38" s="576"/>
    </row>
    <row r="39" spans="1:18" x14ac:dyDescent="0.3">
      <c r="A39" s="626"/>
      <c r="B39" s="82" t="s">
        <v>339</v>
      </c>
      <c r="C39" s="508"/>
      <c r="D39" s="378"/>
      <c r="E39" s="740"/>
      <c r="F39" s="385">
        <v>5</v>
      </c>
      <c r="G39" s="408"/>
      <c r="H39" s="740"/>
      <c r="I39" s="392"/>
      <c r="J39" s="233"/>
      <c r="K39" s="393"/>
      <c r="L39" s="740"/>
      <c r="M39" s="398">
        <v>15</v>
      </c>
      <c r="N39" s="740"/>
      <c r="O39" s="425">
        <f>F39*I38/100+((F39*I38/100)*M39/100)</f>
        <v>10.234999999999999</v>
      </c>
      <c r="P39" s="374"/>
      <c r="Q39" s="403">
        <f>O39</f>
        <v>10.234999999999999</v>
      </c>
      <c r="R39" s="576"/>
    </row>
    <row r="40" spans="1:18" x14ac:dyDescent="0.3">
      <c r="A40" s="626"/>
      <c r="B40" s="82" t="s">
        <v>188</v>
      </c>
      <c r="C40" s="508"/>
      <c r="D40" s="378"/>
      <c r="E40" s="740"/>
      <c r="F40" s="385">
        <v>2.5</v>
      </c>
      <c r="G40" s="408"/>
      <c r="H40" s="740"/>
      <c r="I40" s="392"/>
      <c r="J40" s="233"/>
      <c r="K40" s="393"/>
      <c r="L40" s="740"/>
      <c r="M40" s="398">
        <v>0</v>
      </c>
      <c r="N40" s="740"/>
      <c r="O40" s="425">
        <f>F40*I38/100+((F40*I38/100)*M40/100)</f>
        <v>4.45</v>
      </c>
      <c r="P40" s="374"/>
      <c r="Q40" s="403">
        <f t="shared" ref="Q40:Q42" si="4">O40</f>
        <v>4.45</v>
      </c>
      <c r="R40" s="576"/>
    </row>
    <row r="41" spans="1:18" x14ac:dyDescent="0.3">
      <c r="A41" s="626"/>
      <c r="B41" s="82" t="s">
        <v>109</v>
      </c>
      <c r="C41" s="508"/>
      <c r="D41" s="378"/>
      <c r="E41" s="740"/>
      <c r="F41" s="385">
        <v>2</v>
      </c>
      <c r="G41" s="408"/>
      <c r="H41" s="740"/>
      <c r="I41" s="392"/>
      <c r="J41" s="233"/>
      <c r="K41" s="393"/>
      <c r="L41" s="740"/>
      <c r="M41" s="398">
        <v>0</v>
      </c>
      <c r="N41" s="740"/>
      <c r="O41" s="425">
        <f>F41*I38/100+((F41*I38/100)*M41/100)</f>
        <v>3.56</v>
      </c>
      <c r="P41" s="374"/>
      <c r="Q41" s="403">
        <f t="shared" si="4"/>
        <v>3.56</v>
      </c>
      <c r="R41" s="576"/>
    </row>
    <row r="42" spans="1:18" ht="15" thickBot="1" x14ac:dyDescent="0.35">
      <c r="A42" s="625"/>
      <c r="B42" s="464" t="s">
        <v>178</v>
      </c>
      <c r="C42" s="513"/>
      <c r="D42" s="382"/>
      <c r="E42" s="740"/>
      <c r="F42" s="387">
        <v>2.5</v>
      </c>
      <c r="G42" s="520"/>
      <c r="H42" s="740"/>
      <c r="I42" s="394"/>
      <c r="J42" s="395"/>
      <c r="K42" s="396"/>
      <c r="L42" s="740"/>
      <c r="M42" s="399">
        <v>0</v>
      </c>
      <c r="N42" s="740"/>
      <c r="O42" s="404">
        <f>F42*I38/100+((F42*I38/100)*M42/100)</f>
        <v>4.45</v>
      </c>
      <c r="P42" s="627"/>
      <c r="Q42" s="403">
        <f t="shared" si="4"/>
        <v>4.45</v>
      </c>
      <c r="R42" s="576"/>
    </row>
    <row r="43" spans="1:18" ht="19.2" thickTop="1" thickBot="1" x14ac:dyDescent="0.4">
      <c r="A43" s="806" t="s">
        <v>435</v>
      </c>
      <c r="B43" s="832"/>
      <c r="C43" s="413">
        <v>100</v>
      </c>
      <c r="D43" s="457"/>
      <c r="E43" s="740"/>
      <c r="F43" s="383"/>
      <c r="G43" s="384"/>
      <c r="H43" s="740"/>
      <c r="I43" s="389">
        <v>0</v>
      </c>
      <c r="J43" s="462"/>
      <c r="K43" s="391">
        <f>I43</f>
        <v>0</v>
      </c>
      <c r="L43" s="740"/>
      <c r="M43" s="397"/>
      <c r="N43" s="740"/>
      <c r="O43" s="383"/>
      <c r="P43" s="304"/>
      <c r="Q43" s="587">
        <f>Q44+Q45</f>
        <v>0</v>
      </c>
      <c r="R43" s="576"/>
    </row>
    <row r="44" spans="1:18" x14ac:dyDescent="0.3">
      <c r="A44" s="626"/>
      <c r="B44" s="71" t="s">
        <v>436</v>
      </c>
      <c r="C44" s="508"/>
      <c r="D44" s="378"/>
      <c r="E44" s="740"/>
      <c r="F44" s="385">
        <v>10</v>
      </c>
      <c r="G44" s="408"/>
      <c r="H44" s="740"/>
      <c r="I44" s="392"/>
      <c r="J44" s="233"/>
      <c r="K44" s="393"/>
      <c r="L44" s="740"/>
      <c r="M44" s="398">
        <v>15</v>
      </c>
      <c r="N44" s="740"/>
      <c r="O44" s="402">
        <f>F44*I43/100+((F44*I43/100)*M44/100)</f>
        <v>0</v>
      </c>
      <c r="P44" s="374"/>
      <c r="Q44" s="403">
        <f>O44</f>
        <v>0</v>
      </c>
      <c r="R44" s="576"/>
    </row>
    <row r="45" spans="1:18" ht="15" thickBot="1" x14ac:dyDescent="0.35">
      <c r="A45" s="625"/>
      <c r="B45" s="464" t="s">
        <v>139</v>
      </c>
      <c r="C45" s="513"/>
      <c r="D45" s="382"/>
      <c r="E45" s="740"/>
      <c r="F45" s="387">
        <v>0.25</v>
      </c>
      <c r="G45" s="520"/>
      <c r="H45" s="740"/>
      <c r="I45" s="394"/>
      <c r="J45" s="395"/>
      <c r="K45" s="396"/>
      <c r="L45" s="740"/>
      <c r="M45" s="399">
        <v>0</v>
      </c>
      <c r="N45" s="740"/>
      <c r="O45" s="404">
        <f>F45*I43/100+((F45*I43/100)*M45/100)</f>
        <v>0</v>
      </c>
      <c r="P45" s="627"/>
      <c r="Q45" s="403">
        <f>O45</f>
        <v>0</v>
      </c>
      <c r="R45" s="576"/>
    </row>
    <row r="46" spans="1:18" ht="19.2" thickTop="1" thickBot="1" x14ac:dyDescent="0.4">
      <c r="A46" s="777" t="s">
        <v>87</v>
      </c>
      <c r="B46" s="778"/>
      <c r="C46" s="413">
        <v>100</v>
      </c>
      <c r="D46" s="376">
        <v>150</v>
      </c>
      <c r="E46" s="740"/>
      <c r="F46" s="383"/>
      <c r="G46" s="384"/>
      <c r="H46" s="740"/>
      <c r="I46" s="389">
        <v>576</v>
      </c>
      <c r="J46" s="390"/>
      <c r="K46" s="391">
        <f>I46+J46</f>
        <v>576</v>
      </c>
      <c r="L46" s="740"/>
      <c r="M46" s="397"/>
      <c r="N46" s="740"/>
      <c r="O46" s="400"/>
      <c r="P46" s="304"/>
      <c r="Q46" s="587">
        <f>SUM(Q47:Q51)</f>
        <v>55.007999999999996</v>
      </c>
      <c r="R46" s="576"/>
    </row>
    <row r="47" spans="1:18" x14ac:dyDescent="0.3">
      <c r="A47" s="626"/>
      <c r="B47" s="82" t="s">
        <v>364</v>
      </c>
      <c r="C47" s="508"/>
      <c r="D47" s="378"/>
      <c r="E47" s="740"/>
      <c r="F47" s="385">
        <v>10</v>
      </c>
      <c r="G47" s="386">
        <f>F47*D46/C46</f>
        <v>15</v>
      </c>
      <c r="H47" s="740"/>
      <c r="I47" s="392"/>
      <c r="J47" s="233"/>
      <c r="K47" s="393"/>
      <c r="L47" s="740"/>
      <c r="M47" s="398">
        <v>-50</v>
      </c>
      <c r="N47" s="740"/>
      <c r="O47" s="425">
        <f>F47*I46/100+((F47*I46/100)*M47/100)</f>
        <v>28.8</v>
      </c>
      <c r="P47" s="84">
        <f>G47*J46/100+((G47*J46/100)*M47/100)</f>
        <v>0</v>
      </c>
      <c r="Q47" s="403">
        <f>O47+P47</f>
        <v>28.8</v>
      </c>
      <c r="R47" s="576"/>
    </row>
    <row r="48" spans="1:18" x14ac:dyDescent="0.3">
      <c r="A48" s="626"/>
      <c r="B48" s="82" t="s">
        <v>187</v>
      </c>
      <c r="C48" s="508"/>
      <c r="D48" s="378"/>
      <c r="E48" s="740"/>
      <c r="F48" s="385">
        <v>0.5</v>
      </c>
      <c r="G48" s="386">
        <f>F48*D46/C46</f>
        <v>0.75</v>
      </c>
      <c r="H48" s="740"/>
      <c r="I48" s="392"/>
      <c r="J48" s="233"/>
      <c r="K48" s="393"/>
      <c r="L48" s="740"/>
      <c r="M48" s="398">
        <v>0</v>
      </c>
      <c r="N48" s="740"/>
      <c r="O48" s="425">
        <f>F48*I46/100+((F48*I46/100)*M48/100)</f>
        <v>2.88</v>
      </c>
      <c r="P48" s="84">
        <f>G48*J46/100+((G48*J46/100)*M48/100)</f>
        <v>0</v>
      </c>
      <c r="Q48" s="403">
        <f t="shared" ref="Q48:Q51" si="5">O48+P48</f>
        <v>2.88</v>
      </c>
      <c r="R48" s="576"/>
    </row>
    <row r="49" spans="1:18" x14ac:dyDescent="0.3">
      <c r="A49" s="626"/>
      <c r="B49" s="82" t="s">
        <v>109</v>
      </c>
      <c r="C49" s="508"/>
      <c r="D49" s="378"/>
      <c r="E49" s="740"/>
      <c r="F49" s="385">
        <v>1</v>
      </c>
      <c r="G49" s="386">
        <f>F49*D46/C46</f>
        <v>1.5</v>
      </c>
      <c r="H49" s="740"/>
      <c r="I49" s="392"/>
      <c r="J49" s="233"/>
      <c r="K49" s="393"/>
      <c r="L49" s="740"/>
      <c r="M49" s="398">
        <v>0</v>
      </c>
      <c r="N49" s="740"/>
      <c r="O49" s="425">
        <f>F49*I46/100+((F49*I46/100)*M49/100)</f>
        <v>5.76</v>
      </c>
      <c r="P49" s="84">
        <f>G49*J46/100+((G49*J46/100)*M49/100)</f>
        <v>0</v>
      </c>
      <c r="Q49" s="403">
        <f t="shared" si="5"/>
        <v>5.76</v>
      </c>
      <c r="R49" s="576"/>
    </row>
    <row r="50" spans="1:18" x14ac:dyDescent="0.3">
      <c r="A50" s="626"/>
      <c r="B50" s="82" t="s">
        <v>324</v>
      </c>
      <c r="C50" s="508"/>
      <c r="D50" s="378"/>
      <c r="E50" s="740"/>
      <c r="F50" s="385">
        <v>3</v>
      </c>
      <c r="G50" s="386">
        <f>F50*D46/C46</f>
        <v>4.5</v>
      </c>
      <c r="H50" s="740"/>
      <c r="I50" s="392"/>
      <c r="J50" s="233"/>
      <c r="K50" s="393"/>
      <c r="L50" s="740"/>
      <c r="M50" s="398">
        <v>0</v>
      </c>
      <c r="N50" s="740"/>
      <c r="O50" s="425">
        <f>F50*I46/100+((F50*I46/100)*M50/100)</f>
        <v>17.28</v>
      </c>
      <c r="P50" s="84">
        <f>G50*J46/100+((G50*J46/100)*M50/100)</f>
        <v>0</v>
      </c>
      <c r="Q50" s="403">
        <f t="shared" si="5"/>
        <v>17.28</v>
      </c>
      <c r="R50" s="576"/>
    </row>
    <row r="51" spans="1:18" ht="15" thickBot="1" x14ac:dyDescent="0.35">
      <c r="A51" s="625"/>
      <c r="B51" s="464" t="s">
        <v>365</v>
      </c>
      <c r="C51" s="513"/>
      <c r="D51" s="382"/>
      <c r="E51" s="740"/>
      <c r="F51" s="387">
        <v>0.05</v>
      </c>
      <c r="G51" s="388">
        <f>F51*D46/C46</f>
        <v>7.4999999999999997E-2</v>
      </c>
      <c r="H51" s="740"/>
      <c r="I51" s="394"/>
      <c r="J51" s="395"/>
      <c r="K51" s="396"/>
      <c r="L51" s="740"/>
      <c r="M51" s="399">
        <v>0</v>
      </c>
      <c r="N51" s="740"/>
      <c r="O51" s="423">
        <f>F51*I46/100+((F51*I46/100)*M51/100)</f>
        <v>0.28800000000000003</v>
      </c>
      <c r="P51" s="646">
        <f>G51*J46/100+((G51*J46/100)*M51/100)</f>
        <v>0</v>
      </c>
      <c r="Q51" s="403">
        <f t="shared" si="5"/>
        <v>0.28800000000000003</v>
      </c>
      <c r="R51" s="576"/>
    </row>
    <row r="52" spans="1:18" ht="19.2" thickTop="1" thickBot="1" x14ac:dyDescent="0.4">
      <c r="A52" s="833" t="s">
        <v>363</v>
      </c>
      <c r="B52" s="834"/>
      <c r="C52" s="219">
        <v>100</v>
      </c>
      <c r="D52" s="220">
        <v>150</v>
      </c>
      <c r="E52" s="729"/>
      <c r="F52" s="132"/>
      <c r="G52" s="132"/>
      <c r="H52" s="729"/>
      <c r="I52" s="222">
        <v>40</v>
      </c>
      <c r="J52" s="223"/>
      <c r="K52" s="554">
        <f>I52+J52</f>
        <v>40</v>
      </c>
      <c r="L52" s="729"/>
      <c r="M52" s="555"/>
      <c r="N52" s="729"/>
      <c r="O52" s="647"/>
      <c r="P52" s="304"/>
      <c r="Q52" s="587">
        <f>Q53</f>
        <v>2</v>
      </c>
      <c r="R52" s="347"/>
    </row>
    <row r="53" spans="1:18" ht="15" thickBot="1" x14ac:dyDescent="0.35">
      <c r="A53" s="123"/>
      <c r="B53" s="82" t="s">
        <v>364</v>
      </c>
      <c r="C53" s="508"/>
      <c r="D53" s="631"/>
      <c r="E53" s="729"/>
      <c r="F53" s="524">
        <v>10</v>
      </c>
      <c r="G53" s="573">
        <f>F53*D52/C52</f>
        <v>15</v>
      </c>
      <c r="H53" s="729"/>
      <c r="I53" s="234"/>
      <c r="J53" s="233"/>
      <c r="K53" s="553"/>
      <c r="L53" s="729"/>
      <c r="M53" s="567">
        <v>-50</v>
      </c>
      <c r="N53" s="729"/>
      <c r="O53" s="167">
        <f>F53*I52/100+((F53*I52/100)*M53/100)</f>
        <v>2</v>
      </c>
      <c r="P53" s="83">
        <f>G53*J52/100+((G53*J52/100)*M53/100)</f>
        <v>0</v>
      </c>
      <c r="Q53" s="181">
        <f>O53+P53</f>
        <v>2</v>
      </c>
      <c r="R53" s="347"/>
    </row>
    <row r="54" spans="1:18" ht="31.8" thickBot="1" x14ac:dyDescent="0.35">
      <c r="A54" s="720" t="s">
        <v>122</v>
      </c>
      <c r="B54" s="721"/>
      <c r="C54" s="721"/>
      <c r="D54" s="721"/>
      <c r="E54" s="721"/>
      <c r="F54" s="721"/>
      <c r="G54" s="721"/>
      <c r="H54" s="721"/>
      <c r="I54" s="721"/>
      <c r="J54" s="721"/>
      <c r="K54" s="721"/>
      <c r="L54" s="721"/>
      <c r="M54" s="721"/>
      <c r="N54" s="721"/>
      <c r="O54" s="721"/>
      <c r="P54" s="721"/>
      <c r="Q54" s="721"/>
      <c r="R54" s="722"/>
    </row>
    <row r="55" spans="1:18" ht="19.2" thickTop="1" thickBot="1" x14ac:dyDescent="0.4">
      <c r="A55" s="809" t="s">
        <v>366</v>
      </c>
      <c r="B55" s="797"/>
      <c r="C55" s="139">
        <v>100</v>
      </c>
      <c r="D55" s="81">
        <v>100</v>
      </c>
      <c r="E55" s="835"/>
      <c r="F55" s="132" t="s">
        <v>104</v>
      </c>
      <c r="G55" s="132"/>
      <c r="H55" s="835"/>
      <c r="I55" s="151">
        <v>446</v>
      </c>
      <c r="J55" s="80">
        <v>180</v>
      </c>
      <c r="K55" s="156">
        <f>I55+J55</f>
        <v>626</v>
      </c>
      <c r="L55" s="835"/>
      <c r="M55" s="555"/>
      <c r="N55" s="835"/>
      <c r="O55" s="234"/>
      <c r="P55" s="374"/>
      <c r="Q55" s="587">
        <f>SUM(Q56:Q68)</f>
        <v>132.11730000000003</v>
      </c>
      <c r="R55" s="560"/>
    </row>
    <row r="56" spans="1:18" ht="18" x14ac:dyDescent="0.35">
      <c r="A56" s="632"/>
      <c r="B56" s="194" t="s">
        <v>187</v>
      </c>
      <c r="C56" s="234"/>
      <c r="D56" s="374"/>
      <c r="E56" s="835"/>
      <c r="F56" s="143">
        <v>3</v>
      </c>
      <c r="G56" s="93">
        <f>F56*D55/C55</f>
        <v>3</v>
      </c>
      <c r="H56" s="835"/>
      <c r="I56" s="233"/>
      <c r="J56" s="132"/>
      <c r="K56" s="374"/>
      <c r="L56" s="835"/>
      <c r="M56" s="159">
        <v>0</v>
      </c>
      <c r="N56" s="835"/>
      <c r="O56" s="167">
        <f>F56*I55/100+((F56*I55/100)*M56/100)</f>
        <v>13.38</v>
      </c>
      <c r="P56" s="83">
        <f>G56*J55/100+((G56*J55/100)*M56/100)</f>
        <v>5.4</v>
      </c>
      <c r="Q56" s="178">
        <f>O56+P56</f>
        <v>18.78</v>
      </c>
      <c r="R56" s="560"/>
    </row>
    <row r="57" spans="1:18" ht="18" x14ac:dyDescent="0.35">
      <c r="A57" s="632"/>
      <c r="B57" s="194" t="s">
        <v>367</v>
      </c>
      <c r="C57" s="234"/>
      <c r="D57" s="374"/>
      <c r="E57" s="835"/>
      <c r="F57" s="143">
        <v>1.6</v>
      </c>
      <c r="G57" s="93">
        <f>F57*D55/C55</f>
        <v>1.6</v>
      </c>
      <c r="H57" s="835"/>
      <c r="I57" s="233"/>
      <c r="J57" s="132"/>
      <c r="K57" s="374"/>
      <c r="L57" s="835"/>
      <c r="M57" s="159">
        <v>0</v>
      </c>
      <c r="N57" s="835"/>
      <c r="O57" s="167">
        <f>F57*I55/100+((F57*I55/100)*M57/100)</f>
        <v>7.1360000000000001</v>
      </c>
      <c r="P57" s="83">
        <f>G57*J55/100+((G57*J55/100)*M57/100)</f>
        <v>2.88</v>
      </c>
      <c r="Q57" s="178">
        <f t="shared" ref="Q57:Q68" si="6">O57+P57</f>
        <v>10.016</v>
      </c>
      <c r="R57" s="560"/>
    </row>
    <row r="58" spans="1:18" ht="18" x14ac:dyDescent="0.35">
      <c r="A58" s="632"/>
      <c r="B58" s="194" t="s">
        <v>178</v>
      </c>
      <c r="C58" s="234"/>
      <c r="D58" s="374"/>
      <c r="E58" s="835"/>
      <c r="F58" s="143">
        <v>1.2</v>
      </c>
      <c r="G58" s="93">
        <f>F58*D55/C55</f>
        <v>1.2</v>
      </c>
      <c r="H58" s="835"/>
      <c r="I58" s="233"/>
      <c r="J58" s="132"/>
      <c r="K58" s="374"/>
      <c r="L58" s="835"/>
      <c r="M58" s="159">
        <v>0</v>
      </c>
      <c r="N58" s="835"/>
      <c r="O58" s="167">
        <f>F58*I55/100+((F58*I55/100)*M58/100)</f>
        <v>5.3519999999999994</v>
      </c>
      <c r="P58" s="83">
        <f>G58*J55/100+((G58*J55/100)*M58/100)</f>
        <v>2.16</v>
      </c>
      <c r="Q58" s="178">
        <f t="shared" si="6"/>
        <v>7.5119999999999996</v>
      </c>
      <c r="R58" s="560"/>
    </row>
    <row r="59" spans="1:18" ht="18" x14ac:dyDescent="0.35">
      <c r="A59" s="632"/>
      <c r="B59" s="194" t="s">
        <v>107</v>
      </c>
      <c r="C59" s="234"/>
      <c r="D59" s="374"/>
      <c r="E59" s="835"/>
      <c r="F59" s="143">
        <v>5</v>
      </c>
      <c r="G59" s="93">
        <f>F59*D55/C55</f>
        <v>5</v>
      </c>
      <c r="H59" s="835"/>
      <c r="I59" s="233"/>
      <c r="J59" s="132"/>
      <c r="K59" s="374"/>
      <c r="L59" s="835"/>
      <c r="M59" s="159">
        <v>0</v>
      </c>
      <c r="N59" s="835"/>
      <c r="O59" s="167">
        <f>F59*I55/100+((F59*I55/100)*M59/100)</f>
        <v>22.3</v>
      </c>
      <c r="P59" s="83">
        <f>G59*J55/100+((G59*J55/100)*M59/100)</f>
        <v>9</v>
      </c>
      <c r="Q59" s="178">
        <f t="shared" si="6"/>
        <v>31.3</v>
      </c>
      <c r="R59" s="560"/>
    </row>
    <row r="60" spans="1:18" ht="18" x14ac:dyDescent="0.35">
      <c r="A60" s="809" t="s">
        <v>368</v>
      </c>
      <c r="B60" s="797"/>
      <c r="C60" s="234"/>
      <c r="D60" s="374"/>
      <c r="E60" s="835"/>
      <c r="F60" s="101"/>
      <c r="G60" s="101"/>
      <c r="H60" s="835"/>
      <c r="I60" s="233"/>
      <c r="J60" s="132"/>
      <c r="K60" s="374"/>
      <c r="L60" s="835"/>
      <c r="M60" s="192"/>
      <c r="N60" s="835"/>
      <c r="O60" s="96"/>
      <c r="P60" s="102"/>
      <c r="Q60" s="192"/>
      <c r="R60" s="560"/>
    </row>
    <row r="61" spans="1:18" ht="18" x14ac:dyDescent="0.35">
      <c r="A61" s="632"/>
      <c r="B61" s="194" t="s">
        <v>187</v>
      </c>
      <c r="C61" s="234"/>
      <c r="D61" s="374"/>
      <c r="E61" s="835"/>
      <c r="F61" s="143">
        <v>1</v>
      </c>
      <c r="G61" s="93">
        <f>F61*D55/C55</f>
        <v>1</v>
      </c>
      <c r="H61" s="835"/>
      <c r="I61" s="233"/>
      <c r="J61" s="132"/>
      <c r="K61" s="374"/>
      <c r="L61" s="835"/>
      <c r="M61" s="159">
        <v>0</v>
      </c>
      <c r="N61" s="835"/>
      <c r="O61" s="167">
        <f>F61*I55/100+((F61*I55/100)*M61/100)</f>
        <v>4.46</v>
      </c>
      <c r="P61" s="83">
        <f>G61*J55/100+((G61*J55/100)*M61/100)</f>
        <v>1.8</v>
      </c>
      <c r="Q61" s="178">
        <f t="shared" si="6"/>
        <v>6.26</v>
      </c>
      <c r="R61" s="560"/>
    </row>
    <row r="62" spans="1:18" ht="18" x14ac:dyDescent="0.35">
      <c r="A62" s="633"/>
      <c r="B62" s="194" t="s">
        <v>367</v>
      </c>
      <c r="C62" s="234"/>
      <c r="D62" s="374"/>
      <c r="E62" s="835"/>
      <c r="F62" s="143">
        <v>1</v>
      </c>
      <c r="G62" s="93">
        <f>F62*D55/C55</f>
        <v>1</v>
      </c>
      <c r="H62" s="835"/>
      <c r="I62" s="233"/>
      <c r="J62" s="132"/>
      <c r="K62" s="374"/>
      <c r="L62" s="835"/>
      <c r="M62" s="159">
        <v>0</v>
      </c>
      <c r="N62" s="835"/>
      <c r="O62" s="167">
        <f>F62*I55/100+((F62*I55/100)*M62/100)</f>
        <v>4.46</v>
      </c>
      <c r="P62" s="83">
        <f>G62*J55/100+((G62*J55/100)*M62/100)</f>
        <v>1.8</v>
      </c>
      <c r="Q62" s="178">
        <f t="shared" si="6"/>
        <v>6.26</v>
      </c>
      <c r="R62" s="560"/>
    </row>
    <row r="63" spans="1:18" ht="17.25" customHeight="1" x14ac:dyDescent="0.3">
      <c r="A63" s="126"/>
      <c r="B63" s="194" t="s">
        <v>178</v>
      </c>
      <c r="C63" s="96"/>
      <c r="D63" s="102"/>
      <c r="E63" s="835"/>
      <c r="F63" s="143">
        <v>0.8</v>
      </c>
      <c r="G63" s="93">
        <f>F63*D55/C55</f>
        <v>0.8</v>
      </c>
      <c r="H63" s="835"/>
      <c r="I63" s="97"/>
      <c r="J63" s="101"/>
      <c r="K63" s="102"/>
      <c r="L63" s="835"/>
      <c r="M63" s="159">
        <v>0</v>
      </c>
      <c r="N63" s="835"/>
      <c r="O63" s="167">
        <f>F63*I55/100+((F63*I55/100)*M63/100)</f>
        <v>3.5680000000000001</v>
      </c>
      <c r="P63" s="83">
        <f>G63*J55/100+((G63*J55/100)*M63/100)</f>
        <v>1.44</v>
      </c>
      <c r="Q63" s="178">
        <f t="shared" si="6"/>
        <v>5.008</v>
      </c>
      <c r="R63" s="347"/>
    </row>
    <row r="64" spans="1:18" ht="17.25" customHeight="1" x14ac:dyDescent="0.3">
      <c r="A64" s="126"/>
      <c r="B64" s="194" t="s">
        <v>369</v>
      </c>
      <c r="C64" s="96"/>
      <c r="D64" s="102"/>
      <c r="E64" s="835"/>
      <c r="F64" s="143">
        <v>1</v>
      </c>
      <c r="G64" s="93">
        <f>F64*D55/C55</f>
        <v>1</v>
      </c>
      <c r="H64" s="835"/>
      <c r="I64" s="97"/>
      <c r="J64" s="101"/>
      <c r="K64" s="102"/>
      <c r="L64" s="835"/>
      <c r="M64" s="159">
        <v>0</v>
      </c>
      <c r="N64" s="835"/>
      <c r="O64" s="167">
        <f>F64*I55/100+((F64*I55/100)*M64/100)</f>
        <v>4.46</v>
      </c>
      <c r="P64" s="83">
        <f>G64*J55/100+((G64*J55/100)*M64/100)</f>
        <v>1.8</v>
      </c>
      <c r="Q64" s="178">
        <f t="shared" si="6"/>
        <v>6.26</v>
      </c>
      <c r="R64" s="347"/>
    </row>
    <row r="65" spans="1:18" ht="17.25" customHeight="1" x14ac:dyDescent="0.3">
      <c r="A65" s="126"/>
      <c r="B65" s="194" t="s">
        <v>107</v>
      </c>
      <c r="C65" s="96"/>
      <c r="D65" s="102"/>
      <c r="E65" s="835"/>
      <c r="F65" s="143">
        <v>0.6</v>
      </c>
      <c r="G65" s="93">
        <f>F65*D55/C55</f>
        <v>0.6</v>
      </c>
      <c r="H65" s="835"/>
      <c r="I65" s="97"/>
      <c r="J65" s="101"/>
      <c r="K65" s="102"/>
      <c r="L65" s="835"/>
      <c r="M65" s="159">
        <v>0</v>
      </c>
      <c r="N65" s="835"/>
      <c r="O65" s="167">
        <f>F65*I55/100+((F65*I55/100)*M65/100)</f>
        <v>2.6759999999999997</v>
      </c>
      <c r="P65" s="83">
        <f>G65*J55/100+((G65*J55/100)*M65/100)</f>
        <v>1.08</v>
      </c>
      <c r="Q65" s="178">
        <f t="shared" si="6"/>
        <v>3.7559999999999998</v>
      </c>
      <c r="R65" s="347"/>
    </row>
    <row r="66" spans="1:18" ht="18.75" customHeight="1" x14ac:dyDescent="0.3">
      <c r="A66" s="126"/>
      <c r="B66" s="194" t="s">
        <v>256</v>
      </c>
      <c r="C66" s="96"/>
      <c r="D66" s="102"/>
      <c r="E66" s="835"/>
      <c r="F66" s="143">
        <v>3</v>
      </c>
      <c r="G66" s="93">
        <f>F66*D55/C55</f>
        <v>3</v>
      </c>
      <c r="H66" s="835"/>
      <c r="I66" s="97"/>
      <c r="J66" s="101"/>
      <c r="K66" s="102"/>
      <c r="L66" s="835"/>
      <c r="M66" s="159">
        <v>0</v>
      </c>
      <c r="N66" s="835"/>
      <c r="O66" s="167">
        <f>F66*I55/100+((F66*I55/100)*M66/100)</f>
        <v>13.38</v>
      </c>
      <c r="P66" s="83">
        <f>G66*J55/100+((G66*J55/100)*M66/100)</f>
        <v>5.4</v>
      </c>
      <c r="Q66" s="178">
        <f t="shared" si="6"/>
        <v>18.78</v>
      </c>
      <c r="R66" s="347"/>
    </row>
    <row r="67" spans="1:18" ht="18.75" customHeight="1" x14ac:dyDescent="0.3">
      <c r="A67" s="127"/>
      <c r="B67" s="194" t="s">
        <v>370</v>
      </c>
      <c r="C67" s="242"/>
      <c r="D67" s="308"/>
      <c r="E67" s="835"/>
      <c r="F67" s="183">
        <v>2.5</v>
      </c>
      <c r="G67" s="184">
        <f>F67*D55/C55</f>
        <v>2.5</v>
      </c>
      <c r="H67" s="835"/>
      <c r="I67" s="136"/>
      <c r="J67" s="109"/>
      <c r="K67" s="308"/>
      <c r="L67" s="835"/>
      <c r="M67" s="160">
        <v>15</v>
      </c>
      <c r="N67" s="835"/>
      <c r="O67" s="167">
        <f>F67*I55/100+((F67*I55/100)*M67/100)</f>
        <v>12.8225</v>
      </c>
      <c r="P67" s="83">
        <f>G67*J55/100+((G67*J55/100)*M67/100)</f>
        <v>5.1749999999999998</v>
      </c>
      <c r="Q67" s="178">
        <f t="shared" si="6"/>
        <v>17.997499999999999</v>
      </c>
      <c r="R67" s="346"/>
    </row>
    <row r="68" spans="1:18" ht="18.75" customHeight="1" thickBot="1" x14ac:dyDescent="0.35">
      <c r="A68" s="127"/>
      <c r="B68" s="194" t="s">
        <v>371</v>
      </c>
      <c r="C68" s="242"/>
      <c r="D68" s="308"/>
      <c r="E68" s="835"/>
      <c r="F68" s="183">
        <v>0.03</v>
      </c>
      <c r="G68" s="184">
        <f>F68*D55/C55</f>
        <v>0.03</v>
      </c>
      <c r="H68" s="835"/>
      <c r="I68" s="136"/>
      <c r="J68" s="109"/>
      <c r="K68" s="308"/>
      <c r="L68" s="835"/>
      <c r="M68" s="160">
        <v>0</v>
      </c>
      <c r="N68" s="835"/>
      <c r="O68" s="167">
        <f>F68*I55/100+((F68*I55/100)*M68/100)</f>
        <v>0.1338</v>
      </c>
      <c r="P68" s="83">
        <f>G68*J55/100+((G68*J55/100)*M68/100)</f>
        <v>5.3999999999999992E-2</v>
      </c>
      <c r="Q68" s="178">
        <f t="shared" si="6"/>
        <v>0.18779999999999999</v>
      </c>
      <c r="R68" s="346"/>
    </row>
    <row r="69" spans="1:18" ht="31.8" thickBot="1" x14ac:dyDescent="0.35">
      <c r="A69" s="828" t="s">
        <v>123</v>
      </c>
      <c r="B69" s="829"/>
      <c r="C69" s="829"/>
      <c r="D69" s="829"/>
      <c r="E69" s="721"/>
      <c r="F69" s="829"/>
      <c r="G69" s="829"/>
      <c r="H69" s="721"/>
      <c r="I69" s="829"/>
      <c r="J69" s="829"/>
      <c r="K69" s="829"/>
      <c r="L69" s="721"/>
      <c r="M69" s="829"/>
      <c r="N69" s="721"/>
      <c r="O69" s="829"/>
      <c r="P69" s="829"/>
      <c r="Q69" s="829"/>
      <c r="R69" s="722"/>
    </row>
    <row r="70" spans="1:18" ht="19.2" thickTop="1" thickBot="1" x14ac:dyDescent="0.4">
      <c r="A70" s="800" t="s">
        <v>92</v>
      </c>
      <c r="B70" s="801"/>
      <c r="C70" s="413"/>
      <c r="D70" s="376"/>
      <c r="E70" s="740"/>
      <c r="F70" s="634" t="s">
        <v>104</v>
      </c>
      <c r="G70" s="384"/>
      <c r="H70" s="740"/>
      <c r="I70" s="389"/>
      <c r="J70" s="255"/>
      <c r="K70" s="478">
        <f>I70+J70</f>
        <v>0</v>
      </c>
      <c r="L70" s="740"/>
      <c r="M70" s="397"/>
      <c r="N70" s="740"/>
      <c r="O70" s="383"/>
      <c r="P70" s="307"/>
      <c r="Q70" s="587" t="e">
        <f>Q71</f>
        <v>#DIV/0!</v>
      </c>
      <c r="R70" s="560"/>
    </row>
    <row r="71" spans="1:18" ht="18.600000000000001" thickBot="1" x14ac:dyDescent="0.4">
      <c r="A71" s="484"/>
      <c r="B71" s="489"/>
      <c r="C71" s="416"/>
      <c r="D71" s="417"/>
      <c r="E71" s="740"/>
      <c r="F71" s="635">
        <v>100</v>
      </c>
      <c r="G71" s="419" t="e">
        <f>F71*D70/C70</f>
        <v>#DIV/0!</v>
      </c>
      <c r="H71" s="740"/>
      <c r="I71" s="420"/>
      <c r="J71" s="244"/>
      <c r="K71" s="460"/>
      <c r="L71" s="740"/>
      <c r="M71" s="399">
        <v>0</v>
      </c>
      <c r="N71" s="740"/>
      <c r="O71" s="423">
        <f>F71*I70/100+((F71*I70/100)*M71/100)</f>
        <v>0</v>
      </c>
      <c r="P71" s="318" t="e">
        <f>G71*J70/100+((G71*J70/100)*M71/100)</f>
        <v>#DIV/0!</v>
      </c>
      <c r="Q71" s="487" t="e">
        <f>O71+P71</f>
        <v>#DIV/0!</v>
      </c>
      <c r="R71" s="347"/>
    </row>
    <row r="72" spans="1:18" ht="19.2" thickTop="1" thickBot="1" x14ac:dyDescent="0.4">
      <c r="A72" s="795" t="s">
        <v>372</v>
      </c>
      <c r="B72" s="796"/>
      <c r="C72" s="413">
        <v>100</v>
      </c>
      <c r="D72" s="376">
        <v>100</v>
      </c>
      <c r="E72" s="740"/>
      <c r="F72" s="634"/>
      <c r="G72" s="384"/>
      <c r="H72" s="740"/>
      <c r="I72" s="389">
        <v>660</v>
      </c>
      <c r="J72" s="255">
        <v>0</v>
      </c>
      <c r="K72" s="478">
        <f>I72+J72</f>
        <v>660</v>
      </c>
      <c r="L72" s="740"/>
      <c r="M72" s="397"/>
      <c r="N72" s="740"/>
      <c r="O72" s="383"/>
      <c r="P72" s="307"/>
      <c r="Q72" s="587">
        <f>Q73</f>
        <v>66</v>
      </c>
      <c r="R72" s="347"/>
    </row>
    <row r="73" spans="1:18" ht="18.600000000000001" thickBot="1" x14ac:dyDescent="0.4">
      <c r="A73" s="488"/>
      <c r="B73" s="495" t="s">
        <v>58</v>
      </c>
      <c r="C73" s="416"/>
      <c r="D73" s="417"/>
      <c r="E73" s="740"/>
      <c r="F73" s="635">
        <v>10</v>
      </c>
      <c r="G73" s="419">
        <f>F73*D72/C72</f>
        <v>10</v>
      </c>
      <c r="H73" s="740"/>
      <c r="I73" s="420"/>
      <c r="J73" s="244"/>
      <c r="K73" s="460"/>
      <c r="L73" s="740"/>
      <c r="M73" s="399">
        <v>0</v>
      </c>
      <c r="N73" s="740"/>
      <c r="O73" s="423">
        <f>F73*I72/100+((F73*I72/100)*M73/100)</f>
        <v>66</v>
      </c>
      <c r="P73" s="318">
        <f>G73*J72/100+((G73*J72/100)*M73/100)</f>
        <v>0</v>
      </c>
      <c r="Q73" s="487">
        <f>O73+P73</f>
        <v>66</v>
      </c>
      <c r="R73" s="347"/>
    </row>
    <row r="74" spans="1:18" ht="19.2" thickTop="1" thickBot="1" x14ac:dyDescent="0.4">
      <c r="A74" s="795" t="s">
        <v>373</v>
      </c>
      <c r="B74" s="796"/>
      <c r="C74" s="413">
        <v>100</v>
      </c>
      <c r="D74" s="457"/>
      <c r="E74" s="740"/>
      <c r="F74" s="634"/>
      <c r="G74" s="384"/>
      <c r="H74" s="740"/>
      <c r="I74" s="389">
        <v>36</v>
      </c>
      <c r="J74" s="307"/>
      <c r="K74" s="478">
        <f>I74</f>
        <v>36</v>
      </c>
      <c r="L74" s="740"/>
      <c r="M74" s="397"/>
      <c r="N74" s="740"/>
      <c r="O74" s="383"/>
      <c r="P74" s="307"/>
      <c r="Q74" s="587">
        <f>Q75+Q76+Q77+Q78</f>
        <v>3.5820000000000003</v>
      </c>
      <c r="R74" s="346"/>
    </row>
    <row r="75" spans="1:18" ht="18" x14ac:dyDescent="0.35">
      <c r="A75" s="490"/>
      <c r="B75" s="194" t="s">
        <v>322</v>
      </c>
      <c r="C75" s="191"/>
      <c r="D75" s="433"/>
      <c r="E75" s="740"/>
      <c r="F75" s="636">
        <v>6</v>
      </c>
      <c r="G75" s="465"/>
      <c r="H75" s="740"/>
      <c r="I75" s="427"/>
      <c r="J75" s="101"/>
      <c r="K75" s="465"/>
      <c r="L75" s="740"/>
      <c r="M75" s="398"/>
      <c r="N75" s="740"/>
      <c r="O75" s="425">
        <f>F75*I74/100+((F75*I74/100)*M75/100)</f>
        <v>2.16</v>
      </c>
      <c r="P75" s="101"/>
      <c r="Q75" s="494">
        <f>O75</f>
        <v>2.16</v>
      </c>
      <c r="R75" s="346"/>
    </row>
    <row r="76" spans="1:18" ht="18" x14ac:dyDescent="0.35">
      <c r="A76" s="490"/>
      <c r="B76" s="194" t="s">
        <v>374</v>
      </c>
      <c r="C76" s="191"/>
      <c r="D76" s="433"/>
      <c r="E76" s="740"/>
      <c r="F76" s="636">
        <v>1</v>
      </c>
      <c r="G76" s="465"/>
      <c r="H76" s="740"/>
      <c r="I76" s="427"/>
      <c r="J76" s="101"/>
      <c r="K76" s="465"/>
      <c r="L76" s="740"/>
      <c r="M76" s="398">
        <v>10</v>
      </c>
      <c r="N76" s="740"/>
      <c r="O76" s="425">
        <f>F76*I74/100+((F76*I74/100)*M76/100)</f>
        <v>0.39599999999999996</v>
      </c>
      <c r="P76" s="101"/>
      <c r="Q76" s="494">
        <f t="shared" ref="Q76:Q78" si="7">O76</f>
        <v>0.39599999999999996</v>
      </c>
      <c r="R76" s="560"/>
    </row>
    <row r="77" spans="1:18" ht="18" x14ac:dyDescent="0.35">
      <c r="A77" s="490"/>
      <c r="B77" s="194" t="s">
        <v>109</v>
      </c>
      <c r="C77" s="191"/>
      <c r="D77" s="433"/>
      <c r="E77" s="740"/>
      <c r="F77" s="636">
        <v>1.5</v>
      </c>
      <c r="G77" s="465"/>
      <c r="H77" s="740"/>
      <c r="I77" s="427"/>
      <c r="J77" s="101"/>
      <c r="K77" s="465"/>
      <c r="L77" s="740"/>
      <c r="M77" s="398">
        <v>10</v>
      </c>
      <c r="N77" s="740"/>
      <c r="O77" s="425">
        <f>F77*I74/100+((F77*I74/100)*M77/100)</f>
        <v>0.59400000000000008</v>
      </c>
      <c r="P77" s="101"/>
      <c r="Q77" s="494">
        <f t="shared" si="7"/>
        <v>0.59400000000000008</v>
      </c>
      <c r="R77" s="347"/>
    </row>
    <row r="78" spans="1:18" ht="18.600000000000001" thickBot="1" x14ac:dyDescent="0.4">
      <c r="A78" s="637"/>
      <c r="B78" s="443" t="s">
        <v>162</v>
      </c>
      <c r="C78" s="314"/>
      <c r="D78" s="468"/>
      <c r="E78" s="740"/>
      <c r="F78" s="638">
        <v>1.2</v>
      </c>
      <c r="G78" s="477"/>
      <c r="H78" s="740"/>
      <c r="I78" s="471"/>
      <c r="J78" s="109"/>
      <c r="K78" s="477"/>
      <c r="L78" s="740"/>
      <c r="M78" s="449">
        <v>0</v>
      </c>
      <c r="N78" s="740"/>
      <c r="O78" s="425">
        <f>F78*I74/100+((F78*I74/100)*M78/100)</f>
        <v>0.43199999999999994</v>
      </c>
      <c r="P78" s="109"/>
      <c r="Q78" s="494">
        <f t="shared" si="7"/>
        <v>0.43199999999999994</v>
      </c>
      <c r="R78" s="347"/>
    </row>
    <row r="79" spans="1:18" ht="19.2" thickTop="1" thickBot="1" x14ac:dyDescent="0.4">
      <c r="A79" s="810" t="s">
        <v>172</v>
      </c>
      <c r="B79" s="811"/>
      <c r="C79" s="413">
        <v>100</v>
      </c>
      <c r="D79" s="376"/>
      <c r="E79" s="740"/>
      <c r="F79" s="639"/>
      <c r="G79" s="609"/>
      <c r="H79" s="740"/>
      <c r="I79" s="389">
        <v>3</v>
      </c>
      <c r="J79" s="255"/>
      <c r="K79" s="478">
        <f>I79+J79</f>
        <v>3</v>
      </c>
      <c r="L79" s="740"/>
      <c r="M79" s="397"/>
      <c r="N79" s="740"/>
      <c r="O79" s="383"/>
      <c r="P79" s="307"/>
      <c r="Q79" s="587">
        <f>Q80</f>
        <v>0.36</v>
      </c>
      <c r="R79" s="347"/>
    </row>
    <row r="80" spans="1:18" ht="18.600000000000001" thickBot="1" x14ac:dyDescent="0.4">
      <c r="A80" s="488"/>
      <c r="B80" s="495" t="s">
        <v>322</v>
      </c>
      <c r="C80" s="416"/>
      <c r="D80" s="417"/>
      <c r="E80" s="740"/>
      <c r="F80" s="635">
        <v>10</v>
      </c>
      <c r="G80" s="419">
        <f>F80*D79/C79</f>
        <v>0</v>
      </c>
      <c r="H80" s="740"/>
      <c r="I80" s="420"/>
      <c r="J80" s="244"/>
      <c r="K80" s="460"/>
      <c r="L80" s="740"/>
      <c r="M80" s="399">
        <v>20</v>
      </c>
      <c r="N80" s="740"/>
      <c r="O80" s="423">
        <f>F80*I79/100+((F80*I79/100)*M80/100)</f>
        <v>0.36</v>
      </c>
      <c r="P80" s="318">
        <f>G80*J79/100+((G80*J79/100)*M80/100)</f>
        <v>0</v>
      </c>
      <c r="Q80" s="487">
        <f>O80+P80</f>
        <v>0.36</v>
      </c>
      <c r="R80" s="347"/>
    </row>
    <row r="81" spans="1:18" s="117" customFormat="1" ht="19.2" thickTop="1" thickBot="1" x14ac:dyDescent="0.4">
      <c r="A81" s="818" t="s">
        <v>191</v>
      </c>
      <c r="B81" s="819"/>
      <c r="C81" s="498">
        <v>100</v>
      </c>
      <c r="D81" s="458"/>
      <c r="E81" s="740"/>
      <c r="F81" s="640"/>
      <c r="G81" s="452"/>
      <c r="H81" s="740"/>
      <c r="I81" s="641">
        <v>60</v>
      </c>
      <c r="J81" s="504"/>
      <c r="K81" s="500">
        <f>I81</f>
        <v>60</v>
      </c>
      <c r="L81" s="740"/>
      <c r="M81" s="455"/>
      <c r="N81" s="740"/>
      <c r="O81" s="423">
        <f>K81*C81/100</f>
        <v>60</v>
      </c>
      <c r="P81" s="504"/>
      <c r="Q81" s="587">
        <f>O81</f>
        <v>60</v>
      </c>
      <c r="R81" s="347"/>
    </row>
    <row r="82" spans="1:18" s="117" customFormat="1" ht="19.2" thickTop="1" thickBot="1" x14ac:dyDescent="0.4">
      <c r="A82" s="803" t="s">
        <v>375</v>
      </c>
      <c r="B82" s="815"/>
      <c r="C82" s="498">
        <v>80</v>
      </c>
      <c r="D82" s="588"/>
      <c r="E82" s="740"/>
      <c r="F82" s="640"/>
      <c r="G82" s="452"/>
      <c r="H82" s="740"/>
      <c r="I82" s="453">
        <v>63</v>
      </c>
      <c r="J82" s="499">
        <v>0</v>
      </c>
      <c r="K82" s="500">
        <f>I82+J82</f>
        <v>63</v>
      </c>
      <c r="L82" s="740"/>
      <c r="M82" s="611">
        <v>0</v>
      </c>
      <c r="N82" s="740"/>
      <c r="O82" s="423">
        <v>8</v>
      </c>
      <c r="P82" s="596">
        <f>J82*D82/100</f>
        <v>0</v>
      </c>
      <c r="Q82" s="587">
        <f>O82+P82</f>
        <v>8</v>
      </c>
      <c r="R82" s="347"/>
    </row>
    <row r="83" spans="1:18" ht="19.2" thickTop="1" thickBot="1" x14ac:dyDescent="0.4">
      <c r="A83" s="775" t="s">
        <v>460</v>
      </c>
      <c r="B83" s="776"/>
      <c r="C83" s="413">
        <v>130</v>
      </c>
      <c r="D83" s="376">
        <v>150</v>
      </c>
      <c r="E83" s="740"/>
      <c r="F83" s="639"/>
      <c r="G83" s="609"/>
      <c r="H83" s="740"/>
      <c r="I83" s="389">
        <v>847</v>
      </c>
      <c r="J83" s="255">
        <v>0</v>
      </c>
      <c r="K83" s="478">
        <f>I83+J83</f>
        <v>847</v>
      </c>
      <c r="L83" s="740"/>
      <c r="M83" s="397"/>
      <c r="N83" s="740"/>
      <c r="O83" s="383"/>
      <c r="P83" s="307"/>
      <c r="Q83" s="587" t="e">
        <f>SUM(Q84:Q89)</f>
        <v>#REF!</v>
      </c>
      <c r="R83" s="347"/>
    </row>
    <row r="84" spans="1:18" ht="18" x14ac:dyDescent="0.35">
      <c r="A84" s="642"/>
      <c r="B84" s="194" t="s">
        <v>455</v>
      </c>
      <c r="C84" s="191"/>
      <c r="D84" s="433"/>
      <c r="E84" s="740"/>
      <c r="F84" s="469">
        <v>10</v>
      </c>
      <c r="G84" s="470">
        <f>F84*D83/C83</f>
        <v>11.538461538461538</v>
      </c>
      <c r="H84" s="740"/>
      <c r="I84" s="427"/>
      <c r="J84" s="101"/>
      <c r="K84" s="465"/>
      <c r="L84" s="740"/>
      <c r="M84" s="398">
        <v>20</v>
      </c>
      <c r="N84" s="740"/>
      <c r="O84" s="425">
        <f>F84*I83/100+((F84*I83/100)*M85/100)</f>
        <v>84.7</v>
      </c>
      <c r="P84" s="103">
        <f>G84*J83/100+((G84*J83/100)*M84/100)</f>
        <v>0</v>
      </c>
      <c r="Q84" s="494">
        <f>O84+P84</f>
        <v>84.7</v>
      </c>
      <c r="R84" s="347"/>
    </row>
    <row r="85" spans="1:18" ht="18" x14ac:dyDescent="0.35">
      <c r="A85" s="642"/>
      <c r="B85" s="194" t="s">
        <v>456</v>
      </c>
      <c r="C85" s="191"/>
      <c r="D85" s="433"/>
      <c r="E85" s="740"/>
      <c r="F85" s="469">
        <v>1.5</v>
      </c>
      <c r="G85" s="470">
        <f>F85*D83/C83</f>
        <v>1.7307692307692308</v>
      </c>
      <c r="H85" s="740"/>
      <c r="I85" s="427"/>
      <c r="J85" s="101"/>
      <c r="K85" s="465"/>
      <c r="L85" s="740"/>
      <c r="M85" s="398">
        <v>0</v>
      </c>
      <c r="N85" s="740"/>
      <c r="O85" s="425">
        <f>F85*I83/100+((F85*I83/100)*M86/100)</f>
        <v>12.705</v>
      </c>
      <c r="P85" s="103">
        <f>G85*J83/100+((G85*J83/100)*M85/100)</f>
        <v>0</v>
      </c>
      <c r="Q85" s="494">
        <f t="shared" ref="Q85:Q89" si="8">O85+P85</f>
        <v>12.705</v>
      </c>
      <c r="R85" s="347"/>
    </row>
    <row r="86" spans="1:18" ht="18" x14ac:dyDescent="0.35">
      <c r="A86" s="642"/>
      <c r="B86" s="194" t="s">
        <v>457</v>
      </c>
      <c r="C86" s="191"/>
      <c r="D86" s="433"/>
      <c r="E86" s="740"/>
      <c r="F86" s="469">
        <v>0.8</v>
      </c>
      <c r="G86" s="470">
        <f>F86*D83/C83</f>
        <v>0.92307692307692313</v>
      </c>
      <c r="H86" s="740"/>
      <c r="I86" s="427"/>
      <c r="J86" s="101"/>
      <c r="K86" s="465"/>
      <c r="L86" s="740"/>
      <c r="M86" s="398">
        <v>0</v>
      </c>
      <c r="N86" s="740"/>
      <c r="O86" s="425">
        <f>F86*I83/100+((F86*I83/100)*M89/100)</f>
        <v>6.7759999999999998</v>
      </c>
      <c r="P86" s="103">
        <f>G86*J83/100+((G86*J83/100)*M86/100)</f>
        <v>0</v>
      </c>
      <c r="Q86" s="494">
        <f t="shared" si="8"/>
        <v>6.7759999999999998</v>
      </c>
      <c r="R86" s="347"/>
    </row>
    <row r="87" spans="1:18" ht="18" x14ac:dyDescent="0.35">
      <c r="A87" s="643"/>
      <c r="B87" s="644" t="s">
        <v>458</v>
      </c>
      <c r="C87" s="314"/>
      <c r="D87" s="468"/>
      <c r="E87" s="740"/>
      <c r="F87" s="469">
        <v>0.05</v>
      </c>
      <c r="G87" s="470"/>
      <c r="H87" s="740"/>
      <c r="I87" s="471"/>
      <c r="J87" s="109"/>
      <c r="K87" s="477"/>
      <c r="L87" s="740"/>
      <c r="M87" s="449"/>
      <c r="N87" s="740"/>
      <c r="O87" s="425"/>
      <c r="P87" s="103"/>
      <c r="Q87" s="494"/>
      <c r="R87" s="347"/>
    </row>
    <row r="88" spans="1:18" ht="18" x14ac:dyDescent="0.35">
      <c r="A88" s="643"/>
      <c r="B88" s="644" t="s">
        <v>317</v>
      </c>
      <c r="C88" s="314"/>
      <c r="D88" s="468"/>
      <c r="E88" s="740"/>
      <c r="F88" s="469">
        <v>0.25</v>
      </c>
      <c r="G88" s="470"/>
      <c r="H88" s="740"/>
      <c r="I88" s="471"/>
      <c r="J88" s="109"/>
      <c r="K88" s="477"/>
      <c r="L88" s="740"/>
      <c r="M88" s="449"/>
      <c r="N88" s="740"/>
      <c r="O88" s="425"/>
      <c r="P88" s="103"/>
      <c r="Q88" s="494"/>
      <c r="R88" s="347"/>
    </row>
    <row r="89" spans="1:18" ht="18.600000000000001" thickBot="1" x14ac:dyDescent="0.4">
      <c r="A89" s="643"/>
      <c r="B89" s="644" t="s">
        <v>167</v>
      </c>
      <c r="C89" s="314"/>
      <c r="D89" s="468"/>
      <c r="E89" s="740"/>
      <c r="F89" s="469">
        <v>0.12</v>
      </c>
      <c r="G89" s="470">
        <f>F89*D83/C83</f>
        <v>0.13846153846153847</v>
      </c>
      <c r="H89" s="740"/>
      <c r="I89" s="471"/>
      <c r="J89" s="109"/>
      <c r="K89" s="477"/>
      <c r="L89" s="740"/>
      <c r="M89" s="449">
        <v>0</v>
      </c>
      <c r="N89" s="740"/>
      <c r="O89" s="425" t="e">
        <f>F89*I83/100+((F89*I83/100)*#REF!/100)</f>
        <v>#REF!</v>
      </c>
      <c r="P89" s="103">
        <f>G89*J83/100+((G89*J83/100)*M89/100)</f>
        <v>0</v>
      </c>
      <c r="Q89" s="494" t="e">
        <f t="shared" si="8"/>
        <v>#REF!</v>
      </c>
      <c r="R89" s="347"/>
    </row>
    <row r="90" spans="1:18" ht="19.2" thickTop="1" thickBot="1" x14ac:dyDescent="0.4">
      <c r="A90" s="775" t="s">
        <v>438</v>
      </c>
      <c r="B90" s="776"/>
      <c r="C90" s="413">
        <v>100</v>
      </c>
      <c r="D90" s="376"/>
      <c r="E90" s="740"/>
      <c r="F90" s="516"/>
      <c r="G90" s="609"/>
      <c r="H90" s="740"/>
      <c r="I90" s="389">
        <v>143</v>
      </c>
      <c r="J90" s="255"/>
      <c r="K90" s="478">
        <f>I90+J90</f>
        <v>143</v>
      </c>
      <c r="L90" s="740"/>
      <c r="M90" s="397"/>
      <c r="N90" s="740"/>
      <c r="O90" s="383"/>
      <c r="P90" s="307"/>
      <c r="Q90" s="587">
        <f>SUM(Q91:Q94)</f>
        <v>17.16</v>
      </c>
      <c r="R90" s="347"/>
    </row>
    <row r="91" spans="1:18" ht="18" x14ac:dyDescent="0.35">
      <c r="A91" s="642"/>
      <c r="B91" s="194" t="s">
        <v>437</v>
      </c>
      <c r="C91" s="191"/>
      <c r="D91" s="433"/>
      <c r="E91" s="740"/>
      <c r="F91" s="469">
        <v>5</v>
      </c>
      <c r="G91" s="470">
        <f>F91*D90/C90</f>
        <v>0</v>
      </c>
      <c r="H91" s="740"/>
      <c r="I91" s="427"/>
      <c r="J91" s="101"/>
      <c r="K91" s="465"/>
      <c r="L91" s="740"/>
      <c r="M91" s="398">
        <v>0</v>
      </c>
      <c r="N91" s="740"/>
      <c r="O91" s="425">
        <f>F91*I90/100+((F91*I90/100)*M91/100)</f>
        <v>7.15</v>
      </c>
      <c r="P91" s="103">
        <f>G91*J90/100+((G91*J90/100)*M91/100)</f>
        <v>0</v>
      </c>
      <c r="Q91" s="494">
        <f>O91+P91</f>
        <v>7.15</v>
      </c>
      <c r="R91" s="347"/>
    </row>
    <row r="92" spans="1:18" ht="18" x14ac:dyDescent="0.35">
      <c r="A92" s="642"/>
      <c r="B92" s="194" t="s">
        <v>303</v>
      </c>
      <c r="C92" s="191"/>
      <c r="D92" s="433"/>
      <c r="E92" s="740"/>
      <c r="F92" s="469">
        <v>2.5</v>
      </c>
      <c r="G92" s="470">
        <f>F92*D90/C90</f>
        <v>0</v>
      </c>
      <c r="H92" s="740"/>
      <c r="I92" s="427"/>
      <c r="J92" s="101"/>
      <c r="K92" s="465"/>
      <c r="L92" s="740"/>
      <c r="M92" s="398">
        <v>0</v>
      </c>
      <c r="N92" s="740"/>
      <c r="O92" s="425">
        <f>F92*I90/100+((F92*I90/100)*M92/100)</f>
        <v>3.5750000000000002</v>
      </c>
      <c r="P92" s="103">
        <f>G92*J90/100+((G92*J90/100)*M92/100)</f>
        <v>0</v>
      </c>
      <c r="Q92" s="494">
        <f t="shared" ref="Q92:Q94" si="9">O92+P92</f>
        <v>3.5750000000000002</v>
      </c>
      <c r="R92" s="347"/>
    </row>
    <row r="93" spans="1:18" ht="18" x14ac:dyDescent="0.35">
      <c r="A93" s="642"/>
      <c r="B93" s="194" t="s">
        <v>178</v>
      </c>
      <c r="C93" s="191"/>
      <c r="D93" s="433"/>
      <c r="E93" s="740"/>
      <c r="F93" s="469">
        <v>2.5</v>
      </c>
      <c r="G93" s="470">
        <f>F93*D90/C90</f>
        <v>0</v>
      </c>
      <c r="H93" s="740"/>
      <c r="I93" s="427"/>
      <c r="J93" s="101"/>
      <c r="K93" s="465"/>
      <c r="L93" s="740"/>
      <c r="M93" s="398">
        <v>0</v>
      </c>
      <c r="N93" s="740"/>
      <c r="O93" s="425">
        <f>F93*I90/100+((F93*I90/100)*M93/100)</f>
        <v>3.5750000000000002</v>
      </c>
      <c r="P93" s="103">
        <f>G93*J90/100+((G93*J90/100)*M93/100)</f>
        <v>0</v>
      </c>
      <c r="Q93" s="494">
        <f t="shared" si="9"/>
        <v>3.5750000000000002</v>
      </c>
      <c r="R93" s="347"/>
    </row>
    <row r="94" spans="1:18" ht="18.600000000000001" thickBot="1" x14ac:dyDescent="0.4">
      <c r="A94" s="643"/>
      <c r="B94" s="644" t="s">
        <v>148</v>
      </c>
      <c r="C94" s="314"/>
      <c r="D94" s="468"/>
      <c r="E94" s="740"/>
      <c r="F94" s="469">
        <v>2</v>
      </c>
      <c r="G94" s="470">
        <f>F94*D90/C90</f>
        <v>0</v>
      </c>
      <c r="H94" s="740"/>
      <c r="I94" s="471"/>
      <c r="J94" s="109"/>
      <c r="K94" s="477"/>
      <c r="L94" s="740"/>
      <c r="M94" s="449">
        <v>0</v>
      </c>
      <c r="N94" s="740"/>
      <c r="O94" s="425">
        <f>F94*I90/100+((F94*I90/100)*M94/100)</f>
        <v>2.86</v>
      </c>
      <c r="P94" s="103">
        <f>G94*J90/100+((G94*J90/100)*M94/100)</f>
        <v>0</v>
      </c>
      <c r="Q94" s="494">
        <f t="shared" si="9"/>
        <v>2.86</v>
      </c>
      <c r="R94" s="347"/>
    </row>
    <row r="95" spans="1:18" ht="19.2" thickTop="1" thickBot="1" x14ac:dyDescent="0.4">
      <c r="A95" s="777" t="s">
        <v>439</v>
      </c>
      <c r="B95" s="778"/>
      <c r="C95" s="413">
        <v>60</v>
      </c>
      <c r="D95" s="376">
        <v>150</v>
      </c>
      <c r="E95" s="740"/>
      <c r="F95" s="639"/>
      <c r="G95" s="609"/>
      <c r="H95" s="740"/>
      <c r="I95" s="389">
        <v>778</v>
      </c>
      <c r="J95" s="255">
        <v>0</v>
      </c>
      <c r="K95" s="478">
        <f>I95+J95</f>
        <v>778</v>
      </c>
      <c r="L95" s="740"/>
      <c r="M95" s="613"/>
      <c r="N95" s="740"/>
      <c r="O95" s="383"/>
      <c r="P95" s="307"/>
      <c r="Q95" s="587">
        <f>SUM(Q96:Q99)</f>
        <v>53.137399999999992</v>
      </c>
      <c r="R95" s="347"/>
    </row>
    <row r="96" spans="1:18" ht="18" x14ac:dyDescent="0.35">
      <c r="A96" s="642"/>
      <c r="B96" s="194" t="s">
        <v>319</v>
      </c>
      <c r="C96" s="191"/>
      <c r="D96" s="433"/>
      <c r="E96" s="740"/>
      <c r="F96" s="469">
        <v>6.6</v>
      </c>
      <c r="G96" s="470">
        <f>F96*D95/C95</f>
        <v>16.5</v>
      </c>
      <c r="H96" s="740"/>
      <c r="I96" s="427"/>
      <c r="J96" s="101"/>
      <c r="K96" s="465"/>
      <c r="L96" s="740"/>
      <c r="M96" s="473">
        <v>0</v>
      </c>
      <c r="N96" s="740"/>
      <c r="O96" s="425">
        <f>F96*I95/100+((F96*I95/100)*M96/100)</f>
        <v>51.347999999999992</v>
      </c>
      <c r="P96" s="103">
        <f>G96*J95/100+((G96*J95/100)*M96/100)</f>
        <v>0</v>
      </c>
      <c r="Q96" s="494">
        <f>O96+P96</f>
        <v>51.347999999999992</v>
      </c>
      <c r="R96" s="347"/>
    </row>
    <row r="97" spans="1:18" ht="18" x14ac:dyDescent="0.35">
      <c r="A97" s="642"/>
      <c r="B97" s="194" t="s">
        <v>441</v>
      </c>
      <c r="C97" s="191"/>
      <c r="D97" s="433"/>
      <c r="E97" s="740"/>
      <c r="F97" s="469">
        <v>0</v>
      </c>
      <c r="G97" s="470">
        <f>F97*D95/C95</f>
        <v>0</v>
      </c>
      <c r="H97" s="740"/>
      <c r="I97" s="427"/>
      <c r="J97" s="101"/>
      <c r="K97" s="465"/>
      <c r="L97" s="740"/>
      <c r="M97" s="473">
        <v>0</v>
      </c>
      <c r="N97" s="740"/>
      <c r="O97" s="425">
        <f>F97*I95/100+((F97*I95/100)*M97/100)</f>
        <v>0</v>
      </c>
      <c r="P97" s="103">
        <f>G97*J95/100+((G97*J95/100)*M97/100)</f>
        <v>0</v>
      </c>
      <c r="Q97" s="494">
        <f t="shared" ref="Q97:Q99" si="10">O97+P97</f>
        <v>0</v>
      </c>
      <c r="R97" s="347"/>
    </row>
    <row r="98" spans="1:18" ht="18" x14ac:dyDescent="0.35">
      <c r="A98" s="642"/>
      <c r="B98" s="194" t="s">
        <v>292</v>
      </c>
      <c r="C98" s="191"/>
      <c r="D98" s="433"/>
      <c r="E98" s="740"/>
      <c r="F98" s="469">
        <v>0.2</v>
      </c>
      <c r="G98" s="470">
        <f>F98*D95/C95</f>
        <v>0.5</v>
      </c>
      <c r="H98" s="740"/>
      <c r="I98" s="427"/>
      <c r="J98" s="101"/>
      <c r="K98" s="465"/>
      <c r="L98" s="740"/>
      <c r="M98" s="473">
        <v>0</v>
      </c>
      <c r="N98" s="740"/>
      <c r="O98" s="425">
        <f>F98*I95/100+((F98*I95/100)*M98/100)</f>
        <v>1.5560000000000003</v>
      </c>
      <c r="P98" s="103">
        <f>G98*J95/100+((G98*J95/100)*M98/100)</f>
        <v>0</v>
      </c>
      <c r="Q98" s="494">
        <f t="shared" si="10"/>
        <v>1.5560000000000003</v>
      </c>
      <c r="R98" s="347"/>
    </row>
    <row r="99" spans="1:18" ht="18.600000000000001" thickBot="1" x14ac:dyDescent="0.4">
      <c r="A99" s="642"/>
      <c r="B99" s="194" t="s">
        <v>138</v>
      </c>
      <c r="C99" s="191"/>
      <c r="D99" s="433"/>
      <c r="E99" s="740"/>
      <c r="F99" s="469">
        <v>0.03</v>
      </c>
      <c r="G99" s="470">
        <f>F99*D95/C95</f>
        <v>7.4999999999999997E-2</v>
      </c>
      <c r="H99" s="740"/>
      <c r="I99" s="427"/>
      <c r="J99" s="101"/>
      <c r="K99" s="465"/>
      <c r="L99" s="740"/>
      <c r="M99" s="473">
        <v>0</v>
      </c>
      <c r="N99" s="740"/>
      <c r="O99" s="425">
        <f>F99*I95/100+((F99*I95/100)*M99/100)</f>
        <v>0.2334</v>
      </c>
      <c r="P99" s="103">
        <f>G99*J95/100+((G99*J95/100)*M99/100)</f>
        <v>0</v>
      </c>
      <c r="Q99" s="494">
        <f t="shared" si="10"/>
        <v>0.2334</v>
      </c>
      <c r="R99" s="347"/>
    </row>
    <row r="100" spans="1:18" ht="19.2" thickTop="1" thickBot="1" x14ac:dyDescent="0.4">
      <c r="A100" s="777" t="s">
        <v>440</v>
      </c>
      <c r="B100" s="778"/>
      <c r="C100" s="413"/>
      <c r="D100" s="376"/>
      <c r="E100" s="740"/>
      <c r="F100" s="639"/>
      <c r="G100" s="609"/>
      <c r="H100" s="740"/>
      <c r="I100" s="389">
        <v>90</v>
      </c>
      <c r="J100" s="255">
        <v>0</v>
      </c>
      <c r="K100" s="478">
        <f>I100+J100</f>
        <v>90</v>
      </c>
      <c r="L100" s="740"/>
      <c r="M100" s="613"/>
      <c r="N100" s="740"/>
      <c r="O100" s="383"/>
      <c r="P100" s="307"/>
      <c r="Q100" s="587" t="e">
        <f>Q101</f>
        <v>#VALUE!</v>
      </c>
      <c r="R100" s="347"/>
    </row>
    <row r="101" spans="1:18" ht="18.75" customHeight="1" thickBot="1" x14ac:dyDescent="0.35">
      <c r="A101" s="210"/>
      <c r="B101" s="645" t="s">
        <v>319</v>
      </c>
      <c r="C101" s="416"/>
      <c r="D101" s="417"/>
      <c r="E101" s="768"/>
      <c r="F101" s="635" t="s">
        <v>104</v>
      </c>
      <c r="G101" s="419" t="e">
        <f>F101*D100/C100</f>
        <v>#VALUE!</v>
      </c>
      <c r="H101" s="768"/>
      <c r="I101" s="420"/>
      <c r="J101" s="244"/>
      <c r="K101" s="460"/>
      <c r="L101" s="768"/>
      <c r="M101" s="422"/>
      <c r="N101" s="768"/>
      <c r="O101" s="423" t="e">
        <f>F101*I100/100+((F101*I100/100)*M101/100)</f>
        <v>#VALUE!</v>
      </c>
      <c r="P101" s="318" t="e">
        <f>G101*J100/100+((G101*J100/100)*M101/100)</f>
        <v>#VALUE!</v>
      </c>
      <c r="Q101" s="487" t="e">
        <f>O101+P101</f>
        <v>#VALUE!</v>
      </c>
      <c r="R101" s="347"/>
    </row>
    <row r="102" spans="1:18" ht="15.6" thickTop="1" thickBot="1" x14ac:dyDescent="0.35"/>
  </sheetData>
  <dataConsolidate/>
  <mergeCells count="49">
    <mergeCell ref="A70:B70"/>
    <mergeCell ref="E70:E101"/>
    <mergeCell ref="H70:H101"/>
    <mergeCell ref="L70:L101"/>
    <mergeCell ref="N70:N101"/>
    <mergeCell ref="A74:B74"/>
    <mergeCell ref="A82:B82"/>
    <mergeCell ref="A90:B90"/>
    <mergeCell ref="A95:B95"/>
    <mergeCell ref="A100:B100"/>
    <mergeCell ref="A72:B72"/>
    <mergeCell ref="A79:B79"/>
    <mergeCell ref="A3:R3"/>
    <mergeCell ref="A1:B2"/>
    <mergeCell ref="C1:D1"/>
    <mergeCell ref="E1:E2"/>
    <mergeCell ref="F1:G1"/>
    <mergeCell ref="H1:H2"/>
    <mergeCell ref="I1:K1"/>
    <mergeCell ref="L1:L2"/>
    <mergeCell ref="M1:M2"/>
    <mergeCell ref="N1:N2"/>
    <mergeCell ref="O1:Q1"/>
    <mergeCell ref="R1:R2"/>
    <mergeCell ref="A4:B4"/>
    <mergeCell ref="E4:E53"/>
    <mergeCell ref="H4:H53"/>
    <mergeCell ref="L4:L53"/>
    <mergeCell ref="N4:N53"/>
    <mergeCell ref="A11:B11"/>
    <mergeCell ref="A15:B15"/>
    <mergeCell ref="A17:B17"/>
    <mergeCell ref="A26:B26"/>
    <mergeCell ref="A69:R69"/>
    <mergeCell ref="A81:B81"/>
    <mergeCell ref="A83:B83"/>
    <mergeCell ref="A31:B31"/>
    <mergeCell ref="A32:B32"/>
    <mergeCell ref="A38:B38"/>
    <mergeCell ref="A43:B43"/>
    <mergeCell ref="A46:B46"/>
    <mergeCell ref="A52:B52"/>
    <mergeCell ref="A60:B60"/>
    <mergeCell ref="A54:R54"/>
    <mergeCell ref="A55:B55"/>
    <mergeCell ref="E55:E68"/>
    <mergeCell ref="H55:H68"/>
    <mergeCell ref="L55:L68"/>
    <mergeCell ref="N55:N68"/>
  </mergeCells>
  <pageMargins left="0.7" right="0.7" top="0.75" bottom="0.75" header="0.3" footer="0.3"/>
  <pageSetup paperSize="9" orientation="portrait" r:id="rId1"/>
  <ignoredErrors>
    <ignoredError sqref="O89:Q89 Q83:Q86 O84:P86" evalError="1"/>
  </ignoredError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F16F6B-BD15-4D2B-8EAD-56CF2370965D}">
  <dimension ref="A1:R59"/>
  <sheetViews>
    <sheetView topLeftCell="A46" workbookViewId="0">
      <selection activeCell="I60" sqref="I60"/>
    </sheetView>
  </sheetViews>
  <sheetFormatPr baseColWidth="10" defaultRowHeight="14.4" outlineLevelRow="1" x14ac:dyDescent="0.3"/>
  <cols>
    <col min="2" max="2" width="45.33203125" customWidth="1"/>
    <col min="3" max="3" width="13.33203125" style="4" bestFit="1" customWidth="1"/>
    <col min="4" max="4" width="13.109375" style="4" customWidth="1"/>
    <col min="5" max="5" width="1.5546875" style="4" customWidth="1"/>
    <col min="6" max="6" width="12" style="4" customWidth="1"/>
    <col min="7" max="7" width="12.6640625" style="4" customWidth="1"/>
    <col min="8" max="8" width="1.44140625" style="4" customWidth="1"/>
    <col min="9" max="9" width="13.33203125" style="4" bestFit="1" customWidth="1"/>
    <col min="10" max="10" width="13.6640625" style="4" customWidth="1"/>
    <col min="11" max="11" width="12.109375" style="4" customWidth="1"/>
    <col min="12" max="12" width="1.5546875" style="4" customWidth="1"/>
    <col min="13" max="13" width="21.6640625" style="4" customWidth="1"/>
    <col min="14" max="14" width="1.5546875" style="4" customWidth="1"/>
    <col min="15" max="15" width="15.109375" style="4" customWidth="1"/>
    <col min="16" max="16" width="15" style="4" customWidth="1"/>
    <col min="17" max="17" width="18.44140625" style="75" customWidth="1"/>
    <col min="18" max="18" width="13.33203125" customWidth="1"/>
  </cols>
  <sheetData>
    <row r="1" spans="1:18" ht="150.75" customHeight="1" thickTop="1" thickBot="1" x14ac:dyDescent="0.35">
      <c r="A1" s="845" t="s">
        <v>46</v>
      </c>
      <c r="B1" s="846"/>
      <c r="C1" s="849" t="s">
        <v>135</v>
      </c>
      <c r="D1" s="850"/>
      <c r="E1" s="851"/>
      <c r="F1" s="853" t="s">
        <v>279</v>
      </c>
      <c r="G1" s="854"/>
      <c r="H1" s="851"/>
      <c r="I1" s="855" t="s">
        <v>142</v>
      </c>
      <c r="J1" s="856"/>
      <c r="K1" s="856"/>
      <c r="L1" s="851"/>
      <c r="M1" s="857" t="s">
        <v>141</v>
      </c>
      <c r="N1" s="851"/>
      <c r="O1" s="859" t="s">
        <v>156</v>
      </c>
      <c r="P1" s="860"/>
      <c r="Q1" s="861"/>
      <c r="R1" s="862" t="s">
        <v>320</v>
      </c>
    </row>
    <row r="2" spans="1:18" ht="64.5" customHeight="1" thickBot="1" x14ac:dyDescent="0.35">
      <c r="A2" s="847"/>
      <c r="B2" s="848"/>
      <c r="C2" s="673" t="s">
        <v>132</v>
      </c>
      <c r="D2" s="674" t="s">
        <v>134</v>
      </c>
      <c r="E2" s="852"/>
      <c r="F2" s="675" t="s">
        <v>132</v>
      </c>
      <c r="G2" s="676" t="s">
        <v>134</v>
      </c>
      <c r="H2" s="852"/>
      <c r="I2" s="677" t="s">
        <v>130</v>
      </c>
      <c r="J2" s="678" t="s">
        <v>133</v>
      </c>
      <c r="K2" s="679" t="s">
        <v>143</v>
      </c>
      <c r="L2" s="852"/>
      <c r="M2" s="858"/>
      <c r="N2" s="852"/>
      <c r="O2" s="680" t="s">
        <v>130</v>
      </c>
      <c r="P2" s="681" t="s">
        <v>133</v>
      </c>
      <c r="Q2" s="682" t="s">
        <v>136</v>
      </c>
      <c r="R2" s="863"/>
    </row>
    <row r="3" spans="1:18" ht="32.4" thickTop="1" thickBot="1" x14ac:dyDescent="0.35">
      <c r="A3" s="839" t="s">
        <v>121</v>
      </c>
      <c r="B3" s="840"/>
      <c r="C3" s="840"/>
      <c r="D3" s="840"/>
      <c r="E3" s="840"/>
      <c r="F3" s="840"/>
      <c r="G3" s="840"/>
      <c r="H3" s="840"/>
      <c r="I3" s="840"/>
      <c r="J3" s="840"/>
      <c r="K3" s="840"/>
      <c r="L3" s="840"/>
      <c r="M3" s="840"/>
      <c r="N3" s="840"/>
      <c r="O3" s="840"/>
      <c r="P3" s="840"/>
      <c r="Q3" s="840"/>
      <c r="R3" s="841"/>
    </row>
    <row r="4" spans="1:18" ht="19.2" thickTop="1" thickBot="1" x14ac:dyDescent="0.4">
      <c r="A4" s="795" t="s">
        <v>381</v>
      </c>
      <c r="B4" s="796"/>
      <c r="C4" s="413">
        <v>100</v>
      </c>
      <c r="D4" s="376"/>
      <c r="E4" s="844"/>
      <c r="F4" s="383"/>
      <c r="G4" s="608"/>
      <c r="H4" s="844"/>
      <c r="I4" s="389">
        <v>676</v>
      </c>
      <c r="J4" s="390">
        <v>0</v>
      </c>
      <c r="K4" s="391"/>
      <c r="L4" s="844"/>
      <c r="M4" s="397"/>
      <c r="N4" s="844"/>
      <c r="O4" s="383"/>
      <c r="P4" s="304"/>
      <c r="Q4" s="587">
        <f>SUM(Q5:Q7)</f>
        <v>94.639999999999986</v>
      </c>
      <c r="R4" s="667"/>
    </row>
    <row r="5" spans="1:18" ht="18" x14ac:dyDescent="0.35">
      <c r="A5" s="377"/>
      <c r="B5" s="71" t="s">
        <v>113</v>
      </c>
      <c r="C5" s="508"/>
      <c r="D5" s="378"/>
      <c r="E5" s="740"/>
      <c r="F5" s="385">
        <v>10</v>
      </c>
      <c r="G5" s="607">
        <f>F5*D4/C4</f>
        <v>0</v>
      </c>
      <c r="H5" s="740"/>
      <c r="I5" s="392"/>
      <c r="J5" s="233"/>
      <c r="K5" s="393"/>
      <c r="L5" s="740"/>
      <c r="M5" s="398">
        <v>0</v>
      </c>
      <c r="N5" s="740"/>
      <c r="O5" s="402">
        <f>(F5*I4/100)+((F5*I4/100)*M5/100)</f>
        <v>67.599999999999994</v>
      </c>
      <c r="P5" s="84">
        <f>(G5*J4/100)+((G5*J4/100)*M5/100)</f>
        <v>0</v>
      </c>
      <c r="Q5" s="403">
        <f>O5+P5</f>
        <v>67.599999999999994</v>
      </c>
      <c r="R5" s="668"/>
    </row>
    <row r="6" spans="1:18" ht="18" x14ac:dyDescent="0.35">
      <c r="A6" s="377"/>
      <c r="B6" s="71" t="s">
        <v>404</v>
      </c>
      <c r="C6" s="508"/>
      <c r="D6" s="378"/>
      <c r="E6" s="740"/>
      <c r="F6" s="385">
        <v>2</v>
      </c>
      <c r="G6" s="607">
        <f>F6*D4/C4</f>
        <v>0</v>
      </c>
      <c r="H6" s="740"/>
      <c r="I6" s="392"/>
      <c r="J6" s="233"/>
      <c r="K6" s="393"/>
      <c r="L6" s="740"/>
      <c r="M6" s="398">
        <v>0</v>
      </c>
      <c r="N6" s="740"/>
      <c r="O6" s="402">
        <f>(F6*I4/100)+((F6*I4/100)*M6/100)</f>
        <v>13.52</v>
      </c>
      <c r="P6" s="84">
        <f>(G6*J4/100)+((G6*J4/100)*M6/100)</f>
        <v>0</v>
      </c>
      <c r="Q6" s="403">
        <f t="shared" ref="Q6:Q7" si="0">O6+P6</f>
        <v>13.52</v>
      </c>
      <c r="R6" s="668"/>
    </row>
    <row r="7" spans="1:18" ht="18.600000000000001" thickBot="1" x14ac:dyDescent="0.4">
      <c r="A7" s="377"/>
      <c r="B7" s="71" t="s">
        <v>405</v>
      </c>
      <c r="C7" s="508"/>
      <c r="D7" s="378"/>
      <c r="E7" s="740"/>
      <c r="F7" s="385">
        <v>2</v>
      </c>
      <c r="G7" s="607">
        <f>F7*D4/C4</f>
        <v>0</v>
      </c>
      <c r="H7" s="740"/>
      <c r="I7" s="392"/>
      <c r="J7" s="233"/>
      <c r="K7" s="393"/>
      <c r="L7" s="740"/>
      <c r="M7" s="398">
        <v>0</v>
      </c>
      <c r="N7" s="740"/>
      <c r="O7" s="402">
        <f>(F7*I4/100)+((F7*I4/100)*M7/100)</f>
        <v>13.52</v>
      </c>
      <c r="P7" s="84">
        <f>(G7*J4/100)+((G7*J4/100)*M7/100)</f>
        <v>0</v>
      </c>
      <c r="Q7" s="403">
        <f t="shared" si="0"/>
        <v>13.52</v>
      </c>
      <c r="R7" s="668"/>
    </row>
    <row r="8" spans="1:18" ht="19.2" thickTop="1" thickBot="1" x14ac:dyDescent="0.4">
      <c r="A8" s="795" t="s">
        <v>106</v>
      </c>
      <c r="B8" s="796"/>
      <c r="C8" s="413">
        <v>30</v>
      </c>
      <c r="D8" s="376">
        <v>30</v>
      </c>
      <c r="E8" s="740"/>
      <c r="F8" s="383"/>
      <c r="G8" s="384"/>
      <c r="H8" s="740"/>
      <c r="I8" s="389">
        <v>656</v>
      </c>
      <c r="J8" s="255">
        <v>0</v>
      </c>
      <c r="K8" s="478">
        <f>I8+J8</f>
        <v>656</v>
      </c>
      <c r="L8" s="740"/>
      <c r="M8" s="397"/>
      <c r="N8" s="740"/>
      <c r="O8" s="383"/>
      <c r="P8" s="304"/>
      <c r="Q8" s="586">
        <f>Q9+Q10+Q11+Q12</f>
        <v>36.867199999999997</v>
      </c>
      <c r="R8" s="668"/>
    </row>
    <row r="9" spans="1:18" ht="18" x14ac:dyDescent="0.35">
      <c r="A9" s="490"/>
      <c r="B9" s="71" t="s">
        <v>107</v>
      </c>
      <c r="C9" s="658"/>
      <c r="D9" s="433"/>
      <c r="E9" s="740"/>
      <c r="F9" s="144">
        <v>0.5</v>
      </c>
      <c r="G9" s="430">
        <f>F9*D8/C8</f>
        <v>0.5</v>
      </c>
      <c r="H9" s="740"/>
      <c r="I9" s="427"/>
      <c r="J9" s="101"/>
      <c r="K9" s="465"/>
      <c r="L9" s="740"/>
      <c r="M9" s="473">
        <v>0</v>
      </c>
      <c r="N9" s="740"/>
      <c r="O9" s="402">
        <f>F9*I8/100+((F9*I8/100)*M9/100)</f>
        <v>3.28</v>
      </c>
      <c r="P9" s="83">
        <f>G9*J8/100+((G9*J8/100)*M9/100)</f>
        <v>0</v>
      </c>
      <c r="Q9" s="403">
        <f>O9+P9</f>
        <v>3.28</v>
      </c>
      <c r="R9" s="668"/>
    </row>
    <row r="10" spans="1:18" ht="18" x14ac:dyDescent="0.35">
      <c r="A10" s="490"/>
      <c r="B10" s="71" t="s">
        <v>108</v>
      </c>
      <c r="C10" s="658"/>
      <c r="D10" s="433"/>
      <c r="E10" s="740"/>
      <c r="F10" s="144">
        <v>2</v>
      </c>
      <c r="G10" s="430">
        <f>F10*D8/C8</f>
        <v>2</v>
      </c>
      <c r="H10" s="740"/>
      <c r="I10" s="427"/>
      <c r="J10" s="101"/>
      <c r="K10" s="465"/>
      <c r="L10" s="740"/>
      <c r="M10" s="426">
        <v>0</v>
      </c>
      <c r="N10" s="740"/>
      <c r="O10" s="402">
        <f>F10*I8/100+((F10*I8/100)*M10/100)</f>
        <v>13.12</v>
      </c>
      <c r="P10" s="83">
        <f>G10*J8/100+((G10*J8/1000)*M10/100)</f>
        <v>0</v>
      </c>
      <c r="Q10" s="403">
        <f t="shared" ref="Q10:Q12" si="1">O10+P10</f>
        <v>13.12</v>
      </c>
      <c r="R10" s="668"/>
    </row>
    <row r="11" spans="1:18" ht="18" x14ac:dyDescent="0.35">
      <c r="A11" s="490"/>
      <c r="B11" s="71" t="s">
        <v>109</v>
      </c>
      <c r="C11" s="658"/>
      <c r="D11" s="433"/>
      <c r="E11" s="740"/>
      <c r="F11" s="144">
        <v>3</v>
      </c>
      <c r="G11" s="430">
        <f>F11*D8/C8</f>
        <v>3</v>
      </c>
      <c r="H11" s="740"/>
      <c r="I11" s="427"/>
      <c r="J11" s="101"/>
      <c r="K11" s="465"/>
      <c r="L11" s="740"/>
      <c r="M11" s="426">
        <v>0</v>
      </c>
      <c r="N11" s="740"/>
      <c r="O11" s="402">
        <f>F11*I8/100+((F11*I8/100)*M11/100)</f>
        <v>19.68</v>
      </c>
      <c r="P11" s="83">
        <f>G11*J8/100+((G11*J8/100)*M11/100)</f>
        <v>0</v>
      </c>
      <c r="Q11" s="403">
        <f t="shared" si="1"/>
        <v>19.68</v>
      </c>
      <c r="R11" s="668"/>
    </row>
    <row r="12" spans="1:18" ht="18.600000000000001" thickBot="1" x14ac:dyDescent="0.4">
      <c r="A12" s="490"/>
      <c r="B12" s="71" t="s">
        <v>406</v>
      </c>
      <c r="C12" s="658"/>
      <c r="D12" s="433"/>
      <c r="E12" s="740"/>
      <c r="F12" s="273">
        <v>0.12</v>
      </c>
      <c r="G12" s="430">
        <f>F12*D8/C8</f>
        <v>0.11999999999999998</v>
      </c>
      <c r="H12" s="740"/>
      <c r="I12" s="427"/>
      <c r="J12" s="101"/>
      <c r="K12" s="465"/>
      <c r="L12" s="740"/>
      <c r="M12" s="426">
        <v>0</v>
      </c>
      <c r="N12" s="740"/>
      <c r="O12" s="402">
        <f>F12*I8/100+((F12*I8/100)*M12/100)</f>
        <v>0.78720000000000001</v>
      </c>
      <c r="P12" s="83">
        <f>G12*J8/100+((G12*J8/100)*M12/100)</f>
        <v>0</v>
      </c>
      <c r="Q12" s="403">
        <f t="shared" si="1"/>
        <v>0.78720000000000001</v>
      </c>
      <c r="R12" s="668"/>
    </row>
    <row r="13" spans="1:18" ht="19.2" outlineLevel="1" thickTop="1" thickBot="1" x14ac:dyDescent="0.4">
      <c r="A13" s="795" t="s">
        <v>382</v>
      </c>
      <c r="B13" s="796"/>
      <c r="C13" s="413">
        <v>100</v>
      </c>
      <c r="D13" s="457"/>
      <c r="E13" s="794"/>
      <c r="F13" s="383"/>
      <c r="G13" s="384"/>
      <c r="H13" s="794"/>
      <c r="I13" s="389">
        <v>100</v>
      </c>
      <c r="J13" s="462"/>
      <c r="K13" s="391">
        <f>I13</f>
        <v>100</v>
      </c>
      <c r="L13" s="794"/>
      <c r="M13" s="397"/>
      <c r="N13" s="794"/>
      <c r="O13" s="383"/>
      <c r="P13" s="304"/>
      <c r="Q13" s="587">
        <f>Q14+Q15+Q16+Q17</f>
        <v>13</v>
      </c>
      <c r="R13" s="668"/>
    </row>
    <row r="14" spans="1:18" ht="18" outlineLevel="1" x14ac:dyDescent="0.35">
      <c r="A14" s="377"/>
      <c r="B14" s="82" t="s">
        <v>190</v>
      </c>
      <c r="C14" s="508"/>
      <c r="D14" s="378"/>
      <c r="E14" s="794"/>
      <c r="F14" s="183">
        <v>8</v>
      </c>
      <c r="G14" s="408"/>
      <c r="H14" s="794"/>
      <c r="I14" s="392"/>
      <c r="J14" s="233"/>
      <c r="K14" s="393"/>
      <c r="L14" s="794"/>
      <c r="M14" s="398">
        <v>0</v>
      </c>
      <c r="N14" s="794"/>
      <c r="O14" s="402">
        <f>(F14*I13/100)+((F14*I13/100)*M14/100)</f>
        <v>8</v>
      </c>
      <c r="P14" s="374"/>
      <c r="Q14" s="403">
        <f>O14</f>
        <v>8</v>
      </c>
      <c r="R14" s="668"/>
    </row>
    <row r="15" spans="1:18" ht="18" outlineLevel="1" x14ac:dyDescent="0.35">
      <c r="A15" s="377"/>
      <c r="B15" s="82" t="s">
        <v>178</v>
      </c>
      <c r="C15" s="508"/>
      <c r="D15" s="378"/>
      <c r="E15" s="794"/>
      <c r="F15" s="183">
        <v>2</v>
      </c>
      <c r="G15" s="408"/>
      <c r="H15" s="794"/>
      <c r="I15" s="392"/>
      <c r="J15" s="233"/>
      <c r="K15" s="393"/>
      <c r="L15" s="794"/>
      <c r="M15" s="398">
        <v>0</v>
      </c>
      <c r="N15" s="794"/>
      <c r="O15" s="402">
        <f>(F15*I13/100)+((F15*I13/100)*M15/100)</f>
        <v>2</v>
      </c>
      <c r="P15" s="374"/>
      <c r="Q15" s="403">
        <f t="shared" ref="Q15:Q17" si="2">O15</f>
        <v>2</v>
      </c>
      <c r="R15" s="668"/>
    </row>
    <row r="16" spans="1:18" ht="18" outlineLevel="1" x14ac:dyDescent="0.35">
      <c r="A16" s="442"/>
      <c r="B16" s="71" t="s">
        <v>162</v>
      </c>
      <c r="C16" s="508"/>
      <c r="D16" s="378"/>
      <c r="E16" s="794"/>
      <c r="F16" s="183">
        <v>1</v>
      </c>
      <c r="G16" s="408"/>
      <c r="H16" s="794"/>
      <c r="I16" s="392"/>
      <c r="J16" s="233"/>
      <c r="K16" s="393"/>
      <c r="L16" s="794"/>
      <c r="M16" s="398">
        <v>0</v>
      </c>
      <c r="N16" s="794"/>
      <c r="O16" s="402">
        <f>(F16*I13/100)+((F16*I13/100)*M16/100)</f>
        <v>1</v>
      </c>
      <c r="P16" s="374"/>
      <c r="Q16" s="403">
        <f t="shared" si="2"/>
        <v>1</v>
      </c>
      <c r="R16" s="668"/>
    </row>
    <row r="17" spans="1:18" ht="18.600000000000001" outlineLevel="1" thickBot="1" x14ac:dyDescent="0.4">
      <c r="A17" s="442"/>
      <c r="B17" s="71" t="s">
        <v>109</v>
      </c>
      <c r="C17" s="585"/>
      <c r="D17" s="445"/>
      <c r="E17" s="794"/>
      <c r="F17" s="183">
        <v>2</v>
      </c>
      <c r="G17" s="459"/>
      <c r="H17" s="794"/>
      <c r="I17" s="447"/>
      <c r="J17" s="264"/>
      <c r="K17" s="448"/>
      <c r="L17" s="794"/>
      <c r="M17" s="449">
        <v>0</v>
      </c>
      <c r="N17" s="794"/>
      <c r="O17" s="402">
        <f>(F17*I13/100)+((F17*I13/100)*M17/100)</f>
        <v>2</v>
      </c>
      <c r="P17" s="270"/>
      <c r="Q17" s="403">
        <f t="shared" si="2"/>
        <v>2</v>
      </c>
      <c r="R17" s="668"/>
    </row>
    <row r="18" spans="1:18" ht="19.2" outlineLevel="1" thickTop="1" thickBot="1" x14ac:dyDescent="0.4">
      <c r="A18" s="795" t="s">
        <v>442</v>
      </c>
      <c r="B18" s="750"/>
      <c r="C18" s="413">
        <v>100</v>
      </c>
      <c r="D18" s="457"/>
      <c r="E18" s="740"/>
      <c r="F18" s="383"/>
      <c r="G18" s="384"/>
      <c r="H18" s="740"/>
      <c r="I18" s="389">
        <v>120</v>
      </c>
      <c r="J18" s="462"/>
      <c r="K18" s="391">
        <f>I18</f>
        <v>120</v>
      </c>
      <c r="L18" s="740"/>
      <c r="M18" s="397"/>
      <c r="N18" s="740"/>
      <c r="O18" s="383"/>
      <c r="P18" s="304"/>
      <c r="Q18" s="587">
        <f>Q19</f>
        <v>12</v>
      </c>
      <c r="R18" s="668"/>
    </row>
    <row r="19" spans="1:18" ht="18.600000000000001" outlineLevel="1" thickBot="1" x14ac:dyDescent="0.4">
      <c r="A19" s="379"/>
      <c r="B19" s="286" t="s">
        <v>113</v>
      </c>
      <c r="C19" s="513"/>
      <c r="D19" s="382"/>
      <c r="E19" s="740"/>
      <c r="F19" s="446">
        <v>10</v>
      </c>
      <c r="G19" s="520"/>
      <c r="H19" s="740"/>
      <c r="I19" s="394"/>
      <c r="J19" s="395"/>
      <c r="K19" s="396"/>
      <c r="L19" s="740"/>
      <c r="M19" s="159">
        <v>0</v>
      </c>
      <c r="N19" s="740"/>
      <c r="O19" s="423">
        <f>(F19*I18/100)+((F19*I18/100)*M19/100)</f>
        <v>12</v>
      </c>
      <c r="P19" s="461"/>
      <c r="Q19" s="424">
        <f>O19</f>
        <v>12</v>
      </c>
      <c r="R19" s="668"/>
    </row>
    <row r="20" spans="1:18" ht="19.2" outlineLevel="1" thickTop="1" thickBot="1" x14ac:dyDescent="0.4">
      <c r="A20" s="810" t="s">
        <v>383</v>
      </c>
      <c r="B20" s="811"/>
      <c r="C20" s="589">
        <v>100</v>
      </c>
      <c r="D20" s="376">
        <v>100</v>
      </c>
      <c r="E20" s="740"/>
      <c r="F20" s="383"/>
      <c r="G20" s="384"/>
      <c r="H20" s="740"/>
      <c r="I20" s="389">
        <v>120</v>
      </c>
      <c r="J20" s="390">
        <v>0</v>
      </c>
      <c r="K20" s="391">
        <f>I20+J20</f>
        <v>120</v>
      </c>
      <c r="L20" s="740"/>
      <c r="M20" s="397"/>
      <c r="N20" s="740"/>
      <c r="O20" s="383"/>
      <c r="P20" s="304"/>
      <c r="Q20" s="587">
        <f>Q21</f>
        <v>120</v>
      </c>
      <c r="R20" s="668"/>
    </row>
    <row r="21" spans="1:18" ht="18.600000000000001" outlineLevel="1" thickBot="1" x14ac:dyDescent="0.4">
      <c r="A21" s="488"/>
      <c r="B21" s="590" t="s">
        <v>383</v>
      </c>
      <c r="C21" s="591"/>
      <c r="D21" s="417"/>
      <c r="E21" s="740"/>
      <c r="F21" s="394"/>
      <c r="G21" s="520"/>
      <c r="H21" s="740"/>
      <c r="I21" s="394"/>
      <c r="J21" s="395"/>
      <c r="K21" s="396"/>
      <c r="L21" s="740"/>
      <c r="M21" s="159">
        <v>0</v>
      </c>
      <c r="N21" s="740"/>
      <c r="O21" s="423">
        <f>I20*C20/100</f>
        <v>120</v>
      </c>
      <c r="P21" s="258">
        <f>J20*D20/100</f>
        <v>0</v>
      </c>
      <c r="Q21" s="424">
        <f>O21+P21</f>
        <v>120</v>
      </c>
      <c r="R21" s="668"/>
    </row>
    <row r="22" spans="1:18" ht="19.2" thickTop="1" thickBot="1" x14ac:dyDescent="0.4">
      <c r="A22" s="826" t="s">
        <v>384</v>
      </c>
      <c r="B22" s="827"/>
      <c r="C22" s="584">
        <v>100</v>
      </c>
      <c r="D22" s="382"/>
      <c r="E22" s="740"/>
      <c r="F22" s="451"/>
      <c r="G22" s="452"/>
      <c r="H22" s="740"/>
      <c r="I22" s="453">
        <v>67</v>
      </c>
      <c r="J22" s="575"/>
      <c r="K22" s="454">
        <f>I22</f>
        <v>67</v>
      </c>
      <c r="L22" s="740"/>
      <c r="M22" s="455"/>
      <c r="N22" s="740"/>
      <c r="O22" s="501">
        <f>I22*C22/100</f>
        <v>67</v>
      </c>
      <c r="P22" s="456"/>
      <c r="Q22" s="587">
        <f>O22</f>
        <v>67</v>
      </c>
      <c r="R22" s="668"/>
    </row>
    <row r="23" spans="1:18" ht="19.2" thickTop="1" thickBot="1" x14ac:dyDescent="0.4">
      <c r="A23" s="837" t="s">
        <v>446</v>
      </c>
      <c r="B23" s="838"/>
      <c r="C23" s="413">
        <v>100</v>
      </c>
      <c r="D23" s="376">
        <v>150</v>
      </c>
      <c r="E23" s="740"/>
      <c r="F23" s="383"/>
      <c r="G23" s="384"/>
      <c r="H23" s="740"/>
      <c r="I23" s="389">
        <v>915</v>
      </c>
      <c r="J23" s="390">
        <v>0</v>
      </c>
      <c r="K23" s="391">
        <f>I23+J23</f>
        <v>915</v>
      </c>
      <c r="L23" s="740"/>
      <c r="M23" s="397"/>
      <c r="N23" s="740"/>
      <c r="O23" s="383"/>
      <c r="P23" s="304"/>
      <c r="Q23" s="587">
        <f>O23</f>
        <v>0</v>
      </c>
      <c r="R23" s="668"/>
    </row>
    <row r="24" spans="1:18" ht="18" x14ac:dyDescent="0.35">
      <c r="A24" s="707"/>
      <c r="B24" s="695" t="s">
        <v>86</v>
      </c>
      <c r="C24" s="191"/>
      <c r="D24" s="433"/>
      <c r="E24" s="740"/>
      <c r="F24" s="429"/>
      <c r="G24" s="430">
        <f>F24*D23/C23</f>
        <v>0</v>
      </c>
      <c r="H24" s="740"/>
      <c r="I24" s="427"/>
      <c r="J24" s="97"/>
      <c r="K24" s="428"/>
      <c r="L24" s="740"/>
      <c r="M24" s="426">
        <v>15</v>
      </c>
      <c r="N24" s="740"/>
      <c r="O24" s="425">
        <f>(F24*I23/100)+((F24*I23/100)*M24/100)</f>
        <v>0</v>
      </c>
      <c r="P24" s="83">
        <f>(G24*J23/100)+((G24*J23/100)*M24/100)</f>
        <v>0</v>
      </c>
      <c r="Q24" s="466">
        <f t="shared" ref="Q24:Q30" si="3">O24+P24</f>
        <v>0</v>
      </c>
      <c r="R24" s="668"/>
    </row>
    <row r="25" spans="1:18" ht="18" customHeight="1" outlineLevel="1" x14ac:dyDescent="0.35">
      <c r="A25" s="707"/>
      <c r="B25" s="695" t="s">
        <v>445</v>
      </c>
      <c r="C25" s="191"/>
      <c r="D25" s="433"/>
      <c r="E25" s="740"/>
      <c r="F25" s="429"/>
      <c r="G25" s="430">
        <f>F25*D23/C23</f>
        <v>0</v>
      </c>
      <c r="H25" s="740"/>
      <c r="I25" s="427"/>
      <c r="J25" s="97"/>
      <c r="K25" s="428"/>
      <c r="L25" s="740"/>
      <c r="M25" s="426">
        <v>0</v>
      </c>
      <c r="N25" s="740"/>
      <c r="O25" s="425">
        <f>(F25*I23/100)+((F25*I23/100)*M25/100)</f>
        <v>0</v>
      </c>
      <c r="P25" s="83">
        <f>(G25*J23/100)+((G25*J23/100)*M25/100)</f>
        <v>0</v>
      </c>
      <c r="Q25" s="466">
        <f t="shared" si="3"/>
        <v>0</v>
      </c>
      <c r="R25" s="669"/>
    </row>
    <row r="26" spans="1:18" ht="18" x14ac:dyDescent="0.35">
      <c r="A26" s="707"/>
      <c r="B26" s="695" t="s">
        <v>380</v>
      </c>
      <c r="C26" s="191"/>
      <c r="D26" s="433"/>
      <c r="E26" s="740"/>
      <c r="F26" s="429"/>
      <c r="G26" s="430">
        <f>F26*D23/C23</f>
        <v>0</v>
      </c>
      <c r="H26" s="740"/>
      <c r="I26" s="427"/>
      <c r="J26" s="97"/>
      <c r="K26" s="428"/>
      <c r="L26" s="740"/>
      <c r="M26" s="426">
        <v>0</v>
      </c>
      <c r="N26" s="740"/>
      <c r="O26" s="402">
        <f>(F26*I23/100)+((F26*I23/100)*M26/100)</f>
        <v>0</v>
      </c>
      <c r="P26" s="84">
        <f>(G26*J23/100)+((G26*J23/100)*M26/100)</f>
        <v>0</v>
      </c>
      <c r="Q26" s="403">
        <f t="shared" si="3"/>
        <v>0</v>
      </c>
      <c r="R26" s="668"/>
    </row>
    <row r="27" spans="1:18" ht="18" x14ac:dyDescent="0.35">
      <c r="A27" s="707"/>
      <c r="B27" s="695" t="s">
        <v>108</v>
      </c>
      <c r="C27" s="191"/>
      <c r="D27" s="433"/>
      <c r="E27" s="740"/>
      <c r="F27" s="429"/>
      <c r="G27" s="430">
        <f>F27*D23/C23</f>
        <v>0</v>
      </c>
      <c r="H27" s="740"/>
      <c r="I27" s="427"/>
      <c r="J27" s="97"/>
      <c r="K27" s="428"/>
      <c r="L27" s="740"/>
      <c r="M27" s="426">
        <v>0</v>
      </c>
      <c r="N27" s="740"/>
      <c r="O27" s="402">
        <f>(F27*I23/100)+((F27*I23/100)*M27/100)</f>
        <v>0</v>
      </c>
      <c r="P27" s="84">
        <f>(G27*J23/100)+((G27*J23/100)*M27/100)</f>
        <v>0</v>
      </c>
      <c r="Q27" s="403">
        <f t="shared" si="3"/>
        <v>0</v>
      </c>
      <c r="R27" s="668"/>
    </row>
    <row r="28" spans="1:18" ht="18" x14ac:dyDescent="0.35">
      <c r="A28" s="707"/>
      <c r="B28" s="695" t="s">
        <v>138</v>
      </c>
      <c r="C28" s="191"/>
      <c r="D28" s="433"/>
      <c r="E28" s="740"/>
      <c r="F28" s="429"/>
      <c r="G28" s="430">
        <f>F28*D23/C23</f>
        <v>0</v>
      </c>
      <c r="H28" s="740"/>
      <c r="I28" s="427"/>
      <c r="J28" s="97"/>
      <c r="K28" s="428"/>
      <c r="L28" s="740"/>
      <c r="M28" s="426">
        <v>0</v>
      </c>
      <c r="N28" s="740"/>
      <c r="O28" s="425">
        <f>(F28*I22/100)+((F28*I22/100)*M28/100)</f>
        <v>0</v>
      </c>
      <c r="P28" s="83">
        <f>(G28*J22/100)+((G28*J22/100)*M28/100)</f>
        <v>0</v>
      </c>
      <c r="Q28" s="466">
        <f t="shared" si="3"/>
        <v>0</v>
      </c>
      <c r="R28" s="668"/>
    </row>
    <row r="29" spans="1:18" ht="18" x14ac:dyDescent="0.35">
      <c r="A29" s="707"/>
      <c r="B29" s="695" t="s">
        <v>441</v>
      </c>
      <c r="C29" s="191"/>
      <c r="D29" s="433"/>
      <c r="E29" s="740"/>
      <c r="F29" s="429"/>
      <c r="G29" s="430">
        <f>F29*D23/C23</f>
        <v>0</v>
      </c>
      <c r="H29" s="740"/>
      <c r="I29" s="427"/>
      <c r="J29" s="97"/>
      <c r="K29" s="428"/>
      <c r="L29" s="740"/>
      <c r="M29" s="426">
        <v>0</v>
      </c>
      <c r="N29" s="740"/>
      <c r="O29" s="425">
        <f>(F29*I23/100)+((F29*I23/100)*M29/100)</f>
        <v>0</v>
      </c>
      <c r="P29" s="83">
        <f>(G29*J23/100)+((G29*J23/100)*M29/100)</f>
        <v>0</v>
      </c>
      <c r="Q29" s="466">
        <f t="shared" si="3"/>
        <v>0</v>
      </c>
      <c r="R29" s="668"/>
    </row>
    <row r="30" spans="1:18" ht="18" customHeight="1" outlineLevel="1" thickBot="1" x14ac:dyDescent="0.35">
      <c r="A30" s="708"/>
      <c r="B30" s="695" t="s">
        <v>109</v>
      </c>
      <c r="C30" s="513"/>
      <c r="D30" s="382"/>
      <c r="E30" s="740"/>
      <c r="F30" s="429"/>
      <c r="G30" s="430">
        <f>F30*D23/C23</f>
        <v>0</v>
      </c>
      <c r="H30" s="740"/>
      <c r="I30" s="394"/>
      <c r="J30" s="395"/>
      <c r="K30" s="396"/>
      <c r="L30" s="740"/>
      <c r="M30" s="399">
        <v>0</v>
      </c>
      <c r="N30" s="740"/>
      <c r="O30" s="404">
        <f>(F30*I23/100)+((F30*I23/100)*M30/100)</f>
        <v>0</v>
      </c>
      <c r="P30" s="405">
        <f>(G30*J23/100)+((G30*J23/100)*M30/100)</f>
        <v>0</v>
      </c>
      <c r="Q30" s="406">
        <f t="shared" si="3"/>
        <v>0</v>
      </c>
      <c r="R30" s="669"/>
    </row>
    <row r="31" spans="1:18" ht="19.2" thickTop="1" thickBot="1" x14ac:dyDescent="0.4">
      <c r="A31" s="806" t="s">
        <v>443</v>
      </c>
      <c r="B31" s="832"/>
      <c r="C31" s="413">
        <v>100</v>
      </c>
      <c r="D31" s="457"/>
      <c r="E31" s="740"/>
      <c r="F31" s="383"/>
      <c r="G31" s="384"/>
      <c r="H31" s="740"/>
      <c r="I31" s="389">
        <v>168</v>
      </c>
      <c r="J31" s="462"/>
      <c r="K31" s="391">
        <f>I31</f>
        <v>168</v>
      </c>
      <c r="L31" s="740"/>
      <c r="M31" s="397"/>
      <c r="N31" s="740"/>
      <c r="O31" s="400"/>
      <c r="P31" s="304"/>
      <c r="Q31" s="587">
        <f>Q32+Q33+Q34+Q35</f>
        <v>21.419999999999998</v>
      </c>
      <c r="R31" s="576"/>
    </row>
    <row r="32" spans="1:18" x14ac:dyDescent="0.3">
      <c r="A32" s="626"/>
      <c r="B32" s="82" t="s">
        <v>86</v>
      </c>
      <c r="C32" s="508"/>
      <c r="D32" s="378"/>
      <c r="E32" s="740"/>
      <c r="F32" s="385">
        <v>5</v>
      </c>
      <c r="G32" s="408"/>
      <c r="H32" s="740"/>
      <c r="I32" s="392"/>
      <c r="J32" s="233"/>
      <c r="K32" s="393"/>
      <c r="L32" s="740"/>
      <c r="M32" s="398">
        <v>15</v>
      </c>
      <c r="N32" s="740"/>
      <c r="O32" s="425">
        <f>F32*I31/100+((F32*I31/100)*M32/100)</f>
        <v>9.66</v>
      </c>
      <c r="P32" s="374"/>
      <c r="Q32" s="403">
        <f>O32</f>
        <v>9.66</v>
      </c>
      <c r="R32" s="576"/>
    </row>
    <row r="33" spans="1:18" x14ac:dyDescent="0.3">
      <c r="A33" s="626"/>
      <c r="B33" s="82" t="s">
        <v>188</v>
      </c>
      <c r="C33" s="508"/>
      <c r="D33" s="378"/>
      <c r="E33" s="740"/>
      <c r="F33" s="385">
        <v>2.5</v>
      </c>
      <c r="G33" s="408"/>
      <c r="H33" s="740"/>
      <c r="I33" s="392"/>
      <c r="J33" s="233"/>
      <c r="K33" s="393"/>
      <c r="L33" s="740"/>
      <c r="M33" s="398">
        <v>0</v>
      </c>
      <c r="N33" s="740"/>
      <c r="O33" s="425">
        <f>F33*I31/100+((F33*I31/100)*M33/100)</f>
        <v>4.2</v>
      </c>
      <c r="P33" s="374"/>
      <c r="Q33" s="403">
        <f t="shared" ref="Q33:Q35" si="4">O33</f>
        <v>4.2</v>
      </c>
      <c r="R33" s="576"/>
    </row>
    <row r="34" spans="1:18" x14ac:dyDescent="0.3">
      <c r="A34" s="626"/>
      <c r="B34" s="82" t="s">
        <v>109</v>
      </c>
      <c r="C34" s="508"/>
      <c r="D34" s="378"/>
      <c r="E34" s="740"/>
      <c r="F34" s="385">
        <v>2</v>
      </c>
      <c r="G34" s="408"/>
      <c r="H34" s="740"/>
      <c r="I34" s="392"/>
      <c r="J34" s="233"/>
      <c r="K34" s="393"/>
      <c r="L34" s="740"/>
      <c r="M34" s="398">
        <v>0</v>
      </c>
      <c r="N34" s="740"/>
      <c r="O34" s="425">
        <f>F34*I31/100+((F34*I31/100)*M34/100)</f>
        <v>3.36</v>
      </c>
      <c r="P34" s="374"/>
      <c r="Q34" s="403">
        <f t="shared" si="4"/>
        <v>3.36</v>
      </c>
      <c r="R34" s="576"/>
    </row>
    <row r="35" spans="1:18" ht="15" thickBot="1" x14ac:dyDescent="0.35">
      <c r="A35" s="625"/>
      <c r="B35" s="464" t="s">
        <v>178</v>
      </c>
      <c r="C35" s="513"/>
      <c r="D35" s="382"/>
      <c r="E35" s="740"/>
      <c r="F35" s="387">
        <v>2.5</v>
      </c>
      <c r="G35" s="520"/>
      <c r="H35" s="740"/>
      <c r="I35" s="394"/>
      <c r="J35" s="395"/>
      <c r="K35" s="396"/>
      <c r="L35" s="740"/>
      <c r="M35" s="399">
        <v>0</v>
      </c>
      <c r="N35" s="740"/>
      <c r="O35" s="404">
        <f>F35*I31/100+((F35*I31/100)*M35/100)</f>
        <v>4.2</v>
      </c>
      <c r="P35" s="627"/>
      <c r="Q35" s="403">
        <f t="shared" si="4"/>
        <v>4.2</v>
      </c>
      <c r="R35" s="576"/>
    </row>
    <row r="36" spans="1:18" ht="19.2" thickTop="1" thickBot="1" x14ac:dyDescent="0.4">
      <c r="A36" s="806" t="s">
        <v>444</v>
      </c>
      <c r="B36" s="832"/>
      <c r="C36" s="413">
        <v>100</v>
      </c>
      <c r="D36" s="457"/>
      <c r="E36" s="740"/>
      <c r="F36" s="383"/>
      <c r="G36" s="384"/>
      <c r="H36" s="740"/>
      <c r="I36" s="389">
        <v>0</v>
      </c>
      <c r="J36" s="462"/>
      <c r="K36" s="391">
        <f>I36</f>
        <v>0</v>
      </c>
      <c r="L36" s="740"/>
      <c r="M36" s="397"/>
      <c r="N36" s="740"/>
      <c r="O36" s="383"/>
      <c r="P36" s="304"/>
      <c r="Q36" s="587">
        <f>Q37+Q38</f>
        <v>0</v>
      </c>
      <c r="R36" s="576"/>
    </row>
    <row r="37" spans="1:18" x14ac:dyDescent="0.3">
      <c r="A37" s="626"/>
      <c r="B37" s="71" t="s">
        <v>86</v>
      </c>
      <c r="C37" s="508"/>
      <c r="D37" s="378"/>
      <c r="E37" s="740"/>
      <c r="F37" s="385">
        <v>10</v>
      </c>
      <c r="G37" s="408"/>
      <c r="H37" s="740"/>
      <c r="I37" s="392"/>
      <c r="J37" s="233"/>
      <c r="K37" s="393"/>
      <c r="L37" s="740"/>
      <c r="M37" s="398"/>
      <c r="N37" s="740"/>
      <c r="O37" s="402">
        <f>F37*I36/100+((F37*I36/100)*M37/100)</f>
        <v>0</v>
      </c>
      <c r="P37" s="374"/>
      <c r="Q37" s="403">
        <f>O37</f>
        <v>0</v>
      </c>
      <c r="R37" s="576"/>
    </row>
    <row r="38" spans="1:18" ht="15" thickBot="1" x14ac:dyDescent="0.35">
      <c r="A38" s="625"/>
      <c r="B38" s="464" t="s">
        <v>139</v>
      </c>
      <c r="C38" s="513"/>
      <c r="D38" s="382"/>
      <c r="E38" s="740"/>
      <c r="F38" s="387">
        <v>0.25</v>
      </c>
      <c r="G38" s="520"/>
      <c r="H38" s="740"/>
      <c r="I38" s="394"/>
      <c r="J38" s="395"/>
      <c r="K38" s="396"/>
      <c r="L38" s="740"/>
      <c r="M38" s="399">
        <v>0</v>
      </c>
      <c r="N38" s="740"/>
      <c r="O38" s="404">
        <f>F38*I36/100+((F38*I36/100)*M38/100)</f>
        <v>0</v>
      </c>
      <c r="P38" s="627"/>
      <c r="Q38" s="403">
        <f>O38</f>
        <v>0</v>
      </c>
      <c r="R38" s="576"/>
    </row>
    <row r="39" spans="1:18" ht="19.2" thickTop="1" thickBot="1" x14ac:dyDescent="0.4">
      <c r="A39" s="777" t="s">
        <v>55</v>
      </c>
      <c r="B39" s="778"/>
      <c r="C39" s="413">
        <v>100</v>
      </c>
      <c r="D39" s="376">
        <v>150</v>
      </c>
      <c r="E39" s="740"/>
      <c r="F39" s="383"/>
      <c r="G39" s="384"/>
      <c r="H39" s="740"/>
      <c r="I39" s="389">
        <v>1183</v>
      </c>
      <c r="J39" s="390">
        <v>0</v>
      </c>
      <c r="K39" s="391">
        <f>I39+J39</f>
        <v>1183</v>
      </c>
      <c r="L39" s="740"/>
      <c r="M39" s="397"/>
      <c r="N39" s="740"/>
      <c r="O39" s="383"/>
      <c r="P39" s="304"/>
      <c r="Q39" s="587">
        <f>SUM(Q40:Q42)</f>
        <v>148.69836800000002</v>
      </c>
      <c r="R39" s="668"/>
    </row>
    <row r="40" spans="1:18" ht="18" x14ac:dyDescent="0.35">
      <c r="A40" s="683"/>
      <c r="B40" s="685" t="s">
        <v>55</v>
      </c>
      <c r="C40" s="191"/>
      <c r="D40" s="433"/>
      <c r="E40" s="740"/>
      <c r="F40" s="429">
        <v>7.14</v>
      </c>
      <c r="G40" s="430">
        <f>F40*D39/C39</f>
        <v>10.71</v>
      </c>
      <c r="H40" s="740"/>
      <c r="I40" s="427"/>
      <c r="J40" s="97"/>
      <c r="K40" s="428"/>
      <c r="L40" s="740"/>
      <c r="M40" s="398">
        <v>-86</v>
      </c>
      <c r="N40" s="740"/>
      <c r="O40" s="425">
        <f>(F40*I39/100)+((F40*I39/100)*M40/100)</f>
        <v>11.825268000000008</v>
      </c>
      <c r="P40" s="83">
        <f>(G40*J39/100)+((G40*J39/100)*M40/100)</f>
        <v>0</v>
      </c>
      <c r="Q40" s="466">
        <f>O40+P40</f>
        <v>11.825268000000008</v>
      </c>
      <c r="R40" s="684"/>
    </row>
    <row r="41" spans="1:18" ht="18" x14ac:dyDescent="0.35">
      <c r="A41" s="683"/>
      <c r="B41" s="685" t="s">
        <v>188</v>
      </c>
      <c r="C41" s="191"/>
      <c r="D41" s="433"/>
      <c r="E41" s="740"/>
      <c r="F41" s="429">
        <v>8.57</v>
      </c>
      <c r="G41" s="430">
        <f>F41*D39/C39</f>
        <v>12.855</v>
      </c>
      <c r="H41" s="740"/>
      <c r="I41" s="427"/>
      <c r="J41" s="97"/>
      <c r="K41" s="428"/>
      <c r="L41" s="740"/>
      <c r="M41" s="398">
        <v>0</v>
      </c>
      <c r="N41" s="740"/>
      <c r="O41" s="425">
        <f>(F41*I39/100)+((F41*I39/100)*M41/100)</f>
        <v>101.3831</v>
      </c>
      <c r="P41" s="83">
        <f>(G41*J39/100)+((G41*J39/100)*M41/100)</f>
        <v>0</v>
      </c>
      <c r="Q41" s="466">
        <f>O41+P41</f>
        <v>101.3831</v>
      </c>
      <c r="R41" s="684"/>
    </row>
    <row r="42" spans="1:18" ht="18.75" customHeight="1" outlineLevel="1" thickBot="1" x14ac:dyDescent="0.35">
      <c r="A42" s="463"/>
      <c r="B42" s="685" t="s">
        <v>408</v>
      </c>
      <c r="C42" s="513"/>
      <c r="D42" s="382"/>
      <c r="E42" s="843"/>
      <c r="F42" s="418">
        <v>3</v>
      </c>
      <c r="G42" s="419">
        <f>+F42*D39/C39</f>
        <v>4.5</v>
      </c>
      <c r="H42" s="843"/>
      <c r="I42" s="420"/>
      <c r="J42" s="302"/>
      <c r="K42" s="421"/>
      <c r="L42" s="843"/>
      <c r="M42" s="422">
        <v>0</v>
      </c>
      <c r="N42" s="843"/>
      <c r="O42" s="423">
        <f>(F42*I39/100)+((F42*I39/100)*M42/100)</f>
        <v>35.49</v>
      </c>
      <c r="P42" s="258">
        <f>(G42*J39/100)+((G42*J39/100)*M42/100)</f>
        <v>0</v>
      </c>
      <c r="Q42" s="424">
        <f>O42+P42</f>
        <v>35.49</v>
      </c>
      <c r="R42" s="671"/>
    </row>
    <row r="43" spans="1:18" ht="32.4" thickTop="1" thickBot="1" x14ac:dyDescent="0.35">
      <c r="A43" s="839" t="s">
        <v>123</v>
      </c>
      <c r="B43" s="840"/>
      <c r="C43" s="840"/>
      <c r="D43" s="840"/>
      <c r="E43" s="840"/>
      <c r="F43" s="840"/>
      <c r="G43" s="840"/>
      <c r="H43" s="840"/>
      <c r="I43" s="840"/>
      <c r="J43" s="840"/>
      <c r="K43" s="840"/>
      <c r="L43" s="840"/>
      <c r="M43" s="840"/>
      <c r="N43" s="840"/>
      <c r="O43" s="840"/>
      <c r="P43" s="840"/>
      <c r="Q43" s="840"/>
      <c r="R43" s="841"/>
    </row>
    <row r="44" spans="1:18" ht="21" customHeight="1" thickTop="1" thickBot="1" x14ac:dyDescent="0.4">
      <c r="A44" s="800" t="s">
        <v>92</v>
      </c>
      <c r="B44" s="801"/>
      <c r="C44" s="413"/>
      <c r="D44" s="253"/>
      <c r="E44" s="842"/>
      <c r="F44" s="307" t="s">
        <v>104</v>
      </c>
      <c r="G44" s="307"/>
      <c r="H44" s="842"/>
      <c r="I44" s="315">
        <v>100</v>
      </c>
      <c r="J44" s="255">
        <v>100</v>
      </c>
      <c r="K44" s="665">
        <f>I44+J44</f>
        <v>200</v>
      </c>
      <c r="L44" s="842"/>
      <c r="M44" s="307"/>
      <c r="N44" s="842"/>
      <c r="O44" s="307"/>
      <c r="P44" s="307"/>
      <c r="Q44" s="587"/>
      <c r="R44" s="672"/>
    </row>
    <row r="45" spans="1:18" ht="18.600000000000001" thickBot="1" x14ac:dyDescent="0.4">
      <c r="A45" s="666"/>
      <c r="B45" s="105"/>
      <c r="C45" s="314"/>
      <c r="D45" s="108"/>
      <c r="E45" s="767"/>
      <c r="F45" s="183"/>
      <c r="G45" s="184" t="e">
        <f>F45*D44/C44</f>
        <v>#DIV/0!</v>
      </c>
      <c r="H45" s="767"/>
      <c r="I45" s="109"/>
      <c r="J45" s="109"/>
      <c r="K45" s="109"/>
      <c r="L45" s="767"/>
      <c r="M45" s="610">
        <v>0</v>
      </c>
      <c r="N45" s="767"/>
      <c r="O45" s="172">
        <f>(F45*I44/100)+((F45*I44/100)*M45/100)</f>
        <v>0</v>
      </c>
      <c r="P45" s="320" t="e">
        <f>(G45*J44/100)+((G45*J44/100)*M45/100)</f>
        <v>#DIV/0!</v>
      </c>
      <c r="Q45" s="662" t="e">
        <f>O45+P45</f>
        <v>#DIV/0!</v>
      </c>
      <c r="R45" s="668"/>
    </row>
    <row r="46" spans="1:18" ht="19.2" thickTop="1" thickBot="1" x14ac:dyDescent="0.4">
      <c r="A46" s="795" t="s">
        <v>386</v>
      </c>
      <c r="B46" s="796"/>
      <c r="C46" s="413">
        <v>350</v>
      </c>
      <c r="D46" s="376">
        <v>350</v>
      </c>
      <c r="E46" s="740"/>
      <c r="F46" s="383"/>
      <c r="G46" s="384"/>
      <c r="H46" s="740"/>
      <c r="I46" s="389">
        <v>717</v>
      </c>
      <c r="J46" s="255">
        <v>0</v>
      </c>
      <c r="K46" s="478">
        <f>I46+J46</f>
        <v>717</v>
      </c>
      <c r="L46" s="740"/>
      <c r="M46" s="397"/>
      <c r="N46" s="740"/>
      <c r="O46" s="383"/>
      <c r="P46" s="307"/>
      <c r="Q46" s="587"/>
      <c r="R46" s="668"/>
    </row>
    <row r="47" spans="1:18" ht="18.600000000000001" thickBot="1" x14ac:dyDescent="0.4">
      <c r="A47" s="490"/>
      <c r="B47" s="194" t="s">
        <v>60</v>
      </c>
      <c r="C47" s="191"/>
      <c r="D47" s="433"/>
      <c r="E47" s="740"/>
      <c r="F47" s="429">
        <f>C46*100/1000</f>
        <v>35</v>
      </c>
      <c r="G47" s="430">
        <f>D46*100/1000</f>
        <v>35</v>
      </c>
      <c r="H47" s="740"/>
      <c r="I47" s="427"/>
      <c r="J47" s="101"/>
      <c r="K47" s="465"/>
      <c r="L47" s="740"/>
      <c r="M47" s="398">
        <v>0</v>
      </c>
      <c r="N47" s="740"/>
      <c r="O47" s="425">
        <f>(F47*I46/100)+((F47*I46/100)*M47/100)</f>
        <v>250.95</v>
      </c>
      <c r="P47" s="103">
        <f>(G47*J46/100)+((G47*J46/100)*M47/100)</f>
        <v>0</v>
      </c>
      <c r="Q47" s="494">
        <f>O47+P47</f>
        <v>250.95</v>
      </c>
      <c r="R47" s="668"/>
    </row>
    <row r="48" spans="1:18" s="117" customFormat="1" ht="19.2" thickTop="1" thickBot="1" x14ac:dyDescent="0.4">
      <c r="A48" s="810" t="s">
        <v>387</v>
      </c>
      <c r="B48" s="811"/>
      <c r="C48" s="413">
        <v>100</v>
      </c>
      <c r="D48" s="457"/>
      <c r="E48" s="740"/>
      <c r="F48" s="516"/>
      <c r="G48" s="609"/>
      <c r="H48" s="740"/>
      <c r="I48" s="389">
        <v>69</v>
      </c>
      <c r="J48" s="307"/>
      <c r="K48" s="478">
        <f>I48</f>
        <v>69</v>
      </c>
      <c r="L48" s="740"/>
      <c r="M48" s="397"/>
      <c r="N48" s="740"/>
      <c r="O48" s="383"/>
      <c r="P48" s="307"/>
      <c r="Q48" s="587"/>
      <c r="R48" s="668"/>
    </row>
    <row r="49" spans="1:18" s="117" customFormat="1" ht="18" x14ac:dyDescent="0.35">
      <c r="A49" s="490"/>
      <c r="B49" s="194" t="s">
        <v>60</v>
      </c>
      <c r="C49" s="191"/>
      <c r="D49" s="433"/>
      <c r="E49" s="740"/>
      <c r="F49" s="469">
        <v>7</v>
      </c>
      <c r="G49" s="477"/>
      <c r="H49" s="740"/>
      <c r="I49" s="427"/>
      <c r="J49" s="101"/>
      <c r="K49" s="465"/>
      <c r="L49" s="740"/>
      <c r="M49" s="398">
        <v>0</v>
      </c>
      <c r="N49" s="740"/>
      <c r="O49" s="425">
        <f>F49*I48/100+((F49*I48/100)*M49/100)</f>
        <v>4.83</v>
      </c>
      <c r="P49" s="101"/>
      <c r="Q49" s="494">
        <f>O49</f>
        <v>4.83</v>
      </c>
      <c r="R49" s="668"/>
    </row>
    <row r="50" spans="1:18" s="117" customFormat="1" ht="18" x14ac:dyDescent="0.35">
      <c r="A50" s="490"/>
      <c r="B50" s="194" t="s">
        <v>178</v>
      </c>
      <c r="C50" s="191"/>
      <c r="D50" s="433"/>
      <c r="E50" s="740"/>
      <c r="F50" s="469">
        <v>1.5</v>
      </c>
      <c r="G50" s="477"/>
      <c r="H50" s="740"/>
      <c r="I50" s="427"/>
      <c r="J50" s="101"/>
      <c r="K50" s="465"/>
      <c r="L50" s="740"/>
      <c r="M50" s="398">
        <v>0</v>
      </c>
      <c r="N50" s="740"/>
      <c r="O50" s="425">
        <f>F50*I48/100+((F50*I48/100)*M50/100)</f>
        <v>1.0349999999999999</v>
      </c>
      <c r="P50" s="101"/>
      <c r="Q50" s="494">
        <f t="shared" ref="Q50:Q51" si="5">O50</f>
        <v>1.0349999999999999</v>
      </c>
      <c r="R50" s="668"/>
    </row>
    <row r="51" spans="1:18" s="117" customFormat="1" ht="18.600000000000001" thickBot="1" x14ac:dyDescent="0.4">
      <c r="A51" s="490"/>
      <c r="B51" s="194" t="s">
        <v>109</v>
      </c>
      <c r="C51" s="314"/>
      <c r="D51" s="468"/>
      <c r="E51" s="740"/>
      <c r="F51" s="469">
        <v>1.5</v>
      </c>
      <c r="G51" s="477"/>
      <c r="H51" s="740"/>
      <c r="I51" s="471"/>
      <c r="J51" s="109"/>
      <c r="K51" s="477"/>
      <c r="L51" s="740"/>
      <c r="M51" s="449">
        <v>0</v>
      </c>
      <c r="N51" s="740"/>
      <c r="O51" s="474">
        <f>F51*I48/100+((F51*I48/100)*M51/100)</f>
        <v>1.0349999999999999</v>
      </c>
      <c r="P51" s="109"/>
      <c r="Q51" s="580">
        <f t="shared" si="5"/>
        <v>1.0349999999999999</v>
      </c>
      <c r="R51" s="668"/>
    </row>
    <row r="52" spans="1:18" s="117" customFormat="1" ht="19.2" thickTop="1" thickBot="1" x14ac:dyDescent="0.4">
      <c r="A52" s="803" t="s">
        <v>388</v>
      </c>
      <c r="B52" s="815"/>
      <c r="C52" s="413">
        <v>100</v>
      </c>
      <c r="D52" s="588">
        <v>100</v>
      </c>
      <c r="E52" s="740"/>
      <c r="F52" s="659">
        <f>100*C52/1000</f>
        <v>10</v>
      </c>
      <c r="G52" s="660">
        <f>D52*100/1000</f>
        <v>10</v>
      </c>
      <c r="H52" s="740"/>
      <c r="I52" s="453">
        <v>46</v>
      </c>
      <c r="J52" s="663">
        <v>0</v>
      </c>
      <c r="K52" s="478">
        <f>I52+J52</f>
        <v>46</v>
      </c>
      <c r="L52" s="740"/>
      <c r="M52" s="611">
        <v>0</v>
      </c>
      <c r="N52" s="740"/>
      <c r="O52" s="501">
        <f>I52*100/1000</f>
        <v>4.5999999999999996</v>
      </c>
      <c r="P52" s="686">
        <f>J52*100/1000</f>
        <v>0</v>
      </c>
      <c r="Q52" s="587">
        <f>O52+P52</f>
        <v>4.5999999999999996</v>
      </c>
      <c r="R52" s="668"/>
    </row>
    <row r="53" spans="1:18" s="117" customFormat="1" ht="19.2" thickTop="1" thickBot="1" x14ac:dyDescent="0.4">
      <c r="A53" s="803" t="s">
        <v>389</v>
      </c>
      <c r="B53" s="815"/>
      <c r="C53" s="413">
        <v>100</v>
      </c>
      <c r="D53" s="382"/>
      <c r="E53" s="740"/>
      <c r="F53" s="387">
        <f>100*C53/1000</f>
        <v>10</v>
      </c>
      <c r="G53" s="520"/>
      <c r="H53" s="740"/>
      <c r="I53" s="453">
        <v>5</v>
      </c>
      <c r="J53" s="575"/>
      <c r="K53" s="478">
        <f>I53+J53</f>
        <v>5</v>
      </c>
      <c r="L53" s="740"/>
      <c r="M53" s="399">
        <v>0</v>
      </c>
      <c r="N53" s="740"/>
      <c r="O53" s="648">
        <f>I53*100/1000</f>
        <v>0.5</v>
      </c>
      <c r="P53" s="519"/>
      <c r="Q53" s="587"/>
      <c r="R53" s="668"/>
    </row>
    <row r="54" spans="1:18" ht="19.2" thickTop="1" thickBot="1" x14ac:dyDescent="0.4">
      <c r="A54" s="818" t="s">
        <v>362</v>
      </c>
      <c r="B54" s="819"/>
      <c r="C54" s="498">
        <v>100</v>
      </c>
      <c r="D54" s="458"/>
      <c r="E54" s="740"/>
      <c r="F54" s="451"/>
      <c r="G54" s="452"/>
      <c r="H54" s="740"/>
      <c r="I54" s="453">
        <v>64</v>
      </c>
      <c r="J54" s="504"/>
      <c r="K54" s="500">
        <f>I54</f>
        <v>64</v>
      </c>
      <c r="L54" s="740"/>
      <c r="M54" s="611">
        <v>0</v>
      </c>
      <c r="N54" s="740"/>
      <c r="O54" s="501">
        <f>I54*C54/100</f>
        <v>64</v>
      </c>
      <c r="P54" s="504"/>
      <c r="Q54" s="587"/>
      <c r="R54" s="668"/>
    </row>
    <row r="55" spans="1:18" ht="19.2" thickTop="1" thickBot="1" x14ac:dyDescent="0.4">
      <c r="A55" s="806" t="s">
        <v>390</v>
      </c>
      <c r="B55" s="746"/>
      <c r="C55" s="138">
        <v>100</v>
      </c>
      <c r="D55" s="100"/>
      <c r="E55" s="767"/>
      <c r="F55" s="109"/>
      <c r="G55" s="109"/>
      <c r="H55" s="767"/>
      <c r="I55" s="153">
        <v>71</v>
      </c>
      <c r="J55" s="101"/>
      <c r="K55" s="158">
        <f>I55+J55</f>
        <v>71</v>
      </c>
      <c r="L55" s="767"/>
      <c r="M55" s="132"/>
      <c r="N55" s="767"/>
      <c r="O55" s="101"/>
      <c r="P55" s="101"/>
      <c r="Q55" s="587"/>
      <c r="R55" s="668"/>
    </row>
    <row r="56" spans="1:18" ht="18.600000000000001" thickBot="1" x14ac:dyDescent="0.4">
      <c r="A56" s="642"/>
      <c r="B56" s="198" t="s">
        <v>407</v>
      </c>
      <c r="C56" s="191"/>
      <c r="D56" s="100"/>
      <c r="E56" s="767"/>
      <c r="F56" s="143">
        <f>C55*100/1000</f>
        <v>10</v>
      </c>
      <c r="G56" s="109"/>
      <c r="H56" s="767"/>
      <c r="I56" s="101"/>
      <c r="J56" s="101"/>
      <c r="K56" s="101"/>
      <c r="L56" s="767"/>
      <c r="M56" s="215"/>
      <c r="N56" s="767"/>
      <c r="O56" s="171">
        <f>F56*I55/100+((F56*I55/100)*M56/100)</f>
        <v>7.1</v>
      </c>
      <c r="P56" s="664"/>
      <c r="Q56" s="661">
        <f>O56+P56</f>
        <v>7.1</v>
      </c>
      <c r="R56" s="668"/>
    </row>
    <row r="57" spans="1:18" ht="19.2" thickTop="1" thickBot="1" x14ac:dyDescent="0.4">
      <c r="A57" s="777" t="s">
        <v>391</v>
      </c>
      <c r="B57" s="778"/>
      <c r="C57" s="413">
        <v>100</v>
      </c>
      <c r="D57" s="77">
        <v>150</v>
      </c>
      <c r="E57" s="740"/>
      <c r="F57" s="516"/>
      <c r="G57" s="609"/>
      <c r="H57" s="740"/>
      <c r="I57" s="389">
        <v>5</v>
      </c>
      <c r="J57" s="255">
        <v>100</v>
      </c>
      <c r="K57" s="478">
        <f>I57</f>
        <v>5</v>
      </c>
      <c r="L57" s="740"/>
      <c r="M57" s="613"/>
      <c r="N57" s="740"/>
      <c r="O57" s="383"/>
      <c r="P57" s="307"/>
      <c r="Q57" s="587"/>
      <c r="R57" s="668"/>
    </row>
    <row r="58" spans="1:18" ht="18.600000000000001" thickBot="1" x14ac:dyDescent="0.4">
      <c r="A58" s="515"/>
      <c r="B58" s="380" t="s">
        <v>392</v>
      </c>
      <c r="C58" s="416"/>
      <c r="D58" s="417"/>
      <c r="E58" s="843"/>
      <c r="F58" s="418">
        <f>C57*100/1000</f>
        <v>10</v>
      </c>
      <c r="G58" s="419">
        <f>D57*100/1000</f>
        <v>15</v>
      </c>
      <c r="H58" s="843"/>
      <c r="I58" s="420"/>
      <c r="J58" s="244"/>
      <c r="K58" s="460"/>
      <c r="L58" s="843"/>
      <c r="M58" s="422">
        <v>-65</v>
      </c>
      <c r="N58" s="843"/>
      <c r="O58" s="423">
        <f>F58*I57/100+((F58*I57/100)*M58/100)</f>
        <v>0.17499999999999999</v>
      </c>
      <c r="P58" s="318">
        <f>G58*J57/100+((G58*J57/100)*M58/100)</f>
        <v>5.25</v>
      </c>
      <c r="Q58" s="487">
        <f>O58</f>
        <v>0.17499999999999999</v>
      </c>
      <c r="R58" s="671"/>
    </row>
    <row r="59" spans="1:18" ht="15" thickTop="1" x14ac:dyDescent="0.3"/>
  </sheetData>
  <mergeCells count="39">
    <mergeCell ref="A3:R3"/>
    <mergeCell ref="A1:B2"/>
    <mergeCell ref="C1:D1"/>
    <mergeCell ref="E1:E2"/>
    <mergeCell ref="F1:G1"/>
    <mergeCell ref="H1:H2"/>
    <mergeCell ref="I1:K1"/>
    <mergeCell ref="L1:L2"/>
    <mergeCell ref="M1:M2"/>
    <mergeCell ref="N1:N2"/>
    <mergeCell ref="O1:Q1"/>
    <mergeCell ref="R1:R2"/>
    <mergeCell ref="A4:B4"/>
    <mergeCell ref="E4:E42"/>
    <mergeCell ref="H4:H42"/>
    <mergeCell ref="L4:L42"/>
    <mergeCell ref="N4:N42"/>
    <mergeCell ref="A8:B8"/>
    <mergeCell ref="A13:B13"/>
    <mergeCell ref="A18:B18"/>
    <mergeCell ref="A20:B20"/>
    <mergeCell ref="A22:B22"/>
    <mergeCell ref="A31:B31"/>
    <mergeCell ref="A36:B36"/>
    <mergeCell ref="A57:B57"/>
    <mergeCell ref="A23:B23"/>
    <mergeCell ref="A39:B39"/>
    <mergeCell ref="A43:R43"/>
    <mergeCell ref="A44:B44"/>
    <mergeCell ref="E44:E58"/>
    <mergeCell ref="H44:H58"/>
    <mergeCell ref="L44:L58"/>
    <mergeCell ref="N44:N58"/>
    <mergeCell ref="A46:B46"/>
    <mergeCell ref="A48:B48"/>
    <mergeCell ref="A52:B52"/>
    <mergeCell ref="A53:B53"/>
    <mergeCell ref="A54:B54"/>
    <mergeCell ref="A55:B55"/>
  </mergeCells>
  <pageMargins left="0.7" right="0.7" top="0.75" bottom="0.75" header="0.3" footer="0.3"/>
  <pageSetup paperSize="9" orientation="portrait" r:id="rId1"/>
  <ignoredErrors>
    <ignoredError sqref="G45" evalError="1"/>
  </ignoredError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F7D9FB-B59E-435B-8953-363FFA1B952D}">
  <dimension ref="A1:R83"/>
  <sheetViews>
    <sheetView workbookViewId="0">
      <selection activeCell="F85" sqref="F85"/>
    </sheetView>
  </sheetViews>
  <sheetFormatPr baseColWidth="10" defaultRowHeight="14.4" outlineLevelRow="1" x14ac:dyDescent="0.3"/>
  <cols>
    <col min="2" max="2" width="45.33203125" customWidth="1"/>
    <col min="3" max="3" width="13.33203125" style="4" bestFit="1" customWidth="1"/>
    <col min="4" max="4" width="13.109375" style="4" customWidth="1"/>
    <col min="5" max="5" width="1.88671875" style="4" customWidth="1"/>
    <col min="6" max="6" width="12" style="4" customWidth="1"/>
    <col min="7" max="7" width="14" style="4" customWidth="1"/>
    <col min="8" max="8" width="1.88671875" style="4" customWidth="1"/>
    <col min="9" max="9" width="13.33203125" style="4" bestFit="1" customWidth="1"/>
    <col min="10" max="10" width="13.6640625" style="4" customWidth="1"/>
    <col min="11" max="11" width="12.109375" style="4" customWidth="1"/>
    <col min="12" max="12" width="1.88671875" style="4" customWidth="1"/>
    <col min="13" max="13" width="21.6640625" style="4" customWidth="1"/>
    <col min="14" max="14" width="1.88671875" style="4" customWidth="1"/>
    <col min="15" max="15" width="15.109375" style="4" customWidth="1"/>
    <col min="16" max="16" width="15" style="4" customWidth="1"/>
    <col min="17" max="17" width="18.44140625" style="75" customWidth="1"/>
    <col min="18" max="18" width="13.33203125" customWidth="1"/>
  </cols>
  <sheetData>
    <row r="1" spans="1:18" ht="150.75" customHeight="1" thickBot="1" x14ac:dyDescent="0.35">
      <c r="A1" s="741" t="s">
        <v>47</v>
      </c>
      <c r="B1" s="742"/>
      <c r="C1" s="725" t="s">
        <v>135</v>
      </c>
      <c r="D1" s="726"/>
      <c r="E1" s="727"/>
      <c r="F1" s="763" t="s">
        <v>279</v>
      </c>
      <c r="G1" s="764"/>
      <c r="H1" s="727"/>
      <c r="I1" s="765" t="s">
        <v>142</v>
      </c>
      <c r="J1" s="766"/>
      <c r="K1" s="766"/>
      <c r="L1" s="727"/>
      <c r="M1" s="759" t="s">
        <v>141</v>
      </c>
      <c r="N1" s="727"/>
      <c r="O1" s="735" t="s">
        <v>156</v>
      </c>
      <c r="P1" s="736"/>
      <c r="Q1" s="737"/>
      <c r="R1" s="718" t="s">
        <v>320</v>
      </c>
    </row>
    <row r="2" spans="1:18" ht="64.5" customHeight="1" thickBot="1" x14ac:dyDescent="0.35">
      <c r="A2" s="743"/>
      <c r="B2" s="744"/>
      <c r="C2" s="541" t="s">
        <v>132</v>
      </c>
      <c r="D2" s="542" t="s">
        <v>134</v>
      </c>
      <c r="E2" s="728"/>
      <c r="F2" s="543" t="s">
        <v>132</v>
      </c>
      <c r="G2" s="544" t="s">
        <v>134</v>
      </c>
      <c r="H2" s="728"/>
      <c r="I2" s="545" t="s">
        <v>130</v>
      </c>
      <c r="J2" s="546" t="s">
        <v>133</v>
      </c>
      <c r="K2" s="547" t="s">
        <v>143</v>
      </c>
      <c r="L2" s="728"/>
      <c r="M2" s="760"/>
      <c r="N2" s="728"/>
      <c r="O2" s="548" t="s">
        <v>130</v>
      </c>
      <c r="P2" s="549" t="s">
        <v>133</v>
      </c>
      <c r="Q2" s="550" t="s">
        <v>136</v>
      </c>
      <c r="R2" s="719"/>
    </row>
    <row r="3" spans="1:18" ht="31.8" thickBot="1" x14ac:dyDescent="0.35">
      <c r="A3" s="720" t="s">
        <v>121</v>
      </c>
      <c r="B3" s="721"/>
      <c r="C3" s="721"/>
      <c r="D3" s="721"/>
      <c r="E3" s="721"/>
      <c r="F3" s="721"/>
      <c r="G3" s="721"/>
      <c r="H3" s="721"/>
      <c r="I3" s="721"/>
      <c r="J3" s="721"/>
      <c r="K3" s="721"/>
      <c r="L3" s="721"/>
      <c r="M3" s="721"/>
      <c r="N3" s="721"/>
      <c r="O3" s="721"/>
      <c r="P3" s="721"/>
      <c r="Q3" s="721"/>
      <c r="R3" s="722"/>
    </row>
    <row r="4" spans="1:18" ht="18.600000000000001" thickBot="1" x14ac:dyDescent="0.4">
      <c r="A4" s="866" t="s">
        <v>90</v>
      </c>
      <c r="B4" s="867"/>
      <c r="C4" s="219">
        <v>80</v>
      </c>
      <c r="D4" s="407">
        <v>80</v>
      </c>
      <c r="E4" s="740"/>
      <c r="F4" s="392"/>
      <c r="G4" s="393"/>
      <c r="H4" s="740"/>
      <c r="I4" s="409">
        <v>715</v>
      </c>
      <c r="J4" s="223">
        <v>180</v>
      </c>
      <c r="K4" s="410">
        <f>I4+J4</f>
        <v>895</v>
      </c>
      <c r="L4" s="740"/>
      <c r="M4" s="411"/>
      <c r="N4" s="740"/>
      <c r="O4" s="392"/>
      <c r="P4" s="374"/>
      <c r="Q4" s="556">
        <f>SUM(Q5:Q11)</f>
        <v>90.39500000000001</v>
      </c>
      <c r="R4" s="581"/>
    </row>
    <row r="5" spans="1:18" ht="18" x14ac:dyDescent="0.35">
      <c r="A5" s="377"/>
      <c r="B5" s="198" t="s">
        <v>303</v>
      </c>
      <c r="C5" s="508"/>
      <c r="D5" s="378"/>
      <c r="E5" s="740"/>
      <c r="F5" s="385">
        <v>2</v>
      </c>
      <c r="G5" s="607">
        <f>F5*D4/C4</f>
        <v>2</v>
      </c>
      <c r="H5" s="740"/>
      <c r="I5" s="392"/>
      <c r="J5" s="233"/>
      <c r="K5" s="393"/>
      <c r="L5" s="740"/>
      <c r="M5" s="398">
        <v>20</v>
      </c>
      <c r="N5" s="740"/>
      <c r="O5" s="402">
        <f>(F5*I4/100)+((F5*I4/100)*M5/100)</f>
        <v>17.16</v>
      </c>
      <c r="P5" s="84">
        <f>(G5*J4/100)+((G5*J4/100)*M5/100)</f>
        <v>4.32</v>
      </c>
      <c r="Q5" s="403">
        <f>O5+P5</f>
        <v>21.48</v>
      </c>
      <c r="R5" s="576"/>
    </row>
    <row r="6" spans="1:18" ht="18" x14ac:dyDescent="0.35">
      <c r="A6" s="377"/>
      <c r="B6" s="198" t="s">
        <v>107</v>
      </c>
      <c r="C6" s="508"/>
      <c r="D6" s="378"/>
      <c r="E6" s="740"/>
      <c r="F6" s="385">
        <v>0.4</v>
      </c>
      <c r="G6" s="607">
        <f>F6*D4/C4</f>
        <v>0.4</v>
      </c>
      <c r="H6" s="740"/>
      <c r="I6" s="392"/>
      <c r="J6" s="233"/>
      <c r="K6" s="393"/>
      <c r="L6" s="740"/>
      <c r="M6" s="398">
        <v>0</v>
      </c>
      <c r="N6" s="740"/>
      <c r="O6" s="402">
        <f>(F6*I4/100)+((F6*I4/100)*M6/100)</f>
        <v>2.86</v>
      </c>
      <c r="P6" s="84">
        <f>(G6*J4/100)+((G6*J4/100)*M6/100)</f>
        <v>0.72</v>
      </c>
      <c r="Q6" s="403">
        <f t="shared" ref="Q6:Q11" si="0">O6+P6</f>
        <v>3.58</v>
      </c>
      <c r="R6" s="576"/>
    </row>
    <row r="7" spans="1:18" ht="18" x14ac:dyDescent="0.35">
      <c r="A7" s="377"/>
      <c r="B7" s="198" t="s">
        <v>109</v>
      </c>
      <c r="C7" s="508"/>
      <c r="D7" s="378"/>
      <c r="E7" s="740"/>
      <c r="F7" s="385">
        <v>1</v>
      </c>
      <c r="G7" s="607">
        <f>F7*D4/C4</f>
        <v>1</v>
      </c>
      <c r="H7" s="740"/>
      <c r="I7" s="392"/>
      <c r="J7" s="233"/>
      <c r="K7" s="393"/>
      <c r="L7" s="740"/>
      <c r="M7" s="398">
        <v>0</v>
      </c>
      <c r="N7" s="740"/>
      <c r="O7" s="402">
        <f>(F7*I4/100)+((F7*I4/100)*M7/100)</f>
        <v>7.15</v>
      </c>
      <c r="P7" s="84">
        <f>(G7*J4/100)+((G7*J4/100)*M7/100)</f>
        <v>1.8</v>
      </c>
      <c r="Q7" s="403">
        <f t="shared" si="0"/>
        <v>8.9500000000000011</v>
      </c>
      <c r="R7" s="576"/>
    </row>
    <row r="8" spans="1:18" ht="18" x14ac:dyDescent="0.35">
      <c r="A8" s="377"/>
      <c r="B8" s="198" t="s">
        <v>408</v>
      </c>
      <c r="C8" s="508"/>
      <c r="D8" s="378"/>
      <c r="E8" s="740"/>
      <c r="F8" s="385">
        <v>0.6</v>
      </c>
      <c r="G8" s="607">
        <f>F8*D4/C4</f>
        <v>0.6</v>
      </c>
      <c r="H8" s="740"/>
      <c r="I8" s="392"/>
      <c r="J8" s="233"/>
      <c r="K8" s="393"/>
      <c r="L8" s="740"/>
      <c r="M8" s="398">
        <v>0</v>
      </c>
      <c r="N8" s="740"/>
      <c r="O8" s="402">
        <f>(F8*I4/100)+((F8*I4/100)*M8/100)</f>
        <v>4.29</v>
      </c>
      <c r="P8" s="84">
        <f>(G8*J4/100)+((G8*J4/100)*M8/100)</f>
        <v>1.08</v>
      </c>
      <c r="Q8" s="403">
        <f t="shared" si="0"/>
        <v>5.37</v>
      </c>
      <c r="R8" s="576"/>
    </row>
    <row r="9" spans="1:18" ht="18" x14ac:dyDescent="0.35">
      <c r="A9" s="377"/>
      <c r="B9" s="198" t="s">
        <v>194</v>
      </c>
      <c r="C9" s="508"/>
      <c r="D9" s="378"/>
      <c r="E9" s="740"/>
      <c r="F9" s="385">
        <v>1</v>
      </c>
      <c r="G9" s="607">
        <f>F9*D4/C4</f>
        <v>1</v>
      </c>
      <c r="H9" s="740"/>
      <c r="I9" s="392"/>
      <c r="J9" s="233"/>
      <c r="K9" s="393"/>
      <c r="L9" s="740"/>
      <c r="M9" s="398">
        <v>20</v>
      </c>
      <c r="N9" s="740"/>
      <c r="O9" s="402">
        <f>(F9*I4/100)+((F9*I4/100)*M9/100)</f>
        <v>8.58</v>
      </c>
      <c r="P9" s="84">
        <f>(G9*J4/100)+((G9*J4/100)*M9/100)</f>
        <v>2.16</v>
      </c>
      <c r="Q9" s="403">
        <f>O9+P9</f>
        <v>10.74</v>
      </c>
      <c r="R9" s="576"/>
    </row>
    <row r="10" spans="1:18" ht="18" x14ac:dyDescent="0.35">
      <c r="A10" s="377"/>
      <c r="B10" s="198" t="s">
        <v>113</v>
      </c>
      <c r="C10" s="508"/>
      <c r="D10" s="378"/>
      <c r="E10" s="740"/>
      <c r="F10" s="385">
        <v>2.5</v>
      </c>
      <c r="G10" s="607">
        <f>F10*D4/C4</f>
        <v>2.5</v>
      </c>
      <c r="H10" s="740"/>
      <c r="I10" s="392"/>
      <c r="J10" s="233"/>
      <c r="K10" s="393"/>
      <c r="L10" s="740"/>
      <c r="M10" s="398">
        <v>0</v>
      </c>
      <c r="N10" s="740"/>
      <c r="O10" s="402">
        <f>(F10*I4/100)+((F10*I4/100)*M10/100)</f>
        <v>17.875</v>
      </c>
      <c r="P10" s="84">
        <f>(G10*J4/100)+((G10*J4/100)*M10/100)</f>
        <v>4.5</v>
      </c>
      <c r="Q10" s="403">
        <f>O10+P10</f>
        <v>22.375</v>
      </c>
      <c r="R10" s="576"/>
    </row>
    <row r="11" spans="1:18" ht="18.600000000000001" thickBot="1" x14ac:dyDescent="0.4">
      <c r="A11" s="582"/>
      <c r="B11" s="198" t="s">
        <v>190</v>
      </c>
      <c r="C11" s="191"/>
      <c r="D11" s="433"/>
      <c r="E11" s="740"/>
      <c r="F11" s="429">
        <v>2</v>
      </c>
      <c r="G11" s="607">
        <f>F11*D4/C4</f>
        <v>2</v>
      </c>
      <c r="H11" s="740"/>
      <c r="I11" s="427"/>
      <c r="J11" s="97"/>
      <c r="K11" s="428"/>
      <c r="L11" s="740"/>
      <c r="M11" s="426">
        <v>0</v>
      </c>
      <c r="N11" s="740"/>
      <c r="O11" s="402">
        <f>(F11*I4/100)+((F11*I4/100)*M11/100)</f>
        <v>14.3</v>
      </c>
      <c r="P11" s="84">
        <f>(G11*J4/100)+((G11*J4/100)*M11/100)</f>
        <v>3.6</v>
      </c>
      <c r="Q11" s="403">
        <f t="shared" si="0"/>
        <v>17.900000000000002</v>
      </c>
      <c r="R11" s="576"/>
    </row>
    <row r="12" spans="1:18" ht="19.2" thickTop="1" thickBot="1" x14ac:dyDescent="0.4">
      <c r="A12" s="868" t="s">
        <v>393</v>
      </c>
      <c r="B12" s="869"/>
      <c r="C12" s="413">
        <v>80</v>
      </c>
      <c r="D12" s="376">
        <v>80</v>
      </c>
      <c r="E12" s="740"/>
      <c r="F12" s="383"/>
      <c r="G12" s="608"/>
      <c r="H12" s="740"/>
      <c r="I12" s="389">
        <v>185</v>
      </c>
      <c r="J12" s="390">
        <v>0</v>
      </c>
      <c r="K12" s="391">
        <f>I12+J12</f>
        <v>185</v>
      </c>
      <c r="L12" s="740"/>
      <c r="M12" s="397"/>
      <c r="N12" s="740"/>
      <c r="O12" s="383"/>
      <c r="P12" s="304"/>
      <c r="Q12" s="193">
        <f>SUM(Q13:Q17)</f>
        <v>18.037499999999998</v>
      </c>
      <c r="R12" s="581"/>
    </row>
    <row r="13" spans="1:18" ht="18" x14ac:dyDescent="0.35">
      <c r="A13" s="377"/>
      <c r="B13" s="71" t="s">
        <v>409</v>
      </c>
      <c r="C13" s="508"/>
      <c r="D13" s="378"/>
      <c r="E13" s="740"/>
      <c r="F13" s="385">
        <v>9</v>
      </c>
      <c r="G13" s="607">
        <f>F13*D12/C12</f>
        <v>9</v>
      </c>
      <c r="H13" s="740"/>
      <c r="I13" s="392"/>
      <c r="J13" s="233"/>
      <c r="K13" s="393"/>
      <c r="L13" s="740"/>
      <c r="M13" s="398">
        <v>0</v>
      </c>
      <c r="N13" s="740"/>
      <c r="O13" s="402">
        <f>(F13*I12/100)+((F13*I12/100)*M13/100)</f>
        <v>16.649999999999999</v>
      </c>
      <c r="P13" s="84">
        <f>(G13*J12/100)+((G13*J12/100)*M13/100)</f>
        <v>0</v>
      </c>
      <c r="Q13" s="403">
        <f>O13+P13</f>
        <v>16.649999999999999</v>
      </c>
      <c r="R13" s="576"/>
    </row>
    <row r="14" spans="1:18" ht="18" x14ac:dyDescent="0.35">
      <c r="A14" s="377"/>
      <c r="B14" s="71" t="s">
        <v>167</v>
      </c>
      <c r="C14" s="508"/>
      <c r="D14" s="378"/>
      <c r="E14" s="740"/>
      <c r="F14" s="385">
        <v>0.1</v>
      </c>
      <c r="G14" s="607">
        <f>F14*D12/C12</f>
        <v>0.1</v>
      </c>
      <c r="H14" s="740"/>
      <c r="I14" s="392"/>
      <c r="J14" s="233"/>
      <c r="K14" s="393"/>
      <c r="L14" s="740"/>
      <c r="M14" s="398">
        <v>0</v>
      </c>
      <c r="N14" s="740"/>
      <c r="O14" s="402">
        <f>(F14*I12/100)+((F14*I12/100)*M14/100)</f>
        <v>0.185</v>
      </c>
      <c r="P14" s="84">
        <f>(G14*J12/100)+((G14*J12/100)*M14/100)</f>
        <v>0</v>
      </c>
      <c r="Q14" s="403">
        <f t="shared" ref="Q14:Q17" si="1">O14+P14</f>
        <v>0.185</v>
      </c>
      <c r="R14" s="576"/>
    </row>
    <row r="15" spans="1:18" ht="18" x14ac:dyDescent="0.35">
      <c r="A15" s="377"/>
      <c r="B15" s="71" t="s">
        <v>169</v>
      </c>
      <c r="C15" s="508"/>
      <c r="D15" s="378"/>
      <c r="E15" s="740"/>
      <c r="F15" s="385">
        <v>0.15</v>
      </c>
      <c r="G15" s="607">
        <f>F15*D12/C12</f>
        <v>0.15</v>
      </c>
      <c r="H15" s="740"/>
      <c r="I15" s="392"/>
      <c r="J15" s="233"/>
      <c r="K15" s="393"/>
      <c r="L15" s="740"/>
      <c r="M15" s="398">
        <v>0</v>
      </c>
      <c r="N15" s="740"/>
      <c r="O15" s="402">
        <f>(F15*I12/100)+((F15*I12/100)*M15/100)</f>
        <v>0.27750000000000002</v>
      </c>
      <c r="P15" s="84">
        <f>(G15*J12/100)+((G15*J12/100)*M15/100)</f>
        <v>0</v>
      </c>
      <c r="Q15" s="403">
        <f>O15+P15</f>
        <v>0.27750000000000002</v>
      </c>
      <c r="R15" s="576"/>
    </row>
    <row r="16" spans="1:18" ht="18" x14ac:dyDescent="0.35">
      <c r="A16" s="377"/>
      <c r="B16" s="71" t="s">
        <v>292</v>
      </c>
      <c r="C16" s="508"/>
      <c r="D16" s="378"/>
      <c r="E16" s="740"/>
      <c r="F16" s="385">
        <v>0.35</v>
      </c>
      <c r="G16" s="607">
        <f>F16*D12/C12</f>
        <v>0.35</v>
      </c>
      <c r="H16" s="740"/>
      <c r="I16" s="392"/>
      <c r="J16" s="233"/>
      <c r="K16" s="393"/>
      <c r="L16" s="740"/>
      <c r="M16" s="398">
        <v>0</v>
      </c>
      <c r="N16" s="740"/>
      <c r="O16" s="402">
        <f>(F16*I12/100)+((F16*I12/100)*M16/100)</f>
        <v>0.64749999999999996</v>
      </c>
      <c r="P16" s="84">
        <f>(G16*J12/100)+((G16*J12/100)*M16/100)</f>
        <v>0</v>
      </c>
      <c r="Q16" s="403">
        <f t="shared" si="1"/>
        <v>0.64749999999999996</v>
      </c>
      <c r="R16" s="576"/>
    </row>
    <row r="17" spans="1:18" ht="18.600000000000001" thickBot="1" x14ac:dyDescent="0.4">
      <c r="A17" s="377"/>
      <c r="B17" s="71" t="s">
        <v>293</v>
      </c>
      <c r="C17" s="508"/>
      <c r="D17" s="378"/>
      <c r="E17" s="740"/>
      <c r="F17" s="385">
        <v>0.15</v>
      </c>
      <c r="G17" s="607">
        <f>F17*D12/C12</f>
        <v>0.15</v>
      </c>
      <c r="H17" s="740"/>
      <c r="I17" s="392"/>
      <c r="J17" s="233"/>
      <c r="K17" s="393"/>
      <c r="L17" s="740"/>
      <c r="M17" s="398">
        <v>0</v>
      </c>
      <c r="N17" s="740"/>
      <c r="O17" s="402">
        <f>(F17*I12/100)+((F17*I12/100)*M17/100)</f>
        <v>0.27750000000000002</v>
      </c>
      <c r="P17" s="84">
        <f>(G17*J12/100)+((G17*J12/100)*M17/100)</f>
        <v>0</v>
      </c>
      <c r="Q17" s="403">
        <f t="shared" si="1"/>
        <v>0.27750000000000002</v>
      </c>
      <c r="R17" s="576"/>
    </row>
    <row r="18" spans="1:18" ht="19.2" thickTop="1" thickBot="1" x14ac:dyDescent="0.4">
      <c r="A18" s="868" t="s">
        <v>394</v>
      </c>
      <c r="B18" s="869"/>
      <c r="C18" s="413">
        <v>100</v>
      </c>
      <c r="D18" s="376">
        <v>100</v>
      </c>
      <c r="E18" s="740"/>
      <c r="F18" s="383"/>
      <c r="G18" s="608"/>
      <c r="H18" s="740"/>
      <c r="I18" s="389">
        <v>78</v>
      </c>
      <c r="J18" s="390">
        <v>0</v>
      </c>
      <c r="K18" s="391">
        <f>I18+J18</f>
        <v>78</v>
      </c>
      <c r="L18" s="740"/>
      <c r="M18" s="397"/>
      <c r="N18" s="740"/>
      <c r="O18" s="383"/>
      <c r="P18" s="304"/>
      <c r="Q18" s="193">
        <f>Q19</f>
        <v>7.8</v>
      </c>
      <c r="R18" s="581"/>
    </row>
    <row r="19" spans="1:18" ht="18.600000000000001" thickBot="1" x14ac:dyDescent="0.4">
      <c r="A19" s="377"/>
      <c r="B19" s="71" t="s">
        <v>394</v>
      </c>
      <c r="C19" s="508"/>
      <c r="D19" s="378"/>
      <c r="E19" s="740"/>
      <c r="F19" s="385">
        <f>C18*100/1000</f>
        <v>10</v>
      </c>
      <c r="G19" s="607">
        <f>F19*D18/C18</f>
        <v>10</v>
      </c>
      <c r="H19" s="740"/>
      <c r="I19" s="392"/>
      <c r="J19" s="233"/>
      <c r="K19" s="393"/>
      <c r="L19" s="740"/>
      <c r="M19" s="398">
        <v>0</v>
      </c>
      <c r="N19" s="740"/>
      <c r="O19" s="402">
        <f>(F19*I18/100)+((F19*I18/100)*M19/100)</f>
        <v>7.8</v>
      </c>
      <c r="P19" s="84">
        <f>(G19*J18/100)+((G19*J18/100)*M19/100)</f>
        <v>0</v>
      </c>
      <c r="Q19" s="403">
        <f>O19+P19</f>
        <v>7.8</v>
      </c>
      <c r="R19" s="576"/>
    </row>
    <row r="20" spans="1:18" ht="19.2" thickTop="1" thickBot="1" x14ac:dyDescent="0.4">
      <c r="A20" s="864" t="s">
        <v>395</v>
      </c>
      <c r="B20" s="865"/>
      <c r="C20" s="584">
        <v>100</v>
      </c>
      <c r="D20" s="382"/>
      <c r="E20" s="740"/>
      <c r="F20" s="451"/>
      <c r="G20" s="452"/>
      <c r="H20" s="740"/>
      <c r="I20" s="453">
        <v>89</v>
      </c>
      <c r="J20" s="575"/>
      <c r="K20" s="454">
        <f>I20</f>
        <v>89</v>
      </c>
      <c r="L20" s="740"/>
      <c r="M20" s="455"/>
      <c r="N20" s="740"/>
      <c r="O20" s="501">
        <f>I20*C20/1000</f>
        <v>8.9</v>
      </c>
      <c r="P20" s="456"/>
      <c r="Q20" s="587">
        <f>O20</f>
        <v>8.9</v>
      </c>
      <c r="R20" s="576"/>
    </row>
    <row r="21" spans="1:18" ht="19.2" thickTop="1" thickBot="1" x14ac:dyDescent="0.4">
      <c r="A21" s="795" t="s">
        <v>462</v>
      </c>
      <c r="B21" s="750"/>
      <c r="C21" s="413">
        <v>110</v>
      </c>
      <c r="D21" s="376">
        <v>130</v>
      </c>
      <c r="E21" s="740"/>
      <c r="F21" s="383"/>
      <c r="G21" s="384"/>
      <c r="H21" s="740"/>
      <c r="I21" s="389">
        <v>568</v>
      </c>
      <c r="J21" s="255">
        <v>260</v>
      </c>
      <c r="K21" s="478">
        <f>I21+J21</f>
        <v>828</v>
      </c>
      <c r="L21" s="740"/>
      <c r="M21" s="397"/>
      <c r="N21" s="740"/>
      <c r="O21" s="383"/>
      <c r="P21" s="304"/>
      <c r="Q21" s="586">
        <f>SUM(Q22:Q29)</f>
        <v>165.7436363636364</v>
      </c>
      <c r="R21" s="576"/>
    </row>
    <row r="22" spans="1:18" ht="18" x14ac:dyDescent="0.35">
      <c r="A22" s="490"/>
      <c r="B22" s="71" t="s">
        <v>410</v>
      </c>
      <c r="C22" s="658"/>
      <c r="D22" s="433"/>
      <c r="E22" s="740"/>
      <c r="F22" s="429">
        <v>10</v>
      </c>
      <c r="G22" s="687">
        <f>F22*D21/C21</f>
        <v>11.818181818181818</v>
      </c>
      <c r="H22" s="740"/>
      <c r="I22" s="427"/>
      <c r="J22" s="101"/>
      <c r="K22" s="465"/>
      <c r="L22" s="740"/>
      <c r="M22" s="473">
        <v>30</v>
      </c>
      <c r="N22" s="740"/>
      <c r="O22" s="425">
        <f>F22*I21/100+((F22*I21/100)*M22/100)</f>
        <v>73.84</v>
      </c>
      <c r="P22" s="689">
        <f>(G22*J18/100)+((G22*J18/100)*M22/100)</f>
        <v>0</v>
      </c>
      <c r="Q22" s="403">
        <f>O22+P22</f>
        <v>73.84</v>
      </c>
      <c r="R22" s="576"/>
    </row>
    <row r="23" spans="1:18" ht="18" x14ac:dyDescent="0.35">
      <c r="A23" s="490"/>
      <c r="B23" s="71" t="s">
        <v>411</v>
      </c>
      <c r="C23" s="658"/>
      <c r="D23" s="433"/>
      <c r="E23" s="740"/>
      <c r="F23" s="429">
        <v>4</v>
      </c>
      <c r="G23" s="687">
        <f>F23*D21/C21</f>
        <v>4.7272727272727275</v>
      </c>
      <c r="H23" s="740"/>
      <c r="I23" s="427"/>
      <c r="J23" s="101"/>
      <c r="K23" s="465"/>
      <c r="L23" s="740"/>
      <c r="M23" s="473">
        <v>0</v>
      </c>
      <c r="N23" s="740"/>
      <c r="O23" s="425">
        <f>F23*I21/100+((F23*I21/100)*M23/100)</f>
        <v>22.72</v>
      </c>
      <c r="P23" s="689">
        <f>(G23*J21/100)+((G23*J21/100)*M23/100)</f>
        <v>12.290909090909093</v>
      </c>
      <c r="Q23" s="403">
        <f>O23+P23</f>
        <v>35.010909090909095</v>
      </c>
      <c r="R23" s="576"/>
    </row>
    <row r="24" spans="1:18" ht="18" x14ac:dyDescent="0.35">
      <c r="A24" s="490"/>
      <c r="B24" s="71" t="s">
        <v>108</v>
      </c>
      <c r="C24" s="658"/>
      <c r="D24" s="433"/>
      <c r="E24" s="740"/>
      <c r="F24" s="429">
        <v>4</v>
      </c>
      <c r="G24" s="687">
        <f>F24*D21/C21</f>
        <v>4.7272727272727275</v>
      </c>
      <c r="H24" s="740"/>
      <c r="I24" s="427"/>
      <c r="J24" s="101"/>
      <c r="K24" s="465"/>
      <c r="L24" s="740"/>
      <c r="M24" s="473">
        <v>20</v>
      </c>
      <c r="N24" s="740"/>
      <c r="O24" s="425">
        <f>F24*I21/100+((F24*I21/100)*M24/100)</f>
        <v>27.263999999999999</v>
      </c>
      <c r="P24" s="689">
        <f>(G24*J21/100)+((G24*J21/100)*M24/100)</f>
        <v>14.749090909090912</v>
      </c>
      <c r="Q24" s="403">
        <f t="shared" ref="Q24:Q29" si="2">O24+P24</f>
        <v>42.013090909090913</v>
      </c>
      <c r="R24" s="576"/>
    </row>
    <row r="25" spans="1:18" ht="18" x14ac:dyDescent="0.35">
      <c r="A25" s="490"/>
      <c r="B25" s="71" t="s">
        <v>168</v>
      </c>
      <c r="C25" s="658"/>
      <c r="D25" s="433"/>
      <c r="E25" s="740"/>
      <c r="F25" s="429">
        <v>0.2</v>
      </c>
      <c r="G25" s="687">
        <f>F25*D21/C21</f>
        <v>0.23636363636363636</v>
      </c>
      <c r="H25" s="740"/>
      <c r="I25" s="427"/>
      <c r="J25" s="101"/>
      <c r="K25" s="465"/>
      <c r="L25" s="740"/>
      <c r="M25" s="426">
        <v>0</v>
      </c>
      <c r="N25" s="740"/>
      <c r="O25" s="425">
        <f>F25*I21/100+((F25*I21/100)*M25/100)</f>
        <v>1.1360000000000001</v>
      </c>
      <c r="P25" s="689">
        <f>(G25*J21/100)+((G25*J21/100)*M25/100)</f>
        <v>0.61454545454545451</v>
      </c>
      <c r="Q25" s="403">
        <f t="shared" si="2"/>
        <v>1.7505454545454546</v>
      </c>
      <c r="R25" s="576"/>
    </row>
    <row r="26" spans="1:18" ht="18" x14ac:dyDescent="0.35">
      <c r="A26" s="490"/>
      <c r="B26" s="71" t="s">
        <v>107</v>
      </c>
      <c r="C26" s="658"/>
      <c r="D26" s="433"/>
      <c r="E26" s="740"/>
      <c r="F26" s="429">
        <v>0.4</v>
      </c>
      <c r="G26" s="687">
        <f>F26*D21/C21</f>
        <v>0.47272727272727272</v>
      </c>
      <c r="H26" s="740"/>
      <c r="I26" s="427"/>
      <c r="J26" s="101"/>
      <c r="K26" s="465"/>
      <c r="L26" s="740"/>
      <c r="M26" s="426">
        <v>0</v>
      </c>
      <c r="N26" s="740"/>
      <c r="O26" s="425">
        <f>F26*I21/100+((F26*I21/100)*M26/100)</f>
        <v>2.2720000000000002</v>
      </c>
      <c r="P26" s="689">
        <f>(G26*J21/100)+((G26*J21/100)*M26/100)</f>
        <v>1.229090909090909</v>
      </c>
      <c r="Q26" s="403">
        <f t="shared" si="2"/>
        <v>3.5010909090909093</v>
      </c>
      <c r="R26" s="576"/>
    </row>
    <row r="27" spans="1:18" ht="18" x14ac:dyDescent="0.35">
      <c r="A27" s="490"/>
      <c r="B27" s="71" t="s">
        <v>412</v>
      </c>
      <c r="C27" s="658"/>
      <c r="D27" s="433"/>
      <c r="E27" s="740"/>
      <c r="F27" s="429">
        <v>0.4</v>
      </c>
      <c r="G27" s="687">
        <f>F27*D21/C21</f>
        <v>0.47272727272727272</v>
      </c>
      <c r="H27" s="740"/>
      <c r="I27" s="427"/>
      <c r="J27" s="101"/>
      <c r="K27" s="465"/>
      <c r="L27" s="740"/>
      <c r="M27" s="426">
        <v>0</v>
      </c>
      <c r="N27" s="740"/>
      <c r="O27" s="425">
        <f>F27*I21/100+((F27*I21/100)*M27/100)</f>
        <v>2.2720000000000002</v>
      </c>
      <c r="P27" s="689">
        <f>(G27*J21/100)+((G27*J21/100)*M27/100)</f>
        <v>1.229090909090909</v>
      </c>
      <c r="Q27" s="403">
        <f t="shared" si="2"/>
        <v>3.5010909090909093</v>
      </c>
      <c r="R27" s="576"/>
    </row>
    <row r="28" spans="1:18" ht="18" x14ac:dyDescent="0.35">
      <c r="A28" s="490"/>
      <c r="B28" s="71" t="s">
        <v>316</v>
      </c>
      <c r="C28" s="658"/>
      <c r="D28" s="433"/>
      <c r="E28" s="740"/>
      <c r="F28" s="429">
        <v>0.4</v>
      </c>
      <c r="G28" s="687">
        <f>F28*D21/C21</f>
        <v>0.47272727272727272</v>
      </c>
      <c r="H28" s="740"/>
      <c r="I28" s="427"/>
      <c r="J28" s="101"/>
      <c r="K28" s="465"/>
      <c r="L28" s="740"/>
      <c r="M28" s="426">
        <v>0</v>
      </c>
      <c r="N28" s="740"/>
      <c r="O28" s="425">
        <f>F28*I21/100+((F28*I21/100)*M28/100)</f>
        <v>2.2720000000000002</v>
      </c>
      <c r="P28" s="689">
        <f>(G28*J21/100)+((G28*J21/100)*M28/100)</f>
        <v>1.229090909090909</v>
      </c>
      <c r="Q28" s="403">
        <f t="shared" si="2"/>
        <v>3.5010909090909093</v>
      </c>
      <c r="R28" s="576"/>
    </row>
    <row r="29" spans="1:18" ht="18.75" customHeight="1" outlineLevel="1" thickBot="1" x14ac:dyDescent="0.35">
      <c r="A29" s="414"/>
      <c r="B29" s="198" t="s">
        <v>348</v>
      </c>
      <c r="C29" s="416"/>
      <c r="D29" s="417"/>
      <c r="E29" s="740"/>
      <c r="F29" s="418">
        <v>0.3</v>
      </c>
      <c r="G29" s="688">
        <f>F29*D21/C21</f>
        <v>0.35454545454545455</v>
      </c>
      <c r="H29" s="740"/>
      <c r="I29" s="420"/>
      <c r="J29" s="302"/>
      <c r="K29" s="421"/>
      <c r="L29" s="740"/>
      <c r="M29" s="399">
        <v>0</v>
      </c>
      <c r="N29" s="740"/>
      <c r="O29" s="425">
        <f>F29*I21/100+((F29*I21/100)*M29/100)</f>
        <v>1.704</v>
      </c>
      <c r="P29" s="689">
        <f>(G29*J21/100)+((G29*J21/100)*M29/100)</f>
        <v>0.92181818181818187</v>
      </c>
      <c r="Q29" s="403">
        <f t="shared" si="2"/>
        <v>2.6258181818181816</v>
      </c>
      <c r="R29" s="576"/>
    </row>
    <row r="30" spans="1:18" ht="19.2" thickTop="1" thickBot="1" x14ac:dyDescent="0.4">
      <c r="A30" s="795" t="s">
        <v>461</v>
      </c>
      <c r="B30" s="750"/>
      <c r="C30" s="413">
        <v>110</v>
      </c>
      <c r="D30" s="376">
        <v>130</v>
      </c>
      <c r="E30" s="740"/>
      <c r="F30" s="383"/>
      <c r="G30" s="384"/>
      <c r="H30" s="740"/>
      <c r="I30" s="389">
        <v>88</v>
      </c>
      <c r="J30" s="255">
        <v>0</v>
      </c>
      <c r="K30" s="478">
        <f>I30+J30</f>
        <v>88</v>
      </c>
      <c r="L30" s="740"/>
      <c r="M30" s="397"/>
      <c r="N30" s="740"/>
      <c r="O30" s="383"/>
      <c r="P30" s="304"/>
      <c r="Q30" s="586">
        <f>SUM(Q31:Q38)</f>
        <v>33.423999999999999</v>
      </c>
      <c r="R30" s="576"/>
    </row>
    <row r="31" spans="1:18" ht="18.600000000000001" thickBot="1" x14ac:dyDescent="0.4">
      <c r="A31" s="490"/>
      <c r="B31" s="71" t="s">
        <v>410</v>
      </c>
      <c r="C31" s="658"/>
      <c r="D31" s="433"/>
      <c r="E31" s="740"/>
      <c r="F31" s="429">
        <v>10</v>
      </c>
      <c r="G31" s="687">
        <f>F31*D30/C30</f>
        <v>11.818181818181818</v>
      </c>
      <c r="H31" s="740"/>
      <c r="I31" s="427"/>
      <c r="J31" s="101"/>
      <c r="K31" s="465"/>
      <c r="L31" s="740"/>
      <c r="M31" s="473">
        <v>30</v>
      </c>
      <c r="N31" s="740"/>
      <c r="O31" s="425">
        <f>F31*I30/100+((F31*I30/100)*M31/100)</f>
        <v>11.440000000000001</v>
      </c>
      <c r="P31" s="689">
        <f>(G31*J27/100)+((G31*J27/100)*M31/100)</f>
        <v>0</v>
      </c>
      <c r="Q31" s="403">
        <f>O31+P31</f>
        <v>11.440000000000001</v>
      </c>
      <c r="R31" s="576"/>
    </row>
    <row r="32" spans="1:18" ht="19.2" outlineLevel="1" thickTop="1" thickBot="1" x14ac:dyDescent="0.4">
      <c r="A32" s="795" t="s">
        <v>396</v>
      </c>
      <c r="B32" s="796"/>
      <c r="C32" s="413">
        <v>100</v>
      </c>
      <c r="D32" s="457"/>
      <c r="E32" s="794"/>
      <c r="F32" s="383"/>
      <c r="G32" s="384"/>
      <c r="H32" s="794"/>
      <c r="I32" s="389">
        <v>36</v>
      </c>
      <c r="J32" s="462"/>
      <c r="K32" s="391">
        <f>I32</f>
        <v>36</v>
      </c>
      <c r="L32" s="794"/>
      <c r="M32" s="397"/>
      <c r="N32" s="794"/>
      <c r="O32" s="383"/>
      <c r="P32" s="304"/>
      <c r="Q32" s="587">
        <f>SUM(Q33:Q36)</f>
        <v>4.3920000000000003</v>
      </c>
      <c r="R32" s="576"/>
    </row>
    <row r="33" spans="1:18" ht="18" outlineLevel="1" x14ac:dyDescent="0.35">
      <c r="A33" s="377"/>
      <c r="B33" s="71" t="s">
        <v>413</v>
      </c>
      <c r="C33" s="508"/>
      <c r="D33" s="378"/>
      <c r="E33" s="794"/>
      <c r="F33" s="385">
        <v>7</v>
      </c>
      <c r="G33" s="408"/>
      <c r="H33" s="794"/>
      <c r="I33" s="392"/>
      <c r="J33" s="233"/>
      <c r="K33" s="393"/>
      <c r="L33" s="794"/>
      <c r="M33" s="398">
        <v>10</v>
      </c>
      <c r="N33" s="794"/>
      <c r="O33" s="402">
        <f>(F33*I32/100)+((F33*I32/100)*M33/100)</f>
        <v>2.7720000000000002</v>
      </c>
      <c r="P33" s="374"/>
      <c r="Q33" s="403">
        <f>O33</f>
        <v>2.7720000000000002</v>
      </c>
      <c r="R33" s="576"/>
    </row>
    <row r="34" spans="1:18" ht="18" outlineLevel="1" x14ac:dyDescent="0.35">
      <c r="A34" s="377"/>
      <c r="B34" s="71" t="s">
        <v>178</v>
      </c>
      <c r="C34" s="508"/>
      <c r="D34" s="378"/>
      <c r="E34" s="794"/>
      <c r="F34" s="385">
        <v>1.5</v>
      </c>
      <c r="G34" s="408"/>
      <c r="H34" s="794"/>
      <c r="I34" s="392"/>
      <c r="J34" s="233"/>
      <c r="K34" s="393"/>
      <c r="L34" s="794"/>
      <c r="M34" s="398">
        <v>0</v>
      </c>
      <c r="N34" s="794"/>
      <c r="O34" s="402">
        <f>(F34*I32/100)+((F34*I32/100)*M34/100)</f>
        <v>0.54</v>
      </c>
      <c r="P34" s="374"/>
      <c r="Q34" s="403">
        <f t="shared" ref="Q34:Q36" si="3">O34</f>
        <v>0.54</v>
      </c>
      <c r="R34" s="576"/>
    </row>
    <row r="35" spans="1:18" ht="18" outlineLevel="1" x14ac:dyDescent="0.35">
      <c r="A35" s="442"/>
      <c r="B35" s="71" t="s">
        <v>162</v>
      </c>
      <c r="C35" s="508"/>
      <c r="D35" s="378"/>
      <c r="E35" s="794"/>
      <c r="F35" s="385">
        <v>1.5</v>
      </c>
      <c r="G35" s="408"/>
      <c r="H35" s="794"/>
      <c r="I35" s="392"/>
      <c r="J35" s="233"/>
      <c r="K35" s="393"/>
      <c r="L35" s="794"/>
      <c r="M35" s="398">
        <v>0</v>
      </c>
      <c r="N35" s="794"/>
      <c r="O35" s="402">
        <f>(F35*I32/100)+((F35*I32/100)*M35/100)</f>
        <v>0.54</v>
      </c>
      <c r="P35" s="374"/>
      <c r="Q35" s="403">
        <f t="shared" si="3"/>
        <v>0.54</v>
      </c>
      <c r="R35" s="576"/>
    </row>
    <row r="36" spans="1:18" ht="18.600000000000001" outlineLevel="1" thickBot="1" x14ac:dyDescent="0.4">
      <c r="A36" s="442"/>
      <c r="B36" s="443" t="s">
        <v>414</v>
      </c>
      <c r="C36" s="585"/>
      <c r="D36" s="445"/>
      <c r="E36" s="794"/>
      <c r="F36" s="446">
        <v>1.5</v>
      </c>
      <c r="G36" s="459"/>
      <c r="H36" s="794"/>
      <c r="I36" s="447"/>
      <c r="J36" s="264"/>
      <c r="K36" s="448"/>
      <c r="L36" s="794"/>
      <c r="M36" s="449">
        <v>0</v>
      </c>
      <c r="N36" s="794"/>
      <c r="O36" s="402">
        <f>(F36*I32/100)+((F36*I32/100)*M36/100)</f>
        <v>0.54</v>
      </c>
      <c r="P36" s="270"/>
      <c r="Q36" s="403">
        <f t="shared" si="3"/>
        <v>0.54</v>
      </c>
      <c r="R36" s="576"/>
    </row>
    <row r="37" spans="1:18" ht="19.2" outlineLevel="1" thickTop="1" thickBot="1" x14ac:dyDescent="0.4">
      <c r="A37" s="795" t="s">
        <v>397</v>
      </c>
      <c r="B37" s="750"/>
      <c r="C37" s="413">
        <v>100</v>
      </c>
      <c r="D37" s="457"/>
      <c r="E37" s="740"/>
      <c r="F37" s="383"/>
      <c r="G37" s="384"/>
      <c r="H37" s="740"/>
      <c r="I37" s="389">
        <v>55</v>
      </c>
      <c r="J37" s="462"/>
      <c r="K37" s="391">
        <f>I37</f>
        <v>55</v>
      </c>
      <c r="L37" s="740"/>
      <c r="M37" s="397"/>
      <c r="N37" s="740"/>
      <c r="O37" s="383"/>
      <c r="P37" s="304"/>
      <c r="Q37" s="587">
        <f>Q38</f>
        <v>6.6</v>
      </c>
      <c r="R37" s="576"/>
    </row>
    <row r="38" spans="1:18" ht="18.600000000000001" outlineLevel="1" thickBot="1" x14ac:dyDescent="0.4">
      <c r="A38" s="379"/>
      <c r="B38" s="286" t="s">
        <v>164</v>
      </c>
      <c r="C38" s="513"/>
      <c r="D38" s="382"/>
      <c r="E38" s="740"/>
      <c r="F38" s="446">
        <v>10</v>
      </c>
      <c r="G38" s="520"/>
      <c r="H38" s="740"/>
      <c r="I38" s="394"/>
      <c r="J38" s="395"/>
      <c r="K38" s="396"/>
      <c r="L38" s="740"/>
      <c r="M38" s="159">
        <v>20</v>
      </c>
      <c r="N38" s="740"/>
      <c r="O38" s="423">
        <f>(F38*I37/100)+((F38*I37/100)*M38/100)</f>
        <v>6.6</v>
      </c>
      <c r="P38" s="461"/>
      <c r="Q38" s="424">
        <f>O38</f>
        <v>6.6</v>
      </c>
      <c r="R38" s="576"/>
    </row>
    <row r="39" spans="1:18" ht="19.2" thickTop="1" thickBot="1" x14ac:dyDescent="0.4">
      <c r="A39" s="826" t="s">
        <v>344</v>
      </c>
      <c r="B39" s="827"/>
      <c r="C39" s="584">
        <v>100</v>
      </c>
      <c r="D39" s="382"/>
      <c r="E39" s="740"/>
      <c r="F39" s="451"/>
      <c r="G39" s="452"/>
      <c r="H39" s="740"/>
      <c r="I39" s="453">
        <v>67</v>
      </c>
      <c r="J39" s="575"/>
      <c r="K39" s="454">
        <f>I39</f>
        <v>67</v>
      </c>
      <c r="L39" s="740"/>
      <c r="M39" s="455"/>
      <c r="N39" s="740"/>
      <c r="O39" s="501">
        <f>I39*C39/100</f>
        <v>67</v>
      </c>
      <c r="P39" s="456"/>
      <c r="Q39" s="587">
        <f>+O39</f>
        <v>67</v>
      </c>
      <c r="R39" s="576"/>
    </row>
    <row r="40" spans="1:18" ht="19.2" thickTop="1" thickBot="1" x14ac:dyDescent="0.4">
      <c r="A40" s="806" t="s">
        <v>398</v>
      </c>
      <c r="B40" s="746"/>
      <c r="C40" s="413">
        <v>100</v>
      </c>
      <c r="D40" s="376">
        <v>150</v>
      </c>
      <c r="E40" s="740"/>
      <c r="F40" s="383"/>
      <c r="G40" s="384"/>
      <c r="H40" s="740"/>
      <c r="I40" s="389">
        <v>392</v>
      </c>
      <c r="J40" s="462"/>
      <c r="K40" s="391">
        <f>I40+J40</f>
        <v>392</v>
      </c>
      <c r="L40" s="740"/>
      <c r="M40" s="397"/>
      <c r="N40" s="740"/>
      <c r="O40" s="383"/>
      <c r="P40" s="304"/>
      <c r="Q40" s="587">
        <f>+I40*C40/1000</f>
        <v>39.200000000000003</v>
      </c>
      <c r="R40" s="576"/>
    </row>
    <row r="41" spans="1:18" ht="18" customHeight="1" outlineLevel="1" thickBot="1" x14ac:dyDescent="0.35">
      <c r="A41" s="593"/>
      <c r="B41" s="614" t="s">
        <v>415</v>
      </c>
      <c r="C41" s="416"/>
      <c r="D41" s="417"/>
      <c r="E41" s="740"/>
      <c r="F41" s="418">
        <v>10</v>
      </c>
      <c r="G41" s="419">
        <f>F41*D40/C40</f>
        <v>15</v>
      </c>
      <c r="H41" s="740"/>
      <c r="I41" s="420"/>
      <c r="J41" s="302"/>
      <c r="K41" s="421"/>
      <c r="L41" s="740"/>
      <c r="M41" s="422">
        <v>20</v>
      </c>
      <c r="N41" s="740"/>
      <c r="O41" s="423">
        <f>(F41*I40/100)+((F41*I40/100)*M41/100)</f>
        <v>47.040000000000006</v>
      </c>
      <c r="P41" s="258">
        <f>(G41*J40/100)+((G41*J40/100)*M41/100)</f>
        <v>0</v>
      </c>
      <c r="Q41" s="424">
        <f>O41+P41</f>
        <v>47.040000000000006</v>
      </c>
      <c r="R41" s="592"/>
    </row>
    <row r="42" spans="1:18" ht="19.2" thickTop="1" thickBot="1" x14ac:dyDescent="0.4">
      <c r="A42" s="775" t="s">
        <v>447</v>
      </c>
      <c r="B42" s="776"/>
      <c r="C42" s="413">
        <v>100</v>
      </c>
      <c r="D42" s="457"/>
      <c r="E42" s="740"/>
      <c r="F42" s="516"/>
      <c r="G42" s="609"/>
      <c r="H42" s="740"/>
      <c r="I42" s="389">
        <v>40</v>
      </c>
      <c r="J42" s="307"/>
      <c r="K42" s="478">
        <f>I42+J42</f>
        <v>40</v>
      </c>
      <c r="L42" s="740"/>
      <c r="M42" s="397"/>
      <c r="N42" s="740"/>
      <c r="O42" s="383"/>
      <c r="P42" s="307"/>
      <c r="Q42" s="587">
        <f>SUM(Q43:Q46)</f>
        <v>4.8</v>
      </c>
      <c r="R42" s="347"/>
    </row>
    <row r="43" spans="1:18" ht="18" x14ac:dyDescent="0.35">
      <c r="A43" s="642"/>
      <c r="B43" s="194" t="s">
        <v>448</v>
      </c>
      <c r="C43" s="191"/>
      <c r="D43" s="433"/>
      <c r="E43" s="740"/>
      <c r="F43" s="469">
        <v>5</v>
      </c>
      <c r="G43" s="470">
        <f>F43*D42/C42</f>
        <v>0</v>
      </c>
      <c r="H43" s="740"/>
      <c r="I43" s="427"/>
      <c r="J43" s="101"/>
      <c r="K43" s="465"/>
      <c r="L43" s="740"/>
      <c r="M43" s="398">
        <v>0</v>
      </c>
      <c r="N43" s="740"/>
      <c r="O43" s="425">
        <f>F43*I42/100+((F43*I42/100)*M43/100)</f>
        <v>2</v>
      </c>
      <c r="P43" s="101"/>
      <c r="Q43" s="494">
        <f>O43+P43</f>
        <v>2</v>
      </c>
      <c r="R43" s="347"/>
    </row>
    <row r="44" spans="1:18" ht="18" x14ac:dyDescent="0.35">
      <c r="A44" s="642"/>
      <c r="B44" s="194" t="s">
        <v>303</v>
      </c>
      <c r="C44" s="191"/>
      <c r="D44" s="433"/>
      <c r="E44" s="740"/>
      <c r="F44" s="469">
        <v>2.5</v>
      </c>
      <c r="G44" s="470">
        <f>F44*D42/C42</f>
        <v>0</v>
      </c>
      <c r="H44" s="740"/>
      <c r="I44" s="427"/>
      <c r="J44" s="101"/>
      <c r="K44" s="465"/>
      <c r="L44" s="740"/>
      <c r="M44" s="398">
        <v>0</v>
      </c>
      <c r="N44" s="740"/>
      <c r="O44" s="425">
        <f>F44*I42/100+((F44*I42/100)*M44/100)</f>
        <v>1</v>
      </c>
      <c r="P44" s="101"/>
      <c r="Q44" s="494">
        <f t="shared" ref="Q44:Q46" si="4">O44+P44</f>
        <v>1</v>
      </c>
      <c r="R44" s="347"/>
    </row>
    <row r="45" spans="1:18" ht="18" x14ac:dyDescent="0.35">
      <c r="A45" s="642"/>
      <c r="B45" s="194" t="s">
        <v>178</v>
      </c>
      <c r="C45" s="191"/>
      <c r="D45" s="433"/>
      <c r="E45" s="740"/>
      <c r="F45" s="469">
        <v>2.5</v>
      </c>
      <c r="G45" s="470">
        <f>F45*D42/C42</f>
        <v>0</v>
      </c>
      <c r="H45" s="740"/>
      <c r="I45" s="427"/>
      <c r="J45" s="101"/>
      <c r="K45" s="465"/>
      <c r="L45" s="740"/>
      <c r="M45" s="398">
        <v>0</v>
      </c>
      <c r="N45" s="740"/>
      <c r="O45" s="425">
        <f>F45*I42/100+((F45*I42/100)*M45/100)</f>
        <v>1</v>
      </c>
      <c r="P45" s="101"/>
      <c r="Q45" s="494">
        <f t="shared" si="4"/>
        <v>1</v>
      </c>
      <c r="R45" s="347"/>
    </row>
    <row r="46" spans="1:18" ht="18.600000000000001" thickBot="1" x14ac:dyDescent="0.4">
      <c r="A46" s="643"/>
      <c r="B46" s="644" t="s">
        <v>148</v>
      </c>
      <c r="C46" s="314"/>
      <c r="D46" s="468"/>
      <c r="E46" s="740"/>
      <c r="F46" s="469">
        <v>2</v>
      </c>
      <c r="G46" s="470">
        <f>F46*D42/C42</f>
        <v>0</v>
      </c>
      <c r="H46" s="740"/>
      <c r="I46" s="471"/>
      <c r="J46" s="109"/>
      <c r="K46" s="477"/>
      <c r="L46" s="740"/>
      <c r="M46" s="449">
        <v>0</v>
      </c>
      <c r="N46" s="740"/>
      <c r="O46" s="425">
        <f>F46*I42/100+((F46*I42/100)*M46/100)</f>
        <v>0.8</v>
      </c>
      <c r="P46" s="101"/>
      <c r="Q46" s="494">
        <f t="shared" si="4"/>
        <v>0.8</v>
      </c>
      <c r="R46" s="347"/>
    </row>
    <row r="47" spans="1:18" ht="19.2" thickTop="1" thickBot="1" x14ac:dyDescent="0.4">
      <c r="A47" s="806" t="s">
        <v>399</v>
      </c>
      <c r="B47" s="746"/>
      <c r="C47" s="413">
        <v>100</v>
      </c>
      <c r="D47" s="457"/>
      <c r="E47" s="794"/>
      <c r="F47" s="383"/>
      <c r="G47" s="384"/>
      <c r="H47" s="794"/>
      <c r="I47" s="389">
        <v>46</v>
      </c>
      <c r="J47" s="462"/>
      <c r="K47" s="391">
        <f>I47</f>
        <v>46</v>
      </c>
      <c r="L47" s="794"/>
      <c r="M47" s="397"/>
      <c r="N47" s="794"/>
      <c r="O47" s="383"/>
      <c r="P47" s="304"/>
      <c r="Q47" s="587">
        <f>Q48+Q49</f>
        <v>4.7149999999999999</v>
      </c>
      <c r="R47" s="576"/>
    </row>
    <row r="48" spans="1:18" outlineLevel="1" x14ac:dyDescent="0.3">
      <c r="A48" s="595"/>
      <c r="B48" s="71" t="s">
        <v>379</v>
      </c>
      <c r="C48" s="191"/>
      <c r="D48" s="433"/>
      <c r="E48" s="740"/>
      <c r="F48" s="429">
        <v>10</v>
      </c>
      <c r="G48" s="465"/>
      <c r="H48" s="740"/>
      <c r="I48" s="427"/>
      <c r="J48" s="97"/>
      <c r="K48" s="428"/>
      <c r="L48" s="740"/>
      <c r="M48" s="426"/>
      <c r="N48" s="740"/>
      <c r="O48" s="425">
        <f>(F48*I47/100)+((F48*I47/100)*M48/100)</f>
        <v>4.5999999999999996</v>
      </c>
      <c r="P48" s="102"/>
      <c r="Q48" s="466">
        <f>O48</f>
        <v>4.5999999999999996</v>
      </c>
      <c r="R48" s="576"/>
    </row>
    <row r="49" spans="1:18" ht="15" outlineLevel="1" thickBot="1" x14ac:dyDescent="0.35">
      <c r="A49" s="441"/>
      <c r="B49" s="464" t="s">
        <v>139</v>
      </c>
      <c r="C49" s="416"/>
      <c r="D49" s="417"/>
      <c r="E49" s="740"/>
      <c r="F49" s="418">
        <v>0.25</v>
      </c>
      <c r="G49" s="460"/>
      <c r="H49" s="740"/>
      <c r="I49" s="420"/>
      <c r="J49" s="302"/>
      <c r="K49" s="421"/>
      <c r="L49" s="740"/>
      <c r="M49" s="422">
        <v>0</v>
      </c>
      <c r="N49" s="740"/>
      <c r="O49" s="423">
        <f>(F49*I47/100)+((F49*I47/100)*M49/100)</f>
        <v>0.115</v>
      </c>
      <c r="P49" s="461"/>
      <c r="Q49" s="424">
        <f>O49</f>
        <v>0.115</v>
      </c>
      <c r="R49" s="594"/>
    </row>
    <row r="50" spans="1:18" ht="19.2" outlineLevel="1" thickTop="1" thickBot="1" x14ac:dyDescent="0.4">
      <c r="A50" s="777" t="s">
        <v>91</v>
      </c>
      <c r="B50" s="778"/>
      <c r="C50" s="413">
        <v>100</v>
      </c>
      <c r="D50" s="376">
        <v>150</v>
      </c>
      <c r="E50" s="740"/>
      <c r="F50" s="383"/>
      <c r="G50" s="384"/>
      <c r="H50" s="740"/>
      <c r="I50" s="389">
        <v>819</v>
      </c>
      <c r="J50" s="390">
        <v>230</v>
      </c>
      <c r="K50" s="391">
        <f>I50+J50</f>
        <v>1049</v>
      </c>
      <c r="L50" s="740"/>
      <c r="M50" s="397"/>
      <c r="N50" s="740"/>
      <c r="O50" s="383"/>
      <c r="P50" s="304"/>
      <c r="Q50" s="587">
        <f>Q51</f>
        <v>116.4</v>
      </c>
      <c r="R50" s="594"/>
    </row>
    <row r="51" spans="1:18" ht="18" customHeight="1" outlineLevel="1" thickBot="1" x14ac:dyDescent="0.35">
      <c r="A51" s="649"/>
      <c r="B51" s="709" t="s">
        <v>91</v>
      </c>
      <c r="C51" s="416"/>
      <c r="D51" s="417"/>
      <c r="E51" s="740"/>
      <c r="F51" s="418">
        <v>10</v>
      </c>
      <c r="G51" s="419">
        <f>F51*D50/C50</f>
        <v>15</v>
      </c>
      <c r="H51" s="740"/>
      <c r="I51" s="420"/>
      <c r="J51" s="302"/>
      <c r="K51" s="421"/>
      <c r="L51" s="740"/>
      <c r="M51" s="422"/>
      <c r="N51" s="740"/>
      <c r="O51" s="423">
        <f>(F51*I50/100)+((F51*I50/100)*M51/100)</f>
        <v>81.900000000000006</v>
      </c>
      <c r="P51" s="258">
        <f>(G51*J50/100)+((G51*J50/100)*M51/100)</f>
        <v>34.5</v>
      </c>
      <c r="Q51" s="424">
        <f>O51+P51</f>
        <v>116.4</v>
      </c>
      <c r="R51" s="594"/>
    </row>
    <row r="52" spans="1:18" ht="19.2" thickTop="1" thickBot="1" x14ac:dyDescent="0.4">
      <c r="A52" s="777" t="s">
        <v>313</v>
      </c>
      <c r="B52" s="778"/>
      <c r="C52" s="413">
        <v>100</v>
      </c>
      <c r="D52" s="376">
        <v>150</v>
      </c>
      <c r="E52" s="740"/>
      <c r="F52" s="383"/>
      <c r="G52" s="384"/>
      <c r="H52" s="740"/>
      <c r="I52" s="389">
        <v>116</v>
      </c>
      <c r="J52" s="390">
        <v>0</v>
      </c>
      <c r="K52" s="391">
        <f>I52+J52</f>
        <v>116</v>
      </c>
      <c r="L52" s="740"/>
      <c r="M52" s="397"/>
      <c r="N52" s="740"/>
      <c r="O52" s="383"/>
      <c r="P52" s="304"/>
      <c r="Q52" s="587">
        <f>Q53</f>
        <v>11.6</v>
      </c>
      <c r="R52" s="576"/>
    </row>
    <row r="53" spans="1:18" ht="15" outlineLevel="1" thickBot="1" x14ac:dyDescent="0.35">
      <c r="A53" s="467"/>
      <c r="B53" s="112" t="s">
        <v>319</v>
      </c>
      <c r="C53" s="314"/>
      <c r="D53" s="468"/>
      <c r="E53" s="740"/>
      <c r="F53" s="469">
        <v>10</v>
      </c>
      <c r="G53" s="470">
        <f>F53*D52/C52</f>
        <v>15</v>
      </c>
      <c r="H53" s="740"/>
      <c r="I53" s="471"/>
      <c r="J53" s="136"/>
      <c r="K53" s="472"/>
      <c r="L53" s="740"/>
      <c r="M53" s="473"/>
      <c r="N53" s="740"/>
      <c r="O53" s="474">
        <f>(F53*I52/100)+((F53*I52/100)*M53/100)</f>
        <v>11.6</v>
      </c>
      <c r="P53" s="110">
        <f>(G53*J52/100)+((G53*J52/100)*M53/100)</f>
        <v>0</v>
      </c>
      <c r="Q53" s="475">
        <f>O53+P53</f>
        <v>11.6</v>
      </c>
      <c r="R53" s="650"/>
    </row>
    <row r="54" spans="1:18" ht="31.8" thickBot="1" x14ac:dyDescent="0.35">
      <c r="A54" s="720" t="s">
        <v>123</v>
      </c>
      <c r="B54" s="721"/>
      <c r="C54" s="721"/>
      <c r="D54" s="721"/>
      <c r="E54" s="721"/>
      <c r="F54" s="721"/>
      <c r="G54" s="721"/>
      <c r="H54" s="721"/>
      <c r="I54" s="721"/>
      <c r="J54" s="721"/>
      <c r="K54" s="721"/>
      <c r="L54" s="721"/>
      <c r="M54" s="721"/>
      <c r="N54" s="721"/>
      <c r="O54" s="721"/>
      <c r="P54" s="721"/>
      <c r="Q54" s="721"/>
      <c r="R54" s="722"/>
    </row>
    <row r="55" spans="1:18" ht="18.600000000000001" thickBot="1" x14ac:dyDescent="0.4">
      <c r="A55" s="783" t="s">
        <v>92</v>
      </c>
      <c r="B55" s="784"/>
      <c r="C55" s="219"/>
      <c r="D55" s="220"/>
      <c r="E55" s="767"/>
      <c r="F55" s="132" t="s">
        <v>104</v>
      </c>
      <c r="G55" s="132"/>
      <c r="H55" s="767"/>
      <c r="I55" s="509"/>
      <c r="J55" s="80"/>
      <c r="K55" s="510">
        <f>I55+J55</f>
        <v>0</v>
      </c>
      <c r="L55" s="767"/>
      <c r="M55" s="132"/>
      <c r="N55" s="767"/>
      <c r="O55" s="132"/>
      <c r="P55" s="132"/>
      <c r="Q55" s="651" t="e">
        <f>Q56</f>
        <v>#DIV/0!</v>
      </c>
      <c r="R55" s="560"/>
    </row>
    <row r="56" spans="1:18" ht="18.600000000000001" thickBot="1" x14ac:dyDescent="0.4">
      <c r="A56" s="128"/>
      <c r="B56" s="105"/>
      <c r="C56" s="314"/>
      <c r="D56" s="108"/>
      <c r="E56" s="767"/>
      <c r="F56" s="183"/>
      <c r="G56" s="184" t="e">
        <f>F56*D55/C55</f>
        <v>#DIV/0!</v>
      </c>
      <c r="H56" s="767"/>
      <c r="I56" s="109"/>
      <c r="J56" s="109"/>
      <c r="K56" s="109"/>
      <c r="L56" s="767"/>
      <c r="M56" s="610">
        <v>0</v>
      </c>
      <c r="N56" s="767"/>
      <c r="O56" s="172">
        <f>(F56*I55/100)+((F56*I55/100)*M56/100)</f>
        <v>0</v>
      </c>
      <c r="P56" s="320" t="e">
        <f>(G56*J55/100)+((G56*J55/100)*M56/100)</f>
        <v>#DIV/0!</v>
      </c>
      <c r="Q56" s="535" t="e">
        <f>O56+P56</f>
        <v>#DIV/0!</v>
      </c>
      <c r="R56" s="347"/>
    </row>
    <row r="57" spans="1:18" ht="19.2" thickTop="1" thickBot="1" x14ac:dyDescent="0.4">
      <c r="A57" s="795" t="s">
        <v>416</v>
      </c>
      <c r="B57" s="796"/>
      <c r="C57" s="413">
        <v>200</v>
      </c>
      <c r="D57" s="376">
        <v>200</v>
      </c>
      <c r="E57" s="740"/>
      <c r="F57" s="383"/>
      <c r="G57" s="384"/>
      <c r="H57" s="740"/>
      <c r="I57" s="389">
        <v>580</v>
      </c>
      <c r="J57" s="255">
        <v>100</v>
      </c>
      <c r="K57" s="478">
        <f>I57+J57</f>
        <v>680</v>
      </c>
      <c r="L57" s="740"/>
      <c r="M57" s="397"/>
      <c r="N57" s="740"/>
      <c r="O57" s="383"/>
      <c r="P57" s="307"/>
      <c r="Q57" s="587">
        <f>Q58</f>
        <v>0</v>
      </c>
      <c r="R57" s="347"/>
    </row>
    <row r="58" spans="1:18" ht="18.600000000000001" thickBot="1" x14ac:dyDescent="0.4">
      <c r="A58" s="490"/>
      <c r="B58" s="194" t="s">
        <v>417</v>
      </c>
      <c r="C58" s="191"/>
      <c r="D58" s="433"/>
      <c r="E58" s="740"/>
      <c r="F58" s="429"/>
      <c r="G58" s="430">
        <f>F58*D57/C57</f>
        <v>0</v>
      </c>
      <c r="H58" s="740"/>
      <c r="I58" s="427"/>
      <c r="J58" s="101"/>
      <c r="K58" s="465"/>
      <c r="L58" s="740"/>
      <c r="M58" s="398">
        <v>0</v>
      </c>
      <c r="N58" s="740"/>
      <c r="O58" s="425">
        <f>(F58*I57/100)+((F58*I57/100)*M58/100)</f>
        <v>0</v>
      </c>
      <c r="P58" s="103">
        <f>(G58*J57/100)+((G58*J57/100)*M58/100)</f>
        <v>0</v>
      </c>
      <c r="Q58" s="494">
        <f>O58+P58</f>
        <v>0</v>
      </c>
      <c r="R58" s="347"/>
    </row>
    <row r="59" spans="1:18" ht="19.2" thickTop="1" thickBot="1" x14ac:dyDescent="0.4">
      <c r="A59" s="795" t="s">
        <v>418</v>
      </c>
      <c r="B59" s="796"/>
      <c r="C59" s="413">
        <v>200</v>
      </c>
      <c r="D59" s="376">
        <v>200</v>
      </c>
      <c r="E59" s="740"/>
      <c r="F59" s="383"/>
      <c r="G59" s="384"/>
      <c r="H59" s="740"/>
      <c r="I59" s="389">
        <v>216</v>
      </c>
      <c r="J59" s="255">
        <v>180</v>
      </c>
      <c r="K59" s="478">
        <f>I59+J59</f>
        <v>396</v>
      </c>
      <c r="L59" s="740"/>
      <c r="M59" s="397"/>
      <c r="N59" s="740"/>
      <c r="O59" s="383"/>
      <c r="P59" s="307"/>
      <c r="Q59" s="587">
        <f>SUM(Q60:Q66)</f>
        <v>115.67</v>
      </c>
      <c r="R59" s="346"/>
    </row>
    <row r="60" spans="1:18" ht="18" x14ac:dyDescent="0.35">
      <c r="A60" s="490"/>
      <c r="B60" s="194" t="s">
        <v>188</v>
      </c>
      <c r="C60" s="191"/>
      <c r="D60" s="433"/>
      <c r="E60" s="740"/>
      <c r="F60" s="429">
        <v>2.5</v>
      </c>
      <c r="G60" s="430">
        <f>F60*D59/C59</f>
        <v>2.5</v>
      </c>
      <c r="H60" s="740"/>
      <c r="I60" s="427"/>
      <c r="J60" s="101"/>
      <c r="K60" s="465"/>
      <c r="L60" s="740"/>
      <c r="M60" s="398">
        <v>10</v>
      </c>
      <c r="N60" s="740"/>
      <c r="O60" s="425">
        <f>(F60*I59/100)+((F60*I59/100)*M60/100)</f>
        <v>5.94</v>
      </c>
      <c r="P60" s="103">
        <f>(G60*J59/100)+((G60*J59/100)*M60/100)</f>
        <v>4.95</v>
      </c>
      <c r="Q60" s="494">
        <f>O60+P60</f>
        <v>10.89</v>
      </c>
      <c r="R60" s="346"/>
    </row>
    <row r="61" spans="1:18" ht="18" x14ac:dyDescent="0.35">
      <c r="A61" s="490"/>
      <c r="B61" s="194" t="s">
        <v>419</v>
      </c>
      <c r="C61" s="191"/>
      <c r="D61" s="433"/>
      <c r="E61" s="740"/>
      <c r="F61" s="429">
        <v>2.5</v>
      </c>
      <c r="G61" s="430">
        <f>F61*C59/D59</f>
        <v>2.5</v>
      </c>
      <c r="H61" s="740"/>
      <c r="I61" s="427"/>
      <c r="J61" s="101"/>
      <c r="K61" s="465"/>
      <c r="L61" s="740"/>
      <c r="M61" s="398">
        <v>10</v>
      </c>
      <c r="N61" s="740"/>
      <c r="O61" s="425">
        <f>(F61*I57/100)+((F61*I57/100)*M61/100)</f>
        <v>15.95</v>
      </c>
      <c r="P61" s="103">
        <f>(G61*J57/100)+((G61*J57/100)*M61/100)</f>
        <v>2.75</v>
      </c>
      <c r="Q61" s="494">
        <f t="shared" ref="Q61:Q66" si="5">O61+P61</f>
        <v>18.7</v>
      </c>
      <c r="R61" s="346"/>
    </row>
    <row r="62" spans="1:18" ht="18" x14ac:dyDescent="0.35">
      <c r="A62" s="490"/>
      <c r="B62" s="194" t="s">
        <v>109</v>
      </c>
      <c r="C62" s="191"/>
      <c r="D62" s="433"/>
      <c r="E62" s="740"/>
      <c r="F62" s="429">
        <v>5</v>
      </c>
      <c r="G62" s="430">
        <f>F62*C59/D59</f>
        <v>5</v>
      </c>
      <c r="H62" s="740"/>
      <c r="I62" s="427"/>
      <c r="J62" s="101"/>
      <c r="K62" s="465"/>
      <c r="L62" s="740"/>
      <c r="M62" s="398">
        <v>10</v>
      </c>
      <c r="N62" s="740"/>
      <c r="O62" s="425">
        <f>(F62*I57/100)+((F62*I57/100)*M62/100)</f>
        <v>31.9</v>
      </c>
      <c r="P62" s="103">
        <f>(G62*J57/100)+((G62*J57/100)*M62/100)</f>
        <v>5.5</v>
      </c>
      <c r="Q62" s="494">
        <f t="shared" si="5"/>
        <v>37.4</v>
      </c>
      <c r="R62" s="347"/>
    </row>
    <row r="63" spans="1:18" ht="18" x14ac:dyDescent="0.35">
      <c r="A63" s="490"/>
      <c r="B63" s="194" t="s">
        <v>178</v>
      </c>
      <c r="C63" s="191"/>
      <c r="D63" s="433"/>
      <c r="E63" s="740"/>
      <c r="F63" s="429">
        <v>5</v>
      </c>
      <c r="G63" s="430">
        <f>F63*D59/C59</f>
        <v>5</v>
      </c>
      <c r="H63" s="740"/>
      <c r="I63" s="427"/>
      <c r="J63" s="101"/>
      <c r="K63" s="465"/>
      <c r="L63" s="740"/>
      <c r="M63" s="398">
        <v>10</v>
      </c>
      <c r="N63" s="740"/>
      <c r="O63" s="425">
        <f>(F63*I59/100)+((F63*I59/100)*M63/100)</f>
        <v>11.88</v>
      </c>
      <c r="P63" s="103">
        <f>(G63*J59/100)+((G63*J59/100)*M63/100)</f>
        <v>9.9</v>
      </c>
      <c r="Q63" s="494">
        <f t="shared" si="5"/>
        <v>21.78</v>
      </c>
      <c r="R63" s="346"/>
    </row>
    <row r="64" spans="1:18" ht="18.75" customHeight="1" x14ac:dyDescent="0.35">
      <c r="A64" s="490"/>
      <c r="B64" s="194" t="s">
        <v>420</v>
      </c>
      <c r="C64" s="191"/>
      <c r="D64" s="433"/>
      <c r="E64" s="740"/>
      <c r="F64" s="429">
        <v>2.5</v>
      </c>
      <c r="G64" s="430">
        <f>F64*D59/C59</f>
        <v>2.5</v>
      </c>
      <c r="H64" s="740"/>
      <c r="I64" s="427"/>
      <c r="J64" s="101"/>
      <c r="K64" s="465"/>
      <c r="L64" s="740"/>
      <c r="M64" s="398">
        <v>0</v>
      </c>
      <c r="N64" s="740"/>
      <c r="O64" s="425">
        <f>(F64*I59/100)+((F64*I59/100)*M64/100)</f>
        <v>5.4</v>
      </c>
      <c r="P64" s="103">
        <f>(G64*J59/100)+((G64*J59/100)*M64/100)</f>
        <v>4.5</v>
      </c>
      <c r="Q64" s="494">
        <f t="shared" si="5"/>
        <v>9.9</v>
      </c>
      <c r="R64" s="347"/>
    </row>
    <row r="65" spans="1:18" s="117" customFormat="1" ht="18" x14ac:dyDescent="0.35">
      <c r="A65" s="490"/>
      <c r="B65" s="194" t="s">
        <v>421</v>
      </c>
      <c r="C65" s="191"/>
      <c r="D65" s="433"/>
      <c r="E65" s="740"/>
      <c r="F65" s="429">
        <v>1.5</v>
      </c>
      <c r="G65" s="430">
        <f>F65*D59/C59</f>
        <v>1.5</v>
      </c>
      <c r="H65" s="740"/>
      <c r="I65" s="427"/>
      <c r="J65" s="101"/>
      <c r="K65" s="465"/>
      <c r="L65" s="740"/>
      <c r="M65" s="398">
        <v>0</v>
      </c>
      <c r="N65" s="740"/>
      <c r="O65" s="425">
        <f>(F65*I57/100)+((F65*I57/100)*M65/100)</f>
        <v>8.6999999999999993</v>
      </c>
      <c r="P65" s="103">
        <f>(G65*J57/100)+((G65*J57/100)*M65/100)</f>
        <v>1.5</v>
      </c>
      <c r="Q65" s="494">
        <f t="shared" si="5"/>
        <v>10.199999999999999</v>
      </c>
      <c r="R65" s="347"/>
    </row>
    <row r="66" spans="1:18" s="117" customFormat="1" ht="15" thickBot="1" x14ac:dyDescent="0.35">
      <c r="A66" s="210"/>
      <c r="B66" s="495" t="s">
        <v>296</v>
      </c>
      <c r="C66" s="416"/>
      <c r="D66" s="417"/>
      <c r="E66" s="740"/>
      <c r="F66" s="418">
        <v>1</v>
      </c>
      <c r="G66" s="430">
        <f>F66*D59/C59</f>
        <v>1</v>
      </c>
      <c r="H66" s="740"/>
      <c r="I66" s="420"/>
      <c r="J66" s="244"/>
      <c r="K66" s="460"/>
      <c r="L66" s="740"/>
      <c r="M66" s="399">
        <v>0</v>
      </c>
      <c r="N66" s="740"/>
      <c r="O66" s="474">
        <f>(F66*I57/100)+((F66*I57/100)*M66/100)</f>
        <v>5.8</v>
      </c>
      <c r="P66" s="320">
        <f>(G66*J57/100)+((G66*J57/100)*M66/100)</f>
        <v>1</v>
      </c>
      <c r="Q66" s="580">
        <f t="shared" si="5"/>
        <v>6.8</v>
      </c>
      <c r="R66" s="365"/>
    </row>
    <row r="67" spans="1:18" s="117" customFormat="1" ht="19.2" thickTop="1" thickBot="1" x14ac:dyDescent="0.4">
      <c r="A67" s="795" t="s">
        <v>400</v>
      </c>
      <c r="B67" s="750"/>
      <c r="C67" s="413">
        <v>200</v>
      </c>
      <c r="D67" s="457"/>
      <c r="E67" s="740"/>
      <c r="F67" s="383"/>
      <c r="G67" s="384"/>
      <c r="H67" s="740"/>
      <c r="I67" s="389">
        <v>0</v>
      </c>
      <c r="J67" s="307"/>
      <c r="K67" s="478">
        <f>I67+J67</f>
        <v>0</v>
      </c>
      <c r="L67" s="740"/>
      <c r="M67" s="657"/>
      <c r="N67" s="740"/>
      <c r="O67" s="383"/>
      <c r="P67" s="307"/>
      <c r="Q67" s="587">
        <f>Q68</f>
        <v>0</v>
      </c>
      <c r="R67" s="347"/>
    </row>
    <row r="68" spans="1:18" s="117" customFormat="1" ht="18.600000000000001" thickBot="1" x14ac:dyDescent="0.4">
      <c r="A68" s="450"/>
      <c r="B68" s="194" t="s">
        <v>422</v>
      </c>
      <c r="C68" s="416"/>
      <c r="D68" s="417"/>
      <c r="E68" s="740"/>
      <c r="F68" s="418">
        <f>C67*100/1000</f>
        <v>20</v>
      </c>
      <c r="G68" s="460"/>
      <c r="H68" s="740"/>
      <c r="I68" s="420"/>
      <c r="J68" s="244"/>
      <c r="K68" s="460"/>
      <c r="L68" s="740"/>
      <c r="M68" s="422">
        <v>0</v>
      </c>
      <c r="N68" s="740"/>
      <c r="O68" s="423">
        <f>F68*I67/100</f>
        <v>0</v>
      </c>
      <c r="P68" s="244"/>
      <c r="Q68" s="690">
        <f>O68</f>
        <v>0</v>
      </c>
      <c r="R68" s="347"/>
    </row>
    <row r="69" spans="1:18" s="117" customFormat="1" ht="19.2" thickTop="1" thickBot="1" x14ac:dyDescent="0.4">
      <c r="A69" s="795" t="s">
        <v>335</v>
      </c>
      <c r="B69" s="750"/>
      <c r="C69" s="413">
        <v>100</v>
      </c>
      <c r="D69" s="457"/>
      <c r="E69" s="740"/>
      <c r="F69" s="383"/>
      <c r="G69" s="384"/>
      <c r="H69" s="740"/>
      <c r="I69" s="383"/>
      <c r="J69" s="307"/>
      <c r="K69" s="384"/>
      <c r="L69" s="740"/>
      <c r="M69" s="691"/>
      <c r="N69" s="740"/>
      <c r="O69" s="383"/>
      <c r="P69" s="307"/>
      <c r="Q69" s="587">
        <f>Q70</f>
        <v>0</v>
      </c>
      <c r="R69" s="347"/>
    </row>
    <row r="70" spans="1:18" s="117" customFormat="1" ht="18.600000000000001" thickBot="1" x14ac:dyDescent="0.4">
      <c r="A70" s="488"/>
      <c r="B70" s="495" t="s">
        <v>140</v>
      </c>
      <c r="C70" s="416"/>
      <c r="D70" s="417"/>
      <c r="E70" s="740"/>
      <c r="F70" s="418">
        <f>C69*100/1000</f>
        <v>10</v>
      </c>
      <c r="G70" s="419">
        <f>F70*D69/C69</f>
        <v>0</v>
      </c>
      <c r="H70" s="740"/>
      <c r="I70" s="420"/>
      <c r="J70" s="244"/>
      <c r="K70" s="460"/>
      <c r="L70" s="740"/>
      <c r="M70" s="422">
        <v>0</v>
      </c>
      <c r="N70" s="740"/>
      <c r="O70" s="425">
        <f>(F70*I69/100)+((F70*I69/100)*M70/100)</f>
        <v>0</v>
      </c>
      <c r="P70" s="103">
        <f>(G70*J69/100)+((G70*J69/100)*M70/100)</f>
        <v>0</v>
      </c>
      <c r="Q70" s="494">
        <f>O70+P70</f>
        <v>0</v>
      </c>
      <c r="R70" s="347"/>
    </row>
    <row r="71" spans="1:18" s="117" customFormat="1" ht="19.2" thickTop="1" thickBot="1" x14ac:dyDescent="0.4">
      <c r="A71" s="818" t="s">
        <v>401</v>
      </c>
      <c r="B71" s="819"/>
      <c r="C71" s="498">
        <v>100</v>
      </c>
      <c r="D71" s="458"/>
      <c r="E71" s="740"/>
      <c r="F71" s="451"/>
      <c r="G71" s="452"/>
      <c r="H71" s="740"/>
      <c r="I71" s="453">
        <v>47</v>
      </c>
      <c r="J71" s="504"/>
      <c r="K71" s="500">
        <f>I71</f>
        <v>47</v>
      </c>
      <c r="L71" s="740"/>
      <c r="M71" s="611">
        <v>0</v>
      </c>
      <c r="N71" s="740"/>
      <c r="O71" s="501">
        <f>I71*C71/1000</f>
        <v>4.7</v>
      </c>
      <c r="P71" s="504"/>
      <c r="Q71" s="587">
        <f>O71</f>
        <v>4.7</v>
      </c>
      <c r="R71" s="347"/>
    </row>
    <row r="72" spans="1:18" s="117" customFormat="1" ht="19.2" thickTop="1" thickBot="1" x14ac:dyDescent="0.4">
      <c r="A72" s="830" t="s">
        <v>402</v>
      </c>
      <c r="B72" s="756"/>
      <c r="C72" s="619">
        <v>80</v>
      </c>
      <c r="D72" s="322">
        <v>80</v>
      </c>
      <c r="E72" s="740"/>
      <c r="F72" s="622"/>
      <c r="G72" s="652"/>
      <c r="H72" s="740"/>
      <c r="I72" s="653">
        <v>50</v>
      </c>
      <c r="J72" s="334"/>
      <c r="K72" s="654">
        <f>I72</f>
        <v>50</v>
      </c>
      <c r="L72" s="740"/>
      <c r="M72" s="655">
        <v>0</v>
      </c>
      <c r="N72" s="740"/>
      <c r="O72" s="501">
        <f>I72*C72/1000</f>
        <v>4</v>
      </c>
      <c r="P72" s="103">
        <f>D72*I72/1000</f>
        <v>4</v>
      </c>
      <c r="Q72" s="656">
        <f>O72+P72</f>
        <v>8</v>
      </c>
      <c r="R72" s="347"/>
    </row>
    <row r="73" spans="1:18" ht="19.2" thickTop="1" thickBot="1" x14ac:dyDescent="0.4">
      <c r="A73" s="806" t="s">
        <v>346</v>
      </c>
      <c r="B73" s="746"/>
      <c r="C73" s="413">
        <v>60</v>
      </c>
      <c r="D73" s="376">
        <v>60</v>
      </c>
      <c r="E73" s="767"/>
      <c r="F73" s="516"/>
      <c r="G73" s="609"/>
      <c r="H73" s="767"/>
      <c r="I73" s="389">
        <v>805</v>
      </c>
      <c r="J73" s="255">
        <v>0</v>
      </c>
      <c r="K73" s="478">
        <f>I73+J73</f>
        <v>805</v>
      </c>
      <c r="L73" s="767"/>
      <c r="M73" s="479"/>
      <c r="N73" s="767"/>
      <c r="O73" s="383"/>
      <c r="P73" s="307"/>
      <c r="Q73" s="587">
        <f>Q74+Q75</f>
        <v>74.865000000000009</v>
      </c>
      <c r="R73" s="347"/>
    </row>
    <row r="74" spans="1:18" ht="18" x14ac:dyDescent="0.35">
      <c r="A74" s="642"/>
      <c r="B74" s="71" t="s">
        <v>175</v>
      </c>
      <c r="C74" s="191"/>
      <c r="D74" s="433"/>
      <c r="E74" s="767"/>
      <c r="F74" s="143">
        <v>8</v>
      </c>
      <c r="G74" s="470">
        <f>F74*D73/C73</f>
        <v>8</v>
      </c>
      <c r="H74" s="767"/>
      <c r="I74" s="427"/>
      <c r="J74" s="101"/>
      <c r="K74" s="465"/>
      <c r="L74" s="767"/>
      <c r="M74" s="398">
        <v>0</v>
      </c>
      <c r="N74" s="767"/>
      <c r="O74" s="425">
        <f>F74*I73/100+((F74*I73/100)*M74/100)</f>
        <v>64.400000000000006</v>
      </c>
      <c r="P74" s="103">
        <f>G74*J73/100+((G74*J73/100)*M74/100)</f>
        <v>0</v>
      </c>
      <c r="Q74" s="494">
        <f>O74+P74</f>
        <v>64.400000000000006</v>
      </c>
      <c r="R74" s="347"/>
    </row>
    <row r="75" spans="1:18" ht="18.600000000000001" thickBot="1" x14ac:dyDescent="0.4">
      <c r="A75" s="515"/>
      <c r="B75" s="251" t="s">
        <v>176</v>
      </c>
      <c r="C75" s="416"/>
      <c r="D75" s="417"/>
      <c r="E75" s="767"/>
      <c r="F75" s="183">
        <v>1.3</v>
      </c>
      <c r="G75" s="419">
        <f>F75*D73/C73</f>
        <v>1.3</v>
      </c>
      <c r="H75" s="767"/>
      <c r="I75" s="420"/>
      <c r="J75" s="244"/>
      <c r="K75" s="460"/>
      <c r="L75" s="767"/>
      <c r="M75" s="422">
        <v>0</v>
      </c>
      <c r="N75" s="767"/>
      <c r="O75" s="423">
        <f>F75*I73/100+((F75*I73/100)*M75/100)</f>
        <v>10.465</v>
      </c>
      <c r="P75" s="318">
        <f>G75*J73/100+((G75*J73/100)*M75/100)</f>
        <v>0</v>
      </c>
      <c r="Q75" s="487">
        <f>O75+P75</f>
        <v>10.465</v>
      </c>
      <c r="R75" s="347"/>
    </row>
    <row r="76" spans="1:18" ht="19.2" thickTop="1" thickBot="1" x14ac:dyDescent="0.4">
      <c r="A76" s="806" t="s">
        <v>449</v>
      </c>
      <c r="B76" s="746"/>
      <c r="C76" s="413">
        <v>100</v>
      </c>
      <c r="D76" s="692"/>
      <c r="E76" s="740"/>
      <c r="F76" s="516"/>
      <c r="G76" s="609"/>
      <c r="H76" s="740"/>
      <c r="I76" s="389">
        <v>70</v>
      </c>
      <c r="J76" s="307"/>
      <c r="K76" s="478">
        <f>I76+J76</f>
        <v>70</v>
      </c>
      <c r="L76" s="740"/>
      <c r="M76" s="479"/>
      <c r="N76" s="740"/>
      <c r="O76" s="383"/>
      <c r="P76" s="307"/>
      <c r="Q76" s="587">
        <f>SUM(Q77:Q77)</f>
        <v>7</v>
      </c>
      <c r="R76" s="347"/>
    </row>
    <row r="77" spans="1:18" ht="18.600000000000001" thickBot="1" x14ac:dyDescent="0.4">
      <c r="A77" s="642"/>
      <c r="B77" s="198" t="s">
        <v>450</v>
      </c>
      <c r="C77" s="191"/>
      <c r="D77" s="433"/>
      <c r="E77" s="740"/>
      <c r="F77" s="429">
        <v>10</v>
      </c>
      <c r="G77" s="430">
        <f>F77*D76/C76</f>
        <v>0</v>
      </c>
      <c r="H77" s="740"/>
      <c r="I77" s="427"/>
      <c r="J77" s="101"/>
      <c r="K77" s="465"/>
      <c r="L77" s="740"/>
      <c r="M77" s="426"/>
      <c r="N77" s="740"/>
      <c r="O77" s="425">
        <f>F77*I76/100+((F77*I76/100)*M77/100)</f>
        <v>7</v>
      </c>
      <c r="P77" s="101"/>
      <c r="Q77" s="494">
        <f>O77+P77</f>
        <v>7</v>
      </c>
      <c r="R77" s="347"/>
    </row>
    <row r="78" spans="1:18" ht="19.2" thickTop="1" thickBot="1" x14ac:dyDescent="0.4">
      <c r="A78" s="806" t="s">
        <v>338</v>
      </c>
      <c r="B78" s="746"/>
      <c r="C78" s="413">
        <v>100</v>
      </c>
      <c r="D78" s="457"/>
      <c r="E78" s="740"/>
      <c r="F78" s="516"/>
      <c r="G78" s="609"/>
      <c r="H78" s="740"/>
      <c r="I78" s="389">
        <v>72</v>
      </c>
      <c r="J78" s="307"/>
      <c r="K78" s="478">
        <f>I78+J78</f>
        <v>72</v>
      </c>
      <c r="L78" s="740"/>
      <c r="M78" s="479"/>
      <c r="N78" s="740"/>
      <c r="O78" s="383"/>
      <c r="P78" s="307"/>
      <c r="Q78" s="587">
        <f>Q79+Q80</f>
        <v>8.4600000000000009</v>
      </c>
      <c r="R78" s="347"/>
    </row>
    <row r="79" spans="1:18" ht="18" x14ac:dyDescent="0.35">
      <c r="A79" s="642"/>
      <c r="B79" s="198" t="s">
        <v>423</v>
      </c>
      <c r="C79" s="191"/>
      <c r="D79" s="433"/>
      <c r="E79" s="740"/>
      <c r="F79" s="429">
        <v>10</v>
      </c>
      <c r="G79" s="470">
        <f>F79*D78/C78</f>
        <v>0</v>
      </c>
      <c r="H79" s="740"/>
      <c r="I79" s="427"/>
      <c r="J79" s="101"/>
      <c r="K79" s="465"/>
      <c r="L79" s="740"/>
      <c r="M79" s="398">
        <v>15</v>
      </c>
      <c r="N79" s="740"/>
      <c r="O79" s="425">
        <f>F79*I78/100+((F79*I78/100)*M79/100)</f>
        <v>8.2800000000000011</v>
      </c>
      <c r="P79" s="101"/>
      <c r="Q79" s="494">
        <f>O79+P79</f>
        <v>8.2800000000000011</v>
      </c>
      <c r="R79" s="347"/>
    </row>
    <row r="80" spans="1:18" ht="18.600000000000001" thickBot="1" x14ac:dyDescent="0.4">
      <c r="A80" s="643"/>
      <c r="B80" s="112" t="s">
        <v>139</v>
      </c>
      <c r="C80" s="314"/>
      <c r="D80" s="468"/>
      <c r="E80" s="740"/>
      <c r="F80" s="418">
        <v>0.25</v>
      </c>
      <c r="G80" s="419">
        <f>F80*D78/C78</f>
        <v>0</v>
      </c>
      <c r="H80" s="740"/>
      <c r="I80" s="420"/>
      <c r="J80" s="244"/>
      <c r="K80" s="460"/>
      <c r="L80" s="740"/>
      <c r="M80" s="422">
        <v>0</v>
      </c>
      <c r="N80" s="740"/>
      <c r="O80" s="423">
        <f>F80*I78/100+((F80*I78/100)*M80/100)</f>
        <v>0.18</v>
      </c>
      <c r="P80" s="244"/>
      <c r="Q80" s="487">
        <f>O80+P80</f>
        <v>0.18</v>
      </c>
      <c r="R80" s="347"/>
    </row>
    <row r="81" spans="1:18" ht="19.2" thickTop="1" thickBot="1" x14ac:dyDescent="0.4">
      <c r="A81" s="777" t="s">
        <v>403</v>
      </c>
      <c r="B81" s="778"/>
      <c r="C81" s="413">
        <v>100</v>
      </c>
      <c r="D81" s="457"/>
      <c r="E81" s="740"/>
      <c r="F81" s="516"/>
      <c r="G81" s="609"/>
      <c r="H81" s="740"/>
      <c r="I81" s="389">
        <v>0</v>
      </c>
      <c r="J81" s="307"/>
      <c r="K81" s="478">
        <f>I81</f>
        <v>0</v>
      </c>
      <c r="L81" s="740"/>
      <c r="M81" s="613"/>
      <c r="N81" s="740"/>
      <c r="O81" s="383"/>
      <c r="P81" s="307"/>
      <c r="Q81" s="587">
        <f>Q82</f>
        <v>0</v>
      </c>
      <c r="R81" s="576"/>
    </row>
    <row r="82" spans="1:18" ht="18.600000000000001" thickBot="1" x14ac:dyDescent="0.4">
      <c r="A82" s="515"/>
      <c r="B82" s="380" t="s">
        <v>319</v>
      </c>
      <c r="C82" s="416"/>
      <c r="D82" s="417"/>
      <c r="E82" s="740"/>
      <c r="F82" s="418">
        <f>C81*100/1000</f>
        <v>10</v>
      </c>
      <c r="G82" s="460"/>
      <c r="H82" s="740"/>
      <c r="I82" s="420"/>
      <c r="J82" s="244"/>
      <c r="K82" s="460"/>
      <c r="L82" s="740"/>
      <c r="M82" s="422">
        <v>0</v>
      </c>
      <c r="N82" s="740"/>
      <c r="O82" s="423">
        <f>F82*I81/100+((F82*I81/100)*M82/100)</f>
        <v>0</v>
      </c>
      <c r="P82" s="244"/>
      <c r="Q82" s="487">
        <f>O82</f>
        <v>0</v>
      </c>
      <c r="R82" s="576"/>
    </row>
    <row r="83" spans="1:18" ht="15" thickTop="1" x14ac:dyDescent="0.3"/>
  </sheetData>
  <mergeCells count="46">
    <mergeCell ref="N4:N53"/>
    <mergeCell ref="A12:B12"/>
    <mergeCell ref="A18:B18"/>
    <mergeCell ref="A3:R3"/>
    <mergeCell ref="A1:B2"/>
    <mergeCell ref="C1:D1"/>
    <mergeCell ref="E1:E2"/>
    <mergeCell ref="F1:G1"/>
    <mergeCell ref="H1:H2"/>
    <mergeCell ref="I1:K1"/>
    <mergeCell ref="L1:L2"/>
    <mergeCell ref="M1:M2"/>
    <mergeCell ref="N1:N2"/>
    <mergeCell ref="O1:Q1"/>
    <mergeCell ref="R1:R2"/>
    <mergeCell ref="E4:E53"/>
    <mergeCell ref="H4:H53"/>
    <mergeCell ref="L4:L53"/>
    <mergeCell ref="A37:B37"/>
    <mergeCell ref="A39:B39"/>
    <mergeCell ref="A40:B40"/>
    <mergeCell ref="A47:B47"/>
    <mergeCell ref="A50:B50"/>
    <mergeCell ref="A20:B20"/>
    <mergeCell ref="A21:B21"/>
    <mergeCell ref="A32:B32"/>
    <mergeCell ref="A52:B52"/>
    <mergeCell ref="A4:B4"/>
    <mergeCell ref="A42:B42"/>
    <mergeCell ref="A30:B30"/>
    <mergeCell ref="A54:R54"/>
    <mergeCell ref="A55:B55"/>
    <mergeCell ref="A57:B57"/>
    <mergeCell ref="A71:B71"/>
    <mergeCell ref="A72:B72"/>
    <mergeCell ref="E55:E82"/>
    <mergeCell ref="H55:H82"/>
    <mergeCell ref="L55:L82"/>
    <mergeCell ref="N55:N82"/>
    <mergeCell ref="A59:B59"/>
    <mergeCell ref="A67:B67"/>
    <mergeCell ref="A69:B69"/>
    <mergeCell ref="A76:B76"/>
    <mergeCell ref="A78:B78"/>
    <mergeCell ref="A81:B81"/>
    <mergeCell ref="A73:B73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87452F-3FDF-4BDA-91FD-C97E250DFD35}">
  <dimension ref="A1:R74"/>
  <sheetViews>
    <sheetView workbookViewId="0">
      <pane ySplit="4608" activePane="bottomLeft"/>
      <selection activeCell="F1" sqref="F1:G1"/>
      <selection pane="bottomLeft" activeCell="R27" sqref="R27"/>
    </sheetView>
  </sheetViews>
  <sheetFormatPr baseColWidth="10" defaultRowHeight="14.4" outlineLevelRow="2" x14ac:dyDescent="0.3"/>
  <cols>
    <col min="2" max="2" width="45.33203125" customWidth="1"/>
    <col min="3" max="3" width="13.33203125" style="4" bestFit="1" customWidth="1"/>
    <col min="4" max="4" width="13.109375" style="4" customWidth="1"/>
    <col min="5" max="5" width="1.88671875" style="4" customWidth="1"/>
    <col min="6" max="6" width="12" style="4" customWidth="1"/>
    <col min="7" max="7" width="12.6640625" style="4" customWidth="1"/>
    <col min="8" max="8" width="1.88671875" style="4" customWidth="1"/>
    <col min="9" max="9" width="13.33203125" style="4" bestFit="1" customWidth="1"/>
    <col min="10" max="10" width="13.6640625" style="4" customWidth="1"/>
    <col min="11" max="11" width="12.109375" style="4" customWidth="1"/>
    <col min="12" max="12" width="1.88671875" style="4" customWidth="1"/>
    <col min="13" max="13" width="21.6640625" style="4" customWidth="1"/>
    <col min="14" max="14" width="1.88671875" style="4" customWidth="1"/>
    <col min="15" max="15" width="15.109375" style="4" customWidth="1"/>
    <col min="16" max="16" width="15" style="4" customWidth="1"/>
    <col min="17" max="17" width="18.44140625" style="75" customWidth="1"/>
    <col min="18" max="18" width="13.33203125" customWidth="1"/>
  </cols>
  <sheetData>
    <row r="1" spans="1:18" ht="150.75" customHeight="1" thickBot="1" x14ac:dyDescent="0.35">
      <c r="A1" s="741"/>
      <c r="B1" s="742"/>
      <c r="C1" s="725" t="s">
        <v>135</v>
      </c>
      <c r="D1" s="726"/>
      <c r="E1" s="727"/>
      <c r="F1" s="763" t="s">
        <v>279</v>
      </c>
      <c r="G1" s="764"/>
      <c r="H1" s="727"/>
      <c r="I1" s="765" t="s">
        <v>142</v>
      </c>
      <c r="J1" s="766"/>
      <c r="K1" s="766"/>
      <c r="L1" s="727"/>
      <c r="M1" s="759" t="s">
        <v>141</v>
      </c>
      <c r="N1" s="727"/>
      <c r="O1" s="735" t="s">
        <v>156</v>
      </c>
      <c r="P1" s="736"/>
      <c r="Q1" s="737"/>
      <c r="R1" s="718" t="s">
        <v>320</v>
      </c>
    </row>
    <row r="2" spans="1:18" ht="64.5" customHeight="1" thickBot="1" x14ac:dyDescent="0.35">
      <c r="A2" s="743"/>
      <c r="B2" s="744"/>
      <c r="C2" s="541" t="s">
        <v>132</v>
      </c>
      <c r="D2" s="542" t="s">
        <v>134</v>
      </c>
      <c r="E2" s="728"/>
      <c r="F2" s="543" t="s">
        <v>132</v>
      </c>
      <c r="G2" s="544" t="s">
        <v>134</v>
      </c>
      <c r="H2" s="728"/>
      <c r="I2" s="545" t="s">
        <v>130</v>
      </c>
      <c r="J2" s="546" t="s">
        <v>133</v>
      </c>
      <c r="K2" s="547" t="s">
        <v>143</v>
      </c>
      <c r="L2" s="728"/>
      <c r="M2" s="760"/>
      <c r="N2" s="728"/>
      <c r="O2" s="548" t="s">
        <v>130</v>
      </c>
      <c r="P2" s="549" t="s">
        <v>133</v>
      </c>
      <c r="Q2" s="550" t="s">
        <v>136</v>
      </c>
      <c r="R2" s="719"/>
    </row>
    <row r="3" spans="1:18" ht="31.8" thickBot="1" x14ac:dyDescent="0.35">
      <c r="A3" s="720" t="s">
        <v>121</v>
      </c>
      <c r="B3" s="721"/>
      <c r="C3" s="721"/>
      <c r="D3" s="721"/>
      <c r="E3" s="721"/>
      <c r="F3" s="721"/>
      <c r="G3" s="721"/>
      <c r="H3" s="721"/>
      <c r="I3" s="721"/>
      <c r="J3" s="721"/>
      <c r="K3" s="721"/>
      <c r="L3" s="721"/>
      <c r="M3" s="721"/>
      <c r="N3" s="721"/>
      <c r="O3" s="721"/>
      <c r="P3" s="721"/>
      <c r="Q3" s="721"/>
      <c r="R3" s="722"/>
    </row>
    <row r="4" spans="1:18" ht="18" x14ac:dyDescent="0.35">
      <c r="A4" s="753"/>
      <c r="B4" s="752"/>
      <c r="C4" s="219"/>
      <c r="D4" s="220"/>
      <c r="E4" s="730"/>
      <c r="F4" s="524"/>
      <c r="G4" s="566"/>
      <c r="H4" s="730"/>
      <c r="I4" s="222"/>
      <c r="J4" s="223"/>
      <c r="K4" s="554"/>
      <c r="L4" s="730"/>
      <c r="M4" s="567"/>
      <c r="N4" s="730"/>
      <c r="O4" s="169"/>
      <c r="P4" s="84"/>
      <c r="Q4" s="180"/>
      <c r="R4" s="552"/>
    </row>
    <row r="5" spans="1:18" ht="18" x14ac:dyDescent="0.35">
      <c r="A5" s="182"/>
      <c r="B5" s="71"/>
      <c r="C5" s="138"/>
      <c r="D5" s="77"/>
      <c r="E5" s="729"/>
      <c r="F5" s="143"/>
      <c r="G5" s="142"/>
      <c r="H5" s="729"/>
      <c r="I5" s="149"/>
      <c r="J5" s="73"/>
      <c r="K5" s="154"/>
      <c r="L5" s="729"/>
      <c r="M5" s="159"/>
      <c r="N5" s="729"/>
      <c r="O5" s="167"/>
      <c r="P5" s="83"/>
      <c r="Q5" s="180"/>
      <c r="R5" s="347"/>
    </row>
    <row r="6" spans="1:18" ht="18" x14ac:dyDescent="0.35">
      <c r="A6" s="182"/>
      <c r="B6" s="71"/>
      <c r="C6" s="138"/>
      <c r="D6" s="77"/>
      <c r="E6" s="729"/>
      <c r="F6" s="143"/>
      <c r="G6" s="142"/>
      <c r="H6" s="729"/>
      <c r="I6" s="149"/>
      <c r="J6" s="73"/>
      <c r="K6" s="154"/>
      <c r="L6" s="729"/>
      <c r="M6" s="159"/>
      <c r="N6" s="729"/>
      <c r="O6" s="167"/>
      <c r="P6" s="83"/>
      <c r="Q6" s="180"/>
      <c r="R6" s="347"/>
    </row>
    <row r="7" spans="1:18" ht="18" x14ac:dyDescent="0.35">
      <c r="A7" s="182"/>
      <c r="B7" s="71"/>
      <c r="C7" s="138"/>
      <c r="D7" s="77"/>
      <c r="E7" s="729"/>
      <c r="F7" s="143"/>
      <c r="G7" s="142"/>
      <c r="H7" s="729"/>
      <c r="I7" s="149"/>
      <c r="J7" s="73"/>
      <c r="K7" s="154"/>
      <c r="L7" s="729"/>
      <c r="M7" s="159"/>
      <c r="N7" s="729"/>
      <c r="O7" s="167"/>
      <c r="P7" s="83"/>
      <c r="Q7" s="180"/>
      <c r="R7" s="347"/>
    </row>
    <row r="8" spans="1:18" ht="18" x14ac:dyDescent="0.35">
      <c r="A8" s="182"/>
      <c r="B8" s="71"/>
      <c r="C8" s="138"/>
      <c r="D8" s="77"/>
      <c r="E8" s="729"/>
      <c r="F8" s="143"/>
      <c r="G8" s="142"/>
      <c r="H8" s="729"/>
      <c r="I8" s="149"/>
      <c r="J8" s="73"/>
      <c r="K8" s="154"/>
      <c r="L8" s="729"/>
      <c r="M8" s="159"/>
      <c r="N8" s="729"/>
      <c r="O8" s="167"/>
      <c r="P8" s="83"/>
      <c r="Q8" s="180"/>
      <c r="R8" s="347"/>
    </row>
    <row r="9" spans="1:18" outlineLevel="1" x14ac:dyDescent="0.3">
      <c r="A9" s="119"/>
      <c r="B9" s="71"/>
      <c r="C9" s="138"/>
      <c r="D9" s="77"/>
      <c r="E9" s="729"/>
      <c r="F9" s="143"/>
      <c r="G9" s="142"/>
      <c r="H9" s="729"/>
      <c r="I9" s="149"/>
      <c r="J9" s="73"/>
      <c r="K9" s="154"/>
      <c r="L9" s="729"/>
      <c r="M9" s="159"/>
      <c r="N9" s="729"/>
      <c r="O9" s="167"/>
      <c r="P9" s="83"/>
      <c r="Q9" s="180"/>
      <c r="R9" s="347"/>
    </row>
    <row r="10" spans="1:18" ht="18" x14ac:dyDescent="0.35">
      <c r="A10" s="789"/>
      <c r="B10" s="790"/>
      <c r="C10" s="138"/>
      <c r="D10" s="77"/>
      <c r="E10" s="730"/>
      <c r="F10" s="143"/>
      <c r="G10" s="142"/>
      <c r="H10" s="730"/>
      <c r="I10" s="149"/>
      <c r="J10" s="73"/>
      <c r="K10" s="154"/>
      <c r="L10" s="730"/>
      <c r="M10" s="159"/>
      <c r="N10" s="730"/>
      <c r="O10" s="167"/>
      <c r="P10" s="83"/>
      <c r="Q10" s="180"/>
      <c r="R10" s="347"/>
    </row>
    <row r="11" spans="1:18" ht="15.75" customHeight="1" outlineLevel="1" x14ac:dyDescent="0.3">
      <c r="A11" s="119"/>
      <c r="B11" s="71"/>
      <c r="C11" s="138"/>
      <c r="D11" s="77"/>
      <c r="E11" s="730"/>
      <c r="F11" s="143"/>
      <c r="G11" s="142"/>
      <c r="H11" s="730"/>
      <c r="I11" s="149"/>
      <c r="J11" s="73"/>
      <c r="K11" s="154"/>
      <c r="L11" s="730"/>
      <c r="M11" s="159"/>
      <c r="N11" s="730"/>
      <c r="O11" s="167"/>
      <c r="P11" s="83"/>
      <c r="Q11" s="180"/>
      <c r="R11" s="347"/>
    </row>
    <row r="12" spans="1:18" ht="15.75" customHeight="1" outlineLevel="1" x14ac:dyDescent="0.3">
      <c r="A12" s="119"/>
      <c r="B12" s="71"/>
      <c r="C12" s="138"/>
      <c r="D12" s="77"/>
      <c r="E12" s="730"/>
      <c r="F12" s="143"/>
      <c r="G12" s="93"/>
      <c r="H12" s="730"/>
      <c r="I12" s="149"/>
      <c r="J12" s="73"/>
      <c r="K12" s="154"/>
      <c r="L12" s="730"/>
      <c r="M12" s="159"/>
      <c r="N12" s="730"/>
      <c r="O12" s="167"/>
      <c r="P12" s="83"/>
      <c r="Q12" s="180"/>
      <c r="R12" s="347"/>
    </row>
    <row r="13" spans="1:18" ht="15.75" customHeight="1" outlineLevel="1" x14ac:dyDescent="0.3">
      <c r="A13" s="119"/>
      <c r="B13" s="71"/>
      <c r="C13" s="138"/>
      <c r="D13" s="77"/>
      <c r="E13" s="730"/>
      <c r="F13" s="143"/>
      <c r="G13" s="93"/>
      <c r="H13" s="730"/>
      <c r="I13" s="149"/>
      <c r="J13" s="73"/>
      <c r="K13" s="154"/>
      <c r="L13" s="730"/>
      <c r="M13" s="159"/>
      <c r="N13" s="730"/>
      <c r="O13" s="167"/>
      <c r="P13" s="83"/>
      <c r="Q13" s="180"/>
      <c r="R13" s="347"/>
    </row>
    <row r="14" spans="1:18" ht="15.75" customHeight="1" outlineLevel="1" x14ac:dyDescent="0.3">
      <c r="A14" s="119"/>
      <c r="B14" s="71"/>
      <c r="C14" s="138"/>
      <c r="D14" s="77"/>
      <c r="E14" s="730"/>
      <c r="F14" s="143"/>
      <c r="G14" s="93"/>
      <c r="H14" s="730"/>
      <c r="I14" s="149"/>
      <c r="J14" s="73"/>
      <c r="K14" s="154"/>
      <c r="L14" s="730"/>
      <c r="M14" s="159"/>
      <c r="N14" s="730"/>
      <c r="O14" s="167"/>
      <c r="P14" s="83"/>
      <c r="Q14" s="180"/>
      <c r="R14" s="347"/>
    </row>
    <row r="15" spans="1:18" ht="18" x14ac:dyDescent="0.35">
      <c r="A15" s="789"/>
      <c r="B15" s="790"/>
      <c r="C15" s="138"/>
      <c r="D15" s="77"/>
      <c r="E15" s="730"/>
      <c r="F15" s="143"/>
      <c r="G15" s="93"/>
      <c r="H15" s="730"/>
      <c r="I15" s="149"/>
      <c r="J15" s="73"/>
      <c r="K15" s="154"/>
      <c r="L15" s="730"/>
      <c r="M15" s="159"/>
      <c r="N15" s="730"/>
      <c r="O15" s="167"/>
      <c r="P15" s="83"/>
      <c r="Q15" s="180"/>
      <c r="R15" s="347"/>
    </row>
    <row r="16" spans="1:18" outlineLevel="1" x14ac:dyDescent="0.3">
      <c r="A16" s="119"/>
      <c r="B16" s="71"/>
      <c r="C16" s="138"/>
      <c r="D16" s="77"/>
      <c r="E16" s="730"/>
      <c r="F16" s="143"/>
      <c r="G16" s="93"/>
      <c r="H16" s="730"/>
      <c r="I16" s="149"/>
      <c r="J16" s="73"/>
      <c r="K16" s="154"/>
      <c r="L16" s="730"/>
      <c r="M16" s="159"/>
      <c r="N16" s="730"/>
      <c r="O16" s="167"/>
      <c r="P16" s="83"/>
      <c r="Q16" s="180"/>
      <c r="R16" s="347"/>
    </row>
    <row r="17" spans="1:18" outlineLevel="1" x14ac:dyDescent="0.3">
      <c r="A17" s="119"/>
      <c r="B17" s="71"/>
      <c r="C17" s="138"/>
      <c r="D17" s="77"/>
      <c r="E17" s="730"/>
      <c r="F17" s="143"/>
      <c r="G17" s="93"/>
      <c r="H17" s="730"/>
      <c r="I17" s="149"/>
      <c r="J17" s="73"/>
      <c r="K17" s="154"/>
      <c r="L17" s="730"/>
      <c r="M17" s="159"/>
      <c r="N17" s="730"/>
      <c r="O17" s="167"/>
      <c r="P17" s="83"/>
      <c r="Q17" s="181"/>
      <c r="R17" s="347"/>
    </row>
    <row r="18" spans="1:18" outlineLevel="1" x14ac:dyDescent="0.3">
      <c r="A18" s="119"/>
      <c r="B18" s="71"/>
      <c r="C18" s="138"/>
      <c r="D18" s="77"/>
      <c r="E18" s="730"/>
      <c r="F18" s="143"/>
      <c r="G18" s="93"/>
      <c r="H18" s="730"/>
      <c r="I18" s="149"/>
      <c r="J18" s="73"/>
      <c r="K18" s="154"/>
      <c r="L18" s="730"/>
      <c r="M18" s="159"/>
      <c r="N18" s="730"/>
      <c r="O18" s="167"/>
      <c r="P18" s="83"/>
      <c r="Q18" s="181"/>
      <c r="R18" s="347"/>
    </row>
    <row r="19" spans="1:18" outlineLevel="1" x14ac:dyDescent="0.3">
      <c r="A19" s="119"/>
      <c r="B19" s="71"/>
      <c r="C19" s="138"/>
      <c r="D19" s="77"/>
      <c r="E19" s="730"/>
      <c r="F19" s="143"/>
      <c r="G19" s="93"/>
      <c r="H19" s="730"/>
      <c r="I19" s="149"/>
      <c r="J19" s="73"/>
      <c r="K19" s="154"/>
      <c r="L19" s="730"/>
      <c r="M19" s="159"/>
      <c r="N19" s="730"/>
      <c r="O19" s="167"/>
      <c r="P19" s="83"/>
      <c r="Q19" s="181"/>
      <c r="R19" s="347"/>
    </row>
    <row r="20" spans="1:18" ht="18" x14ac:dyDescent="0.35">
      <c r="A20" s="789"/>
      <c r="B20" s="790"/>
      <c r="C20" s="138"/>
      <c r="D20" s="77"/>
      <c r="E20" s="730"/>
      <c r="F20" s="143"/>
      <c r="G20" s="93"/>
      <c r="H20" s="730"/>
      <c r="I20" s="149"/>
      <c r="J20" s="73"/>
      <c r="K20" s="154"/>
      <c r="L20" s="730"/>
      <c r="M20" s="159"/>
      <c r="N20" s="730"/>
      <c r="O20" s="167"/>
      <c r="P20" s="83"/>
      <c r="Q20" s="181"/>
      <c r="R20" s="347"/>
    </row>
    <row r="21" spans="1:18" outlineLevel="1" x14ac:dyDescent="0.3">
      <c r="A21" s="119"/>
      <c r="B21" s="71"/>
      <c r="C21" s="138"/>
      <c r="D21" s="77"/>
      <c r="E21" s="729"/>
      <c r="F21" s="143"/>
      <c r="G21" s="93"/>
      <c r="H21" s="729"/>
      <c r="I21" s="149"/>
      <c r="J21" s="73"/>
      <c r="K21" s="154"/>
      <c r="L21" s="729"/>
      <c r="M21" s="159"/>
      <c r="N21" s="729"/>
      <c r="O21" s="167"/>
      <c r="P21" s="83"/>
      <c r="Q21" s="181"/>
      <c r="R21" s="347"/>
    </row>
    <row r="22" spans="1:18" ht="18" x14ac:dyDescent="0.35">
      <c r="A22" s="789"/>
      <c r="B22" s="790"/>
      <c r="C22" s="138"/>
      <c r="D22" s="77"/>
      <c r="E22" s="729"/>
      <c r="F22" s="143"/>
      <c r="G22" s="93"/>
      <c r="H22" s="729"/>
      <c r="I22" s="149"/>
      <c r="J22" s="73"/>
      <c r="K22" s="154"/>
      <c r="L22" s="729"/>
      <c r="M22" s="159"/>
      <c r="N22" s="729"/>
      <c r="O22" s="167"/>
      <c r="P22" s="83"/>
      <c r="Q22" s="181"/>
      <c r="R22" s="347"/>
    </row>
    <row r="23" spans="1:18" outlineLevel="1" x14ac:dyDescent="0.3">
      <c r="A23" s="120"/>
      <c r="B23" s="76"/>
      <c r="C23" s="138"/>
      <c r="D23" s="77"/>
      <c r="E23" s="729"/>
      <c r="F23" s="143"/>
      <c r="G23" s="93"/>
      <c r="H23" s="729"/>
      <c r="I23" s="149"/>
      <c r="J23" s="73"/>
      <c r="K23" s="154"/>
      <c r="L23" s="729"/>
      <c r="M23" s="159"/>
      <c r="N23" s="729"/>
      <c r="O23" s="167"/>
      <c r="P23" s="83"/>
      <c r="Q23" s="181"/>
      <c r="R23" s="366"/>
    </row>
    <row r="24" spans="1:18" ht="18" x14ac:dyDescent="0.35">
      <c r="A24" s="789"/>
      <c r="B24" s="790"/>
      <c r="C24" s="138"/>
      <c r="D24" s="77"/>
      <c r="E24" s="730"/>
      <c r="F24" s="143"/>
      <c r="G24" s="93"/>
      <c r="H24" s="730"/>
      <c r="I24" s="149"/>
      <c r="J24" s="73"/>
      <c r="K24" s="154"/>
      <c r="L24" s="730"/>
      <c r="M24" s="159"/>
      <c r="N24" s="730"/>
      <c r="O24" s="167"/>
      <c r="P24" s="83"/>
      <c r="Q24" s="181"/>
      <c r="R24" s="347"/>
    </row>
    <row r="25" spans="1:18" ht="18" x14ac:dyDescent="0.35">
      <c r="A25" s="785"/>
      <c r="B25" s="786"/>
      <c r="C25" s="138"/>
      <c r="D25" s="77"/>
      <c r="E25" s="730"/>
      <c r="F25" s="143"/>
      <c r="G25" s="93"/>
      <c r="H25" s="730"/>
      <c r="I25" s="149"/>
      <c r="J25" s="73"/>
      <c r="K25" s="154"/>
      <c r="L25" s="730"/>
      <c r="M25" s="159"/>
      <c r="N25" s="730"/>
      <c r="O25" s="167"/>
      <c r="P25" s="83"/>
      <c r="Q25" s="181"/>
      <c r="R25" s="347"/>
    </row>
    <row r="26" spans="1:18" outlineLevel="1" x14ac:dyDescent="0.3">
      <c r="A26" s="121"/>
      <c r="B26" s="71"/>
      <c r="C26" s="138"/>
      <c r="D26" s="77"/>
      <c r="E26" s="729"/>
      <c r="F26" s="143"/>
      <c r="G26" s="93"/>
      <c r="H26" s="729"/>
      <c r="I26" s="149"/>
      <c r="J26" s="73"/>
      <c r="K26" s="154"/>
      <c r="L26" s="729"/>
      <c r="M26" s="159"/>
      <c r="N26" s="729"/>
      <c r="O26" s="167"/>
      <c r="P26" s="83"/>
      <c r="Q26" s="181"/>
      <c r="R26" s="347"/>
    </row>
    <row r="27" spans="1:18" outlineLevel="1" x14ac:dyDescent="0.3">
      <c r="A27" s="121"/>
      <c r="B27" s="71"/>
      <c r="C27" s="138"/>
      <c r="D27" s="77"/>
      <c r="E27" s="729"/>
      <c r="F27" s="143"/>
      <c r="G27" s="93"/>
      <c r="H27" s="729"/>
      <c r="I27" s="149"/>
      <c r="J27" s="73"/>
      <c r="K27" s="154"/>
      <c r="L27" s="729"/>
      <c r="M27" s="159"/>
      <c r="N27" s="729"/>
      <c r="O27" s="167"/>
      <c r="P27" s="83"/>
      <c r="Q27" s="181"/>
      <c r="R27" s="367"/>
    </row>
    <row r="28" spans="1:18" ht="18" x14ac:dyDescent="0.35">
      <c r="A28" s="122"/>
      <c r="B28" s="95"/>
      <c r="C28" s="138"/>
      <c r="D28" s="77"/>
      <c r="E28" s="729"/>
      <c r="F28" s="143"/>
      <c r="G28" s="93"/>
      <c r="H28" s="729"/>
      <c r="I28" s="149"/>
      <c r="J28" s="73"/>
      <c r="K28" s="154"/>
      <c r="L28" s="729"/>
      <c r="M28" s="159"/>
      <c r="N28" s="729"/>
      <c r="O28" s="167"/>
      <c r="P28" s="83"/>
      <c r="Q28" s="181"/>
      <c r="R28" s="347"/>
    </row>
    <row r="29" spans="1:18" outlineLevel="1" x14ac:dyDescent="0.3">
      <c r="A29" s="123"/>
      <c r="B29" s="82"/>
      <c r="C29" s="138"/>
      <c r="D29" s="77"/>
      <c r="E29" s="729"/>
      <c r="F29" s="143"/>
      <c r="G29" s="93"/>
      <c r="H29" s="729"/>
      <c r="I29" s="149"/>
      <c r="J29" s="73"/>
      <c r="K29" s="154"/>
      <c r="L29" s="729"/>
      <c r="M29" s="159"/>
      <c r="N29" s="729"/>
      <c r="O29" s="167"/>
      <c r="P29" s="83"/>
      <c r="Q29" s="181"/>
      <c r="R29" s="347"/>
    </row>
    <row r="30" spans="1:18" ht="18" x14ac:dyDescent="0.35">
      <c r="A30" s="785"/>
      <c r="B30" s="786"/>
      <c r="C30" s="138"/>
      <c r="D30" s="77"/>
      <c r="E30" s="729"/>
      <c r="F30" s="143"/>
      <c r="G30" s="93"/>
      <c r="H30" s="729"/>
      <c r="I30" s="149"/>
      <c r="J30" s="73"/>
      <c r="K30" s="154"/>
      <c r="L30" s="729"/>
      <c r="M30" s="159"/>
      <c r="N30" s="729"/>
      <c r="O30" s="167"/>
      <c r="P30" s="83"/>
      <c r="Q30" s="181"/>
      <c r="R30" s="347"/>
    </row>
    <row r="31" spans="1:18" outlineLevel="1" x14ac:dyDescent="0.3">
      <c r="A31" s="123"/>
      <c r="B31" s="82"/>
      <c r="C31" s="138"/>
      <c r="D31" s="77"/>
      <c r="E31" s="729"/>
      <c r="F31" s="143"/>
      <c r="G31" s="93"/>
      <c r="H31" s="729"/>
      <c r="I31" s="149"/>
      <c r="J31" s="73"/>
      <c r="K31" s="154"/>
      <c r="L31" s="729"/>
      <c r="M31" s="159"/>
      <c r="N31" s="729"/>
      <c r="O31" s="167"/>
      <c r="P31" s="83"/>
      <c r="Q31" s="181"/>
      <c r="R31" s="347"/>
    </row>
    <row r="32" spans="1:18" outlineLevel="1" x14ac:dyDescent="0.3">
      <c r="A32" s="123"/>
      <c r="B32" s="82"/>
      <c r="C32" s="138"/>
      <c r="D32" s="77"/>
      <c r="E32" s="729"/>
      <c r="F32" s="143"/>
      <c r="G32" s="93"/>
      <c r="H32" s="729"/>
      <c r="I32" s="149"/>
      <c r="J32" s="73"/>
      <c r="K32" s="154"/>
      <c r="L32" s="729"/>
      <c r="M32" s="159"/>
      <c r="N32" s="729"/>
      <c r="O32" s="167"/>
      <c r="P32" s="83"/>
      <c r="Q32" s="181"/>
      <c r="R32" s="347"/>
    </row>
    <row r="33" spans="1:18" outlineLevel="1" x14ac:dyDescent="0.3">
      <c r="A33" s="123"/>
      <c r="B33" s="82"/>
      <c r="C33" s="138"/>
      <c r="D33" s="77"/>
      <c r="E33" s="729"/>
      <c r="F33" s="143"/>
      <c r="G33" s="93"/>
      <c r="H33" s="729"/>
      <c r="I33" s="149"/>
      <c r="J33" s="73"/>
      <c r="K33" s="154"/>
      <c r="L33" s="729"/>
      <c r="M33" s="159"/>
      <c r="N33" s="729"/>
      <c r="O33" s="167"/>
      <c r="P33" s="83"/>
      <c r="Q33" s="181"/>
      <c r="R33" s="367"/>
    </row>
    <row r="34" spans="1:18" outlineLevel="1" x14ac:dyDescent="0.3">
      <c r="A34" s="123"/>
      <c r="B34" s="82"/>
      <c r="C34" s="138"/>
      <c r="D34" s="77"/>
      <c r="E34" s="729"/>
      <c r="F34" s="143"/>
      <c r="G34" s="93"/>
      <c r="H34" s="729"/>
      <c r="I34" s="149"/>
      <c r="J34" s="73"/>
      <c r="K34" s="154"/>
      <c r="L34" s="729"/>
      <c r="M34" s="159"/>
      <c r="N34" s="729"/>
      <c r="O34" s="167"/>
      <c r="P34" s="83"/>
      <c r="Q34" s="181"/>
      <c r="R34" s="347"/>
    </row>
    <row r="35" spans="1:18" outlineLevel="1" x14ac:dyDescent="0.3">
      <c r="A35" s="123"/>
      <c r="B35" s="82"/>
      <c r="C35" s="138"/>
      <c r="D35" s="77"/>
      <c r="E35" s="729"/>
      <c r="F35" s="143"/>
      <c r="G35" s="93"/>
      <c r="H35" s="729"/>
      <c r="I35" s="149"/>
      <c r="J35" s="73"/>
      <c r="K35" s="154"/>
      <c r="L35" s="729"/>
      <c r="M35" s="159"/>
      <c r="N35" s="729"/>
      <c r="O35" s="167"/>
      <c r="P35" s="83"/>
      <c r="Q35" s="181"/>
      <c r="R35" s="347"/>
    </row>
    <row r="36" spans="1:18" ht="18" x14ac:dyDescent="0.35">
      <c r="A36" s="122"/>
      <c r="B36" s="95"/>
      <c r="C36" s="138"/>
      <c r="D36" s="77"/>
      <c r="E36" s="730"/>
      <c r="F36" s="143"/>
      <c r="G36" s="93"/>
      <c r="H36" s="730"/>
      <c r="I36" s="149"/>
      <c r="J36" s="73"/>
      <c r="K36" s="154"/>
      <c r="L36" s="730"/>
      <c r="M36" s="159"/>
      <c r="N36" s="730"/>
      <c r="O36" s="167"/>
      <c r="P36" s="83"/>
      <c r="Q36" s="181"/>
      <c r="R36" s="347"/>
    </row>
    <row r="37" spans="1:18" outlineLevel="1" x14ac:dyDescent="0.3">
      <c r="A37" s="123"/>
      <c r="B37" s="82"/>
      <c r="C37" s="138"/>
      <c r="D37" s="77"/>
      <c r="E37" s="729"/>
      <c r="F37" s="143"/>
      <c r="G37" s="93"/>
      <c r="H37" s="729"/>
      <c r="I37" s="149"/>
      <c r="J37" s="73"/>
      <c r="K37" s="154"/>
      <c r="L37" s="729"/>
      <c r="M37" s="159"/>
      <c r="N37" s="729"/>
      <c r="O37" s="167"/>
      <c r="P37" s="83"/>
      <c r="Q37" s="181"/>
      <c r="R37" s="347"/>
    </row>
    <row r="38" spans="1:18" hidden="1" outlineLevel="2" x14ac:dyDescent="0.3">
      <c r="A38" s="123"/>
      <c r="B38" s="82"/>
      <c r="C38" s="138"/>
      <c r="D38" s="77"/>
      <c r="E38" s="729"/>
      <c r="F38" s="143"/>
      <c r="G38" s="93"/>
      <c r="H38" s="729"/>
      <c r="I38" s="149"/>
      <c r="J38" s="73"/>
      <c r="K38" s="154"/>
      <c r="L38" s="729"/>
      <c r="M38" s="159"/>
      <c r="N38" s="729"/>
      <c r="O38" s="167"/>
      <c r="P38" s="83"/>
      <c r="Q38" s="181"/>
      <c r="R38" s="347"/>
    </row>
    <row r="39" spans="1:18" ht="18" x14ac:dyDescent="0.35">
      <c r="A39" s="787"/>
      <c r="B39" s="788"/>
      <c r="C39" s="137"/>
      <c r="D39" s="77"/>
      <c r="E39" s="730"/>
      <c r="F39" s="143"/>
      <c r="G39" s="93"/>
      <c r="H39" s="730"/>
      <c r="I39" s="149"/>
      <c r="J39" s="73"/>
      <c r="K39" s="154"/>
      <c r="L39" s="730"/>
      <c r="M39" s="159"/>
      <c r="N39" s="730"/>
      <c r="O39" s="167"/>
      <c r="P39" s="83"/>
      <c r="Q39" s="181"/>
      <c r="R39" s="347"/>
    </row>
    <row r="40" spans="1:18" ht="15" outlineLevel="1" thickBot="1" x14ac:dyDescent="0.35">
      <c r="A40" s="124"/>
      <c r="B40" s="106"/>
      <c r="C40" s="568"/>
      <c r="D40" s="569"/>
      <c r="E40" s="729"/>
      <c r="F40" s="183" t="s">
        <v>104</v>
      </c>
      <c r="G40" s="184"/>
      <c r="H40" s="729"/>
      <c r="I40" s="570"/>
      <c r="J40" s="571"/>
      <c r="K40" s="572"/>
      <c r="L40" s="729"/>
      <c r="M40" s="160"/>
      <c r="N40" s="729"/>
      <c r="O40" s="168"/>
      <c r="P40" s="110"/>
      <c r="Q40" s="564"/>
      <c r="R40" s="346"/>
    </row>
    <row r="41" spans="1:18" ht="31.8" thickBot="1" x14ac:dyDescent="0.35">
      <c r="A41" s="720" t="s">
        <v>122</v>
      </c>
      <c r="B41" s="721"/>
      <c r="C41" s="721"/>
      <c r="D41" s="721"/>
      <c r="E41" s="721"/>
      <c r="F41" s="721"/>
      <c r="G41" s="721"/>
      <c r="H41" s="721"/>
      <c r="I41" s="721"/>
      <c r="J41" s="721"/>
      <c r="K41" s="721"/>
      <c r="L41" s="721"/>
      <c r="M41" s="721"/>
      <c r="N41" s="721"/>
      <c r="O41" s="721"/>
      <c r="P41" s="721"/>
      <c r="Q41" s="721"/>
      <c r="R41" s="722"/>
    </row>
    <row r="42" spans="1:18" x14ac:dyDescent="0.3">
      <c r="A42" s="125"/>
      <c r="B42" s="111"/>
      <c r="C42" s="139"/>
      <c r="D42" s="81"/>
      <c r="E42" s="835"/>
      <c r="F42" s="524" t="s">
        <v>104</v>
      </c>
      <c r="G42" s="573"/>
      <c r="H42" s="835"/>
      <c r="I42" s="151"/>
      <c r="J42" s="80"/>
      <c r="K42" s="156"/>
      <c r="L42" s="835"/>
      <c r="M42" s="161"/>
      <c r="N42" s="835"/>
      <c r="O42" s="169"/>
      <c r="P42" s="84"/>
      <c r="Q42" s="177"/>
      <c r="R42" s="560"/>
    </row>
    <row r="43" spans="1:18" x14ac:dyDescent="0.3">
      <c r="A43" s="126"/>
      <c r="B43" s="82"/>
      <c r="C43" s="140"/>
      <c r="D43" s="78"/>
      <c r="E43" s="835"/>
      <c r="F43" s="143" t="s">
        <v>104</v>
      </c>
      <c r="G43" s="93"/>
      <c r="H43" s="835"/>
      <c r="I43" s="150"/>
      <c r="J43" s="74"/>
      <c r="K43" s="155"/>
      <c r="L43" s="835"/>
      <c r="M43" s="162"/>
      <c r="N43" s="835"/>
      <c r="O43" s="167"/>
      <c r="P43" s="83"/>
      <c r="Q43" s="178"/>
      <c r="R43" s="347"/>
    </row>
    <row r="44" spans="1:18" x14ac:dyDescent="0.3">
      <c r="A44" s="126"/>
      <c r="B44" s="82"/>
      <c r="C44" s="140"/>
      <c r="D44" s="78"/>
      <c r="E44" s="835"/>
      <c r="F44" s="143" t="s">
        <v>104</v>
      </c>
      <c r="G44" s="93"/>
      <c r="H44" s="835"/>
      <c r="I44" s="150"/>
      <c r="J44" s="74"/>
      <c r="K44" s="155"/>
      <c r="L44" s="835"/>
      <c r="M44" s="162"/>
      <c r="N44" s="835"/>
      <c r="O44" s="167"/>
      <c r="P44" s="83"/>
      <c r="Q44" s="178"/>
      <c r="R44" s="347"/>
    </row>
    <row r="45" spans="1:18" ht="15" thickBot="1" x14ac:dyDescent="0.35">
      <c r="A45" s="127"/>
      <c r="B45" s="112"/>
      <c r="C45" s="141"/>
      <c r="D45" s="113"/>
      <c r="E45" s="835"/>
      <c r="F45" s="183" t="s">
        <v>104</v>
      </c>
      <c r="G45" s="184"/>
      <c r="H45" s="835"/>
      <c r="I45" s="152"/>
      <c r="J45" s="114"/>
      <c r="K45" s="157"/>
      <c r="L45" s="835"/>
      <c r="M45" s="163"/>
      <c r="N45" s="835"/>
      <c r="O45" s="168"/>
      <c r="P45" s="110"/>
      <c r="Q45" s="179"/>
      <c r="R45" s="346"/>
    </row>
    <row r="46" spans="1:18" ht="31.8" thickBot="1" x14ac:dyDescent="0.35">
      <c r="A46" s="720" t="s">
        <v>123</v>
      </c>
      <c r="B46" s="721"/>
      <c r="C46" s="721"/>
      <c r="D46" s="721"/>
      <c r="E46" s="721"/>
      <c r="F46" s="721"/>
      <c r="G46" s="721"/>
      <c r="H46" s="721"/>
      <c r="I46" s="721"/>
      <c r="J46" s="721"/>
      <c r="K46" s="721"/>
      <c r="L46" s="721"/>
      <c r="M46" s="721"/>
      <c r="N46" s="721"/>
      <c r="O46" s="721"/>
      <c r="P46" s="721"/>
      <c r="Q46" s="721"/>
      <c r="R46" s="722"/>
    </row>
    <row r="47" spans="1:18" ht="18" x14ac:dyDescent="0.35">
      <c r="A47" s="783"/>
      <c r="B47" s="784"/>
      <c r="C47" s="219"/>
      <c r="D47" s="220"/>
      <c r="E47" s="767"/>
      <c r="F47" s="145" t="s">
        <v>104</v>
      </c>
      <c r="G47" s="115"/>
      <c r="H47" s="767"/>
      <c r="I47" s="509"/>
      <c r="J47" s="80"/>
      <c r="K47" s="510"/>
      <c r="L47" s="767"/>
      <c r="M47" s="164"/>
      <c r="N47" s="767"/>
      <c r="O47" s="170"/>
      <c r="P47" s="116"/>
      <c r="Q47" s="176"/>
      <c r="R47" s="560"/>
    </row>
    <row r="48" spans="1:18" ht="18" x14ac:dyDescent="0.35">
      <c r="A48" s="128"/>
      <c r="B48" s="105"/>
      <c r="C48" s="138"/>
      <c r="D48" s="77"/>
      <c r="E48" s="767"/>
      <c r="F48" s="146"/>
      <c r="G48" s="53"/>
      <c r="H48" s="767"/>
      <c r="I48" s="153"/>
      <c r="J48" s="74"/>
      <c r="K48" s="158"/>
      <c r="L48" s="767"/>
      <c r="M48" s="164"/>
      <c r="N48" s="767"/>
      <c r="O48" s="171"/>
      <c r="P48" s="103"/>
      <c r="Q48" s="175"/>
      <c r="R48" s="347"/>
    </row>
    <row r="49" spans="1:18" ht="18" x14ac:dyDescent="0.35">
      <c r="A49" s="789"/>
      <c r="B49" s="790"/>
      <c r="C49" s="138"/>
      <c r="D49" s="77"/>
      <c r="E49" s="767"/>
      <c r="F49" s="146"/>
      <c r="G49" s="53"/>
      <c r="H49" s="767"/>
      <c r="I49" s="153"/>
      <c r="J49" s="74"/>
      <c r="K49" s="158"/>
      <c r="L49" s="767"/>
      <c r="M49" s="164"/>
      <c r="N49" s="767"/>
      <c r="O49" s="171"/>
      <c r="P49" s="103"/>
      <c r="Q49" s="175"/>
      <c r="R49" s="347"/>
    </row>
    <row r="50" spans="1:18" ht="18" x14ac:dyDescent="0.35">
      <c r="A50" s="129"/>
      <c r="B50" s="82"/>
      <c r="C50" s="138"/>
      <c r="D50" s="77"/>
      <c r="E50" s="767"/>
      <c r="F50" s="146"/>
      <c r="G50" s="53"/>
      <c r="H50" s="767"/>
      <c r="I50" s="153"/>
      <c r="J50" s="74"/>
      <c r="K50" s="158"/>
      <c r="L50" s="767"/>
      <c r="M50" s="164"/>
      <c r="N50" s="767"/>
      <c r="O50" s="171"/>
      <c r="P50" s="103"/>
      <c r="Q50" s="175"/>
      <c r="R50" s="347"/>
    </row>
    <row r="51" spans="1:18" ht="18" x14ac:dyDescent="0.35">
      <c r="A51" s="129"/>
      <c r="B51" s="82"/>
      <c r="C51" s="138"/>
      <c r="D51" s="77"/>
      <c r="E51" s="767"/>
      <c r="F51" s="146"/>
      <c r="G51" s="53"/>
      <c r="H51" s="767"/>
      <c r="I51" s="153"/>
      <c r="J51" s="74"/>
      <c r="K51" s="158"/>
      <c r="L51" s="767"/>
      <c r="M51" s="164"/>
      <c r="N51" s="767"/>
      <c r="O51" s="171"/>
      <c r="P51" s="103"/>
      <c r="Q51" s="175"/>
      <c r="R51" s="346"/>
    </row>
    <row r="52" spans="1:18" ht="18" x14ac:dyDescent="0.35">
      <c r="A52" s="129"/>
      <c r="B52" s="82"/>
      <c r="C52" s="138"/>
      <c r="D52" s="77"/>
      <c r="E52" s="767"/>
      <c r="F52" s="146"/>
      <c r="G52" s="53"/>
      <c r="H52" s="767"/>
      <c r="I52" s="153"/>
      <c r="J52" s="74"/>
      <c r="K52" s="158"/>
      <c r="L52" s="767"/>
      <c r="M52" s="164"/>
      <c r="N52" s="767"/>
      <c r="O52" s="171"/>
      <c r="P52" s="103"/>
      <c r="Q52" s="175"/>
      <c r="R52" s="346"/>
    </row>
    <row r="53" spans="1:18" ht="18" x14ac:dyDescent="0.35">
      <c r="A53" s="129"/>
      <c r="B53" s="82"/>
      <c r="C53" s="138"/>
      <c r="D53" s="77"/>
      <c r="E53" s="767"/>
      <c r="F53" s="146"/>
      <c r="G53" s="53"/>
      <c r="H53" s="767"/>
      <c r="I53" s="153"/>
      <c r="J53" s="74"/>
      <c r="K53" s="158"/>
      <c r="L53" s="767"/>
      <c r="M53" s="164"/>
      <c r="N53" s="767"/>
      <c r="O53" s="171"/>
      <c r="P53" s="103"/>
      <c r="Q53" s="175"/>
      <c r="R53" s="560"/>
    </row>
    <row r="54" spans="1:18" ht="18" x14ac:dyDescent="0.35">
      <c r="A54" s="129"/>
      <c r="B54" s="82"/>
      <c r="C54" s="138"/>
      <c r="D54" s="77"/>
      <c r="E54" s="767"/>
      <c r="F54" s="146"/>
      <c r="G54" s="53"/>
      <c r="H54" s="767"/>
      <c r="I54" s="153"/>
      <c r="J54" s="74"/>
      <c r="K54" s="158"/>
      <c r="L54" s="767"/>
      <c r="M54" s="164"/>
      <c r="N54" s="767"/>
      <c r="O54" s="171"/>
      <c r="P54" s="103"/>
      <c r="Q54" s="175"/>
      <c r="R54" s="347"/>
    </row>
    <row r="55" spans="1:18" ht="18" x14ac:dyDescent="0.35">
      <c r="A55" s="129"/>
      <c r="B55" s="82"/>
      <c r="C55" s="138"/>
      <c r="D55" s="77"/>
      <c r="E55" s="767"/>
      <c r="F55" s="146"/>
      <c r="G55" s="53"/>
      <c r="H55" s="767"/>
      <c r="I55" s="153"/>
      <c r="J55" s="74"/>
      <c r="K55" s="158"/>
      <c r="L55" s="767"/>
      <c r="M55" s="164"/>
      <c r="N55" s="767"/>
      <c r="O55" s="171"/>
      <c r="P55" s="103"/>
      <c r="Q55" s="175"/>
      <c r="R55" s="347"/>
    </row>
    <row r="56" spans="1:18" x14ac:dyDescent="0.3">
      <c r="A56" s="126"/>
      <c r="B56" s="82"/>
      <c r="C56" s="138"/>
      <c r="D56" s="77"/>
      <c r="E56" s="767"/>
      <c r="F56" s="143"/>
      <c r="G56" s="93"/>
      <c r="H56" s="767"/>
      <c r="I56" s="153"/>
      <c r="J56" s="74"/>
      <c r="K56" s="158"/>
      <c r="L56" s="767"/>
      <c r="M56" s="164"/>
      <c r="N56" s="767"/>
      <c r="O56" s="171"/>
      <c r="P56" s="103"/>
      <c r="Q56" s="175"/>
      <c r="R56" s="365"/>
    </row>
    <row r="57" spans="1:18" x14ac:dyDescent="0.3">
      <c r="A57" s="126"/>
      <c r="B57" s="82"/>
      <c r="C57" s="138"/>
      <c r="D57" s="77"/>
      <c r="E57" s="767"/>
      <c r="F57" s="143"/>
      <c r="G57" s="93"/>
      <c r="H57" s="767"/>
      <c r="I57" s="153"/>
      <c r="J57" s="74"/>
      <c r="K57" s="158"/>
      <c r="L57" s="767"/>
      <c r="M57" s="164"/>
      <c r="N57" s="767"/>
      <c r="O57" s="171"/>
      <c r="P57" s="103"/>
      <c r="Q57" s="175"/>
      <c r="R57" s="347"/>
    </row>
    <row r="58" spans="1:18" x14ac:dyDescent="0.3">
      <c r="A58" s="126"/>
      <c r="B58" s="82"/>
      <c r="C58" s="138"/>
      <c r="D58" s="77"/>
      <c r="E58" s="767"/>
      <c r="F58" s="143"/>
      <c r="G58" s="93"/>
      <c r="H58" s="767"/>
      <c r="I58" s="153"/>
      <c r="J58" s="74"/>
      <c r="K58" s="158"/>
      <c r="L58" s="767"/>
      <c r="M58" s="164"/>
      <c r="N58" s="767"/>
      <c r="O58" s="171"/>
      <c r="P58" s="103"/>
      <c r="Q58" s="175"/>
      <c r="R58" s="347"/>
    </row>
    <row r="59" spans="1:18" ht="18" x14ac:dyDescent="0.35">
      <c r="A59" s="791"/>
      <c r="B59" s="792"/>
      <c r="C59" s="138"/>
      <c r="D59" s="77"/>
      <c r="E59" s="767"/>
      <c r="F59" s="147"/>
      <c r="G59" s="118"/>
      <c r="H59" s="767"/>
      <c r="I59" s="153"/>
      <c r="J59" s="74"/>
      <c r="K59" s="158"/>
      <c r="L59" s="767"/>
      <c r="M59" s="164"/>
      <c r="N59" s="767"/>
      <c r="O59" s="171"/>
      <c r="P59" s="103"/>
      <c r="Q59" s="175"/>
      <c r="R59" s="347"/>
    </row>
    <row r="60" spans="1:18" ht="18" x14ac:dyDescent="0.35">
      <c r="A60" s="129"/>
      <c r="B60" s="82"/>
      <c r="C60" s="138"/>
      <c r="D60" s="77"/>
      <c r="E60" s="767"/>
      <c r="F60" s="147"/>
      <c r="G60" s="118"/>
      <c r="H60" s="767"/>
      <c r="I60" s="153"/>
      <c r="J60" s="74"/>
      <c r="K60" s="158"/>
      <c r="L60" s="767"/>
      <c r="M60" s="164"/>
      <c r="N60" s="767"/>
      <c r="O60" s="171"/>
      <c r="P60" s="103"/>
      <c r="Q60" s="175"/>
      <c r="R60" s="347"/>
    </row>
    <row r="61" spans="1:18" ht="18" x14ac:dyDescent="0.35">
      <c r="A61" s="129"/>
      <c r="B61" s="82"/>
      <c r="C61" s="138"/>
      <c r="D61" s="77"/>
      <c r="E61" s="767"/>
      <c r="F61" s="147"/>
      <c r="G61" s="118"/>
      <c r="H61" s="767"/>
      <c r="I61" s="153"/>
      <c r="J61" s="74"/>
      <c r="K61" s="158"/>
      <c r="L61" s="767"/>
      <c r="M61" s="164"/>
      <c r="N61" s="767"/>
      <c r="O61" s="171"/>
      <c r="P61" s="103"/>
      <c r="Q61" s="175"/>
      <c r="R61" s="347"/>
    </row>
    <row r="62" spans="1:18" ht="18" x14ac:dyDescent="0.35">
      <c r="A62" s="129"/>
      <c r="B62" s="82"/>
      <c r="C62" s="138"/>
      <c r="D62" s="77"/>
      <c r="E62" s="767"/>
      <c r="F62" s="147"/>
      <c r="G62" s="118"/>
      <c r="H62" s="767"/>
      <c r="I62" s="153"/>
      <c r="J62" s="74"/>
      <c r="K62" s="158"/>
      <c r="L62" s="767"/>
      <c r="M62" s="164"/>
      <c r="N62" s="767"/>
      <c r="O62" s="171"/>
      <c r="P62" s="103"/>
      <c r="Q62" s="175"/>
      <c r="R62" s="347"/>
    </row>
    <row r="63" spans="1:18" ht="18" x14ac:dyDescent="0.35">
      <c r="A63" s="129"/>
      <c r="B63" s="82"/>
      <c r="C63" s="138"/>
      <c r="D63" s="77"/>
      <c r="E63" s="767"/>
      <c r="F63" s="147"/>
      <c r="G63" s="118"/>
      <c r="H63" s="767"/>
      <c r="I63" s="153"/>
      <c r="J63" s="74"/>
      <c r="K63" s="158"/>
      <c r="L63" s="767"/>
      <c r="M63" s="164"/>
      <c r="N63" s="767"/>
      <c r="O63" s="171"/>
      <c r="P63" s="103"/>
      <c r="Q63" s="175"/>
      <c r="R63" s="347"/>
    </row>
    <row r="64" spans="1:18" ht="18" x14ac:dyDescent="0.35">
      <c r="A64" s="129"/>
      <c r="B64" s="82"/>
      <c r="C64" s="138"/>
      <c r="D64" s="77"/>
      <c r="E64" s="767"/>
      <c r="F64" s="147"/>
      <c r="G64" s="118"/>
      <c r="H64" s="767"/>
      <c r="I64" s="153"/>
      <c r="J64" s="74"/>
      <c r="K64" s="158"/>
      <c r="L64" s="767"/>
      <c r="M64" s="164"/>
      <c r="N64" s="767"/>
      <c r="O64" s="171"/>
      <c r="P64" s="103"/>
      <c r="Q64" s="175"/>
      <c r="R64" s="347"/>
    </row>
    <row r="65" spans="1:18" s="117" customFormat="1" ht="18" x14ac:dyDescent="0.35">
      <c r="A65" s="791"/>
      <c r="B65" s="792"/>
      <c r="C65" s="138"/>
      <c r="D65" s="77"/>
      <c r="E65" s="767"/>
      <c r="F65" s="147"/>
      <c r="G65" s="118"/>
      <c r="H65" s="767"/>
      <c r="I65" s="153"/>
      <c r="J65" s="74"/>
      <c r="K65" s="158"/>
      <c r="L65" s="767"/>
      <c r="M65" s="164"/>
      <c r="N65" s="767"/>
      <c r="O65" s="171"/>
      <c r="P65" s="103"/>
      <c r="Q65" s="175"/>
      <c r="R65" s="347"/>
    </row>
    <row r="66" spans="1:18" ht="18" x14ac:dyDescent="0.35">
      <c r="A66" s="791"/>
      <c r="B66" s="792"/>
      <c r="C66" s="138"/>
      <c r="D66" s="77"/>
      <c r="E66" s="767"/>
      <c r="F66" s="147"/>
      <c r="G66" s="118"/>
      <c r="H66" s="767"/>
      <c r="I66" s="153"/>
      <c r="J66" s="74"/>
      <c r="K66" s="158"/>
      <c r="L66" s="767"/>
      <c r="M66" s="164"/>
      <c r="N66" s="767"/>
      <c r="O66" s="171"/>
      <c r="P66" s="103"/>
      <c r="Q66" s="175"/>
      <c r="R66" s="347"/>
    </row>
    <row r="67" spans="1:18" ht="18" x14ac:dyDescent="0.35">
      <c r="A67" s="791"/>
      <c r="B67" s="792"/>
      <c r="C67" s="138"/>
      <c r="D67" s="77"/>
      <c r="E67" s="767"/>
      <c r="F67" s="147"/>
      <c r="G67" s="118"/>
      <c r="H67" s="767"/>
      <c r="I67" s="153"/>
      <c r="J67" s="74"/>
      <c r="K67" s="158"/>
      <c r="L67" s="767"/>
      <c r="M67" s="164"/>
      <c r="N67" s="767"/>
      <c r="O67" s="171"/>
      <c r="P67" s="103"/>
      <c r="Q67" s="175"/>
      <c r="R67" s="347"/>
    </row>
    <row r="68" spans="1:18" ht="18" x14ac:dyDescent="0.35">
      <c r="A68" s="820"/>
      <c r="B68" s="821"/>
      <c r="C68" s="138"/>
      <c r="D68" s="77"/>
      <c r="E68" s="767"/>
      <c r="F68" s="147"/>
      <c r="G68" s="118"/>
      <c r="H68" s="767"/>
      <c r="I68" s="153"/>
      <c r="J68" s="74"/>
      <c r="K68" s="158"/>
      <c r="L68" s="767"/>
      <c r="M68" s="164"/>
      <c r="N68" s="767"/>
      <c r="O68" s="171"/>
      <c r="P68" s="103"/>
      <c r="Q68" s="175"/>
      <c r="R68" s="347"/>
    </row>
    <row r="69" spans="1:18" ht="18" x14ac:dyDescent="0.35">
      <c r="A69" s="130"/>
      <c r="B69" s="135"/>
      <c r="C69" s="138"/>
      <c r="D69" s="77"/>
      <c r="E69" s="767"/>
      <c r="F69" s="147"/>
      <c r="G69" s="118"/>
      <c r="H69" s="767"/>
      <c r="I69" s="153"/>
      <c r="J69" s="74"/>
      <c r="K69" s="158"/>
      <c r="L69" s="767"/>
      <c r="M69" s="164"/>
      <c r="N69" s="767"/>
      <c r="O69" s="171"/>
      <c r="P69" s="103"/>
      <c r="Q69" s="175"/>
      <c r="R69" s="347"/>
    </row>
    <row r="70" spans="1:18" ht="18" x14ac:dyDescent="0.35">
      <c r="A70" s="820"/>
      <c r="B70" s="821"/>
      <c r="C70" s="138"/>
      <c r="D70" s="77"/>
      <c r="E70" s="767"/>
      <c r="F70" s="147"/>
      <c r="G70" s="118"/>
      <c r="H70" s="767"/>
      <c r="I70" s="153"/>
      <c r="J70" s="74"/>
      <c r="K70" s="158"/>
      <c r="L70" s="767"/>
      <c r="M70" s="164"/>
      <c r="N70" s="767"/>
      <c r="O70" s="171"/>
      <c r="P70" s="103"/>
      <c r="Q70" s="175"/>
      <c r="R70" s="347"/>
    </row>
    <row r="71" spans="1:18" ht="18" x14ac:dyDescent="0.35">
      <c r="A71" s="130"/>
      <c r="B71" s="135"/>
      <c r="C71" s="138"/>
      <c r="D71" s="77"/>
      <c r="E71" s="767"/>
      <c r="F71" s="147"/>
      <c r="G71" s="118"/>
      <c r="H71" s="767"/>
      <c r="I71" s="153"/>
      <c r="J71" s="74"/>
      <c r="K71" s="158"/>
      <c r="L71" s="767"/>
      <c r="M71" s="164"/>
      <c r="N71" s="767"/>
      <c r="O71" s="171"/>
      <c r="P71" s="103"/>
      <c r="Q71" s="175"/>
      <c r="R71" s="347"/>
    </row>
    <row r="72" spans="1:18" ht="18" x14ac:dyDescent="0.35">
      <c r="A72" s="130"/>
      <c r="B72" s="135"/>
      <c r="C72" s="138"/>
      <c r="D72" s="77"/>
      <c r="E72" s="767"/>
      <c r="F72" s="147"/>
      <c r="G72" s="118"/>
      <c r="H72" s="767"/>
      <c r="I72" s="153"/>
      <c r="J72" s="74"/>
      <c r="K72" s="158"/>
      <c r="L72" s="767"/>
      <c r="M72" s="165"/>
      <c r="N72" s="767"/>
      <c r="O72" s="171"/>
      <c r="P72" s="103"/>
      <c r="Q72" s="175"/>
      <c r="R72" s="347"/>
    </row>
    <row r="73" spans="1:18" ht="18" x14ac:dyDescent="0.35">
      <c r="A73" s="871"/>
      <c r="B73" s="872"/>
      <c r="C73" s="138"/>
      <c r="D73" s="77"/>
      <c r="E73" s="767"/>
      <c r="F73" s="147"/>
      <c r="G73" s="118"/>
      <c r="H73" s="767"/>
      <c r="I73" s="153"/>
      <c r="J73" s="74"/>
      <c r="K73" s="158"/>
      <c r="L73" s="767"/>
      <c r="M73" s="165"/>
      <c r="N73" s="767"/>
      <c r="O73" s="171"/>
      <c r="P73" s="103"/>
      <c r="Q73" s="175"/>
      <c r="R73" s="347"/>
    </row>
    <row r="74" spans="1:18" ht="18.75" customHeight="1" thickBot="1" x14ac:dyDescent="0.35">
      <c r="A74" s="131"/>
      <c r="B74" s="134"/>
      <c r="C74" s="138"/>
      <c r="D74" s="77"/>
      <c r="E74" s="870"/>
      <c r="F74" s="148" t="s">
        <v>104</v>
      </c>
      <c r="G74" s="55"/>
      <c r="H74" s="870"/>
      <c r="I74" s="153"/>
      <c r="J74" s="74"/>
      <c r="K74" s="158"/>
      <c r="L74" s="870"/>
      <c r="M74" s="166"/>
      <c r="N74" s="870"/>
      <c r="O74" s="173"/>
      <c r="P74" s="104"/>
      <c r="Q74" s="174"/>
      <c r="R74" s="347"/>
    </row>
  </sheetData>
  <dataConsolidate/>
  <mergeCells count="44">
    <mergeCell ref="E47:E74"/>
    <mergeCell ref="H47:H74"/>
    <mergeCell ref="L47:L74"/>
    <mergeCell ref="N47:N74"/>
    <mergeCell ref="A49:B49"/>
    <mergeCell ref="A59:B59"/>
    <mergeCell ref="A65:B65"/>
    <mergeCell ref="A66:B66"/>
    <mergeCell ref="A67:B67"/>
    <mergeCell ref="A68:B68"/>
    <mergeCell ref="A70:B70"/>
    <mergeCell ref="A73:B73"/>
    <mergeCell ref="A47:B47"/>
    <mergeCell ref="A39:B39"/>
    <mergeCell ref="E42:E45"/>
    <mergeCell ref="H42:H45"/>
    <mergeCell ref="L42:L45"/>
    <mergeCell ref="N42:N45"/>
    <mergeCell ref="A10:B10"/>
    <mergeCell ref="A15:B15"/>
    <mergeCell ref="A20:B20"/>
    <mergeCell ref="A22:B22"/>
    <mergeCell ref="A30:B30"/>
    <mergeCell ref="A1:B2"/>
    <mergeCell ref="C1:D1"/>
    <mergeCell ref="E1:E2"/>
    <mergeCell ref="F1:G1"/>
    <mergeCell ref="H1:H2"/>
    <mergeCell ref="R1:R2"/>
    <mergeCell ref="A3:R3"/>
    <mergeCell ref="A41:R41"/>
    <mergeCell ref="A46:R46"/>
    <mergeCell ref="I1:K1"/>
    <mergeCell ref="A25:B25"/>
    <mergeCell ref="L1:L2"/>
    <mergeCell ref="M1:M2"/>
    <mergeCell ref="N1:N2"/>
    <mergeCell ref="A24:B24"/>
    <mergeCell ref="O1:Q1"/>
    <mergeCell ref="A4:B4"/>
    <mergeCell ref="E4:E40"/>
    <mergeCell ref="H4:H40"/>
    <mergeCell ref="L4:L40"/>
    <mergeCell ref="N4:N40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A82DAE-A22A-4ABD-A8E6-43A48F63FD8A}">
  <sheetPr codeName="Feuil2"/>
  <dimension ref="A1:X37"/>
  <sheetViews>
    <sheetView zoomScale="85" zoomScaleNormal="85" workbookViewId="0">
      <selection activeCell="A23" sqref="A23:X23"/>
    </sheetView>
  </sheetViews>
  <sheetFormatPr baseColWidth="10" defaultRowHeight="14.4" x14ac:dyDescent="0.3"/>
  <cols>
    <col min="1" max="1" width="12.109375" bestFit="1" customWidth="1"/>
    <col min="2" max="2" width="43.33203125" customWidth="1"/>
    <col min="3" max="3" width="10.88671875" bestFit="1" customWidth="1"/>
    <col min="4" max="4" width="10.6640625" customWidth="1"/>
    <col min="5" max="5" width="10.88671875" bestFit="1" customWidth="1"/>
    <col min="6" max="6" width="10.6640625" customWidth="1"/>
    <col min="7" max="7" width="10.88671875" bestFit="1" customWidth="1"/>
    <col min="8" max="8" width="13.109375" customWidth="1"/>
    <col min="9" max="9" width="12.33203125" style="4" customWidth="1"/>
    <col min="10" max="10" width="15.88671875" style="4" bestFit="1" customWidth="1"/>
    <col min="11" max="11" width="30" style="4" customWidth="1"/>
    <col min="12" max="12" width="12.88671875" bestFit="1" customWidth="1"/>
    <col min="13" max="13" width="44.44140625" bestFit="1" customWidth="1"/>
    <col min="14" max="14" width="11.109375" bestFit="1" customWidth="1"/>
    <col min="15" max="15" width="13" customWidth="1"/>
    <col min="16" max="16" width="11.109375" bestFit="1" customWidth="1"/>
    <col min="17" max="17" width="11.109375" customWidth="1"/>
    <col min="18" max="18" width="11.109375" bestFit="1" customWidth="1"/>
    <col min="19" max="19" width="11" customWidth="1"/>
    <col min="20" max="20" width="12.6640625" customWidth="1"/>
    <col min="21" max="21" width="15.5546875" style="4" bestFit="1" customWidth="1"/>
    <col min="22" max="22" width="12.6640625" bestFit="1" customWidth="1"/>
    <col min="23" max="23" width="11" bestFit="1" customWidth="1"/>
    <col min="24" max="24" width="11.88671875" bestFit="1" customWidth="1"/>
  </cols>
  <sheetData>
    <row r="1" spans="1:24" ht="72.75" customHeight="1" x14ac:dyDescent="0.3">
      <c r="A1" s="887" t="s">
        <v>61</v>
      </c>
      <c r="B1" s="888"/>
      <c r="C1" s="873" t="s">
        <v>73</v>
      </c>
      <c r="D1" s="874"/>
      <c r="E1" s="874" t="s">
        <v>74</v>
      </c>
      <c r="F1" s="874"/>
      <c r="G1" s="874" t="s">
        <v>75</v>
      </c>
      <c r="H1" s="886"/>
      <c r="I1" s="882" t="s">
        <v>48</v>
      </c>
      <c r="J1" s="884" t="s">
        <v>41</v>
      </c>
      <c r="K1" s="70" t="s">
        <v>105</v>
      </c>
      <c r="L1" s="891" t="s">
        <v>62</v>
      </c>
      <c r="M1" s="887"/>
      <c r="N1" s="873" t="s">
        <v>73</v>
      </c>
      <c r="O1" s="874"/>
      <c r="P1" s="874" t="s">
        <v>74</v>
      </c>
      <c r="Q1" s="874"/>
      <c r="R1" s="874" t="s">
        <v>75</v>
      </c>
      <c r="S1" s="875"/>
      <c r="T1" s="882" t="s">
        <v>48</v>
      </c>
      <c r="U1" s="884" t="s">
        <v>41</v>
      </c>
      <c r="V1" s="880" t="s">
        <v>79</v>
      </c>
      <c r="W1" s="880"/>
      <c r="X1" s="881"/>
    </row>
    <row r="2" spans="1:24" ht="84" x14ac:dyDescent="0.3">
      <c r="A2" s="889"/>
      <c r="B2" s="890"/>
      <c r="C2" s="14" t="s">
        <v>77</v>
      </c>
      <c r="D2" s="15" t="s">
        <v>76</v>
      </c>
      <c r="E2" s="15" t="s">
        <v>77</v>
      </c>
      <c r="F2" s="15" t="s">
        <v>78</v>
      </c>
      <c r="G2" s="15" t="s">
        <v>77</v>
      </c>
      <c r="H2" s="16" t="s">
        <v>78</v>
      </c>
      <c r="I2" s="883"/>
      <c r="J2" s="885"/>
      <c r="K2" s="51" t="s">
        <v>104</v>
      </c>
      <c r="L2" s="892"/>
      <c r="M2" s="889"/>
      <c r="N2" s="14" t="s">
        <v>77</v>
      </c>
      <c r="O2" s="15" t="s">
        <v>76</v>
      </c>
      <c r="P2" s="15" t="s">
        <v>77</v>
      </c>
      <c r="Q2" s="15" t="s">
        <v>78</v>
      </c>
      <c r="R2" s="15" t="s">
        <v>77</v>
      </c>
      <c r="S2" s="52" t="s">
        <v>78</v>
      </c>
      <c r="T2" s="883"/>
      <c r="U2" s="885"/>
      <c r="V2" s="51" t="s">
        <v>3</v>
      </c>
      <c r="W2" s="36" t="s">
        <v>2</v>
      </c>
      <c r="X2" s="47" t="s">
        <v>4</v>
      </c>
    </row>
    <row r="3" spans="1:24" ht="23.25" customHeight="1" x14ac:dyDescent="0.3">
      <c r="A3" s="876" t="s">
        <v>38</v>
      </c>
      <c r="B3" s="877"/>
      <c r="C3" s="877"/>
      <c r="D3" s="877"/>
      <c r="E3" s="877"/>
      <c r="F3" s="877"/>
      <c r="G3" s="877"/>
      <c r="H3" s="877"/>
      <c r="I3" s="878"/>
      <c r="J3" s="878"/>
      <c r="K3" s="877"/>
      <c r="L3" s="877"/>
      <c r="M3" s="877"/>
      <c r="N3" s="877"/>
      <c r="O3" s="877"/>
      <c r="P3" s="877"/>
      <c r="Q3" s="877"/>
      <c r="R3" s="877"/>
      <c r="S3" s="877"/>
      <c r="T3" s="877"/>
      <c r="U3" s="877"/>
      <c r="V3" s="877"/>
      <c r="W3" s="877"/>
      <c r="X3" s="879"/>
    </row>
    <row r="4" spans="1:24" ht="17.25" customHeight="1" x14ac:dyDescent="0.3">
      <c r="A4" s="9" t="s">
        <v>68</v>
      </c>
      <c r="B4" s="10"/>
      <c r="C4" s="17"/>
      <c r="D4" s="18"/>
      <c r="E4" s="18"/>
      <c r="F4" s="18"/>
      <c r="G4" s="18"/>
      <c r="H4" s="37"/>
      <c r="I4" s="57"/>
      <c r="J4" s="60"/>
      <c r="K4" s="63"/>
      <c r="L4" s="43" t="s">
        <v>68</v>
      </c>
      <c r="M4" s="43" t="s">
        <v>92</v>
      </c>
      <c r="N4" s="29"/>
      <c r="O4" s="21"/>
      <c r="P4" s="21"/>
      <c r="Q4" s="21"/>
      <c r="R4" s="21"/>
      <c r="S4" s="22"/>
      <c r="T4" s="64"/>
      <c r="U4" s="68"/>
      <c r="V4" s="66"/>
      <c r="W4" s="53"/>
      <c r="X4" s="54"/>
    </row>
    <row r="5" spans="1:24" x14ac:dyDescent="0.3">
      <c r="A5" s="5" t="s">
        <v>5</v>
      </c>
      <c r="B5" s="11" t="s">
        <v>80</v>
      </c>
      <c r="C5" s="19"/>
      <c r="D5" s="20"/>
      <c r="E5" s="20"/>
      <c r="F5" s="20"/>
      <c r="G5" s="21"/>
      <c r="H5" s="38"/>
      <c r="I5" s="58"/>
      <c r="J5" s="61">
        <v>0.1</v>
      </c>
      <c r="K5" s="49"/>
      <c r="L5" s="44" t="s">
        <v>5</v>
      </c>
      <c r="M5" s="11" t="s">
        <v>93</v>
      </c>
      <c r="N5" s="19"/>
      <c r="O5" s="20"/>
      <c r="P5" s="20"/>
      <c r="Q5" s="20"/>
      <c r="R5" s="21"/>
      <c r="S5" s="22"/>
      <c r="T5" s="64"/>
      <c r="U5" s="68">
        <v>0.13</v>
      </c>
      <c r="V5" s="66"/>
      <c r="W5" s="53"/>
      <c r="X5" s="54"/>
    </row>
    <row r="6" spans="1:24" x14ac:dyDescent="0.3">
      <c r="A6" s="6" t="s">
        <v>37</v>
      </c>
      <c r="B6" s="12" t="s">
        <v>57</v>
      </c>
      <c r="C6" s="23"/>
      <c r="D6" s="24"/>
      <c r="E6" s="24"/>
      <c r="F6" s="24"/>
      <c r="G6" s="24"/>
      <c r="H6" s="39"/>
      <c r="I6" s="58"/>
      <c r="J6" s="61">
        <v>0.1</v>
      </c>
      <c r="K6" s="49"/>
      <c r="L6" s="45" t="s">
        <v>37</v>
      </c>
      <c r="M6" s="13"/>
      <c r="N6" s="23"/>
      <c r="O6" s="24"/>
      <c r="P6" s="24"/>
      <c r="Q6" s="24"/>
      <c r="R6" s="24"/>
      <c r="S6" s="25"/>
      <c r="T6" s="64"/>
      <c r="U6" s="68"/>
      <c r="V6" s="66"/>
      <c r="W6" s="53"/>
      <c r="X6" s="54"/>
    </row>
    <row r="7" spans="1:24" x14ac:dyDescent="0.3">
      <c r="A7" s="7" t="s">
        <v>8</v>
      </c>
      <c r="B7" s="8" t="s">
        <v>59</v>
      </c>
      <c r="C7" s="26"/>
      <c r="D7" s="27"/>
      <c r="E7" s="27"/>
      <c r="F7" s="27"/>
      <c r="G7" s="27"/>
      <c r="H7" s="40"/>
      <c r="I7" s="58"/>
      <c r="J7" s="61">
        <v>0.1</v>
      </c>
      <c r="K7" s="49"/>
      <c r="L7" s="46" t="s">
        <v>8</v>
      </c>
      <c r="M7" s="46" t="s">
        <v>67</v>
      </c>
      <c r="N7" s="26"/>
      <c r="O7" s="27"/>
      <c r="P7" s="27"/>
      <c r="Q7" s="27"/>
      <c r="R7" s="27"/>
      <c r="S7" s="28"/>
      <c r="T7" s="64"/>
      <c r="U7" s="68">
        <v>0.15</v>
      </c>
      <c r="V7" s="66"/>
      <c r="W7" s="53"/>
      <c r="X7" s="54"/>
    </row>
    <row r="8" spans="1:24" ht="31.2" x14ac:dyDescent="0.3">
      <c r="A8" s="876" t="s">
        <v>39</v>
      </c>
      <c r="B8" s="877"/>
      <c r="C8" s="877"/>
      <c r="D8" s="877"/>
      <c r="E8" s="877"/>
      <c r="F8" s="877"/>
      <c r="G8" s="877"/>
      <c r="H8" s="877"/>
      <c r="I8" s="877"/>
      <c r="J8" s="877"/>
      <c r="K8" s="877"/>
      <c r="L8" s="877"/>
      <c r="M8" s="877"/>
      <c r="N8" s="877"/>
      <c r="O8" s="877"/>
      <c r="P8" s="877"/>
      <c r="Q8" s="877"/>
      <c r="R8" s="877"/>
      <c r="S8" s="877"/>
      <c r="T8" s="877"/>
      <c r="U8" s="877"/>
      <c r="V8" s="877"/>
      <c r="W8" s="877"/>
      <c r="X8" s="879"/>
    </row>
    <row r="9" spans="1:24" ht="17.25" customHeight="1" x14ac:dyDescent="0.3">
      <c r="A9" s="9" t="s">
        <v>68</v>
      </c>
      <c r="B9" s="10"/>
      <c r="C9" s="17"/>
      <c r="D9" s="18"/>
      <c r="E9" s="18"/>
      <c r="F9" s="18"/>
      <c r="G9" s="18"/>
      <c r="H9" s="37"/>
      <c r="I9" s="57"/>
      <c r="J9" s="60"/>
      <c r="K9" s="48"/>
      <c r="L9" s="43" t="s">
        <v>68</v>
      </c>
      <c r="M9" s="43" t="s">
        <v>92</v>
      </c>
      <c r="N9" s="29"/>
      <c r="O9" s="21"/>
      <c r="P9" s="21"/>
      <c r="Q9" s="21"/>
      <c r="R9" s="21"/>
      <c r="S9" s="22"/>
      <c r="T9" s="64"/>
      <c r="U9" s="68"/>
      <c r="V9" s="66"/>
      <c r="W9" s="53"/>
      <c r="X9" s="54"/>
    </row>
    <row r="10" spans="1:24" x14ac:dyDescent="0.3">
      <c r="A10" s="5" t="s">
        <v>40</v>
      </c>
      <c r="B10" s="11" t="s">
        <v>102</v>
      </c>
      <c r="C10" s="29"/>
      <c r="D10" s="21"/>
      <c r="E10" s="21"/>
      <c r="F10" s="21"/>
      <c r="G10" s="21"/>
      <c r="H10" s="38"/>
      <c r="I10" s="58"/>
      <c r="J10" s="61">
        <v>0.13</v>
      </c>
      <c r="K10" s="49"/>
      <c r="L10" s="44" t="s">
        <v>5</v>
      </c>
      <c r="M10" s="11" t="s">
        <v>94</v>
      </c>
      <c r="N10" s="29"/>
      <c r="O10" s="21"/>
      <c r="P10" s="21"/>
      <c r="Q10" s="21"/>
      <c r="R10" s="21"/>
      <c r="S10" s="22"/>
      <c r="T10" s="64"/>
      <c r="U10" s="68">
        <v>0.1</v>
      </c>
      <c r="V10" s="66"/>
      <c r="W10" s="53"/>
      <c r="X10" s="54"/>
    </row>
    <row r="11" spans="1:24" x14ac:dyDescent="0.3">
      <c r="A11" s="6" t="s">
        <v>37</v>
      </c>
      <c r="B11" s="12" t="s">
        <v>81</v>
      </c>
      <c r="C11" s="30"/>
      <c r="D11" s="31"/>
      <c r="E11" s="31"/>
      <c r="F11" s="31"/>
      <c r="G11" s="31"/>
      <c r="H11" s="41"/>
      <c r="I11" s="58"/>
      <c r="J11" s="61">
        <v>0.06</v>
      </c>
      <c r="K11" s="49"/>
      <c r="L11" s="45" t="s">
        <v>37</v>
      </c>
      <c r="M11" s="12" t="s">
        <v>63</v>
      </c>
      <c r="N11" s="30"/>
      <c r="O11" s="31"/>
      <c r="P11" s="31"/>
      <c r="Q11" s="31"/>
      <c r="R11" s="31"/>
      <c r="S11" s="32"/>
      <c r="T11" s="64"/>
      <c r="U11" s="68">
        <v>0.1</v>
      </c>
      <c r="V11" s="66"/>
      <c r="W11" s="53"/>
      <c r="X11" s="54"/>
    </row>
    <row r="12" spans="1:24" x14ac:dyDescent="0.3">
      <c r="A12" s="7"/>
      <c r="B12" s="8" t="s">
        <v>103</v>
      </c>
      <c r="C12" s="26"/>
      <c r="D12" s="27"/>
      <c r="E12" s="27"/>
      <c r="F12" s="27"/>
      <c r="G12" s="27"/>
      <c r="H12" s="40"/>
      <c r="I12" s="58"/>
      <c r="J12" s="61">
        <v>0.2</v>
      </c>
      <c r="K12" s="49"/>
      <c r="L12" s="46" t="s">
        <v>8</v>
      </c>
      <c r="M12" s="46" t="s">
        <v>65</v>
      </c>
      <c r="N12" s="26"/>
      <c r="O12" s="27"/>
      <c r="P12" s="27"/>
      <c r="Q12" s="27"/>
      <c r="R12" s="27"/>
      <c r="S12" s="28"/>
      <c r="T12" s="64"/>
      <c r="U12" s="68">
        <v>0.1</v>
      </c>
      <c r="V12" s="66"/>
      <c r="W12" s="53"/>
      <c r="X12" s="54"/>
    </row>
    <row r="13" spans="1:24" ht="31.2" x14ac:dyDescent="0.3">
      <c r="A13" s="876" t="s">
        <v>42</v>
      </c>
      <c r="B13" s="877"/>
      <c r="C13" s="877"/>
      <c r="D13" s="877"/>
      <c r="E13" s="877"/>
      <c r="F13" s="877"/>
      <c r="G13" s="877"/>
      <c r="H13" s="877"/>
      <c r="I13" s="877"/>
      <c r="J13" s="877"/>
      <c r="K13" s="877"/>
      <c r="L13" s="877"/>
      <c r="M13" s="877"/>
      <c r="N13" s="877"/>
      <c r="O13" s="877"/>
      <c r="P13" s="877"/>
      <c r="Q13" s="877"/>
      <c r="R13" s="877"/>
      <c r="S13" s="877"/>
      <c r="T13" s="877"/>
      <c r="U13" s="877"/>
      <c r="V13" s="877"/>
      <c r="W13" s="877"/>
      <c r="X13" s="879"/>
    </row>
    <row r="14" spans="1:24" ht="17.25" customHeight="1" x14ac:dyDescent="0.3">
      <c r="A14" s="9" t="s">
        <v>68</v>
      </c>
      <c r="B14" s="10" t="s">
        <v>70</v>
      </c>
      <c r="C14" s="17"/>
      <c r="D14" s="18"/>
      <c r="E14" s="18"/>
      <c r="F14" s="18"/>
      <c r="G14" s="18"/>
      <c r="H14" s="37"/>
      <c r="I14" s="57"/>
      <c r="J14" s="60">
        <v>0.08</v>
      </c>
      <c r="K14" s="48"/>
      <c r="L14" s="43" t="s">
        <v>68</v>
      </c>
      <c r="M14" s="43" t="s">
        <v>92</v>
      </c>
      <c r="N14" s="29"/>
      <c r="O14" s="21"/>
      <c r="P14" s="21"/>
      <c r="Q14" s="21"/>
      <c r="R14" s="21"/>
      <c r="S14" s="22"/>
      <c r="T14" s="64"/>
      <c r="U14" s="68"/>
      <c r="V14" s="66"/>
      <c r="W14" s="53"/>
      <c r="X14" s="54"/>
    </row>
    <row r="15" spans="1:24" x14ac:dyDescent="0.3">
      <c r="A15" s="5" t="s">
        <v>5</v>
      </c>
      <c r="B15" s="11" t="s">
        <v>82</v>
      </c>
      <c r="C15" s="29"/>
      <c r="D15" s="21"/>
      <c r="E15" s="21"/>
      <c r="F15" s="21"/>
      <c r="G15" s="21"/>
      <c r="H15" s="38"/>
      <c r="I15" s="58"/>
      <c r="J15" s="61">
        <v>0.11</v>
      </c>
      <c r="K15" s="49"/>
      <c r="L15" s="44" t="s">
        <v>5</v>
      </c>
      <c r="M15" s="11" t="s">
        <v>66</v>
      </c>
      <c r="N15" s="29"/>
      <c r="O15" s="21"/>
      <c r="P15" s="21"/>
      <c r="Q15" s="21"/>
      <c r="R15" s="21"/>
      <c r="S15" s="22"/>
      <c r="T15" s="64"/>
      <c r="U15" s="68">
        <v>0.1</v>
      </c>
      <c r="V15" s="66"/>
      <c r="W15" s="53"/>
      <c r="X15" s="54"/>
    </row>
    <row r="16" spans="1:24" x14ac:dyDescent="0.3">
      <c r="A16" s="6" t="s">
        <v>37</v>
      </c>
      <c r="B16" s="45"/>
      <c r="C16" s="30"/>
      <c r="D16" s="31"/>
      <c r="E16" s="31"/>
      <c r="F16" s="31"/>
      <c r="G16" s="31"/>
      <c r="H16" s="41"/>
      <c r="I16" s="58"/>
      <c r="J16" s="61"/>
      <c r="K16" s="49"/>
      <c r="L16" s="45" t="s">
        <v>37</v>
      </c>
      <c r="M16" s="12" t="s">
        <v>95</v>
      </c>
      <c r="N16" s="30"/>
      <c r="O16" s="31"/>
      <c r="P16" s="31"/>
      <c r="Q16" s="31"/>
      <c r="R16" s="31"/>
      <c r="S16" s="32"/>
      <c r="T16" s="64"/>
      <c r="U16" s="68">
        <v>0.1</v>
      </c>
      <c r="V16" s="66"/>
      <c r="W16" s="53"/>
      <c r="X16" s="54"/>
    </row>
    <row r="17" spans="1:24" x14ac:dyDescent="0.3">
      <c r="A17" s="7" t="s">
        <v>8</v>
      </c>
      <c r="B17" s="7" t="s">
        <v>72</v>
      </c>
      <c r="C17" s="26"/>
      <c r="D17" s="27"/>
      <c r="E17" s="27"/>
      <c r="F17" s="27"/>
      <c r="G17" s="27"/>
      <c r="H17" s="40"/>
      <c r="I17" s="58"/>
      <c r="J17" s="61">
        <v>0.2</v>
      </c>
      <c r="K17" s="49"/>
      <c r="L17" s="46" t="s">
        <v>8</v>
      </c>
      <c r="M17" s="8" t="s">
        <v>96</v>
      </c>
      <c r="N17" s="26"/>
      <c r="O17" s="27"/>
      <c r="P17" s="27"/>
      <c r="Q17" s="27"/>
      <c r="R17" s="27"/>
      <c r="S17" s="28"/>
      <c r="T17" s="64"/>
      <c r="U17" s="68">
        <v>0.1</v>
      </c>
      <c r="V17" s="66"/>
      <c r="W17" s="53"/>
      <c r="X17" s="54"/>
    </row>
    <row r="18" spans="1:24" ht="31.2" x14ac:dyDescent="0.3">
      <c r="A18" s="876" t="s">
        <v>43</v>
      </c>
      <c r="B18" s="877"/>
      <c r="C18" s="877"/>
      <c r="D18" s="877"/>
      <c r="E18" s="877"/>
      <c r="F18" s="877"/>
      <c r="G18" s="877"/>
      <c r="H18" s="877"/>
      <c r="I18" s="877"/>
      <c r="J18" s="877"/>
      <c r="K18" s="877"/>
      <c r="L18" s="877"/>
      <c r="M18" s="877"/>
      <c r="N18" s="877"/>
      <c r="O18" s="877"/>
      <c r="P18" s="877"/>
      <c r="Q18" s="877"/>
      <c r="R18" s="877"/>
      <c r="S18" s="877"/>
      <c r="T18" s="877"/>
      <c r="U18" s="877"/>
      <c r="V18" s="877"/>
      <c r="W18" s="877"/>
      <c r="X18" s="879"/>
    </row>
    <row r="19" spans="1:24" ht="17.25" customHeight="1" x14ac:dyDescent="0.3">
      <c r="A19" s="9" t="s">
        <v>68</v>
      </c>
      <c r="B19" s="10"/>
      <c r="C19" s="17"/>
      <c r="D19" s="18"/>
      <c r="E19" s="18"/>
      <c r="F19" s="18"/>
      <c r="G19" s="18"/>
      <c r="H19" s="37"/>
      <c r="I19" s="57"/>
      <c r="J19" s="60"/>
      <c r="K19" s="48"/>
      <c r="L19" s="43" t="s">
        <v>68</v>
      </c>
      <c r="M19" s="43" t="s">
        <v>97</v>
      </c>
      <c r="N19" s="29"/>
      <c r="O19" s="21"/>
      <c r="P19" s="21"/>
      <c r="Q19" s="21"/>
      <c r="R19" s="21"/>
      <c r="S19" s="22"/>
      <c r="T19" s="64"/>
      <c r="U19" s="68"/>
      <c r="V19" s="66"/>
      <c r="W19" s="53"/>
      <c r="X19" s="54"/>
    </row>
    <row r="20" spans="1:24" x14ac:dyDescent="0.3">
      <c r="A20" s="5" t="s">
        <v>5</v>
      </c>
      <c r="B20" s="11" t="s">
        <v>83</v>
      </c>
      <c r="C20" s="29"/>
      <c r="D20" s="21"/>
      <c r="E20" s="21"/>
      <c r="F20" s="21"/>
      <c r="G20" s="21"/>
      <c r="H20" s="38"/>
      <c r="I20" s="58"/>
      <c r="J20" s="61">
        <v>0.15</v>
      </c>
      <c r="K20" s="49"/>
      <c r="L20" s="44" t="s">
        <v>5</v>
      </c>
      <c r="M20" s="11" t="s">
        <v>98</v>
      </c>
      <c r="N20" s="29"/>
      <c r="O20" s="21"/>
      <c r="P20" s="21"/>
      <c r="Q20" s="21"/>
      <c r="R20" s="21"/>
      <c r="S20" s="22"/>
      <c r="T20" s="64"/>
      <c r="U20" s="68"/>
      <c r="V20" s="66"/>
      <c r="W20" s="53"/>
      <c r="X20" s="54"/>
    </row>
    <row r="21" spans="1:24" x14ac:dyDescent="0.3">
      <c r="A21" s="6" t="s">
        <v>37</v>
      </c>
      <c r="B21" s="12"/>
      <c r="C21" s="23"/>
      <c r="D21" s="24"/>
      <c r="E21" s="24"/>
      <c r="F21" s="24"/>
      <c r="G21" s="24"/>
      <c r="H21" s="39"/>
      <c r="I21" s="58"/>
      <c r="J21" s="61"/>
      <c r="K21" s="49"/>
      <c r="L21" s="45" t="s">
        <v>37</v>
      </c>
      <c r="M21" s="12" t="s">
        <v>64</v>
      </c>
      <c r="N21" s="23"/>
      <c r="O21" s="24"/>
      <c r="P21" s="24"/>
      <c r="Q21" s="24"/>
      <c r="R21" s="24"/>
      <c r="S21" s="25"/>
      <c r="T21" s="64"/>
      <c r="U21" s="68">
        <v>0.06</v>
      </c>
      <c r="V21" s="66"/>
      <c r="W21" s="53"/>
      <c r="X21" s="54"/>
    </row>
    <row r="22" spans="1:24" x14ac:dyDescent="0.3">
      <c r="A22" s="7" t="s">
        <v>8</v>
      </c>
      <c r="B22" s="7" t="s">
        <v>84</v>
      </c>
      <c r="C22" s="30"/>
      <c r="D22" s="31"/>
      <c r="E22" s="31"/>
      <c r="F22" s="31"/>
      <c r="G22" s="31"/>
      <c r="H22" s="41"/>
      <c r="I22" s="58"/>
      <c r="J22" s="61">
        <v>0.15</v>
      </c>
      <c r="K22" s="49"/>
      <c r="L22" s="46" t="s">
        <v>8</v>
      </c>
      <c r="M22" s="8"/>
      <c r="N22" s="30"/>
      <c r="O22" s="31"/>
      <c r="P22" s="31"/>
      <c r="Q22" s="31"/>
      <c r="R22" s="31"/>
      <c r="S22" s="32"/>
      <c r="T22" s="64"/>
      <c r="U22" s="68"/>
      <c r="V22" s="66"/>
      <c r="W22" s="53"/>
      <c r="X22" s="54"/>
    </row>
    <row r="23" spans="1:24" ht="31.2" x14ac:dyDescent="0.3">
      <c r="A23" s="876" t="s">
        <v>45</v>
      </c>
      <c r="B23" s="877"/>
      <c r="C23" s="877"/>
      <c r="D23" s="877"/>
      <c r="E23" s="877"/>
      <c r="F23" s="877"/>
      <c r="G23" s="877"/>
      <c r="H23" s="877"/>
      <c r="I23" s="877"/>
      <c r="J23" s="877"/>
      <c r="K23" s="877"/>
      <c r="L23" s="877"/>
      <c r="M23" s="877"/>
      <c r="N23" s="877"/>
      <c r="O23" s="877"/>
      <c r="P23" s="877"/>
      <c r="Q23" s="877"/>
      <c r="R23" s="877"/>
      <c r="S23" s="877"/>
      <c r="T23" s="877"/>
      <c r="U23" s="877"/>
      <c r="V23" s="877"/>
      <c r="W23" s="877"/>
      <c r="X23" s="879"/>
    </row>
    <row r="24" spans="1:24" ht="17.25" customHeight="1" x14ac:dyDescent="0.3">
      <c r="A24" s="9" t="s">
        <v>68</v>
      </c>
      <c r="B24" s="10" t="s">
        <v>69</v>
      </c>
      <c r="C24" s="17"/>
      <c r="D24" s="18"/>
      <c r="E24" s="18"/>
      <c r="F24" s="18"/>
      <c r="G24" s="18"/>
      <c r="H24" s="37"/>
      <c r="I24" s="57"/>
      <c r="J24" s="60">
        <v>0.08</v>
      </c>
      <c r="K24" s="48"/>
      <c r="L24" s="43" t="s">
        <v>68</v>
      </c>
      <c r="M24" s="43" t="s">
        <v>92</v>
      </c>
      <c r="N24" s="29"/>
      <c r="O24" s="21"/>
      <c r="P24" s="21"/>
      <c r="Q24" s="21"/>
      <c r="R24" s="21"/>
      <c r="S24" s="22"/>
      <c r="T24" s="64"/>
      <c r="U24" s="68"/>
      <c r="V24" s="66"/>
      <c r="W24" s="53"/>
      <c r="X24" s="54"/>
    </row>
    <row r="25" spans="1:24" x14ac:dyDescent="0.3">
      <c r="A25" s="5" t="s">
        <v>5</v>
      </c>
      <c r="B25" s="11" t="s">
        <v>85</v>
      </c>
      <c r="C25" s="29"/>
      <c r="D25" s="21"/>
      <c r="E25" s="21"/>
      <c r="F25" s="21"/>
      <c r="G25" s="21"/>
      <c r="H25" s="38"/>
      <c r="I25" s="58"/>
      <c r="J25" s="61">
        <v>0.1</v>
      </c>
      <c r="K25" s="49"/>
      <c r="L25" s="44" t="s">
        <v>5</v>
      </c>
      <c r="M25" s="11" t="s">
        <v>58</v>
      </c>
      <c r="N25" s="29"/>
      <c r="O25" s="21"/>
      <c r="P25" s="21"/>
      <c r="Q25" s="21"/>
      <c r="R25" s="21"/>
      <c r="S25" s="22"/>
      <c r="T25" s="64"/>
      <c r="U25" s="68">
        <v>0.1</v>
      </c>
      <c r="V25" s="66"/>
      <c r="W25" s="53"/>
      <c r="X25" s="54"/>
    </row>
    <row r="26" spans="1:24" x14ac:dyDescent="0.3">
      <c r="A26" s="6" t="s">
        <v>37</v>
      </c>
      <c r="B26" s="12" t="s">
        <v>86</v>
      </c>
      <c r="C26" s="23"/>
      <c r="D26" s="24"/>
      <c r="E26" s="24"/>
      <c r="F26" s="24"/>
      <c r="G26" s="24"/>
      <c r="H26" s="39"/>
      <c r="I26" s="58"/>
      <c r="J26" s="61">
        <v>0.1</v>
      </c>
      <c r="K26" s="49"/>
      <c r="L26" s="45" t="s">
        <v>37</v>
      </c>
      <c r="M26" s="12" t="s">
        <v>99</v>
      </c>
      <c r="N26" s="23"/>
      <c r="O26" s="24"/>
      <c r="P26" s="24"/>
      <c r="Q26" s="24"/>
      <c r="R26" s="24"/>
      <c r="S26" s="25"/>
      <c r="T26" s="64"/>
      <c r="U26" s="68">
        <v>0.1</v>
      </c>
      <c r="V26" s="66"/>
      <c r="W26" s="53"/>
      <c r="X26" s="54"/>
    </row>
    <row r="27" spans="1:24" x14ac:dyDescent="0.3">
      <c r="A27" s="7" t="s">
        <v>8</v>
      </c>
      <c r="B27" s="8" t="s">
        <v>87</v>
      </c>
      <c r="C27" s="26"/>
      <c r="D27" s="27"/>
      <c r="E27" s="27"/>
      <c r="F27" s="27"/>
      <c r="G27" s="27"/>
      <c r="H27" s="40"/>
      <c r="I27" s="58"/>
      <c r="J27" s="61">
        <v>0.1</v>
      </c>
      <c r="K27" s="49"/>
      <c r="L27" s="46" t="s">
        <v>8</v>
      </c>
      <c r="M27" s="8" t="s">
        <v>100</v>
      </c>
      <c r="N27" s="26"/>
      <c r="O27" s="27"/>
      <c r="P27" s="27"/>
      <c r="Q27" s="27"/>
      <c r="R27" s="27"/>
      <c r="S27" s="28"/>
      <c r="T27" s="64"/>
      <c r="U27" s="68">
        <v>0.1</v>
      </c>
      <c r="V27" s="66"/>
      <c r="W27" s="53"/>
      <c r="X27" s="54"/>
    </row>
    <row r="28" spans="1:24" ht="31.2" x14ac:dyDescent="0.3">
      <c r="A28" s="876" t="s">
        <v>46</v>
      </c>
      <c r="B28" s="877"/>
      <c r="C28" s="877"/>
      <c r="D28" s="877"/>
      <c r="E28" s="877"/>
      <c r="F28" s="877"/>
      <c r="G28" s="877"/>
      <c r="H28" s="877"/>
      <c r="I28" s="877"/>
      <c r="J28" s="877"/>
      <c r="K28" s="877"/>
      <c r="L28" s="877"/>
      <c r="M28" s="877"/>
      <c r="N28" s="877"/>
      <c r="O28" s="877"/>
      <c r="P28" s="877"/>
      <c r="Q28" s="877"/>
      <c r="R28" s="877"/>
      <c r="S28" s="877"/>
      <c r="T28" s="877"/>
      <c r="U28" s="877"/>
      <c r="V28" s="877"/>
      <c r="W28" s="877"/>
      <c r="X28" s="879"/>
    </row>
    <row r="29" spans="1:24" ht="17.25" customHeight="1" x14ac:dyDescent="0.3">
      <c r="A29" s="9" t="s">
        <v>68</v>
      </c>
      <c r="B29" s="10"/>
      <c r="C29" s="17"/>
      <c r="D29" s="18"/>
      <c r="E29" s="18"/>
      <c r="F29" s="18"/>
      <c r="G29" s="18"/>
      <c r="H29" s="37"/>
      <c r="I29" s="57"/>
      <c r="J29" s="60"/>
      <c r="K29" s="48"/>
      <c r="L29" s="43" t="s">
        <v>68</v>
      </c>
      <c r="M29" s="43" t="s">
        <v>92</v>
      </c>
      <c r="N29" s="29"/>
      <c r="O29" s="21"/>
      <c r="P29" s="21"/>
      <c r="Q29" s="21"/>
      <c r="R29" s="21"/>
      <c r="S29" s="22"/>
      <c r="T29" s="64"/>
      <c r="U29" s="68"/>
      <c r="V29" s="66"/>
      <c r="W29" s="53"/>
      <c r="X29" s="54"/>
    </row>
    <row r="30" spans="1:24" x14ac:dyDescent="0.3">
      <c r="A30" s="5" t="s">
        <v>5</v>
      </c>
      <c r="B30" s="11" t="s">
        <v>88</v>
      </c>
      <c r="C30" s="29"/>
      <c r="D30" s="21"/>
      <c r="E30" s="21"/>
      <c r="F30" s="21"/>
      <c r="G30" s="21"/>
      <c r="H30" s="38"/>
      <c r="I30" s="58"/>
      <c r="J30" s="61">
        <v>0.1</v>
      </c>
      <c r="K30" s="49"/>
      <c r="L30" s="44" t="s">
        <v>5</v>
      </c>
      <c r="M30" s="11" t="s">
        <v>60</v>
      </c>
      <c r="N30" s="29"/>
      <c r="O30" s="21"/>
      <c r="P30" s="21"/>
      <c r="Q30" s="21"/>
      <c r="R30" s="21"/>
      <c r="S30" s="22"/>
      <c r="T30" s="64"/>
      <c r="U30" s="68">
        <v>0.3</v>
      </c>
      <c r="V30" s="66"/>
      <c r="W30" s="53"/>
      <c r="X30" s="54"/>
    </row>
    <row r="31" spans="1:24" x14ac:dyDescent="0.3">
      <c r="A31" s="6" t="s">
        <v>37</v>
      </c>
      <c r="B31" s="12" t="s">
        <v>89</v>
      </c>
      <c r="C31" s="23"/>
      <c r="D31" s="24"/>
      <c r="E31" s="24"/>
      <c r="F31" s="24"/>
      <c r="G31" s="24"/>
      <c r="H31" s="39"/>
      <c r="I31" s="58"/>
      <c r="J31" s="61">
        <v>0.1</v>
      </c>
      <c r="K31" s="49"/>
      <c r="L31" s="45" t="s">
        <v>37</v>
      </c>
      <c r="M31" s="12"/>
      <c r="N31" s="23"/>
      <c r="O31" s="24"/>
      <c r="P31" s="24"/>
      <c r="Q31" s="24"/>
      <c r="R31" s="24"/>
      <c r="S31" s="25"/>
      <c r="T31" s="64"/>
      <c r="U31" s="68"/>
      <c r="V31" s="66"/>
      <c r="W31" s="53"/>
      <c r="X31" s="54"/>
    </row>
    <row r="32" spans="1:24" x14ac:dyDescent="0.3">
      <c r="A32" s="7" t="s">
        <v>8</v>
      </c>
      <c r="B32" s="8" t="s">
        <v>55</v>
      </c>
      <c r="C32" s="26"/>
      <c r="D32" s="27"/>
      <c r="E32" s="27"/>
      <c r="F32" s="27"/>
      <c r="G32" s="27"/>
      <c r="H32" s="40"/>
      <c r="I32" s="58"/>
      <c r="J32" s="61">
        <v>0.1</v>
      </c>
      <c r="K32" s="49"/>
      <c r="L32" s="46" t="s">
        <v>8</v>
      </c>
      <c r="M32" s="8"/>
      <c r="N32" s="26"/>
      <c r="O32" s="27"/>
      <c r="P32" s="27"/>
      <c r="Q32" s="27"/>
      <c r="R32" s="27"/>
      <c r="S32" s="28"/>
      <c r="T32" s="64"/>
      <c r="U32" s="68"/>
      <c r="V32" s="66"/>
      <c r="W32" s="53"/>
      <c r="X32" s="54"/>
    </row>
    <row r="33" spans="1:24" ht="31.2" x14ac:dyDescent="0.3">
      <c r="A33" s="876" t="s">
        <v>47</v>
      </c>
      <c r="B33" s="877"/>
      <c r="C33" s="877"/>
      <c r="D33" s="877"/>
      <c r="E33" s="877"/>
      <c r="F33" s="877"/>
      <c r="G33" s="877"/>
      <c r="H33" s="877"/>
      <c r="I33" s="877"/>
      <c r="J33" s="877"/>
      <c r="K33" s="877"/>
      <c r="L33" s="877"/>
      <c r="M33" s="877"/>
      <c r="N33" s="877"/>
      <c r="O33" s="877"/>
      <c r="P33" s="877"/>
      <c r="Q33" s="877"/>
      <c r="R33" s="877"/>
      <c r="S33" s="877"/>
      <c r="T33" s="877"/>
      <c r="U33" s="877"/>
      <c r="V33" s="877"/>
      <c r="W33" s="877"/>
      <c r="X33" s="879"/>
    </row>
    <row r="34" spans="1:24" ht="17.25" customHeight="1" x14ac:dyDescent="0.3">
      <c r="A34" s="9" t="s">
        <v>68</v>
      </c>
      <c r="B34" s="10" t="s">
        <v>90</v>
      </c>
      <c r="C34" s="17"/>
      <c r="D34" s="18"/>
      <c r="E34" s="18"/>
      <c r="F34" s="18"/>
      <c r="G34" s="18"/>
      <c r="H34" s="37"/>
      <c r="I34" s="57"/>
      <c r="J34" s="60">
        <v>0.08</v>
      </c>
      <c r="K34" s="48"/>
      <c r="L34" s="43" t="s">
        <v>68</v>
      </c>
      <c r="M34" s="43" t="s">
        <v>92</v>
      </c>
      <c r="N34" s="29"/>
      <c r="O34" s="21"/>
      <c r="P34" s="21"/>
      <c r="Q34" s="21"/>
      <c r="R34" s="21"/>
      <c r="S34" s="22"/>
      <c r="T34" s="64"/>
      <c r="U34" s="68"/>
      <c r="V34" s="66"/>
      <c r="W34" s="53"/>
      <c r="X34" s="54"/>
    </row>
    <row r="35" spans="1:24" x14ac:dyDescent="0.3">
      <c r="A35" s="5" t="s">
        <v>5</v>
      </c>
      <c r="B35" s="11" t="s">
        <v>71</v>
      </c>
      <c r="C35" s="29"/>
      <c r="D35" s="21"/>
      <c r="E35" s="21"/>
      <c r="F35" s="21"/>
      <c r="G35" s="21"/>
      <c r="H35" s="38"/>
      <c r="I35" s="58"/>
      <c r="J35" s="61">
        <v>0.11</v>
      </c>
      <c r="K35" s="49"/>
      <c r="L35" s="44" t="s">
        <v>5</v>
      </c>
      <c r="M35" s="11" t="s">
        <v>101</v>
      </c>
      <c r="N35" s="29"/>
      <c r="O35" s="21"/>
      <c r="P35" s="21"/>
      <c r="Q35" s="21"/>
      <c r="R35" s="21"/>
      <c r="S35" s="22"/>
      <c r="T35" s="64"/>
      <c r="U35" s="68"/>
      <c r="V35" s="66"/>
      <c r="W35" s="53"/>
      <c r="X35" s="54"/>
    </row>
    <row r="36" spans="1:24" x14ac:dyDescent="0.3">
      <c r="A36" s="6" t="s">
        <v>37</v>
      </c>
      <c r="B36" s="12"/>
      <c r="C36" s="23"/>
      <c r="D36" s="24"/>
      <c r="E36" s="24"/>
      <c r="F36" s="24"/>
      <c r="G36" s="24"/>
      <c r="H36" s="39"/>
      <c r="I36" s="58"/>
      <c r="J36" s="61"/>
      <c r="K36" s="49"/>
      <c r="L36" s="45" t="s">
        <v>37</v>
      </c>
      <c r="M36" s="12" t="s">
        <v>56</v>
      </c>
      <c r="N36" s="23"/>
      <c r="O36" s="24"/>
      <c r="P36" s="24"/>
      <c r="Q36" s="24"/>
      <c r="R36" s="24"/>
      <c r="S36" s="25"/>
      <c r="T36" s="64"/>
      <c r="U36" s="68">
        <v>0.06</v>
      </c>
      <c r="V36" s="66"/>
      <c r="W36" s="53"/>
      <c r="X36" s="54"/>
    </row>
    <row r="37" spans="1:24" ht="15" thickBot="1" x14ac:dyDescent="0.35">
      <c r="A37" s="7" t="s">
        <v>8</v>
      </c>
      <c r="B37" s="8" t="s">
        <v>91</v>
      </c>
      <c r="C37" s="33"/>
      <c r="D37" s="34"/>
      <c r="E37" s="34"/>
      <c r="F37" s="34"/>
      <c r="G37" s="34"/>
      <c r="H37" s="42"/>
      <c r="I37" s="59"/>
      <c r="J37" s="62">
        <v>0.2</v>
      </c>
      <c r="K37" s="50"/>
      <c r="L37" s="46" t="s">
        <v>8</v>
      </c>
      <c r="M37" s="8"/>
      <c r="N37" s="33"/>
      <c r="O37" s="34"/>
      <c r="P37" s="34"/>
      <c r="Q37" s="34"/>
      <c r="R37" s="34"/>
      <c r="S37" s="35"/>
      <c r="T37" s="65"/>
      <c r="U37" s="69"/>
      <c r="V37" s="67"/>
      <c r="W37" s="55"/>
      <c r="X37" s="56"/>
    </row>
  </sheetData>
  <mergeCells count="20">
    <mergeCell ref="A33:X33"/>
    <mergeCell ref="A28:X28"/>
    <mergeCell ref="A23:X23"/>
    <mergeCell ref="A18:X18"/>
    <mergeCell ref="A13:X13"/>
    <mergeCell ref="N1:O1"/>
    <mergeCell ref="P1:Q1"/>
    <mergeCell ref="R1:S1"/>
    <mergeCell ref="A3:X3"/>
    <mergeCell ref="A8:X8"/>
    <mergeCell ref="V1:X1"/>
    <mergeCell ref="T1:T2"/>
    <mergeCell ref="U1:U2"/>
    <mergeCell ref="C1:D1"/>
    <mergeCell ref="E1:F1"/>
    <mergeCell ref="G1:H1"/>
    <mergeCell ref="I1:I2"/>
    <mergeCell ref="J1:J2"/>
    <mergeCell ref="A1:B2"/>
    <mergeCell ref="L1:M2"/>
  </mergeCells>
  <phoneticPr fontId="6" type="noConversion"/>
  <pageMargins left="0.70866141732283472" right="0.70866141732283472" top="0.74803149606299213" bottom="0.35433070866141736" header="0.31496062992125984" footer="0.31496062992125984"/>
  <pageSetup paperSize="8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44"/>
  <sheetViews>
    <sheetView workbookViewId="0">
      <selection activeCell="B19" sqref="B19"/>
    </sheetView>
  </sheetViews>
  <sheetFormatPr baseColWidth="10" defaultColWidth="9.109375" defaultRowHeight="14.4" x14ac:dyDescent="0.3"/>
  <cols>
    <col min="1" max="1" width="9.5546875" bestFit="1" customWidth="1"/>
    <col min="2" max="2" width="26.109375" bestFit="1" customWidth="1"/>
    <col min="3" max="3" width="14.88671875" style="4" customWidth="1"/>
    <col min="4" max="4" width="12.5546875" style="4" customWidth="1"/>
    <col min="5" max="5" width="10.88671875" style="4" customWidth="1"/>
    <col min="7" max="7" width="23.6640625" bestFit="1" customWidth="1"/>
    <col min="8" max="8" width="10" customWidth="1"/>
  </cols>
  <sheetData>
    <row r="1" spans="1:10" s="199" customFormat="1" ht="39.75" customHeight="1" thickBot="1" x14ac:dyDescent="0.35">
      <c r="A1" s="200" t="s">
        <v>0</v>
      </c>
      <c r="B1" s="200" t="s">
        <v>1</v>
      </c>
      <c r="C1" s="200" t="s">
        <v>2</v>
      </c>
      <c r="D1" s="200" t="s">
        <v>3</v>
      </c>
      <c r="E1" s="200" t="s">
        <v>4</v>
      </c>
      <c r="G1" s="207" t="s">
        <v>274</v>
      </c>
      <c r="H1" s="208" t="s">
        <v>276</v>
      </c>
      <c r="I1" s="207" t="s">
        <v>277</v>
      </c>
      <c r="J1" s="209" t="s">
        <v>275</v>
      </c>
    </row>
    <row r="2" spans="1:10" x14ac:dyDescent="0.3">
      <c r="A2" s="1" t="s">
        <v>5</v>
      </c>
      <c r="B2" s="1" t="s">
        <v>9</v>
      </c>
      <c r="C2" s="4">
        <v>25</v>
      </c>
      <c r="D2" s="4">
        <v>0</v>
      </c>
      <c r="E2" s="4">
        <f t="shared" ref="E2:E35" si="0">(D2*C2)/100+D2</f>
        <v>0</v>
      </c>
      <c r="G2" s="204" t="s">
        <v>200</v>
      </c>
      <c r="H2" s="205" t="s">
        <v>201</v>
      </c>
      <c r="I2" s="79" t="s">
        <v>202</v>
      </c>
      <c r="J2" s="206"/>
    </row>
    <row r="3" spans="1:10" x14ac:dyDescent="0.3">
      <c r="A3" s="1" t="s">
        <v>5</v>
      </c>
      <c r="B3" s="1" t="s">
        <v>36</v>
      </c>
      <c r="C3" s="4">
        <v>30</v>
      </c>
      <c r="D3" s="4">
        <v>0</v>
      </c>
      <c r="E3" s="4">
        <f t="shared" si="0"/>
        <v>0</v>
      </c>
      <c r="G3" s="201" t="s">
        <v>203</v>
      </c>
      <c r="H3" s="13" t="s">
        <v>201</v>
      </c>
      <c r="I3" s="72" t="s">
        <v>204</v>
      </c>
      <c r="J3" s="202"/>
    </row>
    <row r="4" spans="1:10" x14ac:dyDescent="0.3">
      <c r="A4" s="1" t="s">
        <v>5</v>
      </c>
      <c r="B4" s="1" t="s">
        <v>10</v>
      </c>
      <c r="C4" s="4">
        <v>35</v>
      </c>
      <c r="D4" s="4">
        <v>0</v>
      </c>
      <c r="E4" s="4">
        <f t="shared" si="0"/>
        <v>0</v>
      </c>
      <c r="G4" s="201" t="s">
        <v>205</v>
      </c>
      <c r="H4" s="13" t="s">
        <v>206</v>
      </c>
      <c r="I4" s="72" t="s">
        <v>207</v>
      </c>
      <c r="J4" s="202"/>
    </row>
    <row r="5" spans="1:10" x14ac:dyDescent="0.3">
      <c r="A5" s="1" t="s">
        <v>5</v>
      </c>
      <c r="B5" s="1" t="s">
        <v>11</v>
      </c>
      <c r="C5" s="4">
        <v>30</v>
      </c>
      <c r="D5" s="4">
        <v>0</v>
      </c>
      <c r="E5" s="4">
        <f t="shared" si="0"/>
        <v>0</v>
      </c>
      <c r="G5" s="201" t="s">
        <v>208</v>
      </c>
      <c r="H5" s="13" t="s">
        <v>209</v>
      </c>
      <c r="I5" s="72" t="s">
        <v>204</v>
      </c>
      <c r="J5" s="202"/>
    </row>
    <row r="6" spans="1:10" x14ac:dyDescent="0.3">
      <c r="A6" s="1" t="s">
        <v>5</v>
      </c>
      <c r="B6" s="1" t="s">
        <v>12</v>
      </c>
      <c r="C6" s="4">
        <v>15</v>
      </c>
      <c r="D6" s="4">
        <v>0</v>
      </c>
      <c r="E6" s="4">
        <f t="shared" si="0"/>
        <v>0</v>
      </c>
      <c r="G6" s="201" t="s">
        <v>210</v>
      </c>
      <c r="H6" s="13" t="s">
        <v>209</v>
      </c>
      <c r="I6" s="72" t="s">
        <v>211</v>
      </c>
      <c r="J6" s="202"/>
    </row>
    <row r="7" spans="1:10" x14ac:dyDescent="0.3">
      <c r="A7" s="1" t="s">
        <v>5</v>
      </c>
      <c r="B7" s="1" t="s">
        <v>13</v>
      </c>
      <c r="C7" s="4">
        <v>20</v>
      </c>
      <c r="D7" s="4">
        <v>0</v>
      </c>
      <c r="E7" s="4">
        <f t="shared" si="0"/>
        <v>0</v>
      </c>
      <c r="G7" s="201" t="s">
        <v>212</v>
      </c>
      <c r="H7" s="13" t="s">
        <v>209</v>
      </c>
      <c r="I7" s="72" t="s">
        <v>211</v>
      </c>
      <c r="J7" s="202"/>
    </row>
    <row r="8" spans="1:10" x14ac:dyDescent="0.3">
      <c r="A8" s="1" t="s">
        <v>5</v>
      </c>
      <c r="B8" s="1" t="s">
        <v>14</v>
      </c>
      <c r="C8" s="4">
        <v>30</v>
      </c>
      <c r="D8" s="4">
        <v>0</v>
      </c>
      <c r="E8" s="4">
        <f t="shared" si="0"/>
        <v>0</v>
      </c>
      <c r="G8" s="201" t="s">
        <v>213</v>
      </c>
      <c r="H8" s="13" t="s">
        <v>209</v>
      </c>
      <c r="I8" s="72" t="s">
        <v>204</v>
      </c>
      <c r="J8" s="202"/>
    </row>
    <row r="9" spans="1:10" x14ac:dyDescent="0.3">
      <c r="A9" s="1" t="s">
        <v>5</v>
      </c>
      <c r="B9" s="1" t="s">
        <v>15</v>
      </c>
      <c r="C9" s="4">
        <v>30</v>
      </c>
      <c r="D9" s="4">
        <v>0</v>
      </c>
      <c r="E9" s="4">
        <f t="shared" si="0"/>
        <v>0</v>
      </c>
      <c r="G9" s="201" t="s">
        <v>214</v>
      </c>
      <c r="H9" s="13" t="s">
        <v>209</v>
      </c>
      <c r="I9" s="72" t="s">
        <v>215</v>
      </c>
      <c r="J9" s="202"/>
    </row>
    <row r="10" spans="1:10" x14ac:dyDescent="0.3">
      <c r="A10" s="1" t="s">
        <v>6</v>
      </c>
      <c r="B10" s="1" t="s">
        <v>16</v>
      </c>
      <c r="C10" s="4">
        <v>10</v>
      </c>
      <c r="D10" s="4">
        <v>0</v>
      </c>
      <c r="E10" s="4">
        <f t="shared" si="0"/>
        <v>0</v>
      </c>
      <c r="G10" s="201" t="s">
        <v>216</v>
      </c>
      <c r="H10" s="13" t="s">
        <v>209</v>
      </c>
      <c r="I10" s="72" t="s">
        <v>217</v>
      </c>
      <c r="J10" s="202"/>
    </row>
    <row r="11" spans="1:10" x14ac:dyDescent="0.3">
      <c r="A11" s="1" t="s">
        <v>6</v>
      </c>
      <c r="B11" s="1" t="s">
        <v>17</v>
      </c>
      <c r="C11" s="4">
        <v>12</v>
      </c>
      <c r="D11" s="4">
        <v>0</v>
      </c>
      <c r="E11" s="4">
        <f t="shared" si="0"/>
        <v>0</v>
      </c>
      <c r="G11" s="201" t="s">
        <v>218</v>
      </c>
      <c r="H11" s="13" t="s">
        <v>209</v>
      </c>
      <c r="I11" s="72" t="s">
        <v>209</v>
      </c>
      <c r="J11" s="202"/>
    </row>
    <row r="12" spans="1:10" x14ac:dyDescent="0.3">
      <c r="A12" s="1" t="s">
        <v>6</v>
      </c>
      <c r="B12" s="1" t="s">
        <v>18</v>
      </c>
      <c r="C12" s="4">
        <v>15</v>
      </c>
      <c r="D12" s="4">
        <v>0</v>
      </c>
      <c r="E12" s="4">
        <f t="shared" si="0"/>
        <v>0</v>
      </c>
      <c r="G12" s="201" t="s">
        <v>219</v>
      </c>
      <c r="H12" s="13" t="s">
        <v>209</v>
      </c>
      <c r="I12" s="72" t="s">
        <v>220</v>
      </c>
      <c r="J12" s="202"/>
    </row>
    <row r="13" spans="1:10" x14ac:dyDescent="0.3">
      <c r="A13" s="2" t="s">
        <v>7</v>
      </c>
      <c r="B13" s="2" t="s">
        <v>19</v>
      </c>
      <c r="C13" s="4">
        <v>15</v>
      </c>
      <c r="D13" s="4">
        <v>0</v>
      </c>
      <c r="E13" s="4">
        <f t="shared" si="0"/>
        <v>0</v>
      </c>
      <c r="G13" s="201" t="s">
        <v>221</v>
      </c>
      <c r="H13" s="13" t="s">
        <v>209</v>
      </c>
      <c r="I13" s="72" t="s">
        <v>204</v>
      </c>
      <c r="J13" s="202"/>
    </row>
    <row r="14" spans="1:10" x14ac:dyDescent="0.3">
      <c r="A14" s="2" t="s">
        <v>7</v>
      </c>
      <c r="B14" s="2" t="s">
        <v>20</v>
      </c>
      <c r="C14" s="4">
        <v>15</v>
      </c>
      <c r="D14" s="4">
        <v>0</v>
      </c>
      <c r="E14" s="4">
        <f t="shared" si="0"/>
        <v>0</v>
      </c>
      <c r="G14" s="201" t="s">
        <v>222</v>
      </c>
      <c r="H14" s="13" t="s">
        <v>209</v>
      </c>
      <c r="I14" s="72" t="s">
        <v>204</v>
      </c>
      <c r="J14" s="202"/>
    </row>
    <row r="15" spans="1:10" x14ac:dyDescent="0.3">
      <c r="A15" s="2" t="s">
        <v>7</v>
      </c>
      <c r="B15" s="2" t="s">
        <v>21</v>
      </c>
      <c r="C15" s="4">
        <v>15</v>
      </c>
      <c r="D15" s="4">
        <v>0</v>
      </c>
      <c r="E15" s="4">
        <f t="shared" si="0"/>
        <v>0</v>
      </c>
      <c r="G15" s="201" t="s">
        <v>60</v>
      </c>
      <c r="H15" s="13" t="s">
        <v>209</v>
      </c>
      <c r="I15" s="72" t="s">
        <v>209</v>
      </c>
      <c r="J15" s="202"/>
    </row>
    <row r="16" spans="1:10" x14ac:dyDescent="0.3">
      <c r="A16" s="2" t="s">
        <v>7</v>
      </c>
      <c r="B16" s="2" t="s">
        <v>22</v>
      </c>
      <c r="C16" s="4">
        <v>15</v>
      </c>
      <c r="D16" s="4">
        <v>0</v>
      </c>
      <c r="E16" s="4">
        <f t="shared" si="0"/>
        <v>0</v>
      </c>
      <c r="G16" s="201" t="s">
        <v>190</v>
      </c>
      <c r="H16" s="13" t="s">
        <v>223</v>
      </c>
      <c r="I16" s="203" t="s">
        <v>224</v>
      </c>
      <c r="J16" s="202" t="s">
        <v>225</v>
      </c>
    </row>
    <row r="17" spans="1:10" x14ac:dyDescent="0.3">
      <c r="A17" s="2" t="s">
        <v>7</v>
      </c>
      <c r="B17" s="2" t="s">
        <v>23</v>
      </c>
      <c r="C17" s="4">
        <v>20</v>
      </c>
      <c r="D17" s="4">
        <v>0</v>
      </c>
      <c r="E17" s="4">
        <f t="shared" si="0"/>
        <v>0</v>
      </c>
      <c r="G17" s="201" t="s">
        <v>226</v>
      </c>
      <c r="H17" s="13" t="s">
        <v>223</v>
      </c>
      <c r="I17" s="203" t="s">
        <v>224</v>
      </c>
      <c r="J17" s="202" t="s">
        <v>225</v>
      </c>
    </row>
    <row r="18" spans="1:10" x14ac:dyDescent="0.3">
      <c r="A18" s="2" t="s">
        <v>7</v>
      </c>
      <c r="B18" s="2" t="s">
        <v>52</v>
      </c>
      <c r="C18" s="4">
        <v>15</v>
      </c>
      <c r="D18" s="4">
        <v>0</v>
      </c>
      <c r="E18" s="4">
        <f t="shared" ref="E18" si="1">(D18*C18)/100+D18</f>
        <v>0</v>
      </c>
      <c r="G18" s="201" t="s">
        <v>227</v>
      </c>
      <c r="H18" s="13" t="s">
        <v>209</v>
      </c>
      <c r="I18" s="72" t="s">
        <v>228</v>
      </c>
      <c r="J18" s="202"/>
    </row>
    <row r="19" spans="1:10" x14ac:dyDescent="0.3">
      <c r="A19" s="2" t="s">
        <v>7</v>
      </c>
      <c r="B19" s="2" t="s">
        <v>24</v>
      </c>
      <c r="C19" s="4">
        <v>20</v>
      </c>
      <c r="D19" s="4">
        <v>0</v>
      </c>
      <c r="E19" s="4">
        <f t="shared" si="0"/>
        <v>0</v>
      </c>
      <c r="G19" s="201" t="s">
        <v>229</v>
      </c>
      <c r="H19" s="13" t="s">
        <v>230</v>
      </c>
      <c r="I19" s="72" t="s">
        <v>230</v>
      </c>
      <c r="J19" s="202"/>
    </row>
    <row r="20" spans="1:10" x14ac:dyDescent="0.3">
      <c r="A20" s="2" t="s">
        <v>7</v>
      </c>
      <c r="B20" s="2" t="s">
        <v>26</v>
      </c>
      <c r="C20" s="4">
        <v>5</v>
      </c>
      <c r="D20" s="4">
        <v>0</v>
      </c>
      <c r="E20" s="4">
        <f t="shared" si="0"/>
        <v>0</v>
      </c>
      <c r="G20" s="201" t="s">
        <v>231</v>
      </c>
      <c r="H20" s="13" t="s">
        <v>209</v>
      </c>
      <c r="I20" s="72" t="s">
        <v>209</v>
      </c>
      <c r="J20" s="202"/>
    </row>
    <row r="21" spans="1:10" x14ac:dyDescent="0.3">
      <c r="A21" s="2" t="s">
        <v>7</v>
      </c>
      <c r="B21" s="2" t="s">
        <v>27</v>
      </c>
      <c r="C21" s="4">
        <v>8</v>
      </c>
      <c r="D21" s="4">
        <v>0</v>
      </c>
      <c r="E21" s="4">
        <f t="shared" si="0"/>
        <v>0</v>
      </c>
      <c r="G21" s="201" t="s">
        <v>232</v>
      </c>
      <c r="H21" s="13" t="s">
        <v>233</v>
      </c>
      <c r="I21" s="72" t="s">
        <v>204</v>
      </c>
      <c r="J21" s="202"/>
    </row>
    <row r="22" spans="1:10" x14ac:dyDescent="0.3">
      <c r="A22" s="2" t="s">
        <v>7</v>
      </c>
      <c r="B22" s="2" t="s">
        <v>28</v>
      </c>
      <c r="C22" s="4">
        <v>10</v>
      </c>
      <c r="D22" s="4">
        <v>0</v>
      </c>
      <c r="E22" s="4">
        <f t="shared" si="0"/>
        <v>0</v>
      </c>
      <c r="G22" s="201" t="s">
        <v>57</v>
      </c>
      <c r="H22" s="13" t="s">
        <v>234</v>
      </c>
      <c r="I22" s="72" t="s">
        <v>234</v>
      </c>
      <c r="J22" s="202"/>
    </row>
    <row r="23" spans="1:10" x14ac:dyDescent="0.3">
      <c r="A23" s="2" t="s">
        <v>7</v>
      </c>
      <c r="B23" s="2" t="s">
        <v>50</v>
      </c>
      <c r="C23" s="4">
        <v>25</v>
      </c>
      <c r="D23" s="4">
        <v>0</v>
      </c>
      <c r="E23" s="4">
        <f t="shared" ref="E23" si="2">(D23*C23)/100+D23</f>
        <v>0</v>
      </c>
      <c r="G23" s="201" t="s">
        <v>235</v>
      </c>
      <c r="H23" s="13" t="s">
        <v>234</v>
      </c>
      <c r="I23" s="72" t="s">
        <v>234</v>
      </c>
      <c r="J23" s="202"/>
    </row>
    <row r="24" spans="1:10" x14ac:dyDescent="0.3">
      <c r="A24" s="2" t="s">
        <v>7</v>
      </c>
      <c r="B24" s="2" t="s">
        <v>51</v>
      </c>
      <c r="C24" s="4">
        <v>35</v>
      </c>
      <c r="D24" s="4">
        <v>0</v>
      </c>
      <c r="E24" s="4">
        <f t="shared" ref="E24" si="3">(D24*C24)/100+D24</f>
        <v>0</v>
      </c>
      <c r="G24" s="201" t="s">
        <v>236</v>
      </c>
      <c r="H24" s="13" t="s">
        <v>237</v>
      </c>
      <c r="I24" s="72" t="s">
        <v>238</v>
      </c>
      <c r="J24" s="202"/>
    </row>
    <row r="25" spans="1:10" x14ac:dyDescent="0.3">
      <c r="A25" s="2" t="s">
        <v>7</v>
      </c>
      <c r="B25" s="2" t="s">
        <v>53</v>
      </c>
      <c r="C25" s="4">
        <v>15</v>
      </c>
      <c r="D25" s="4">
        <v>0</v>
      </c>
      <c r="E25" s="4">
        <f t="shared" ref="E25:E26" si="4">(D25*C25)/100+D25</f>
        <v>0</v>
      </c>
      <c r="G25" s="201" t="s">
        <v>239</v>
      </c>
      <c r="H25" s="13" t="s">
        <v>240</v>
      </c>
      <c r="I25" s="72" t="s">
        <v>241</v>
      </c>
      <c r="J25" s="202"/>
    </row>
    <row r="26" spans="1:10" ht="15.75" customHeight="1" x14ac:dyDescent="0.3">
      <c r="A26" s="2" t="s">
        <v>7</v>
      </c>
      <c r="B26" s="2" t="s">
        <v>54</v>
      </c>
      <c r="C26" s="4">
        <v>20</v>
      </c>
      <c r="D26" s="4">
        <v>0</v>
      </c>
      <c r="E26" s="4">
        <f t="shared" si="4"/>
        <v>0</v>
      </c>
      <c r="G26" s="201" t="s">
        <v>242</v>
      </c>
      <c r="H26" s="13" t="s">
        <v>243</v>
      </c>
      <c r="I26" s="72" t="s">
        <v>244</v>
      </c>
      <c r="J26" s="202"/>
    </row>
    <row r="27" spans="1:10" ht="15.75" customHeight="1" x14ac:dyDescent="0.3">
      <c r="A27" s="2" t="s">
        <v>7</v>
      </c>
      <c r="B27" s="2" t="s">
        <v>44</v>
      </c>
      <c r="C27" s="4">
        <v>40</v>
      </c>
      <c r="D27" s="4">
        <v>50</v>
      </c>
      <c r="E27" s="4">
        <f t="shared" ref="E27" si="5">(D27*C27)/100+D27</f>
        <v>70</v>
      </c>
      <c r="G27" s="201" t="s">
        <v>245</v>
      </c>
      <c r="H27" s="13" t="s">
        <v>234</v>
      </c>
      <c r="I27" s="72" t="s">
        <v>233</v>
      </c>
      <c r="J27" s="202"/>
    </row>
    <row r="28" spans="1:10" ht="15.75" customHeight="1" x14ac:dyDescent="0.3">
      <c r="A28" s="2" t="s">
        <v>7</v>
      </c>
      <c r="B28" s="2" t="s">
        <v>49</v>
      </c>
      <c r="C28" s="4">
        <v>15</v>
      </c>
      <c r="D28" s="4">
        <v>0</v>
      </c>
      <c r="E28" s="4">
        <f t="shared" ref="E28:E29" si="6">(D28*C28)/100+D28</f>
        <v>0</v>
      </c>
      <c r="G28" s="201" t="s">
        <v>246</v>
      </c>
      <c r="H28" s="13" t="s">
        <v>209</v>
      </c>
      <c r="I28" s="72" t="s">
        <v>247</v>
      </c>
      <c r="J28" s="202"/>
    </row>
    <row r="29" spans="1:10" x14ac:dyDescent="0.3">
      <c r="A29" s="3" t="s">
        <v>8</v>
      </c>
      <c r="B29" s="3" t="s">
        <v>29</v>
      </c>
      <c r="C29" s="4">
        <v>12</v>
      </c>
      <c r="D29" s="4">
        <v>10</v>
      </c>
      <c r="E29" s="4">
        <f t="shared" si="6"/>
        <v>11.2</v>
      </c>
      <c r="G29" s="201" t="s">
        <v>248</v>
      </c>
      <c r="H29" s="13" t="s">
        <v>209</v>
      </c>
      <c r="I29" s="72" t="s">
        <v>249</v>
      </c>
      <c r="J29" s="202"/>
    </row>
    <row r="30" spans="1:10" x14ac:dyDescent="0.3">
      <c r="A30" s="3" t="s">
        <v>8</v>
      </c>
      <c r="B30" s="3" t="s">
        <v>30</v>
      </c>
      <c r="C30" s="4">
        <v>-3</v>
      </c>
      <c r="D30" s="4">
        <v>100</v>
      </c>
      <c r="E30" s="4">
        <f t="shared" si="0"/>
        <v>97</v>
      </c>
      <c r="G30" s="201" t="s">
        <v>250</v>
      </c>
      <c r="H30" s="13" t="s">
        <v>209</v>
      </c>
      <c r="I30" s="72" t="s">
        <v>249</v>
      </c>
      <c r="J30" s="202"/>
    </row>
    <row r="31" spans="1:10" x14ac:dyDescent="0.3">
      <c r="A31" s="3" t="s">
        <v>8</v>
      </c>
      <c r="B31" s="3" t="s">
        <v>31</v>
      </c>
      <c r="C31" s="4">
        <v>0</v>
      </c>
      <c r="D31" s="4">
        <v>0</v>
      </c>
      <c r="E31" s="4">
        <f t="shared" si="0"/>
        <v>0</v>
      </c>
      <c r="G31" s="201" t="s">
        <v>251</v>
      </c>
      <c r="H31" s="13" t="s">
        <v>252</v>
      </c>
      <c r="I31" s="72" t="s">
        <v>204</v>
      </c>
      <c r="J31" s="202"/>
    </row>
    <row r="32" spans="1:10" x14ac:dyDescent="0.3">
      <c r="A32" s="3" t="s">
        <v>8</v>
      </c>
      <c r="B32" s="3" t="s">
        <v>32</v>
      </c>
      <c r="C32" s="4">
        <v>20</v>
      </c>
      <c r="D32" s="4">
        <v>0</v>
      </c>
      <c r="E32" s="4">
        <f t="shared" si="0"/>
        <v>0</v>
      </c>
      <c r="G32" s="201" t="s">
        <v>253</v>
      </c>
      <c r="H32" s="13" t="s">
        <v>209</v>
      </c>
      <c r="I32" s="72" t="s">
        <v>254</v>
      </c>
      <c r="J32" s="202"/>
    </row>
    <row r="33" spans="1:10" x14ac:dyDescent="0.3">
      <c r="A33" s="3" t="s">
        <v>8</v>
      </c>
      <c r="B33" s="3" t="s">
        <v>33</v>
      </c>
      <c r="C33" s="4">
        <v>25</v>
      </c>
      <c r="D33" s="4">
        <v>0</v>
      </c>
      <c r="E33" s="4">
        <f t="shared" si="0"/>
        <v>0</v>
      </c>
      <c r="G33" s="201" t="s">
        <v>255</v>
      </c>
      <c r="H33" s="13" t="s">
        <v>252</v>
      </c>
      <c r="I33" s="72" t="s">
        <v>217</v>
      </c>
      <c r="J33" s="202"/>
    </row>
    <row r="34" spans="1:10" x14ac:dyDescent="0.3">
      <c r="A34" s="3" t="s">
        <v>8</v>
      </c>
      <c r="B34" s="3" t="s">
        <v>34</v>
      </c>
      <c r="C34" s="4">
        <v>8</v>
      </c>
      <c r="D34" s="4">
        <v>0</v>
      </c>
      <c r="E34" s="4">
        <f t="shared" si="0"/>
        <v>0</v>
      </c>
      <c r="G34" s="201" t="s">
        <v>256</v>
      </c>
      <c r="H34" s="13" t="s">
        <v>233</v>
      </c>
      <c r="I34" s="72" t="s">
        <v>233</v>
      </c>
      <c r="J34" s="202"/>
    </row>
    <row r="35" spans="1:10" x14ac:dyDescent="0.3">
      <c r="A35" s="3" t="s">
        <v>8</v>
      </c>
      <c r="B35" s="3" t="s">
        <v>35</v>
      </c>
      <c r="C35" s="4">
        <v>8</v>
      </c>
      <c r="D35" s="4">
        <v>0</v>
      </c>
      <c r="E35" s="4">
        <f t="shared" si="0"/>
        <v>0</v>
      </c>
      <c r="G35" s="201" t="s">
        <v>257</v>
      </c>
      <c r="H35" s="13" t="s">
        <v>252</v>
      </c>
      <c r="I35" s="72" t="s">
        <v>254</v>
      </c>
      <c r="J35" s="202"/>
    </row>
    <row r="36" spans="1:10" ht="15.75" customHeight="1" x14ac:dyDescent="0.3">
      <c r="A36" s="3" t="s">
        <v>8</v>
      </c>
      <c r="B36" s="3" t="s">
        <v>25</v>
      </c>
      <c r="C36" s="4">
        <v>20</v>
      </c>
      <c r="D36" s="4">
        <v>0</v>
      </c>
      <c r="E36" s="4">
        <f>(D36*C36)/100+D36</f>
        <v>0</v>
      </c>
      <c r="G36" s="201" t="s">
        <v>258</v>
      </c>
      <c r="H36" s="13" t="s">
        <v>259</v>
      </c>
      <c r="I36" s="72" t="s">
        <v>260</v>
      </c>
      <c r="J36" s="202"/>
    </row>
    <row r="37" spans="1:10" x14ac:dyDescent="0.3">
      <c r="G37" s="201" t="s">
        <v>261</v>
      </c>
      <c r="H37" s="13" t="s">
        <v>262</v>
      </c>
      <c r="I37" s="72" t="s">
        <v>263</v>
      </c>
      <c r="J37" s="202"/>
    </row>
    <row r="38" spans="1:10" x14ac:dyDescent="0.3">
      <c r="G38" s="201" t="s">
        <v>264</v>
      </c>
      <c r="H38" s="13" t="s">
        <v>252</v>
      </c>
      <c r="I38" s="72" t="s">
        <v>237</v>
      </c>
      <c r="J38" s="202"/>
    </row>
    <row r="39" spans="1:10" x14ac:dyDescent="0.3">
      <c r="G39" s="201" t="s">
        <v>265</v>
      </c>
      <c r="H39" s="13" t="s">
        <v>266</v>
      </c>
      <c r="I39" s="72" t="s">
        <v>267</v>
      </c>
      <c r="J39" s="202"/>
    </row>
    <row r="40" spans="1:10" x14ac:dyDescent="0.3">
      <c r="G40" s="201" t="s">
        <v>268</v>
      </c>
      <c r="H40" s="13" t="s">
        <v>209</v>
      </c>
      <c r="I40" s="72" t="s">
        <v>204</v>
      </c>
      <c r="J40" s="202"/>
    </row>
    <row r="41" spans="1:10" x14ac:dyDescent="0.3">
      <c r="G41" s="201" t="s">
        <v>269</v>
      </c>
      <c r="H41" s="13" t="s">
        <v>209</v>
      </c>
      <c r="I41" s="72" t="s">
        <v>270</v>
      </c>
      <c r="J41" s="202"/>
    </row>
    <row r="42" spans="1:10" x14ac:dyDescent="0.3">
      <c r="G42" s="201" t="s">
        <v>271</v>
      </c>
      <c r="H42" s="13" t="s">
        <v>209</v>
      </c>
      <c r="I42" s="72" t="s">
        <v>209</v>
      </c>
      <c r="J42" s="202"/>
    </row>
    <row r="43" spans="1:10" ht="15" thickBot="1" x14ac:dyDescent="0.35">
      <c r="G43" s="210" t="s">
        <v>272</v>
      </c>
      <c r="H43" s="211" t="s">
        <v>209</v>
      </c>
      <c r="I43" s="212" t="s">
        <v>273</v>
      </c>
      <c r="J43" s="213"/>
    </row>
    <row r="44" spans="1:10" ht="15" thickTop="1" x14ac:dyDescent="0.3"/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LISTE DES INGREDIENTS</vt:lpstr>
      <vt:lpstr>SEMAINE 1 HIVER LUNDI</vt:lpstr>
      <vt:lpstr>S1 HIVER MARDI</vt:lpstr>
      <vt:lpstr>S1 HIVER MERCREDI</vt:lpstr>
      <vt:lpstr>S1 HIVER JEUDI</vt:lpstr>
      <vt:lpstr>S1 HIVER VENDREDI</vt:lpstr>
      <vt:lpstr>S1 HIVER SAMEDI</vt:lpstr>
      <vt:lpstr>SI HIVER DIMANCHE</vt:lpstr>
      <vt:lpstr>TABLEAU VIERGE</vt:lpstr>
      <vt:lpstr>Quantités en distribution</vt:lpstr>
      <vt:lpstr>TAUX DE FREINTE + CONSERVES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MOURIZAT Sebastien</dc:creator>
  <cp:lastModifiedBy>Damaste .</cp:lastModifiedBy>
  <cp:lastPrinted>2025-10-12T05:46:44Z</cp:lastPrinted>
  <dcterms:created xsi:type="dcterms:W3CDTF">2025-07-30T06:13:56Z</dcterms:created>
  <dcterms:modified xsi:type="dcterms:W3CDTF">2025-10-16T14:31:32Z</dcterms:modified>
</cp:coreProperties>
</file>