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A1DAFDC8-4069-48F0-8193-6F79B644D72E}" xr6:coauthVersionLast="47" xr6:coauthVersionMax="47" xr10:uidLastSave="{00000000-0000-0000-0000-000000000000}"/>
  <bookViews>
    <workbookView xWindow="-108" yWindow="-108" windowWidth="23256" windowHeight="12576" firstSheet="1" activeTab="3" xr2:uid="{00000000-000D-0000-FFFF-FFFF00000000}"/>
  </bookViews>
  <sheets>
    <sheet name="LISTE DES INGREDIENTS" sheetId="5" r:id="rId1"/>
    <sheet name="SEMAINE 1 HIVER LUNDI" sheetId="4" r:id="rId2"/>
    <sheet name="S1 HIVER MARDI" sheetId="6" r:id="rId3"/>
    <sheet name="Récap" sheetId="7" r:id="rId4"/>
  </sheets>
  <definedNames>
    <definedName name="t_Sem1_Hiv_Lun">'SEMAINE 1 HIVER LUNDI'!$A$1:$R$65</definedName>
    <definedName name="t_Sem1_Hiv_Mar">'S1 HIVER MARDI'!$A$1:$R$76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7" l="1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Q60" i="4"/>
  <c r="Q17" i="4"/>
  <c r="Q65" i="4"/>
  <c r="O60" i="6"/>
  <c r="Q62" i="6"/>
  <c r="Q66" i="6"/>
  <c r="Q72" i="6"/>
  <c r="P52" i="6"/>
  <c r="R33" i="6"/>
  <c r="R23" i="6"/>
  <c r="O35" i="6"/>
  <c r="O65" i="4"/>
  <c r="O52" i="4"/>
  <c r="Q52" i="4" s="1"/>
  <c r="O51" i="4"/>
  <c r="Q51" i="4" s="1"/>
  <c r="P36" i="4"/>
  <c r="R33" i="4"/>
  <c r="R27" i="4"/>
  <c r="P75" i="6"/>
  <c r="O76" i="6"/>
  <c r="O75" i="6"/>
  <c r="O74" i="6"/>
  <c r="O73" i="6"/>
  <c r="O71" i="6"/>
  <c r="O69" i="6"/>
  <c r="Q69" i="6" s="1"/>
  <c r="O68" i="6"/>
  <c r="Q68" i="6" s="1"/>
  <c r="O67" i="6"/>
  <c r="Q67" i="6" s="1"/>
  <c r="O65" i="6"/>
  <c r="O64" i="6"/>
  <c r="O63" i="6"/>
  <c r="O59" i="6"/>
  <c r="Q59" i="6" s="1"/>
  <c r="Q58" i="6" s="1"/>
  <c r="O57" i="6"/>
  <c r="Q57" i="6" s="1"/>
  <c r="O56" i="6"/>
  <c r="Q56" i="6" s="1"/>
  <c r="O55" i="6"/>
  <c r="Q55" i="6" s="1"/>
  <c r="O54" i="6"/>
  <c r="Q54" i="6" s="1"/>
  <c r="O52" i="6"/>
  <c r="P50" i="6"/>
  <c r="Q50" i="6" s="1"/>
  <c r="P49" i="6"/>
  <c r="Q49" i="6" s="1"/>
  <c r="P47" i="6"/>
  <c r="P46" i="6"/>
  <c r="P41" i="6"/>
  <c r="Q41" i="6" s="1"/>
  <c r="O50" i="6"/>
  <c r="O49" i="6"/>
  <c r="O48" i="6"/>
  <c r="Q48" i="6" s="1"/>
  <c r="O47" i="6"/>
  <c r="Q47" i="6" s="1"/>
  <c r="O46" i="6"/>
  <c r="O45" i="6"/>
  <c r="O41" i="6"/>
  <c r="O38" i="6"/>
  <c r="O37" i="6"/>
  <c r="O36" i="6"/>
  <c r="O33" i="6"/>
  <c r="Q33" i="6" s="1"/>
  <c r="O32" i="6"/>
  <c r="Q32" i="6" s="1"/>
  <c r="O31" i="6"/>
  <c r="Q31" i="6" s="1"/>
  <c r="O29" i="6"/>
  <c r="O28" i="6"/>
  <c r="O25" i="6"/>
  <c r="P23" i="6"/>
  <c r="O23" i="6"/>
  <c r="Q23" i="6" s="1"/>
  <c r="P16" i="6"/>
  <c r="O17" i="6"/>
  <c r="O15" i="6"/>
  <c r="O14" i="6"/>
  <c r="O13" i="6"/>
  <c r="O12" i="6"/>
  <c r="O11" i="6"/>
  <c r="O16" i="6"/>
  <c r="O10" i="6"/>
  <c r="O8" i="6"/>
  <c r="O7" i="6"/>
  <c r="Q7" i="6" s="1"/>
  <c r="O6" i="6"/>
  <c r="Q6" i="6" s="1"/>
  <c r="O5" i="6"/>
  <c r="Q5" i="6" s="1"/>
  <c r="F71" i="6"/>
  <c r="G76" i="6"/>
  <c r="P76" i="6" s="1"/>
  <c r="G75" i="6"/>
  <c r="G74" i="6"/>
  <c r="P74" i="6" s="1"/>
  <c r="G73" i="6"/>
  <c r="P73" i="6" s="1"/>
  <c r="Q71" i="6"/>
  <c r="Q70" i="6" s="1"/>
  <c r="G65" i="6"/>
  <c r="P65" i="6" s="1"/>
  <c r="Q65" i="6" s="1"/>
  <c r="G64" i="6"/>
  <c r="P64" i="6" s="1"/>
  <c r="G63" i="6"/>
  <c r="P63" i="6" s="1"/>
  <c r="Q40" i="6"/>
  <c r="G50" i="6"/>
  <c r="G49" i="6"/>
  <c r="G48" i="6"/>
  <c r="P48" i="6" s="1"/>
  <c r="G47" i="6"/>
  <c r="G46" i="6"/>
  <c r="G45" i="6"/>
  <c r="P45" i="6" s="1"/>
  <c r="G38" i="6"/>
  <c r="P38" i="6" s="1"/>
  <c r="G37" i="6"/>
  <c r="P37" i="6" s="1"/>
  <c r="G36" i="6"/>
  <c r="P36" i="6" s="1"/>
  <c r="G35" i="6"/>
  <c r="P35" i="6" s="1"/>
  <c r="G29" i="6"/>
  <c r="P29" i="6" s="1"/>
  <c r="G28" i="6"/>
  <c r="P28" i="6" s="1"/>
  <c r="Q25" i="6"/>
  <c r="F25" i="6"/>
  <c r="G23" i="6"/>
  <c r="F23" i="6"/>
  <c r="G17" i="6"/>
  <c r="P17" i="6" s="1"/>
  <c r="G16" i="6"/>
  <c r="G15" i="6"/>
  <c r="P15" i="6" s="1"/>
  <c r="G14" i="6"/>
  <c r="P14" i="6" s="1"/>
  <c r="Q14" i="6" s="1"/>
  <c r="G13" i="6"/>
  <c r="P13" i="6" s="1"/>
  <c r="G12" i="6"/>
  <c r="P12" i="6" s="1"/>
  <c r="G11" i="6"/>
  <c r="P11" i="6" s="1"/>
  <c r="G10" i="6"/>
  <c r="P10" i="6" s="1"/>
  <c r="Q8" i="6"/>
  <c r="G10" i="4"/>
  <c r="G9" i="4"/>
  <c r="G8" i="4"/>
  <c r="G7" i="4"/>
  <c r="P7" i="4" s="1"/>
  <c r="P58" i="4"/>
  <c r="O58" i="4"/>
  <c r="O57" i="4"/>
  <c r="P56" i="4"/>
  <c r="O56" i="4"/>
  <c r="P60" i="4"/>
  <c r="P62" i="4"/>
  <c r="P63" i="4"/>
  <c r="P65" i="4"/>
  <c r="Q62" i="4"/>
  <c r="O63" i="4"/>
  <c r="O62" i="4"/>
  <c r="O60" i="4"/>
  <c r="O55" i="4"/>
  <c r="Q55" i="4" s="1"/>
  <c r="O54" i="4"/>
  <c r="Q54" i="4" s="1"/>
  <c r="O53" i="4"/>
  <c r="Q53" i="4" s="1"/>
  <c r="O49" i="4"/>
  <c r="O48" i="4"/>
  <c r="O47" i="4"/>
  <c r="O46" i="4"/>
  <c r="O45" i="4"/>
  <c r="O44" i="4"/>
  <c r="O43" i="4"/>
  <c r="O42" i="4"/>
  <c r="O41" i="4"/>
  <c r="Q39" i="4"/>
  <c r="P39" i="4"/>
  <c r="O39" i="4"/>
  <c r="K38" i="4"/>
  <c r="O36" i="4"/>
  <c r="O34" i="4"/>
  <c r="Q34" i="4" s="1"/>
  <c r="O33" i="4"/>
  <c r="Q33" i="4" s="1"/>
  <c r="O31" i="4"/>
  <c r="Q31" i="4" s="1"/>
  <c r="O30" i="4"/>
  <c r="Q30" i="4" s="1"/>
  <c r="O29" i="4"/>
  <c r="Q29" i="4" s="1"/>
  <c r="O28" i="4"/>
  <c r="Q28" i="4" s="1"/>
  <c r="O27" i="4"/>
  <c r="Q27" i="4" s="1"/>
  <c r="O20" i="4"/>
  <c r="Q20" i="4" s="1"/>
  <c r="O25" i="4"/>
  <c r="Q25" i="4" s="1"/>
  <c r="O19" i="4"/>
  <c r="G49" i="4"/>
  <c r="P49" i="4" s="1"/>
  <c r="G48" i="4"/>
  <c r="P48" i="4" s="1"/>
  <c r="G47" i="4"/>
  <c r="P47" i="4" s="1"/>
  <c r="G46" i="4"/>
  <c r="P46" i="4" s="1"/>
  <c r="G45" i="4"/>
  <c r="P45" i="4" s="1"/>
  <c r="G44" i="4"/>
  <c r="P44" i="4" s="1"/>
  <c r="G43" i="4"/>
  <c r="P43" i="4" s="1"/>
  <c r="G42" i="4"/>
  <c r="P42" i="4" s="1"/>
  <c r="G41" i="4"/>
  <c r="P41" i="4" s="1"/>
  <c r="Q41" i="4" s="1"/>
  <c r="P23" i="4"/>
  <c r="P22" i="4"/>
  <c r="O22" i="4"/>
  <c r="G23" i="4"/>
  <c r="G22" i="4"/>
  <c r="F25" i="4"/>
  <c r="G19" i="4"/>
  <c r="P19" i="4" s="1"/>
  <c r="F19" i="4"/>
  <c r="P17" i="4"/>
  <c r="O17" i="4"/>
  <c r="O7" i="4"/>
  <c r="G5" i="4"/>
  <c r="Q38" i="4"/>
  <c r="G52" i="6"/>
  <c r="F52" i="6"/>
  <c r="G43" i="6"/>
  <c r="P43" i="6" s="1"/>
  <c r="F43" i="6"/>
  <c r="O43" i="6" s="1"/>
  <c r="K70" i="6"/>
  <c r="K72" i="6"/>
  <c r="K66" i="6"/>
  <c r="F59" i="6"/>
  <c r="K58" i="6"/>
  <c r="K60" i="6"/>
  <c r="K61" i="6"/>
  <c r="K62" i="6"/>
  <c r="K53" i="6"/>
  <c r="K51" i="6"/>
  <c r="K44" i="6"/>
  <c r="K42" i="6"/>
  <c r="K40" i="6"/>
  <c r="K34" i="6"/>
  <c r="K30" i="6"/>
  <c r="K27" i="6"/>
  <c r="K26" i="6"/>
  <c r="K24" i="6"/>
  <c r="K18" i="6"/>
  <c r="K9" i="6"/>
  <c r="K4" i="6"/>
  <c r="E3" i="7"/>
  <c r="Q42" i="4" l="1"/>
  <c r="Q73" i="6"/>
  <c r="Q45" i="6"/>
  <c r="Q44" i="6" s="1"/>
  <c r="Q38" i="6"/>
  <c r="Q37" i="6"/>
  <c r="Q36" i="6"/>
  <c r="Q13" i="6"/>
  <c r="Q17" i="6"/>
  <c r="Q15" i="6"/>
  <c r="Q12" i="6"/>
  <c r="Q63" i="4"/>
  <c r="Q46" i="4"/>
  <c r="Q49" i="4"/>
  <c r="Q47" i="4"/>
  <c r="Q45" i="4"/>
  <c r="Q43" i="4"/>
  <c r="Q36" i="4"/>
  <c r="Q19" i="4"/>
  <c r="Q63" i="6"/>
  <c r="Q75" i="6"/>
  <c r="Q74" i="6"/>
  <c r="Q76" i="6"/>
  <c r="Q64" i="6"/>
  <c r="Q53" i="6"/>
  <c r="Q52" i="6"/>
  <c r="Q51" i="6" s="1"/>
  <c r="Q46" i="6"/>
  <c r="Q43" i="6"/>
  <c r="Q42" i="6" s="1"/>
  <c r="Q35" i="6"/>
  <c r="Q34" i="6" s="1"/>
  <c r="Q30" i="6"/>
  <c r="Q29" i="6"/>
  <c r="Q28" i="6"/>
  <c r="Q16" i="6"/>
  <c r="Q11" i="6"/>
  <c r="Q10" i="6"/>
  <c r="Q44" i="4"/>
  <c r="Q48" i="4"/>
  <c r="Q24" i="6"/>
  <c r="Q18" i="6"/>
  <c r="Q4" i="6"/>
  <c r="Q27" i="6" l="1"/>
  <c r="R27" i="6" s="1"/>
  <c r="Q9" i="6"/>
  <c r="G17" i="4"/>
  <c r="F17" i="4"/>
  <c r="Q64" i="4"/>
  <c r="Q61" i="4"/>
  <c r="Q59" i="4"/>
  <c r="Q50" i="4"/>
  <c r="Q40" i="4"/>
  <c r="Q35" i="4"/>
  <c r="Q32" i="4"/>
  <c r="Q26" i="4"/>
  <c r="Q24" i="4"/>
  <c r="Q18" i="4"/>
  <c r="Q16" i="4"/>
  <c r="K16" i="4"/>
  <c r="K18" i="4"/>
  <c r="K21" i="4"/>
  <c r="K24" i="4"/>
  <c r="K20" i="4"/>
  <c r="K26" i="4"/>
  <c r="K32" i="4"/>
  <c r="K35" i="4"/>
  <c r="K40" i="4"/>
  <c r="K50" i="4"/>
  <c r="G60" i="4"/>
  <c r="K57" i="4"/>
  <c r="K58" i="4"/>
  <c r="K59" i="4"/>
  <c r="K56" i="4"/>
  <c r="K64" i="4"/>
  <c r="K61" i="4"/>
  <c r="G65" i="4"/>
  <c r="O15" i="4"/>
  <c r="O14" i="4"/>
  <c r="O13" i="4"/>
  <c r="O12" i="4" l="1"/>
  <c r="K11" i="4"/>
  <c r="G15" i="4"/>
  <c r="P15" i="4" s="1"/>
  <c r="G14" i="4"/>
  <c r="P14" i="4" s="1"/>
  <c r="G13" i="4"/>
  <c r="P13" i="4" s="1"/>
  <c r="G12" i="4"/>
  <c r="O23" i="4"/>
  <c r="Q23" i="4" s="1"/>
  <c r="R23" i="4" s="1"/>
  <c r="Q22" i="4"/>
  <c r="Q21" i="4" s="1"/>
  <c r="P10" i="4"/>
  <c r="O10" i="4"/>
  <c r="P9" i="4"/>
  <c r="O9" i="4"/>
  <c r="P8" i="4"/>
  <c r="O8" i="4"/>
  <c r="K6" i="4"/>
  <c r="P5" i="4"/>
  <c r="O5" i="4"/>
  <c r="F5" i="4"/>
  <c r="K4" i="4"/>
  <c r="P12" i="4" l="1"/>
  <c r="Q12" i="4" s="1"/>
  <c r="Q13" i="4"/>
  <c r="Q15" i="4"/>
  <c r="Q14" i="4"/>
  <c r="Q8" i="4"/>
  <c r="Q7" i="4"/>
  <c r="Q9" i="4"/>
  <c r="Q10" i="4"/>
  <c r="Q5" i="4"/>
  <c r="Q4" i="4" s="1"/>
  <c r="Q6" i="4" l="1"/>
  <c r="Q11" i="4"/>
</calcChain>
</file>

<file path=xl/sharedStrings.xml><?xml version="1.0" encoding="utf-8"?>
<sst xmlns="http://schemas.openxmlformats.org/spreadsheetml/2006/main" count="249" uniqueCount="112">
  <si>
    <t>LUNDI</t>
  </si>
  <si>
    <t>MARDI</t>
  </si>
  <si>
    <t>PUREE</t>
  </si>
  <si>
    <t>ROTI DE BŒUF</t>
  </si>
  <si>
    <t>SEMOULE</t>
  </si>
  <si>
    <t>SALADE VERTE</t>
  </si>
  <si>
    <t>RISOTTO</t>
  </si>
  <si>
    <t>RIZ</t>
  </si>
  <si>
    <t>POTAGE</t>
  </si>
  <si>
    <t xml:space="preserve"> </t>
  </si>
  <si>
    <t>SAUCE CREME</t>
  </si>
  <si>
    <t>FARINE</t>
  </si>
  <si>
    <t>OIGNONS</t>
  </si>
  <si>
    <t>CREME LIQUIDE</t>
  </si>
  <si>
    <t>FOND DE VOLAILLE</t>
  </si>
  <si>
    <t>STEAK HACHE DE POULET</t>
  </si>
  <si>
    <t>TERRINE DE DINDONNEAU</t>
  </si>
  <si>
    <t>DINDONNEAU</t>
  </si>
  <si>
    <t>OMELETTE NATURE</t>
  </si>
  <si>
    <t>MIXE LISSE JAMBON BRAISE</t>
  </si>
  <si>
    <t>RATATOUILLE SURG</t>
  </si>
  <si>
    <t>RATATOUILLE EN BOITE</t>
  </si>
  <si>
    <t>RATATOUILLE NATURE</t>
  </si>
  <si>
    <t>FLAN DE RATATOUILLE</t>
  </si>
  <si>
    <t>MIXE DE RATATOUILLE</t>
  </si>
  <si>
    <t>DEJEUNER</t>
  </si>
  <si>
    <t>DINER</t>
  </si>
  <si>
    <t>FLAN DE TAGLIATELLES POISSONS</t>
  </si>
  <si>
    <t>FILET DE POISSON NATURE + CITRON</t>
  </si>
  <si>
    <t>MIXE LISSE FRICASSE DE POULET A L'ANCIENNE</t>
  </si>
  <si>
    <t>SAUCISSON A L'AIL</t>
  </si>
  <si>
    <t>EPINARDS HACHES VAPEUR</t>
  </si>
  <si>
    <t>MIXE D'EPINARDS</t>
  </si>
  <si>
    <t>TAGLIATELLES</t>
  </si>
  <si>
    <t>PATIENTS</t>
  </si>
  <si>
    <t>DINDONNEAU SAUCE CREME + NATURE</t>
  </si>
  <si>
    <t>STEAK DE POULET  + NATURE GRILLE</t>
  </si>
  <si>
    <t xml:space="preserve">PATIENTS </t>
  </si>
  <si>
    <t>CLIENTS</t>
  </si>
  <si>
    <t xml:space="preserve">CLIENTS </t>
  </si>
  <si>
    <t>GRAMMAGES (en G)</t>
  </si>
  <si>
    <t>TOTAL</t>
  </si>
  <si>
    <t xml:space="preserve">RATATOUILLE </t>
  </si>
  <si>
    <t>AIL</t>
  </si>
  <si>
    <t>EPAISSISSANT</t>
  </si>
  <si>
    <t>OMELETTE SURG</t>
  </si>
  <si>
    <t>TAUX DE FREINTE (en %) ET/OU POIDS PAR BOITE (en G)</t>
  </si>
  <si>
    <t>EFFECTIF</t>
  </si>
  <si>
    <t xml:space="preserve">TOTAL </t>
  </si>
  <si>
    <r>
      <t xml:space="preserve">APPAREIL AUX POISSONS </t>
    </r>
    <r>
      <rPr>
        <sz val="11"/>
        <color rgb="FFFF0000"/>
        <rFont val="Calibri"/>
        <family val="2"/>
        <scheme val="minor"/>
      </rPr>
      <t>+ GRUYERE ET SANS GRUYERE</t>
    </r>
  </si>
  <si>
    <t>SAUMON CUBE</t>
  </si>
  <si>
    <t>CIBOULETTE</t>
  </si>
  <si>
    <t xml:space="preserve">ECHALOTES </t>
  </si>
  <si>
    <t xml:space="preserve">CREME LIQUIDE </t>
  </si>
  <si>
    <t>FUMET DE POISSON</t>
  </si>
  <si>
    <t xml:space="preserve">VIN BLANC </t>
  </si>
  <si>
    <t>POISSON BLANC CUBE</t>
  </si>
  <si>
    <t>ANETH</t>
  </si>
  <si>
    <t>TAGLIATELLE</t>
  </si>
  <si>
    <t>POISSON</t>
  </si>
  <si>
    <t>EPINARDS</t>
  </si>
  <si>
    <r>
      <t xml:space="preserve">QUANTITES en PRODUCTION  </t>
    </r>
    <r>
      <rPr>
        <b/>
        <sz val="12"/>
        <color theme="1"/>
        <rFont val="Calibri"/>
        <family val="2"/>
        <scheme val="minor"/>
      </rPr>
      <t>Calcul: =(Qté KG* eff /100)+((Qté KG*eff t/100)* Taux de freinte/100)</t>
    </r>
  </si>
  <si>
    <t xml:space="preserve">Liste des ingrédients </t>
  </si>
  <si>
    <t xml:space="preserve">OEUFS </t>
  </si>
  <si>
    <t xml:space="preserve">FARINE </t>
  </si>
  <si>
    <t>TERRINE D'HACHIS PARMENTIER</t>
  </si>
  <si>
    <t>VIANDE HACHIS PARMENTIER</t>
  </si>
  <si>
    <t>PAIN DE MIE SANS CROUTE</t>
  </si>
  <si>
    <t>HACHIS PARMENTIER MAISON + S/GRUYERE</t>
  </si>
  <si>
    <t>VIANDE EGRENEE</t>
  </si>
  <si>
    <t>VIN BLANC</t>
  </si>
  <si>
    <t>TOMATE PELEE</t>
  </si>
  <si>
    <t>PERSIL</t>
  </si>
  <si>
    <t>FOND BRUN</t>
  </si>
  <si>
    <t>ECHALOTE</t>
  </si>
  <si>
    <t>CONCENTRE TOMATE</t>
  </si>
  <si>
    <t>ROTI DE BŒUF + SAUCE + NATURE</t>
  </si>
  <si>
    <t>EGRENE DE BŒUF + SAUCE + NATURE</t>
  </si>
  <si>
    <t>MIXE LISSE DE PORC MOUTARDE ESTRAGON</t>
  </si>
  <si>
    <t>FLAN DE PATATE DOUCE</t>
  </si>
  <si>
    <t xml:space="preserve">ICEBERG </t>
  </si>
  <si>
    <t xml:space="preserve">ŒUFS DURS </t>
  </si>
  <si>
    <t>PATATE DOUCE</t>
  </si>
  <si>
    <t>ŒUF LIQUIDE</t>
  </si>
  <si>
    <t>SAUCE CREME OIGNONS</t>
  </si>
  <si>
    <t xml:space="preserve">PUREE </t>
  </si>
  <si>
    <t>LAIT ENTIER</t>
  </si>
  <si>
    <t xml:space="preserve">GRUYERE </t>
  </si>
  <si>
    <t xml:space="preserve">CORDON BLEU </t>
  </si>
  <si>
    <t>SAUCE FROMAGE</t>
  </si>
  <si>
    <t>BLOC BLEU</t>
  </si>
  <si>
    <t>FROMAGE RAPE</t>
  </si>
  <si>
    <t>MARGARINE</t>
  </si>
  <si>
    <t>LAIT</t>
  </si>
  <si>
    <t>DINDONNEAU HACHE NATURE</t>
  </si>
  <si>
    <t>QUENELLE DE VOLAILLE</t>
  </si>
  <si>
    <t>MIXE LISSE SAUMON A L'OSEILLE</t>
  </si>
  <si>
    <t>MOUSSE DE FOIE</t>
  </si>
  <si>
    <t xml:space="preserve">POELEE DE CHAMPIGNONS </t>
  </si>
  <si>
    <t>CHAMPIGNONS SURG</t>
  </si>
  <si>
    <t>FLAN DE POELEE DE LEGUMES</t>
  </si>
  <si>
    <t>POELEE DE LEGUMES</t>
  </si>
  <si>
    <t>MIXE DE 3 LEGUMES</t>
  </si>
  <si>
    <t>PUREE DE 3 LEGUMES SURG</t>
  </si>
  <si>
    <t>FROMAGE ITALIEN</t>
  </si>
  <si>
    <r>
      <t xml:space="preserve">RECETTE QUANTITES POUR 100 PRS (en Kg)   </t>
    </r>
    <r>
      <rPr>
        <b/>
        <sz val="12"/>
        <color theme="1"/>
        <rFont val="Calibri"/>
        <family val="2"/>
        <scheme val="minor"/>
      </rPr>
      <t>Calcul pour le client: =Qté KG patient* Gram client/Gram patient</t>
    </r>
  </si>
  <si>
    <t>CHAMPIGNONS EN BOITE</t>
  </si>
  <si>
    <t>NBRE DE BOITES</t>
  </si>
  <si>
    <r>
      <t xml:space="preserve">RECETTE QUANTITES POUR 100 PRS (en Kg)  </t>
    </r>
    <r>
      <rPr>
        <b/>
        <sz val="12"/>
        <color theme="1"/>
        <rFont val="Calibri"/>
        <family val="2"/>
        <scheme val="minor"/>
      </rPr>
      <t>Calcul pour le client: =Qté KG patient* Gram client/Gram patient</t>
    </r>
  </si>
  <si>
    <t>Ingrédient</t>
  </si>
  <si>
    <t>Total</t>
  </si>
  <si>
    <t>Il faut une liste complète de ingrédients et faire attention au nombre de ligne de chaque onglet et ajuster la formule de calcul en conséquence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</si>
</sst>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</font>
  </fonts>
  <fills count="2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/>
      <top style="thick">
        <color indexed="64"/>
      </top>
      <bottom style="thin">
        <color auto="1"/>
      </bottom>
      <diagonal/>
    </border>
    <border>
      <left/>
      <right style="medium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/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/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indexed="64"/>
      </bottom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auto="1"/>
      </left>
      <right/>
      <top style="medium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361">
    <xf numFmtId="0" fontId="0" fillId="0" borderId="0" xfId="0"/>
    <xf numFmtId="0" fontId="0" fillId="0" borderId="0" xfId="0" applyAlignment="1">
      <alignment horizontal="center"/>
    </xf>
    <xf numFmtId="0" fontId="8" fillId="0" borderId="2" xfId="0" applyFont="1" applyBorder="1"/>
    <xf numFmtId="0" fontId="0" fillId="6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0" fillId="7" borderId="7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1" fillId="8" borderId="2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0" fillId="10" borderId="6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7" fillId="0" borderId="31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1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center"/>
    </xf>
    <xf numFmtId="0" fontId="0" fillId="10" borderId="36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8" fillId="0" borderId="36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3" borderId="36" xfId="0" applyFill="1" applyBorder="1"/>
    <xf numFmtId="0" fontId="2" fillId="0" borderId="6" xfId="0" applyFont="1" applyBorder="1"/>
    <xf numFmtId="0" fontId="2" fillId="0" borderId="26" xfId="0" applyFont="1" applyBorder="1" applyAlignment="1">
      <alignment horizontal="left"/>
    </xf>
    <xf numFmtId="0" fontId="3" fillId="0" borderId="6" xfId="0" applyFont="1" applyBorder="1"/>
    <xf numFmtId="0" fontId="15" fillId="0" borderId="26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4" fillId="0" borderId="35" xfId="0" applyFont="1" applyBorder="1" applyAlignment="1">
      <alignment horizontal="left"/>
    </xf>
    <xf numFmtId="0" fontId="0" fillId="0" borderId="6" xfId="0" applyBorder="1"/>
    <xf numFmtId="0" fontId="0" fillId="0" borderId="33" xfId="0" applyBorder="1"/>
    <xf numFmtId="0" fontId="17" fillId="0" borderId="35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0" fillId="0" borderId="9" xfId="0" applyBorder="1"/>
    <xf numFmtId="0" fontId="0" fillId="10" borderId="18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0" borderId="1" xfId="0" applyFill="1" applyBorder="1"/>
    <xf numFmtId="0" fontId="0" fillId="10" borderId="38" xfId="0" applyFill="1" applyBorder="1" applyAlignment="1">
      <alignment horizontal="center"/>
    </xf>
    <xf numFmtId="0" fontId="1" fillId="12" borderId="26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0" fontId="0" fillId="13" borderId="1" xfId="0" applyFill="1" applyBorder="1"/>
    <xf numFmtId="0" fontId="0" fillId="14" borderId="6" xfId="0" applyFill="1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8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17" borderId="33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36" xfId="0" applyFill="1" applyBorder="1" applyAlignment="1">
      <alignment horizontal="center"/>
    </xf>
    <xf numFmtId="0" fontId="1" fillId="16" borderId="7" xfId="0" applyFont="1" applyFill="1" applyBorder="1" applyAlignment="1">
      <alignment horizontal="center"/>
    </xf>
    <xf numFmtId="0" fontId="1" fillId="16" borderId="20" xfId="0" applyFont="1" applyFill="1" applyBorder="1" applyAlignment="1">
      <alignment horizontal="center"/>
    </xf>
    <xf numFmtId="1" fontId="1" fillId="16" borderId="29" xfId="0" applyNumberFormat="1" applyFont="1" applyFill="1" applyBorder="1" applyAlignment="1">
      <alignment horizontal="center"/>
    </xf>
    <xf numFmtId="1" fontId="1" fillId="16" borderId="27" xfId="0" applyNumberFormat="1" applyFont="1" applyFill="1" applyBorder="1" applyAlignment="1">
      <alignment horizontal="center"/>
    </xf>
    <xf numFmtId="0" fontId="14" fillId="0" borderId="26" xfId="0" applyFont="1" applyBorder="1" applyAlignment="1">
      <alignment horizontal="left"/>
    </xf>
    <xf numFmtId="0" fontId="0" fillId="3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0" borderId="36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8" fillId="0" borderId="31" xfId="0" applyFont="1" applyBorder="1" applyAlignment="1">
      <alignment horizontal="left" vertical="center"/>
    </xf>
    <xf numFmtId="0" fontId="1" fillId="10" borderId="26" xfId="0" applyFont="1" applyFill="1" applyBorder="1" applyAlignment="1">
      <alignment horizontal="center"/>
    </xf>
    <xf numFmtId="0" fontId="1" fillId="10" borderId="27" xfId="0" applyFont="1" applyFill="1" applyBorder="1" applyAlignment="1">
      <alignment horizontal="center"/>
    </xf>
    <xf numFmtId="1" fontId="8" fillId="9" borderId="2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0" fillId="10" borderId="36" xfId="0" applyFill="1" applyBorder="1"/>
    <xf numFmtId="0" fontId="14" fillId="0" borderId="26" xfId="0" applyFont="1" applyBorder="1"/>
    <xf numFmtId="0" fontId="14" fillId="0" borderId="8" xfId="0" applyFont="1" applyBorder="1"/>
    <xf numFmtId="0" fontId="8" fillId="0" borderId="2" xfId="0" applyFont="1" applyBorder="1" applyAlignment="1">
      <alignment vertical="center"/>
    </xf>
    <xf numFmtId="0" fontId="0" fillId="10" borderId="18" xfId="0" applyFill="1" applyBorder="1"/>
    <xf numFmtId="0" fontId="1" fillId="2" borderId="18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2" fillId="0" borderId="9" xfId="0" applyFont="1" applyBorder="1"/>
    <xf numFmtId="0" fontId="0" fillId="14" borderId="17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1" fillId="15" borderId="16" xfId="0" applyFon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8" borderId="17" xfId="0" applyFont="1" applyFill="1" applyBorder="1" applyAlignment="1">
      <alignment horizontal="center"/>
    </xf>
    <xf numFmtId="0" fontId="0" fillId="17" borderId="27" xfId="0" applyFill="1" applyBorder="1" applyAlignment="1">
      <alignment horizontal="center"/>
    </xf>
    <xf numFmtId="0" fontId="9" fillId="17" borderId="27" xfId="0" applyFont="1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13" fillId="8" borderId="6" xfId="0" applyFont="1" applyFill="1" applyBorder="1" applyAlignment="1">
      <alignment horizontal="center"/>
    </xf>
    <xf numFmtId="0" fontId="0" fillId="10" borderId="43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1" fillId="8" borderId="50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1" fillId="12" borderId="51" xfId="0" applyFont="1" applyFill="1" applyBorder="1" applyAlignment="1">
      <alignment horizontal="center"/>
    </xf>
    <xf numFmtId="0" fontId="0" fillId="13" borderId="52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8" borderId="53" xfId="0" applyFill="1" applyBorder="1"/>
    <xf numFmtId="0" fontId="0" fillId="10" borderId="33" xfId="0" applyFill="1" applyBorder="1" applyAlignment="1">
      <alignment horizontal="center"/>
    </xf>
    <xf numFmtId="0" fontId="0" fillId="14" borderId="51" xfId="0" applyFill="1" applyBorder="1" applyAlignment="1">
      <alignment horizontal="center"/>
    </xf>
    <xf numFmtId="0" fontId="0" fillId="10" borderId="45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1" fillId="15" borderId="53" xfId="0" applyFont="1" applyFill="1" applyBorder="1" applyAlignment="1">
      <alignment horizontal="center"/>
    </xf>
    <xf numFmtId="0" fontId="0" fillId="10" borderId="47" xfId="0" applyFill="1" applyBorder="1" applyAlignment="1">
      <alignment horizontal="center"/>
    </xf>
    <xf numFmtId="0" fontId="0" fillId="17" borderId="28" xfId="0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2" fillId="0" borderId="33" xfId="0" applyFont="1" applyBorder="1"/>
    <xf numFmtId="0" fontId="8" fillId="0" borderId="55" xfId="0" applyFont="1" applyBorder="1"/>
    <xf numFmtId="0" fontId="1" fillId="8" borderId="34" xfId="0" applyFont="1" applyFill="1" applyBorder="1" applyAlignment="1">
      <alignment horizontal="center"/>
    </xf>
    <xf numFmtId="0" fontId="1" fillId="5" borderId="53" xfId="0" applyFont="1" applyFill="1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0" fillId="6" borderId="56" xfId="0" applyFill="1" applyBorder="1" applyAlignment="1">
      <alignment horizontal="center"/>
    </xf>
    <xf numFmtId="0" fontId="0" fillId="8" borderId="47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0" fontId="1" fillId="12" borderId="59" xfId="0" applyFont="1" applyFill="1" applyBorder="1" applyAlignment="1">
      <alignment horizontal="center"/>
    </xf>
    <xf numFmtId="0" fontId="1" fillId="10" borderId="60" xfId="0" applyFont="1" applyFill="1" applyBorder="1" applyAlignment="1">
      <alignment horizontal="center"/>
    </xf>
    <xf numFmtId="0" fontId="0" fillId="8" borderId="61" xfId="0" applyFill="1" applyBorder="1" applyAlignment="1">
      <alignment horizontal="center"/>
    </xf>
    <xf numFmtId="0" fontId="0" fillId="8" borderId="62" xfId="0" applyFill="1" applyBorder="1"/>
    <xf numFmtId="0" fontId="0" fillId="14" borderId="59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1" fillId="15" borderId="62" xfId="0" applyFont="1" applyFill="1" applyBorder="1" applyAlignment="1">
      <alignment horizontal="center"/>
    </xf>
    <xf numFmtId="0" fontId="0" fillId="10" borderId="63" xfId="0" applyFill="1" applyBorder="1" applyAlignment="1">
      <alignment horizontal="center"/>
    </xf>
    <xf numFmtId="0" fontId="7" fillId="8" borderId="47" xfId="0" applyFont="1" applyFill="1" applyBorder="1" applyAlignment="1">
      <alignment horizontal="center"/>
    </xf>
    <xf numFmtId="0" fontId="0" fillId="17" borderId="59" xfId="0" applyFill="1" applyBorder="1" applyAlignment="1">
      <alignment horizontal="center"/>
    </xf>
    <xf numFmtId="0" fontId="7" fillId="8" borderId="51" xfId="0" applyFont="1" applyFill="1" applyBorder="1" applyAlignment="1">
      <alignment horizontal="center"/>
    </xf>
    <xf numFmtId="0" fontId="0" fillId="10" borderId="60" xfId="0" applyFill="1" applyBorder="1" applyAlignment="1">
      <alignment horizontal="center"/>
    </xf>
    <xf numFmtId="0" fontId="7" fillId="8" borderId="53" xfId="0" applyFont="1" applyFill="1" applyBorder="1" applyAlignment="1">
      <alignment horizontal="center"/>
    </xf>
    <xf numFmtId="0" fontId="1" fillId="8" borderId="52" xfId="0" applyFont="1" applyFill="1" applyBorder="1" applyAlignment="1">
      <alignment horizontal="center"/>
    </xf>
    <xf numFmtId="0" fontId="0" fillId="13" borderId="35" xfId="0" applyFill="1" applyBorder="1" applyAlignment="1">
      <alignment horizontal="center"/>
    </xf>
    <xf numFmtId="0" fontId="13" fillId="8" borderId="33" xfId="0" applyFont="1" applyFill="1" applyBorder="1" applyAlignment="1">
      <alignment horizontal="center"/>
    </xf>
    <xf numFmtId="0" fontId="13" fillId="8" borderId="38" xfId="0" applyFont="1" applyFill="1" applyBorder="1" applyAlignment="1">
      <alignment horizontal="center"/>
    </xf>
    <xf numFmtId="0" fontId="1" fillId="8" borderId="32" xfId="0" applyFont="1" applyFill="1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8" borderId="53" xfId="0" applyFill="1" applyBorder="1" applyAlignment="1">
      <alignment horizontal="center"/>
    </xf>
    <xf numFmtId="0" fontId="0" fillId="8" borderId="48" xfId="0" applyFill="1" applyBorder="1" applyAlignment="1">
      <alignment horizontal="center"/>
    </xf>
    <xf numFmtId="0" fontId="0" fillId="8" borderId="49" xfId="0" applyFill="1" applyBorder="1" applyAlignment="1">
      <alignment horizontal="center"/>
    </xf>
    <xf numFmtId="0" fontId="0" fillId="8" borderId="52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0" fillId="17" borderId="54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8" fillId="0" borderId="50" xfId="0" applyFont="1" applyBorder="1"/>
    <xf numFmtId="0" fontId="0" fillId="3" borderId="50" xfId="0" applyFill="1" applyBorder="1" applyAlignment="1">
      <alignment horizontal="center"/>
    </xf>
    <xf numFmtId="0" fontId="0" fillId="17" borderId="52" xfId="0" applyFill="1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8" fillId="8" borderId="29" xfId="0" applyFont="1" applyFill="1" applyBorder="1" applyAlignment="1">
      <alignment horizontal="center"/>
    </xf>
    <xf numFmtId="0" fontId="9" fillId="10" borderId="17" xfId="0" applyFont="1" applyFill="1" applyBorder="1" applyAlignment="1">
      <alignment horizontal="center"/>
    </xf>
    <xf numFmtId="0" fontId="9" fillId="10" borderId="20" xfId="0" applyFont="1" applyFill="1" applyBorder="1" applyAlignment="1">
      <alignment horizontal="center"/>
    </xf>
    <xf numFmtId="0" fontId="3" fillId="0" borderId="33" xfId="0" applyFont="1" applyBorder="1"/>
    <xf numFmtId="0" fontId="15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0" fillId="8" borderId="35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1" fillId="10" borderId="53" xfId="0" applyFont="1" applyFill="1" applyBorder="1" applyAlignment="1">
      <alignment horizontal="center"/>
    </xf>
    <xf numFmtId="0" fontId="0" fillId="13" borderId="45" xfId="0" applyFill="1" applyBorder="1" applyAlignment="1">
      <alignment horizontal="center"/>
    </xf>
    <xf numFmtId="0" fontId="0" fillId="10" borderId="56" xfId="0" applyFill="1" applyBorder="1"/>
    <xf numFmtId="0" fontId="0" fillId="10" borderId="64" xfId="0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0" fontId="0" fillId="10" borderId="53" xfId="0" applyFill="1" applyBorder="1" applyAlignment="1">
      <alignment horizontal="center"/>
    </xf>
    <xf numFmtId="0" fontId="3" fillId="0" borderId="35" xfId="0" applyFont="1" applyBorder="1" applyAlignment="1">
      <alignment horizontal="left"/>
    </xf>
    <xf numFmtId="0" fontId="1" fillId="8" borderId="31" xfId="0" applyFont="1" applyFill="1" applyBorder="1" applyAlignment="1">
      <alignment horizontal="center"/>
    </xf>
    <xf numFmtId="0" fontId="0" fillId="10" borderId="56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15" fillId="0" borderId="12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1" fillId="10" borderId="31" xfId="0" applyFont="1" applyFill="1" applyBorder="1" applyAlignment="1">
      <alignment horizontal="center"/>
    </xf>
    <xf numFmtId="0" fontId="1" fillId="15" borderId="20" xfId="0" applyFont="1" applyFill="1" applyBorder="1" applyAlignment="1">
      <alignment horizontal="center"/>
    </xf>
    <xf numFmtId="0" fontId="1" fillId="10" borderId="50" xfId="0" applyFont="1" applyFill="1" applyBorder="1" applyAlignment="1">
      <alignment horizontal="center"/>
    </xf>
    <xf numFmtId="0" fontId="1" fillId="10" borderId="35" xfId="0" applyFont="1" applyFill="1" applyBorder="1" applyAlignment="1">
      <alignment horizontal="center"/>
    </xf>
    <xf numFmtId="0" fontId="0" fillId="14" borderId="56" xfId="0" applyFill="1" applyBorder="1" applyAlignment="1">
      <alignment horizontal="center"/>
    </xf>
    <xf numFmtId="0" fontId="1" fillId="15" borderId="56" xfId="0" applyFont="1" applyFill="1" applyBorder="1" applyAlignment="1">
      <alignment horizontal="center"/>
    </xf>
    <xf numFmtId="0" fontId="8" fillId="10" borderId="56" xfId="0" applyFont="1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0" fillId="17" borderId="45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14" fillId="0" borderId="33" xfId="0" applyFont="1" applyBorder="1" applyAlignment="1">
      <alignment horizontal="left"/>
    </xf>
    <xf numFmtId="0" fontId="1" fillId="5" borderId="62" xfId="0" applyFont="1" applyFill="1" applyBorder="1" applyAlignment="1">
      <alignment horizontal="center"/>
    </xf>
    <xf numFmtId="0" fontId="0" fillId="10" borderId="66" xfId="0" applyFill="1" applyBorder="1" applyAlignment="1">
      <alignment horizontal="center"/>
    </xf>
    <xf numFmtId="0" fontId="0" fillId="10" borderId="67" xfId="0" applyFill="1" applyBorder="1" applyAlignment="1">
      <alignment horizontal="left"/>
    </xf>
    <xf numFmtId="0" fontId="0" fillId="14" borderId="68" xfId="0" applyFill="1" applyBorder="1" applyAlignment="1">
      <alignment horizontal="left"/>
    </xf>
    <xf numFmtId="0" fontId="0" fillId="6" borderId="68" xfId="0" applyFill="1" applyBorder="1" applyAlignment="1">
      <alignment horizontal="left"/>
    </xf>
    <xf numFmtId="0" fontId="1" fillId="15" borderId="68" xfId="0" applyFont="1" applyFill="1" applyBorder="1" applyAlignment="1">
      <alignment horizontal="center"/>
    </xf>
    <xf numFmtId="0" fontId="8" fillId="10" borderId="68" xfId="0" applyFont="1" applyFill="1" applyBorder="1" applyAlignment="1">
      <alignment horizontal="left"/>
    </xf>
    <xf numFmtId="0" fontId="0" fillId="17" borderId="68" xfId="0" applyFill="1" applyBorder="1" applyAlignment="1">
      <alignment horizontal="center"/>
    </xf>
    <xf numFmtId="0" fontId="0" fillId="7" borderId="62" xfId="0" applyFill="1" applyBorder="1" applyAlignment="1">
      <alignment horizontal="center"/>
    </xf>
    <xf numFmtId="0" fontId="1" fillId="12" borderId="61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0" borderId="62" xfId="0" applyFont="1" applyFill="1" applyBorder="1" applyAlignment="1">
      <alignment horizontal="center"/>
    </xf>
    <xf numFmtId="0" fontId="0" fillId="10" borderId="68" xfId="0" applyFill="1" applyBorder="1" applyAlignment="1">
      <alignment horizontal="center"/>
    </xf>
    <xf numFmtId="0" fontId="0" fillId="10" borderId="66" xfId="0" applyFill="1" applyBorder="1"/>
    <xf numFmtId="0" fontId="0" fillId="10" borderId="68" xfId="0" applyFill="1" applyBorder="1"/>
    <xf numFmtId="0" fontId="0" fillId="14" borderId="68" xfId="0" applyFill="1" applyBorder="1" applyAlignment="1">
      <alignment horizontal="center"/>
    </xf>
    <xf numFmtId="0" fontId="0" fillId="6" borderId="68" xfId="0" applyFill="1" applyBorder="1" applyAlignment="1">
      <alignment horizontal="center"/>
    </xf>
    <xf numFmtId="0" fontId="8" fillId="10" borderId="68" xfId="0" applyFont="1" applyFill="1" applyBorder="1" applyAlignment="1">
      <alignment horizontal="center"/>
    </xf>
    <xf numFmtId="0" fontId="0" fillId="10" borderId="62" xfId="0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8" borderId="71" xfId="0" applyFont="1" applyFill="1" applyBorder="1" applyAlignment="1">
      <alignment horizontal="center"/>
    </xf>
    <xf numFmtId="0" fontId="0" fillId="18" borderId="0" xfId="0" applyFill="1"/>
    <xf numFmtId="1" fontId="1" fillId="9" borderId="42" xfId="0" applyNumberFormat="1" applyFont="1" applyFill="1" applyBorder="1" applyAlignment="1">
      <alignment horizontal="center"/>
    </xf>
    <xf numFmtId="0" fontId="1" fillId="16" borderId="35" xfId="0" applyFont="1" applyFill="1" applyBorder="1" applyAlignment="1">
      <alignment horizontal="center"/>
    </xf>
    <xf numFmtId="0" fontId="0" fillId="18" borderId="36" xfId="0" applyFill="1" applyBorder="1"/>
    <xf numFmtId="0" fontId="0" fillId="18" borderId="1" xfId="0" applyFill="1" applyBorder="1"/>
    <xf numFmtId="1" fontId="1" fillId="9" borderId="65" xfId="0" applyNumberFormat="1" applyFont="1" applyFill="1" applyBorder="1" applyAlignment="1">
      <alignment horizontal="center"/>
    </xf>
    <xf numFmtId="1" fontId="1" fillId="16" borderId="12" xfId="0" applyNumberFormat="1" applyFont="1" applyFill="1" applyBorder="1" applyAlignment="1">
      <alignment horizontal="center"/>
    </xf>
    <xf numFmtId="1" fontId="1" fillId="16" borderId="26" xfId="0" applyNumberFormat="1" applyFont="1" applyFill="1" applyBorder="1" applyAlignment="1">
      <alignment horizontal="center"/>
    </xf>
    <xf numFmtId="1" fontId="1" fillId="16" borderId="35" xfId="0" applyNumberFormat="1" applyFont="1" applyFill="1" applyBorder="1" applyAlignment="1">
      <alignment horizontal="center"/>
    </xf>
    <xf numFmtId="1" fontId="1" fillId="9" borderId="57" xfId="0" applyNumberFormat="1" applyFont="1" applyFill="1" applyBorder="1" applyAlignment="1">
      <alignment horizontal="center"/>
    </xf>
    <xf numFmtId="0" fontId="1" fillId="16" borderId="26" xfId="0" applyFont="1" applyFill="1" applyBorder="1" applyAlignment="1">
      <alignment horizontal="center"/>
    </xf>
    <xf numFmtId="0" fontId="1" fillId="16" borderId="72" xfId="0" applyFont="1" applyFill="1" applyBorder="1" applyAlignment="1">
      <alignment horizontal="center"/>
    </xf>
    <xf numFmtId="0" fontId="1" fillId="16" borderId="73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7" borderId="26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1" fontId="1" fillId="9" borderId="22" xfId="0" applyNumberFormat="1" applyFont="1" applyFill="1" applyBorder="1" applyAlignment="1">
      <alignment horizontal="center"/>
    </xf>
    <xf numFmtId="0" fontId="1" fillId="16" borderId="74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16" borderId="44" xfId="0" applyFont="1" applyFill="1" applyBorder="1" applyAlignment="1">
      <alignment horizontal="center"/>
    </xf>
    <xf numFmtId="0" fontId="1" fillId="16" borderId="55" xfId="0" applyFont="1" applyFill="1" applyBorder="1" applyAlignment="1">
      <alignment horizontal="center"/>
    </xf>
    <xf numFmtId="1" fontId="1" fillId="9" borderId="75" xfId="0" applyNumberFormat="1" applyFont="1" applyFill="1" applyBorder="1" applyAlignment="1">
      <alignment horizontal="center"/>
    </xf>
    <xf numFmtId="1" fontId="1" fillId="9" borderId="11" xfId="0" applyNumberFormat="1" applyFont="1" applyFill="1" applyBorder="1" applyAlignment="1">
      <alignment horizontal="center"/>
    </xf>
    <xf numFmtId="0" fontId="1" fillId="16" borderId="14" xfId="0" applyFont="1" applyFill="1" applyBorder="1" applyAlignment="1">
      <alignment horizontal="center"/>
    </xf>
    <xf numFmtId="0" fontId="0" fillId="18" borderId="1" xfId="0" applyFill="1" applyBorder="1" applyAlignment="1">
      <alignment horizontal="left"/>
    </xf>
    <xf numFmtId="1" fontId="1" fillId="18" borderId="1" xfId="0" applyNumberFormat="1" applyFont="1" applyFill="1" applyBorder="1" applyAlignment="1">
      <alignment horizontal="center"/>
    </xf>
    <xf numFmtId="1" fontId="1" fillId="18" borderId="1" xfId="0" applyNumberFormat="1" applyFont="1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5" fillId="12" borderId="2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12" fillId="13" borderId="24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5" fillId="14" borderId="24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15" borderId="24" xfId="0" applyFont="1" applyFill="1" applyBorder="1" applyAlignment="1">
      <alignment horizontal="center" vertical="center" wrapText="1"/>
    </xf>
    <xf numFmtId="0" fontId="5" fillId="17" borderId="24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16" borderId="24" xfId="0" applyFont="1" applyFill="1" applyBorder="1" applyAlignment="1">
      <alignment horizontal="center" vertical="center" wrapText="1"/>
    </xf>
    <xf numFmtId="0" fontId="1" fillId="12" borderId="25" xfId="0" applyFont="1" applyFill="1" applyBorder="1" applyAlignment="1">
      <alignment horizontal="center"/>
    </xf>
    <xf numFmtId="0" fontId="0" fillId="18" borderId="66" xfId="0" applyFill="1" applyBorder="1"/>
    <xf numFmtId="0" fontId="0" fillId="10" borderId="16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1" fontId="8" fillId="9" borderId="25" xfId="0" applyNumberFormat="1" applyFont="1" applyFill="1" applyBorder="1" applyAlignment="1">
      <alignment horizontal="center"/>
    </xf>
    <xf numFmtId="0" fontId="0" fillId="18" borderId="18" xfId="0" applyFill="1" applyBorder="1"/>
    <xf numFmtId="0" fontId="0" fillId="10" borderId="32" xfId="0" applyFill="1" applyBorder="1" applyAlignment="1">
      <alignment horizontal="center"/>
    </xf>
    <xf numFmtId="1" fontId="1" fillId="16" borderId="28" xfId="0" applyNumberFormat="1" applyFont="1" applyFill="1" applyBorder="1" applyAlignment="1">
      <alignment horizontal="center"/>
    </xf>
    <xf numFmtId="0" fontId="1" fillId="15" borderId="18" xfId="0" applyFont="1" applyFill="1" applyBorder="1" applyAlignment="1">
      <alignment horizontal="center"/>
    </xf>
    <xf numFmtId="1" fontId="1" fillId="2" borderId="27" xfId="0" applyNumberFormat="1" applyFont="1" applyFill="1" applyBorder="1" applyAlignment="1">
      <alignment horizontal="center"/>
    </xf>
    <xf numFmtId="1" fontId="0" fillId="17" borderId="6" xfId="0" applyNumberFormat="1" applyFill="1" applyBorder="1" applyAlignment="1">
      <alignment horizontal="center"/>
    </xf>
    <xf numFmtId="2" fontId="1" fillId="16" borderId="7" xfId="0" applyNumberFormat="1" applyFont="1" applyFill="1" applyBorder="1" applyAlignment="1">
      <alignment horizontal="center"/>
    </xf>
    <xf numFmtId="0" fontId="10" fillId="18" borderId="24" xfId="0" applyFont="1" applyFill="1" applyBorder="1" applyAlignment="1">
      <alignment horizontal="center" vertical="center" wrapText="1"/>
    </xf>
    <xf numFmtId="0" fontId="10" fillId="18" borderId="39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0" fillId="11" borderId="24" xfId="0" applyFont="1" applyFill="1" applyBorder="1" applyAlignment="1">
      <alignment horizontal="center" vertical="center" wrapText="1"/>
    </xf>
    <xf numFmtId="0" fontId="10" fillId="11" borderId="39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/>
    </xf>
    <xf numFmtId="0" fontId="1" fillId="11" borderId="39" xfId="0" applyFont="1" applyFill="1" applyBorder="1" applyAlignment="1">
      <alignment horizontal="center"/>
    </xf>
    <xf numFmtId="0" fontId="0" fillId="10" borderId="48" xfId="0" applyFill="1" applyBorder="1" applyAlignment="1">
      <alignment horizontal="center"/>
    </xf>
    <xf numFmtId="0" fontId="0" fillId="10" borderId="49" xfId="0" applyFill="1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8" borderId="53" xfId="0" applyFill="1" applyBorder="1" applyAlignment="1">
      <alignment horizontal="center"/>
    </xf>
    <xf numFmtId="0" fontId="10" fillId="7" borderId="30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1" fillId="0" borderId="3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5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6" fillId="0" borderId="48" xfId="0" applyFont="1" applyBorder="1" applyAlignment="1">
      <alignment horizontal="left"/>
    </xf>
    <xf numFmtId="0" fontId="16" fillId="0" borderId="49" xfId="0" applyFont="1" applyBorder="1" applyAlignment="1">
      <alignment horizontal="left"/>
    </xf>
    <xf numFmtId="0" fontId="14" fillId="0" borderId="48" xfId="0" applyFont="1" applyBorder="1" applyAlignment="1">
      <alignment horizontal="left"/>
    </xf>
    <xf numFmtId="0" fontId="14" fillId="0" borderId="49" xfId="0" applyFont="1" applyBorder="1" applyAlignment="1">
      <alignment horizontal="left"/>
    </xf>
    <xf numFmtId="0" fontId="14" fillId="0" borderId="46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57" xfId="0" applyFont="1" applyBorder="1" applyAlignment="1">
      <alignment horizontal="left"/>
    </xf>
    <xf numFmtId="0" fontId="14" fillId="0" borderId="58" xfId="0" applyFont="1" applyBorder="1" applyAlignment="1">
      <alignment horizontal="left"/>
    </xf>
    <xf numFmtId="0" fontId="10" fillId="2" borderId="24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0" fillId="8" borderId="48" xfId="0" applyFill="1" applyBorder="1" applyAlignment="1">
      <alignment horizontal="center"/>
    </xf>
    <xf numFmtId="0" fontId="0" fillId="8" borderId="49" xfId="0" applyFill="1" applyBorder="1" applyAlignment="1">
      <alignment horizontal="center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" fillId="11" borderId="40" xfId="0" applyFont="1" applyFill="1" applyBorder="1" applyAlignment="1">
      <alignment horizontal="center"/>
    </xf>
    <xf numFmtId="0" fontId="1" fillId="11" borderId="41" xfId="0" applyFont="1" applyFill="1" applyBorder="1" applyAlignment="1">
      <alignment horizontal="center"/>
    </xf>
    <xf numFmtId="0" fontId="14" fillId="0" borderId="61" xfId="0" applyFont="1" applyBorder="1" applyAlignment="1">
      <alignment horizontal="left"/>
    </xf>
    <xf numFmtId="0" fontId="14" fillId="0" borderId="69" xfId="0" applyFont="1" applyBorder="1" applyAlignment="1">
      <alignment horizontal="left"/>
    </xf>
    <xf numFmtId="0" fontId="14" fillId="0" borderId="70" xfId="0" applyFont="1" applyBorder="1" applyAlignment="1">
      <alignment horizontal="left"/>
    </xf>
    <xf numFmtId="0" fontId="14" fillId="0" borderId="66" xfId="0" applyFont="1" applyBorder="1" applyAlignment="1">
      <alignment horizontal="left"/>
    </xf>
    <xf numFmtId="0" fontId="15" fillId="0" borderId="51" xfId="0" applyFont="1" applyBorder="1" applyAlignment="1">
      <alignment horizontal="left"/>
    </xf>
    <xf numFmtId="0" fontId="15" fillId="0" borderId="53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4" fillId="0" borderId="51" xfId="0" applyFont="1" applyBorder="1" applyAlignment="1">
      <alignment horizontal="left"/>
    </xf>
    <xf numFmtId="0" fontId="14" fillId="0" borderId="53" xfId="0" applyFont="1" applyBorder="1" applyAlignment="1">
      <alignment horizontal="left"/>
    </xf>
    <xf numFmtId="0" fontId="14" fillId="0" borderId="59" xfId="0" applyFont="1" applyBorder="1" applyAlignment="1">
      <alignment horizontal="left"/>
    </xf>
    <xf numFmtId="0" fontId="14" fillId="0" borderId="62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4" fillId="0" borderId="26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15" fillId="0" borderId="26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" fillId="11" borderId="15" xfId="0" applyFont="1" applyFill="1" applyBorder="1" applyAlignment="1">
      <alignment horizontal="center"/>
    </xf>
    <xf numFmtId="0" fontId="19" fillId="19" borderId="0" xfId="0" applyFont="1" applyFill="1" applyBorder="1" applyAlignment="1">
      <alignment horizontal="left" indent="1"/>
    </xf>
    <xf numFmtId="0" fontId="0" fillId="20" borderId="76" xfId="0" applyFont="1" applyFill="1" applyBorder="1" applyAlignment="1">
      <alignment horizontal="left" indent="1"/>
    </xf>
    <xf numFmtId="0" fontId="0" fillId="21" borderId="77" xfId="0" applyFont="1" applyFill="1" applyBorder="1" applyAlignment="1">
      <alignment horizontal="left" indent="1"/>
    </xf>
    <xf numFmtId="0" fontId="0" fillId="20" borderId="77" xfId="0" applyFont="1" applyFill="1" applyBorder="1" applyAlignment="1">
      <alignment horizontal="left" indent="1"/>
    </xf>
    <xf numFmtId="164" fontId="0" fillId="21" borderId="0" xfId="0" applyNumberFormat="1" applyFont="1" applyFill="1" applyBorder="1" applyAlignment="1">
      <alignment horizontal="right" indent="1"/>
    </xf>
    <xf numFmtId="164" fontId="0" fillId="20" borderId="0" xfId="0" applyNumberFormat="1" applyFont="1" applyFill="1" applyBorder="1" applyAlignment="1">
      <alignment horizontal="right" indent="1"/>
    </xf>
    <xf numFmtId="164" fontId="20" fillId="0" borderId="0" xfId="0" applyNumberFormat="1" applyFont="1" applyAlignment="1">
      <alignment horizontal="right" vertical="center" indent="1"/>
    </xf>
    <xf numFmtId="164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0"/>
      <fill>
        <patternFill patternType="solid">
          <fgColor theme="4" tint="0.59999389629810485"/>
          <bgColor theme="4" tint="0.5999938962981048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1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bottom" textRotation="0" wrapText="0" 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7926DE-174B-4050-AD9C-8C0B6C5E99DA}" name="Tableau1" displayName="Tableau1" ref="B2:C55" totalsRowShown="0" headerRowDxfId="2">
  <autoFilter ref="B2:C55" xr:uid="{037926DE-174B-4050-AD9C-8C0B6C5E99DA}">
    <filterColumn colId="0" hiddenButton="1"/>
    <filterColumn colId="1" hiddenButton="1"/>
  </autoFilter>
  <tableColumns count="2">
    <tableColumn id="1" xr3:uid="{CD261F42-5D97-4215-BC3F-C2A77DAF63ED}" name="Ingrédient" dataDxfId="1"/>
    <tableColumn id="2" xr3:uid="{0F2C777B-426E-47F5-8D0C-53DA5F4784E2}" name="Total" dataDxfId="0">
      <calculatedColumnFormula>SUMIFS('SEMAINE 1 HIVER LUNDI'!$Q$4:$Q$76,'SEMAINE 1 HIVER LUNDI'!$B$4:$B$76,Tableau1[[#This Row],[Ingrédient]])+SUMIFS('S1 HIVER MARDI'!$Q$4:$Q$76,'S1 HIVER MARDI'!$B$4:$B$76,Tableau1[[#This Row],[Ingrédient]])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6506-CC3F-4881-B49A-7AF3F9C605A8}">
  <dimension ref="A1:A6"/>
  <sheetViews>
    <sheetView workbookViewId="0">
      <selection activeCell="B6" sqref="B6"/>
    </sheetView>
  </sheetViews>
  <sheetFormatPr baseColWidth="10" defaultRowHeight="14.4"/>
  <cols>
    <col min="1" max="1" width="19.88671875" bestFit="1" customWidth="1"/>
    <col min="2" max="2" width="11.5546875" customWidth="1"/>
  </cols>
  <sheetData>
    <row r="1" spans="1:1">
      <c r="A1" t="s">
        <v>62</v>
      </c>
    </row>
    <row r="4" spans="1:1">
      <c r="A4" t="s">
        <v>63</v>
      </c>
    </row>
    <row r="5" spans="1:1">
      <c r="A5" t="s">
        <v>64</v>
      </c>
    </row>
    <row r="6" spans="1:1">
      <c r="A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353E-0A04-464A-8A1E-A450D0AA98A8}">
  <dimension ref="A1:R66"/>
  <sheetViews>
    <sheetView topLeftCell="A58" zoomScale="110" zoomScaleNormal="110" workbookViewId="0">
      <selection activeCell="Q60" sqref="Q60"/>
    </sheetView>
  </sheetViews>
  <sheetFormatPr baseColWidth="10" defaultRowHeight="14.4" outlineLevelRow="2"/>
  <cols>
    <col min="2" max="2" width="45.33203125" customWidth="1"/>
    <col min="3" max="3" width="13.33203125" style="1" bestFit="1" customWidth="1"/>
    <col min="4" max="4" width="13.109375" style="1" customWidth="1"/>
    <col min="5" max="5" width="1.88671875" style="1" customWidth="1"/>
    <col min="6" max="6" width="12" style="1" customWidth="1"/>
    <col min="7" max="7" width="12.6640625" style="1" customWidth="1"/>
    <col min="8" max="8" width="1.88671875" style="1" customWidth="1"/>
    <col min="9" max="9" width="13.33203125" style="1" bestFit="1" customWidth="1"/>
    <col min="10" max="10" width="13.6640625" style="1" customWidth="1"/>
    <col min="11" max="11" width="11" style="5" customWidth="1"/>
    <col min="12" max="12" width="1.88671875" style="1" customWidth="1"/>
    <col min="13" max="13" width="21.6640625" style="1" customWidth="1"/>
    <col min="14" max="14" width="1.88671875" style="1" customWidth="1"/>
    <col min="15" max="15" width="15.109375" style="1" customWidth="1"/>
    <col min="16" max="16" width="15" style="1" customWidth="1"/>
    <col min="17" max="17" width="17.109375" style="5" customWidth="1"/>
    <col min="18" max="18" width="13.33203125" customWidth="1"/>
  </cols>
  <sheetData>
    <row r="1" spans="1:18" ht="156.75" customHeight="1" thickBot="1">
      <c r="A1" s="301" t="s">
        <v>0</v>
      </c>
      <c r="B1" s="302"/>
      <c r="C1" s="285" t="s">
        <v>40</v>
      </c>
      <c r="D1" s="286"/>
      <c r="E1" s="287"/>
      <c r="F1" s="321" t="s">
        <v>105</v>
      </c>
      <c r="G1" s="322"/>
      <c r="H1" s="287"/>
      <c r="I1" s="323" t="s">
        <v>47</v>
      </c>
      <c r="J1" s="324"/>
      <c r="K1" s="324"/>
      <c r="L1" s="287"/>
      <c r="M1" s="317" t="s">
        <v>46</v>
      </c>
      <c r="N1" s="287"/>
      <c r="O1" s="295" t="s">
        <v>61</v>
      </c>
      <c r="P1" s="296"/>
      <c r="Q1" s="297"/>
      <c r="R1" s="280" t="s">
        <v>107</v>
      </c>
    </row>
    <row r="2" spans="1:18" ht="64.5" customHeight="1" thickBot="1">
      <c r="A2" s="303"/>
      <c r="B2" s="304"/>
      <c r="C2" s="257" t="s">
        <v>37</v>
      </c>
      <c r="D2" s="258" t="s">
        <v>39</v>
      </c>
      <c r="E2" s="288"/>
      <c r="F2" s="259" t="s">
        <v>37</v>
      </c>
      <c r="G2" s="260" t="s">
        <v>39</v>
      </c>
      <c r="H2" s="288"/>
      <c r="I2" s="261" t="s">
        <v>34</v>
      </c>
      <c r="J2" s="262" t="s">
        <v>38</v>
      </c>
      <c r="K2" s="263" t="s">
        <v>48</v>
      </c>
      <c r="L2" s="288"/>
      <c r="M2" s="318"/>
      <c r="N2" s="288"/>
      <c r="O2" s="264" t="s">
        <v>34</v>
      </c>
      <c r="P2" s="265" t="s">
        <v>38</v>
      </c>
      <c r="Q2" s="266" t="s">
        <v>41</v>
      </c>
      <c r="R2" s="281"/>
    </row>
    <row r="3" spans="1:18" ht="31.8" thickBot="1">
      <c r="A3" s="282" t="s">
        <v>25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4"/>
    </row>
    <row r="4" spans="1:18" ht="18.600000000000001" thickBot="1">
      <c r="A4" s="313" t="s">
        <v>36</v>
      </c>
      <c r="B4" s="314"/>
      <c r="C4" s="267">
        <v>120</v>
      </c>
      <c r="D4" s="223">
        <v>120</v>
      </c>
      <c r="E4" s="289"/>
      <c r="F4" s="171"/>
      <c r="G4" s="172"/>
      <c r="H4" s="290"/>
      <c r="I4" s="104">
        <v>100</v>
      </c>
      <c r="J4" s="105">
        <v>300</v>
      </c>
      <c r="K4" s="106">
        <f>J4+I4</f>
        <v>400</v>
      </c>
      <c r="L4" s="290"/>
      <c r="M4" s="173"/>
      <c r="N4" s="290"/>
      <c r="O4" s="174"/>
      <c r="P4" s="175"/>
      <c r="Q4" s="226">
        <f>SUM(Q5)</f>
        <v>48</v>
      </c>
      <c r="R4" s="268"/>
    </row>
    <row r="5" spans="1:18" ht="15" outlineLevel="1" thickBot="1">
      <c r="A5" s="103"/>
      <c r="B5" s="168" t="s">
        <v>15</v>
      </c>
      <c r="C5" s="224"/>
      <c r="D5" s="118"/>
      <c r="E5" s="289"/>
      <c r="F5" s="121">
        <f>C4*100/1000</f>
        <v>12</v>
      </c>
      <c r="G5" s="169">
        <f>D4*100/1000</f>
        <v>12</v>
      </c>
      <c r="H5" s="289"/>
      <c r="I5" s="124"/>
      <c r="J5" s="33"/>
      <c r="K5" s="32"/>
      <c r="L5" s="289"/>
      <c r="M5" s="64">
        <v>0</v>
      </c>
      <c r="N5" s="289"/>
      <c r="O5" s="170">
        <f>I4*C4/1000</f>
        <v>12</v>
      </c>
      <c r="P5" s="34">
        <f>J4*D4/1000</f>
        <v>36</v>
      </c>
      <c r="Q5" s="227">
        <f>P5+O5</f>
        <v>48</v>
      </c>
      <c r="R5" s="229"/>
    </row>
    <row r="6" spans="1:18" ht="19.2" thickTop="1" thickBot="1">
      <c r="A6" s="311" t="s">
        <v>10</v>
      </c>
      <c r="B6" s="312"/>
      <c r="C6" s="101">
        <v>30</v>
      </c>
      <c r="D6" s="102">
        <v>30</v>
      </c>
      <c r="E6" s="290"/>
      <c r="F6" s="298" t="s">
        <v>9</v>
      </c>
      <c r="G6" s="299"/>
      <c r="H6" s="290"/>
      <c r="I6" s="125">
        <v>100</v>
      </c>
      <c r="J6" s="137">
        <v>200</v>
      </c>
      <c r="K6" s="128">
        <f>J6+I6</f>
        <v>300</v>
      </c>
      <c r="L6" s="290"/>
      <c r="M6" s="138"/>
      <c r="N6" s="290"/>
      <c r="O6" s="139"/>
      <c r="P6" s="138"/>
      <c r="Q6" s="230">
        <f>SUM(Q7:Q10)</f>
        <v>16.86</v>
      </c>
      <c r="R6" s="229"/>
    </row>
    <row r="7" spans="1:18" ht="15.75" customHeight="1" outlineLevel="1">
      <c r="A7" s="38"/>
      <c r="B7" s="2" t="s">
        <v>11</v>
      </c>
      <c r="C7" s="14"/>
      <c r="D7" s="15"/>
      <c r="E7" s="290"/>
      <c r="F7" s="56">
        <v>0.5</v>
      </c>
      <c r="G7" s="108">
        <f>F7*D6/C6</f>
        <v>0.5</v>
      </c>
      <c r="H7" s="290"/>
      <c r="I7" s="10"/>
      <c r="J7" s="11"/>
      <c r="K7" s="79"/>
      <c r="L7" s="290"/>
      <c r="M7" s="63">
        <v>0</v>
      </c>
      <c r="N7" s="290"/>
      <c r="O7" s="110">
        <f>(F7*I6/100)+((F7*I6/100)*M7/100)</f>
        <v>0.5</v>
      </c>
      <c r="P7" s="112">
        <f>(G7*J6/100)+((G7*J6/100)*M7/100)</f>
        <v>1</v>
      </c>
      <c r="Q7" s="238">
        <f t="shared" ref="Q7:Q9" si="0">P7+O7</f>
        <v>1.5</v>
      </c>
      <c r="R7" s="229"/>
    </row>
    <row r="8" spans="1:18" ht="15.75" customHeight="1" outlineLevel="1">
      <c r="A8" s="38" t="s">
        <v>9</v>
      </c>
      <c r="B8" s="2" t="s">
        <v>12</v>
      </c>
      <c r="C8" s="14" t="s">
        <v>9</v>
      </c>
      <c r="D8" s="15"/>
      <c r="E8" s="290"/>
      <c r="F8" s="56">
        <v>2</v>
      </c>
      <c r="G8" s="108">
        <f>F8*D6/C6</f>
        <v>2</v>
      </c>
      <c r="H8" s="290"/>
      <c r="I8" s="12"/>
      <c r="J8" s="13"/>
      <c r="K8" s="100"/>
      <c r="L8" s="290"/>
      <c r="M8" s="63">
        <v>0</v>
      </c>
      <c r="N8" s="290"/>
      <c r="O8" s="111">
        <f>F8*I6/100</f>
        <v>2</v>
      </c>
      <c r="P8" s="113">
        <f>J6*F8/100</f>
        <v>4</v>
      </c>
      <c r="Q8" s="239">
        <f t="shared" si="0"/>
        <v>6</v>
      </c>
      <c r="R8" s="229"/>
    </row>
    <row r="9" spans="1:18" ht="15.75" customHeight="1" outlineLevel="1">
      <c r="A9" s="38"/>
      <c r="B9" s="2" t="s">
        <v>13</v>
      </c>
      <c r="C9" s="14"/>
      <c r="D9" s="15"/>
      <c r="E9" s="290"/>
      <c r="F9" s="56">
        <v>3</v>
      </c>
      <c r="G9" s="108">
        <f>F9*D6/C6</f>
        <v>3</v>
      </c>
      <c r="H9" s="290"/>
      <c r="I9" s="10"/>
      <c r="J9" s="11"/>
      <c r="K9" s="79"/>
      <c r="L9" s="290"/>
      <c r="M9" s="63">
        <v>0</v>
      </c>
      <c r="N9" s="290"/>
      <c r="O9" s="111">
        <f>I6*F9/100</f>
        <v>3</v>
      </c>
      <c r="P9" s="112">
        <f>F9*J6/100</f>
        <v>6</v>
      </c>
      <c r="Q9" s="239">
        <f t="shared" si="0"/>
        <v>9</v>
      </c>
      <c r="R9" s="229"/>
    </row>
    <row r="10" spans="1:18" ht="15.75" customHeight="1" outlineLevel="1" thickBot="1">
      <c r="A10" s="132"/>
      <c r="B10" s="133" t="s">
        <v>14</v>
      </c>
      <c r="C10" s="119"/>
      <c r="D10" s="118"/>
      <c r="E10" s="290"/>
      <c r="F10" s="155">
        <v>0.12</v>
      </c>
      <c r="G10" s="122">
        <f>F10*D6/C6</f>
        <v>0.11999999999999998</v>
      </c>
      <c r="H10" s="290"/>
      <c r="I10" s="163"/>
      <c r="J10" s="164"/>
      <c r="K10" s="127"/>
      <c r="L10" s="290"/>
      <c r="M10" s="165">
        <v>0</v>
      </c>
      <c r="N10" s="290"/>
      <c r="O10" s="166">
        <f>I6*F10/100</f>
        <v>0.12</v>
      </c>
      <c r="P10" s="167">
        <f>J6*F10/100</f>
        <v>0.24</v>
      </c>
      <c r="Q10" s="240">
        <f>P10+O10</f>
        <v>0.36</v>
      </c>
      <c r="R10" s="229"/>
    </row>
    <row r="11" spans="1:18" ht="19.2" thickTop="1" thickBot="1">
      <c r="A11" s="309" t="s">
        <v>16</v>
      </c>
      <c r="B11" s="310"/>
      <c r="C11" s="120">
        <v>100</v>
      </c>
      <c r="D11" s="102">
        <v>120</v>
      </c>
      <c r="E11" s="290"/>
      <c r="F11" s="161"/>
      <c r="G11" s="162"/>
      <c r="H11" s="290"/>
      <c r="I11" s="104">
        <v>100</v>
      </c>
      <c r="J11" s="137"/>
      <c r="K11" s="128">
        <f>J11+I11</f>
        <v>100</v>
      </c>
      <c r="L11" s="290"/>
      <c r="M11" s="109"/>
      <c r="N11" s="290"/>
      <c r="O11" s="109"/>
      <c r="P11" s="153"/>
      <c r="Q11" s="230">
        <f>SUM(Q12:Q15)</f>
        <v>11.200000000000001</v>
      </c>
      <c r="R11" s="229"/>
    </row>
    <row r="12" spans="1:18" outlineLevel="1">
      <c r="A12" s="38"/>
      <c r="B12" s="2" t="s">
        <v>17</v>
      </c>
      <c r="C12" s="14"/>
      <c r="D12" s="15"/>
      <c r="E12" s="290"/>
      <c r="F12" s="56">
        <v>8</v>
      </c>
      <c r="G12" s="108">
        <f>F12*D11/C11</f>
        <v>9.6</v>
      </c>
      <c r="H12" s="290"/>
      <c r="I12" s="114"/>
      <c r="J12" s="19"/>
      <c r="K12" s="78" t="s">
        <v>9</v>
      </c>
      <c r="L12" s="290"/>
      <c r="M12" s="63">
        <v>10</v>
      </c>
      <c r="N12" s="290"/>
      <c r="O12" s="65">
        <f>(F12*I11/100)+((F12*I11/100)*M12/100)</f>
        <v>8.8000000000000007</v>
      </c>
      <c r="P12" s="9">
        <f>(J11*G12/100)+((J11*G12/100*M12/100))</f>
        <v>0</v>
      </c>
      <c r="Q12" s="231">
        <f>P12+O12</f>
        <v>8.8000000000000007</v>
      </c>
      <c r="R12" s="229"/>
    </row>
    <row r="13" spans="1:18" outlineLevel="1">
      <c r="A13" s="38"/>
      <c r="B13" s="2" t="s">
        <v>83</v>
      </c>
      <c r="C13" s="14"/>
      <c r="D13" s="15"/>
      <c r="E13" s="290"/>
      <c r="F13" s="56">
        <v>2</v>
      </c>
      <c r="G13" s="108">
        <f>F13*D11/C11</f>
        <v>2.4</v>
      </c>
      <c r="H13" s="290"/>
      <c r="I13" s="114"/>
      <c r="J13" s="19"/>
      <c r="K13" s="78" t="s">
        <v>9</v>
      </c>
      <c r="L13" s="290"/>
      <c r="M13" s="63">
        <v>0</v>
      </c>
      <c r="N13" s="290"/>
      <c r="O13" s="65">
        <f>(F13*I11/100)+((F13*I11/100)*M13/100)</f>
        <v>2</v>
      </c>
      <c r="P13" s="9">
        <f>(J11*G13/100)+((J11*G13/100*M13/100))</f>
        <v>0</v>
      </c>
      <c r="Q13" s="232">
        <f t="shared" ref="Q13:Q17" si="1">P13+O13</f>
        <v>2</v>
      </c>
      <c r="R13" s="229"/>
    </row>
    <row r="14" spans="1:18" outlineLevel="1">
      <c r="A14" s="38"/>
      <c r="B14" s="2" t="s">
        <v>67</v>
      </c>
      <c r="C14" s="14"/>
      <c r="D14" s="15"/>
      <c r="E14" s="290"/>
      <c r="F14" s="56">
        <v>0.3</v>
      </c>
      <c r="G14" s="108">
        <f>F14*D11/C11</f>
        <v>0.36</v>
      </c>
      <c r="H14" s="290"/>
      <c r="I14" s="114"/>
      <c r="J14" s="19"/>
      <c r="K14" s="78" t="s">
        <v>9</v>
      </c>
      <c r="L14" s="290"/>
      <c r="M14" s="63">
        <v>0</v>
      </c>
      <c r="N14" s="290"/>
      <c r="O14" s="65">
        <f>(F14*I11/100)+((F14*I11/100)*M14/100)</f>
        <v>0.3</v>
      </c>
      <c r="P14" s="9">
        <f>(J11*G14/100)+((J11*G14/100*M14/100))</f>
        <v>0</v>
      </c>
      <c r="Q14" s="232">
        <f t="shared" si="1"/>
        <v>0.3</v>
      </c>
      <c r="R14" s="229"/>
    </row>
    <row r="15" spans="1:18" ht="15" outlineLevel="1" thickBot="1">
      <c r="A15" s="132"/>
      <c r="B15" s="133" t="s">
        <v>84</v>
      </c>
      <c r="C15" s="154"/>
      <c r="D15" s="134"/>
      <c r="E15" s="290"/>
      <c r="F15" s="155">
        <v>0.1</v>
      </c>
      <c r="G15" s="122">
        <f>F15*D11/C11</f>
        <v>0.12</v>
      </c>
      <c r="H15" s="290"/>
      <c r="I15" s="156"/>
      <c r="J15" s="157"/>
      <c r="K15" s="158" t="s">
        <v>9</v>
      </c>
      <c r="L15" s="290"/>
      <c r="M15" s="64">
        <v>0</v>
      </c>
      <c r="N15" s="290"/>
      <c r="O15" s="66">
        <f>(F15*I11/100)+((F15*I11/100)*M15/100)</f>
        <v>0.1</v>
      </c>
      <c r="P15" s="34">
        <f>(J11*G15/100)+((J11*G15/100*M15/100))</f>
        <v>0</v>
      </c>
      <c r="Q15" s="233">
        <f t="shared" si="1"/>
        <v>0.1</v>
      </c>
      <c r="R15" s="229"/>
    </row>
    <row r="16" spans="1:18" ht="19.2" thickTop="1" thickBot="1">
      <c r="A16" s="309" t="s">
        <v>35</v>
      </c>
      <c r="B16" s="310"/>
      <c r="C16" s="101">
        <v>100</v>
      </c>
      <c r="D16" s="135">
        <v>100</v>
      </c>
      <c r="E16" s="289"/>
      <c r="F16" s="319" t="s">
        <v>9</v>
      </c>
      <c r="G16" s="320"/>
      <c r="H16" s="289"/>
      <c r="I16" s="125"/>
      <c r="J16" s="137"/>
      <c r="K16" s="128">
        <f>I16+J16</f>
        <v>0</v>
      </c>
      <c r="L16" s="290"/>
      <c r="M16" s="138"/>
      <c r="N16" s="290"/>
      <c r="O16" s="159"/>
      <c r="P16" s="160"/>
      <c r="Q16" s="230">
        <f>SUM(Q17)</f>
        <v>0</v>
      </c>
      <c r="R16" s="229"/>
    </row>
    <row r="17" spans="1:18" ht="15" outlineLevel="1" thickBot="1">
      <c r="A17" s="132"/>
      <c r="B17" s="133" t="s">
        <v>17</v>
      </c>
      <c r="C17" s="119"/>
      <c r="D17" s="134"/>
      <c r="E17" s="289"/>
      <c r="F17" s="136">
        <f>C16*100/1000</f>
        <v>10</v>
      </c>
      <c r="G17" s="122">
        <f>D16*100/1000</f>
        <v>10</v>
      </c>
      <c r="H17" s="289"/>
      <c r="I17" s="124"/>
      <c r="J17" s="53"/>
      <c r="K17" s="127"/>
      <c r="L17" s="289"/>
      <c r="M17" s="64">
        <v>0</v>
      </c>
      <c r="N17" s="289"/>
      <c r="O17" s="66">
        <f>(F17*I16/100)+((F17*I16/100)*M17/100)</f>
        <v>0</v>
      </c>
      <c r="P17" s="140">
        <f>(G17*J16/100)+((G17*J16/100)*M17/100)</f>
        <v>0</v>
      </c>
      <c r="Q17" s="227">
        <f t="shared" si="1"/>
        <v>0</v>
      </c>
      <c r="R17" s="229"/>
    </row>
    <row r="18" spans="1:18" ht="19.2" thickTop="1" thickBot="1">
      <c r="A18" s="309" t="s">
        <v>18</v>
      </c>
      <c r="B18" s="310"/>
      <c r="C18" s="120">
        <v>90</v>
      </c>
      <c r="D18" s="135">
        <v>90</v>
      </c>
      <c r="E18" s="289"/>
      <c r="F18" s="293" t="s">
        <v>9</v>
      </c>
      <c r="G18" s="294"/>
      <c r="H18" s="289"/>
      <c r="I18" s="125">
        <v>300</v>
      </c>
      <c r="J18" s="137"/>
      <c r="K18" s="128">
        <f>I18+J18</f>
        <v>300</v>
      </c>
      <c r="L18" s="289"/>
      <c r="M18" s="138"/>
      <c r="N18" s="289"/>
      <c r="O18" s="138"/>
      <c r="P18" s="139"/>
      <c r="Q18" s="230">
        <f>SUM(Q19)</f>
        <v>27</v>
      </c>
      <c r="R18" s="229"/>
    </row>
    <row r="19" spans="1:18" ht="15" outlineLevel="1" thickBot="1">
      <c r="A19" s="117"/>
      <c r="B19" s="30" t="s">
        <v>45</v>
      </c>
      <c r="C19" s="119"/>
      <c r="D19" s="118"/>
      <c r="E19" s="289"/>
      <c r="F19" s="121">
        <f>C18*100/1000</f>
        <v>9</v>
      </c>
      <c r="G19" s="122">
        <f>D18*100/1000</f>
        <v>9</v>
      </c>
      <c r="H19" s="289"/>
      <c r="I19" s="124"/>
      <c r="J19" s="126"/>
      <c r="K19" s="127"/>
      <c r="L19" s="289"/>
      <c r="M19" s="64">
        <v>0</v>
      </c>
      <c r="N19" s="289"/>
      <c r="O19" s="130">
        <f>(F19*I18/100)+((F19*I18/100)*M19/100)</f>
        <v>27</v>
      </c>
      <c r="P19" s="131">
        <f>(G19*J18/100)+((G19*J18/100)*M19/100)</f>
        <v>0</v>
      </c>
      <c r="Q19" s="227">
        <f>O19+P19</f>
        <v>27</v>
      </c>
      <c r="R19" s="229"/>
    </row>
    <row r="20" spans="1:18" ht="19.2" thickTop="1" thickBot="1">
      <c r="A20" s="315" t="s">
        <v>19</v>
      </c>
      <c r="B20" s="316"/>
      <c r="C20" s="141">
        <v>100</v>
      </c>
      <c r="D20" s="142"/>
      <c r="E20" s="290"/>
      <c r="F20" s="143" t="s">
        <v>9</v>
      </c>
      <c r="G20" s="144"/>
      <c r="H20" s="290"/>
      <c r="I20" s="145"/>
      <c r="J20" s="146"/>
      <c r="K20" s="147">
        <f>I20+J20</f>
        <v>0</v>
      </c>
      <c r="L20" s="290"/>
      <c r="M20" s="148"/>
      <c r="N20" s="290"/>
      <c r="O20" s="150">
        <f>C20*I20/1000</f>
        <v>0</v>
      </c>
      <c r="P20" s="152"/>
      <c r="Q20" s="234">
        <f>O20</f>
        <v>0</v>
      </c>
      <c r="R20" s="229"/>
    </row>
    <row r="21" spans="1:18" ht="19.2" thickTop="1" thickBot="1">
      <c r="A21" s="305" t="s">
        <v>42</v>
      </c>
      <c r="B21" s="306"/>
      <c r="C21" s="120">
        <v>100</v>
      </c>
      <c r="D21" s="135">
        <v>150</v>
      </c>
      <c r="E21" s="290"/>
      <c r="F21" s="107" t="s">
        <v>9</v>
      </c>
      <c r="G21" s="123"/>
      <c r="H21" s="290"/>
      <c r="I21" s="125">
        <v>100</v>
      </c>
      <c r="J21" s="137"/>
      <c r="K21" s="128">
        <f t="shared" ref="K21:K24" si="2">I21+J21</f>
        <v>100</v>
      </c>
      <c r="L21" s="290"/>
      <c r="M21" s="149"/>
      <c r="N21" s="290"/>
      <c r="O21" s="151"/>
      <c r="P21" s="153"/>
      <c r="Q21" s="230">
        <f>SUM(Q22:Q23)</f>
        <v>12</v>
      </c>
      <c r="R21" s="229"/>
    </row>
    <row r="22" spans="1:18" outlineLevel="1">
      <c r="A22" s="40"/>
      <c r="B22" s="2" t="s">
        <v>20</v>
      </c>
      <c r="C22" s="16"/>
      <c r="D22" s="17"/>
      <c r="E22" s="289"/>
      <c r="F22" s="55">
        <v>5</v>
      </c>
      <c r="G22" s="18">
        <f>F22*D21/C21</f>
        <v>7.5</v>
      </c>
      <c r="H22" s="289"/>
      <c r="I22" s="22"/>
      <c r="J22" s="22"/>
      <c r="K22" s="79"/>
      <c r="L22" s="289"/>
      <c r="M22" s="63">
        <v>40</v>
      </c>
      <c r="N22" s="289"/>
      <c r="O22" s="65">
        <f>(F22*I21/100)+((F22*I21/100)*M22/100)</f>
        <v>7</v>
      </c>
      <c r="P22" s="9">
        <f>(G22*J21/100)+((G22*J21/100)*M22/100)</f>
        <v>0</v>
      </c>
      <c r="Q22" s="235">
        <f>O22+P22</f>
        <v>7</v>
      </c>
      <c r="R22" s="229"/>
    </row>
    <row r="23" spans="1:18" ht="15" outlineLevel="1" thickBot="1">
      <c r="A23" s="176"/>
      <c r="B23" s="133" t="s">
        <v>21</v>
      </c>
      <c r="C23" s="179"/>
      <c r="D23" s="180"/>
      <c r="E23" s="289"/>
      <c r="F23" s="182">
        <v>5</v>
      </c>
      <c r="G23" s="77">
        <f>F23*D21/C21</f>
        <v>7.5</v>
      </c>
      <c r="H23" s="289"/>
      <c r="I23" s="184"/>
      <c r="J23" s="126"/>
      <c r="K23" s="127"/>
      <c r="L23" s="289"/>
      <c r="M23" s="64">
        <v>0</v>
      </c>
      <c r="N23" s="289"/>
      <c r="O23" s="66">
        <f>I21*F23/100</f>
        <v>5</v>
      </c>
      <c r="P23" s="34">
        <f>(G23*J21/100)+((G23*J21/100)*M23/100)</f>
        <v>0</v>
      </c>
      <c r="Q23" s="236">
        <f>O23+P23</f>
        <v>5</v>
      </c>
      <c r="R23" s="250">
        <f>Q23/4.1</f>
        <v>1.2195121951219514</v>
      </c>
    </row>
    <row r="24" spans="1:18" ht="19.2" thickTop="1" thickBot="1">
      <c r="A24" s="177" t="s">
        <v>22</v>
      </c>
      <c r="B24" s="178"/>
      <c r="C24" s="120">
        <v>100</v>
      </c>
      <c r="D24" s="181"/>
      <c r="E24" s="289"/>
      <c r="F24" s="94" t="s">
        <v>9</v>
      </c>
      <c r="G24" s="183"/>
      <c r="H24" s="300"/>
      <c r="I24" s="59">
        <v>100</v>
      </c>
      <c r="J24" s="115"/>
      <c r="K24" s="128">
        <f t="shared" si="2"/>
        <v>100</v>
      </c>
      <c r="L24" s="289"/>
      <c r="M24" s="129"/>
      <c r="N24" s="289"/>
      <c r="O24" s="185"/>
      <c r="P24" s="186"/>
      <c r="Q24" s="226">
        <f>Q25</f>
        <v>14</v>
      </c>
      <c r="R24" s="229"/>
    </row>
    <row r="25" spans="1:18" ht="15" outlineLevel="1" thickBot="1">
      <c r="A25" s="187"/>
      <c r="B25" s="35" t="s">
        <v>20</v>
      </c>
      <c r="C25" s="188"/>
      <c r="D25" s="134"/>
      <c r="E25" s="289"/>
      <c r="F25" s="76">
        <f>C24*100/1000</f>
        <v>10</v>
      </c>
      <c r="G25" s="33"/>
      <c r="H25" s="289"/>
      <c r="I25" s="184"/>
      <c r="J25" s="53"/>
      <c r="K25" s="127"/>
      <c r="L25" s="289"/>
      <c r="M25" s="64">
        <v>40</v>
      </c>
      <c r="N25" s="289"/>
      <c r="O25" s="66">
        <f>(F25*I24/100)+((F25*I24/100)*M25/100)</f>
        <v>14</v>
      </c>
      <c r="P25" s="190"/>
      <c r="Q25" s="237">
        <f>O25</f>
        <v>14</v>
      </c>
      <c r="R25" s="229"/>
    </row>
    <row r="26" spans="1:18" ht="19.2" thickTop="1" thickBot="1">
      <c r="A26" s="305" t="s">
        <v>23</v>
      </c>
      <c r="B26" s="306"/>
      <c r="C26" s="120">
        <v>100</v>
      </c>
      <c r="D26" s="181"/>
      <c r="E26" s="289"/>
      <c r="F26" s="183" t="s">
        <v>9</v>
      </c>
      <c r="G26" s="183"/>
      <c r="H26" s="300"/>
      <c r="I26" s="59">
        <v>100</v>
      </c>
      <c r="J26" s="189"/>
      <c r="K26" s="128">
        <f>I26+J26</f>
        <v>100</v>
      </c>
      <c r="L26" s="289"/>
      <c r="M26" s="129"/>
      <c r="N26" s="289"/>
      <c r="O26" s="185"/>
      <c r="P26" s="186"/>
      <c r="Q26" s="226">
        <f>SUM(Q27:Q31)</f>
        <v>15.389999999999999</v>
      </c>
      <c r="R26" s="229"/>
    </row>
    <row r="27" spans="1:18" outlineLevel="1">
      <c r="A27" s="42"/>
      <c r="B27" s="8" t="s">
        <v>21</v>
      </c>
      <c r="C27" s="24"/>
      <c r="D27" s="25"/>
      <c r="E27" s="289"/>
      <c r="F27" s="55">
        <v>8.1999999999999993</v>
      </c>
      <c r="G27" s="26"/>
      <c r="H27" s="289"/>
      <c r="I27" s="22"/>
      <c r="J27" s="22"/>
      <c r="K27" s="79"/>
      <c r="L27" s="289"/>
      <c r="M27" s="63">
        <v>20</v>
      </c>
      <c r="N27" s="289"/>
      <c r="O27" s="65">
        <f>(F27*I26/100)+((F27*I26/100)*M27/100)</f>
        <v>9.84</v>
      </c>
      <c r="P27" s="27"/>
      <c r="Q27" s="235">
        <f>O27</f>
        <v>9.84</v>
      </c>
      <c r="R27" s="251">
        <f>Q27/4.1</f>
        <v>2.4000000000000004</v>
      </c>
    </row>
    <row r="28" spans="1:18" outlineLevel="1">
      <c r="A28" s="42"/>
      <c r="B28" s="8" t="s">
        <v>11</v>
      </c>
      <c r="C28" s="24"/>
      <c r="D28" s="25"/>
      <c r="E28" s="289"/>
      <c r="F28" s="55">
        <v>0.6</v>
      </c>
      <c r="G28" s="26"/>
      <c r="H28" s="289"/>
      <c r="I28" s="22"/>
      <c r="J28" s="22"/>
      <c r="K28" s="79"/>
      <c r="L28" s="289"/>
      <c r="M28" s="63">
        <v>0</v>
      </c>
      <c r="N28" s="289"/>
      <c r="O28" s="65">
        <f>(F28*I26/100)+((F28*I26/100)*M28/100)</f>
        <v>0.6</v>
      </c>
      <c r="P28" s="27"/>
      <c r="Q28" s="235">
        <f t="shared" ref="Q28:Q31" si="3">O28</f>
        <v>0.6</v>
      </c>
      <c r="R28" s="229"/>
    </row>
    <row r="29" spans="1:18" outlineLevel="1">
      <c r="A29" s="42"/>
      <c r="B29" s="8" t="s">
        <v>13</v>
      </c>
      <c r="C29" s="24"/>
      <c r="D29" s="25"/>
      <c r="E29" s="289"/>
      <c r="F29" s="55">
        <v>1</v>
      </c>
      <c r="G29" s="26"/>
      <c r="H29" s="289"/>
      <c r="I29" s="22"/>
      <c r="J29" s="22"/>
      <c r="K29" s="79"/>
      <c r="L29" s="289"/>
      <c r="M29" s="63">
        <v>20</v>
      </c>
      <c r="N29" s="289"/>
      <c r="O29" s="65">
        <f>(F29*I26/100)+((F29*I26/100)*M29/100)</f>
        <v>1.2</v>
      </c>
      <c r="P29" s="27"/>
      <c r="Q29" s="235">
        <f t="shared" si="3"/>
        <v>1.2</v>
      </c>
      <c r="R29" s="229"/>
    </row>
    <row r="30" spans="1:18" outlineLevel="1">
      <c r="A30" s="42"/>
      <c r="B30" s="8" t="s">
        <v>83</v>
      </c>
      <c r="C30" s="24"/>
      <c r="D30" s="25"/>
      <c r="E30" s="289"/>
      <c r="F30" s="55">
        <v>3</v>
      </c>
      <c r="G30" s="26"/>
      <c r="H30" s="289"/>
      <c r="I30" s="22"/>
      <c r="J30" s="22"/>
      <c r="K30" s="79"/>
      <c r="L30" s="289"/>
      <c r="M30" s="63">
        <v>20</v>
      </c>
      <c r="N30" s="289"/>
      <c r="O30" s="65">
        <f>(F30*I26/100)+((F30*I26/100)*M30/100)</f>
        <v>3.6</v>
      </c>
      <c r="P30" s="27"/>
      <c r="Q30" s="235">
        <f t="shared" si="3"/>
        <v>3.6</v>
      </c>
      <c r="R30" s="229"/>
    </row>
    <row r="31" spans="1:18" ht="15" outlineLevel="1" thickBot="1">
      <c r="A31" s="192"/>
      <c r="B31" s="35" t="s">
        <v>43</v>
      </c>
      <c r="C31" s="193"/>
      <c r="D31" s="32"/>
      <c r="E31" s="289"/>
      <c r="F31" s="76">
        <v>0.15</v>
      </c>
      <c r="G31" s="33"/>
      <c r="H31" s="289"/>
      <c r="I31" s="53"/>
      <c r="J31" s="53"/>
      <c r="K31" s="127"/>
      <c r="L31" s="289"/>
      <c r="M31" s="64">
        <v>0</v>
      </c>
      <c r="N31" s="289"/>
      <c r="O31" s="66">
        <f>(F31*I26/100)+((F31*I26/100)*M31/100)</f>
        <v>0.15</v>
      </c>
      <c r="P31" s="190"/>
      <c r="Q31" s="227">
        <f t="shared" si="3"/>
        <v>0.15</v>
      </c>
      <c r="R31" s="229"/>
    </row>
    <row r="32" spans="1:18" ht="19.2" thickTop="1" thickBot="1">
      <c r="A32" s="191" t="s">
        <v>24</v>
      </c>
      <c r="B32" s="178"/>
      <c r="C32" s="120">
        <v>100</v>
      </c>
      <c r="D32" s="181"/>
      <c r="E32" s="290"/>
      <c r="F32" s="291" t="s">
        <v>9</v>
      </c>
      <c r="G32" s="292"/>
      <c r="H32" s="290"/>
      <c r="I32" s="125">
        <v>150</v>
      </c>
      <c r="J32" s="189"/>
      <c r="K32" s="128">
        <f>I32+J32</f>
        <v>150</v>
      </c>
      <c r="L32" s="290"/>
      <c r="M32" s="129"/>
      <c r="N32" s="290"/>
      <c r="O32" s="185"/>
      <c r="P32" s="186"/>
      <c r="Q32" s="230">
        <f>SUM(Q33:Q34)</f>
        <v>15.375</v>
      </c>
      <c r="R32" s="229"/>
    </row>
    <row r="33" spans="1:18" outlineLevel="1">
      <c r="A33" s="42"/>
      <c r="B33" s="8" t="s">
        <v>21</v>
      </c>
      <c r="C33" s="24"/>
      <c r="D33" s="25"/>
      <c r="E33" s="289"/>
      <c r="F33" s="55">
        <v>10</v>
      </c>
      <c r="G33" s="26"/>
      <c r="H33" s="289"/>
      <c r="I33" s="22"/>
      <c r="J33" s="22"/>
      <c r="K33" s="79"/>
      <c r="L33" s="289"/>
      <c r="M33" s="63">
        <v>0</v>
      </c>
      <c r="N33" s="289"/>
      <c r="O33" s="65">
        <f>(F33*I32/100)+((F33*I32/100)*M33/100)</f>
        <v>15</v>
      </c>
      <c r="P33" s="27"/>
      <c r="Q33" s="235">
        <f>O33</f>
        <v>15</v>
      </c>
      <c r="R33" s="251">
        <f>Q33/4.1</f>
        <v>3.6585365853658538</v>
      </c>
    </row>
    <row r="34" spans="1:18" ht="15" outlineLevel="2" thickBot="1">
      <c r="A34" s="187"/>
      <c r="B34" s="35" t="s">
        <v>44</v>
      </c>
      <c r="C34" s="193"/>
      <c r="D34" s="32"/>
      <c r="E34" s="289"/>
      <c r="F34" s="76">
        <v>0.25</v>
      </c>
      <c r="G34" s="33"/>
      <c r="H34" s="289"/>
      <c r="I34" s="53"/>
      <c r="J34" s="53"/>
      <c r="K34" s="195"/>
      <c r="L34" s="289"/>
      <c r="M34" s="64">
        <v>0</v>
      </c>
      <c r="N34" s="289"/>
      <c r="O34" s="170">
        <f>(F34*I32/100)+((F34*I32/100)*M34/100)</f>
        <v>0.375</v>
      </c>
      <c r="P34" s="190"/>
      <c r="Q34" s="227">
        <f>O34</f>
        <v>0.375</v>
      </c>
      <c r="R34" s="229"/>
    </row>
    <row r="35" spans="1:18" ht="19.2" thickTop="1" thickBot="1">
      <c r="A35" s="307" t="s">
        <v>4</v>
      </c>
      <c r="B35" s="308"/>
      <c r="C35" s="120">
        <v>100</v>
      </c>
      <c r="D35" s="135">
        <v>150</v>
      </c>
      <c r="E35" s="290"/>
      <c r="F35" s="291" t="s">
        <v>9</v>
      </c>
      <c r="G35" s="292"/>
      <c r="H35" s="290"/>
      <c r="I35" s="125">
        <v>100</v>
      </c>
      <c r="J35" s="137">
        <v>300</v>
      </c>
      <c r="K35" s="194">
        <f>I35+J35</f>
        <v>400</v>
      </c>
      <c r="L35" s="290"/>
      <c r="M35" s="129"/>
      <c r="N35" s="290"/>
      <c r="O35" s="116"/>
      <c r="P35" s="186"/>
      <c r="Q35" s="230">
        <f>Q36</f>
        <v>19.25</v>
      </c>
      <c r="R35" s="229"/>
    </row>
    <row r="36" spans="1:18" ht="15" outlineLevel="1" thickBot="1">
      <c r="A36" s="43"/>
      <c r="B36" s="85" t="s">
        <v>4</v>
      </c>
      <c r="C36" s="31"/>
      <c r="D36" s="32"/>
      <c r="E36" s="289"/>
      <c r="F36" s="76">
        <v>10</v>
      </c>
      <c r="G36" s="77">
        <v>15</v>
      </c>
      <c r="H36" s="289"/>
      <c r="I36" s="53"/>
      <c r="J36" s="33"/>
      <c r="K36" s="32"/>
      <c r="L36" s="289"/>
      <c r="M36" s="64">
        <v>-65</v>
      </c>
      <c r="N36" s="289"/>
      <c r="O36" s="66">
        <f>(F36*I35/100)+((F36*I35/100)*M36/100)</f>
        <v>3.5</v>
      </c>
      <c r="P36" s="34">
        <f>(G36*J35/100)+((G36*J35/100)*(M36/100))</f>
        <v>15.75</v>
      </c>
      <c r="Q36" s="227">
        <f>O36+P36</f>
        <v>19.25</v>
      </c>
      <c r="R36" s="228"/>
    </row>
    <row r="37" spans="1:18" ht="31.8" thickBot="1">
      <c r="A37" s="282" t="s">
        <v>26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4"/>
    </row>
    <row r="38" spans="1:18" ht="18.600000000000001" thickBot="1">
      <c r="A38" s="341" t="s">
        <v>8</v>
      </c>
      <c r="B38" s="342"/>
      <c r="C38" s="101"/>
      <c r="D38" s="102"/>
      <c r="E38" s="325"/>
      <c r="F38" s="50" t="s">
        <v>9</v>
      </c>
      <c r="G38" s="94"/>
      <c r="H38" s="325"/>
      <c r="I38" s="255"/>
      <c r="J38" s="7"/>
      <c r="K38" s="276">
        <f>I38+J38</f>
        <v>0</v>
      </c>
      <c r="L38" s="325"/>
      <c r="M38" s="50"/>
      <c r="N38" s="325"/>
      <c r="O38" s="50"/>
      <c r="P38" s="50"/>
      <c r="Q38" s="226">
        <f>+Q39</f>
        <v>0</v>
      </c>
      <c r="R38" s="273"/>
    </row>
    <row r="39" spans="1:18" ht="18.600000000000001" thickBot="1">
      <c r="A39" s="46"/>
      <c r="B39" s="29"/>
      <c r="C39" s="196"/>
      <c r="D39" s="32"/>
      <c r="E39" s="325"/>
      <c r="F39" s="76"/>
      <c r="G39" s="37"/>
      <c r="H39" s="325"/>
      <c r="I39" s="33"/>
      <c r="J39" s="33"/>
      <c r="K39" s="83"/>
      <c r="L39" s="325"/>
      <c r="M39" s="98">
        <v>0</v>
      </c>
      <c r="N39" s="325"/>
      <c r="O39" s="68">
        <f>(F39*I38/100)+((F39*I38/100)*M39/100)</f>
        <v>0</v>
      </c>
      <c r="P39" s="200">
        <f>(G39*J38/100)+((G39*J38/100)*M39/100)</f>
        <v>0</v>
      </c>
      <c r="Q39" s="242">
        <f>O39+P39</f>
        <v>0</v>
      </c>
      <c r="R39" s="229"/>
    </row>
    <row r="40" spans="1:18" ht="19.2" thickTop="1" thickBot="1">
      <c r="A40" s="309" t="s">
        <v>49</v>
      </c>
      <c r="B40" s="310"/>
      <c r="C40" s="120">
        <v>150</v>
      </c>
      <c r="D40" s="135">
        <v>150</v>
      </c>
      <c r="E40" s="325"/>
      <c r="F40" s="189" t="s">
        <v>9</v>
      </c>
      <c r="G40" s="183"/>
      <c r="H40" s="325"/>
      <c r="I40" s="197">
        <v>100</v>
      </c>
      <c r="J40" s="137">
        <v>200</v>
      </c>
      <c r="K40" s="198">
        <f>I40+J40</f>
        <v>300</v>
      </c>
      <c r="L40" s="325"/>
      <c r="M40" s="199"/>
      <c r="N40" s="325"/>
      <c r="O40" s="189"/>
      <c r="P40" s="50"/>
      <c r="Q40" s="226">
        <f>SUM(Q41:Q49)</f>
        <v>59.150000000000006</v>
      </c>
      <c r="R40" s="229"/>
    </row>
    <row r="41" spans="1:18" ht="18">
      <c r="A41" s="47"/>
      <c r="B41" s="8" t="s">
        <v>50</v>
      </c>
      <c r="C41" s="22"/>
      <c r="D41" s="26"/>
      <c r="E41" s="325"/>
      <c r="F41" s="55">
        <v>5</v>
      </c>
      <c r="G41" s="18">
        <f>F41*C40/D40</f>
        <v>5</v>
      </c>
      <c r="H41" s="325"/>
      <c r="I41" s="26"/>
      <c r="J41" s="26"/>
      <c r="K41" s="81"/>
      <c r="L41" s="325"/>
      <c r="M41" s="96">
        <v>15</v>
      </c>
      <c r="N41" s="325"/>
      <c r="O41" s="67">
        <f>(F41*I40/100)+((F41*I40/100)*M41/100)</f>
        <v>5.75</v>
      </c>
      <c r="P41" s="28">
        <f t="shared" ref="P41:P65" si="4">(G41*J40/100)+((G41*J40/100)*M41/100)</f>
        <v>11.5</v>
      </c>
      <c r="Q41" s="243">
        <f>O41+P41</f>
        <v>17.25</v>
      </c>
      <c r="R41" s="229"/>
    </row>
    <row r="42" spans="1:18" ht="18">
      <c r="A42" s="47"/>
      <c r="B42" s="8" t="s">
        <v>51</v>
      </c>
      <c r="C42" s="22"/>
      <c r="D42" s="26"/>
      <c r="E42" s="325"/>
      <c r="F42" s="55">
        <v>0.15</v>
      </c>
      <c r="G42" s="18">
        <f>F42*C40/D40</f>
        <v>0.15</v>
      </c>
      <c r="H42" s="325"/>
      <c r="I42" s="26"/>
      <c r="J42" s="26"/>
      <c r="K42" s="81"/>
      <c r="L42" s="325"/>
      <c r="M42" s="96">
        <v>0</v>
      </c>
      <c r="N42" s="325"/>
      <c r="O42" s="67">
        <f>(F42*I40/100)+((F42*I40/100)*M42/100)</f>
        <v>0.15</v>
      </c>
      <c r="P42" s="28">
        <f>(G42*J40/100)+((G42*J40/100)*M42/100)</f>
        <v>0.3</v>
      </c>
      <c r="Q42" s="243">
        <f t="shared" ref="Q42:Q49" si="5">O42+P42</f>
        <v>0.44999999999999996</v>
      </c>
      <c r="R42" s="229"/>
    </row>
    <row r="43" spans="1:18" ht="18">
      <c r="A43" s="47"/>
      <c r="B43" s="8" t="s">
        <v>52</v>
      </c>
      <c r="C43" s="22"/>
      <c r="D43" s="26"/>
      <c r="E43" s="325"/>
      <c r="F43" s="55">
        <v>1.5</v>
      </c>
      <c r="G43" s="18">
        <f>F43*C40/D40</f>
        <v>1.5</v>
      </c>
      <c r="H43" s="325"/>
      <c r="I43" s="26"/>
      <c r="J43" s="26"/>
      <c r="K43" s="81"/>
      <c r="L43" s="325"/>
      <c r="M43" s="96">
        <v>0</v>
      </c>
      <c r="N43" s="325"/>
      <c r="O43" s="67">
        <f>(F43*I40/100)+((F43*I40/100)*M43/100)</f>
        <v>1.5</v>
      </c>
      <c r="P43" s="28">
        <f>(G43*J40/100)+((G43*J40/100)*M43/100)</f>
        <v>3</v>
      </c>
      <c r="Q43" s="243">
        <f t="shared" si="5"/>
        <v>4.5</v>
      </c>
      <c r="R43" s="229"/>
    </row>
    <row r="44" spans="1:18" ht="18">
      <c r="A44" s="47"/>
      <c r="B44" s="8" t="s">
        <v>53</v>
      </c>
      <c r="C44" s="22"/>
      <c r="D44" s="26"/>
      <c r="E44" s="325"/>
      <c r="F44" s="55">
        <v>4</v>
      </c>
      <c r="G44" s="18">
        <f>F44*C40/D40</f>
        <v>4</v>
      </c>
      <c r="H44" s="325"/>
      <c r="I44" s="26"/>
      <c r="J44" s="26"/>
      <c r="K44" s="81"/>
      <c r="L44" s="325"/>
      <c r="M44" s="96">
        <v>0</v>
      </c>
      <c r="N44" s="325"/>
      <c r="O44" s="67">
        <f>(F44*I40/100)+((F44*I40/100)*M44/100)</f>
        <v>4</v>
      </c>
      <c r="P44" s="28">
        <f>(G44*J40/100)+((G44*J40/100)*M44/100)</f>
        <v>8</v>
      </c>
      <c r="Q44" s="243">
        <f t="shared" si="5"/>
        <v>12</v>
      </c>
      <c r="R44" s="229"/>
    </row>
    <row r="45" spans="1:18" ht="18">
      <c r="A45" s="47"/>
      <c r="B45" s="8" t="s">
        <v>11</v>
      </c>
      <c r="C45" s="22"/>
      <c r="D45" s="26"/>
      <c r="E45" s="325"/>
      <c r="F45" s="55">
        <v>0.5</v>
      </c>
      <c r="G45" s="18">
        <f>F45*C40/D40</f>
        <v>0.5</v>
      </c>
      <c r="H45" s="325"/>
      <c r="I45" s="26"/>
      <c r="J45" s="26"/>
      <c r="K45" s="81"/>
      <c r="L45" s="325"/>
      <c r="M45" s="96">
        <v>0</v>
      </c>
      <c r="N45" s="325"/>
      <c r="O45" s="67">
        <f>(F45*I40/100)+((F45*I40/100)*M45/100)</f>
        <v>0.5</v>
      </c>
      <c r="P45" s="28">
        <f>(G45*J40/100)+((G45*J40/100)*M45/100)</f>
        <v>1</v>
      </c>
      <c r="Q45" s="243">
        <f t="shared" si="5"/>
        <v>1.5</v>
      </c>
      <c r="R45" s="229"/>
    </row>
    <row r="46" spans="1:18" ht="18">
      <c r="A46" s="47"/>
      <c r="B46" s="8" t="s">
        <v>54</v>
      </c>
      <c r="C46" s="22"/>
      <c r="D46" s="26"/>
      <c r="E46" s="325"/>
      <c r="F46" s="55">
        <v>5</v>
      </c>
      <c r="G46" s="18">
        <f>F46*C40/D40</f>
        <v>5</v>
      </c>
      <c r="H46" s="325"/>
      <c r="I46" s="26"/>
      <c r="J46" s="26"/>
      <c r="K46" s="81"/>
      <c r="L46" s="325"/>
      <c r="M46" s="96">
        <v>0</v>
      </c>
      <c r="N46" s="325"/>
      <c r="O46" s="67">
        <f>(F46*I40/100)+((F46*I40/100)*M46/100)</f>
        <v>5</v>
      </c>
      <c r="P46" s="28">
        <f t="shared" si="4"/>
        <v>0</v>
      </c>
      <c r="Q46" s="243">
        <f t="shared" si="5"/>
        <v>5</v>
      </c>
      <c r="R46" s="229"/>
    </row>
    <row r="47" spans="1:18">
      <c r="A47" s="44"/>
      <c r="B47" s="8" t="s">
        <v>55</v>
      </c>
      <c r="C47" s="22"/>
      <c r="D47" s="26"/>
      <c r="E47" s="325"/>
      <c r="F47" s="55">
        <v>1.5</v>
      </c>
      <c r="G47" s="18">
        <f>F47*C40/D40</f>
        <v>1.5</v>
      </c>
      <c r="H47" s="325"/>
      <c r="I47" s="26"/>
      <c r="J47" s="26"/>
      <c r="K47" s="81"/>
      <c r="L47" s="325"/>
      <c r="M47" s="96">
        <v>0</v>
      </c>
      <c r="N47" s="325"/>
      <c r="O47" s="67">
        <f>(F47*I40/100)+((F47*I40/100)*M47/100)</f>
        <v>1.5</v>
      </c>
      <c r="P47" s="28">
        <f t="shared" si="4"/>
        <v>0</v>
      </c>
      <c r="Q47" s="243">
        <f t="shared" si="5"/>
        <v>1.5</v>
      </c>
      <c r="R47" s="229"/>
    </row>
    <row r="48" spans="1:18">
      <c r="A48" s="44"/>
      <c r="B48" s="8" t="s">
        <v>56</v>
      </c>
      <c r="C48" s="22"/>
      <c r="D48" s="26"/>
      <c r="E48" s="325"/>
      <c r="F48" s="55">
        <v>5</v>
      </c>
      <c r="G48" s="18">
        <f>F48*C40/D40</f>
        <v>5</v>
      </c>
      <c r="H48" s="325"/>
      <c r="I48" s="26"/>
      <c r="J48" s="26"/>
      <c r="K48" s="81"/>
      <c r="L48" s="325"/>
      <c r="M48" s="96">
        <v>10</v>
      </c>
      <c r="N48" s="325"/>
      <c r="O48" s="67">
        <f>(F48*I40/100)+((F48*I40/100)*M48/100)</f>
        <v>5.5</v>
      </c>
      <c r="P48" s="28">
        <f>(G48*J40/100)+((G48*J40/100)*M48/100)</f>
        <v>11</v>
      </c>
      <c r="Q48" s="243">
        <f t="shared" si="5"/>
        <v>16.5</v>
      </c>
      <c r="R48" s="229"/>
    </row>
    <row r="49" spans="1:18" ht="15" thickBot="1">
      <c r="A49" s="45"/>
      <c r="B49" s="35" t="s">
        <v>57</v>
      </c>
      <c r="C49" s="53"/>
      <c r="D49" s="33"/>
      <c r="E49" s="325"/>
      <c r="F49" s="76">
        <v>0.15</v>
      </c>
      <c r="G49" s="77">
        <f>F49*C40/D40</f>
        <v>0.15</v>
      </c>
      <c r="H49" s="325"/>
      <c r="I49" s="33"/>
      <c r="J49" s="33"/>
      <c r="K49" s="83"/>
      <c r="L49" s="325"/>
      <c r="M49" s="98">
        <v>0</v>
      </c>
      <c r="N49" s="325"/>
      <c r="O49" s="201">
        <f>(F49*I40/100)+((F49*I40/100)*M49/100)</f>
        <v>0.15</v>
      </c>
      <c r="P49" s="202">
        <f>(G49*J40/100)+((G49*J40/100)*M49/100)</f>
        <v>0.3</v>
      </c>
      <c r="Q49" s="244">
        <f t="shared" si="5"/>
        <v>0.44999999999999996</v>
      </c>
      <c r="R49" s="229"/>
    </row>
    <row r="50" spans="1:18" ht="19.2" thickTop="1" thickBot="1">
      <c r="A50" s="337" t="s">
        <v>27</v>
      </c>
      <c r="B50" s="338"/>
      <c r="C50" s="120">
        <v>300</v>
      </c>
      <c r="D50" s="189"/>
      <c r="E50" s="325"/>
      <c r="F50" s="189" t="s">
        <v>9</v>
      </c>
      <c r="G50" s="189"/>
      <c r="H50" s="325"/>
      <c r="I50" s="197">
        <v>100</v>
      </c>
      <c r="J50" s="189"/>
      <c r="K50" s="198">
        <f>I50+J50</f>
        <v>100</v>
      </c>
      <c r="L50" s="325"/>
      <c r="M50" s="199"/>
      <c r="N50" s="325"/>
      <c r="O50" s="50"/>
      <c r="P50" s="186"/>
      <c r="Q50" s="226">
        <f>SUM(Q51:Q55)</f>
        <v>20.7</v>
      </c>
      <c r="R50" s="229"/>
    </row>
    <row r="51" spans="1:18" ht="18">
      <c r="A51" s="47"/>
      <c r="B51" s="8" t="s">
        <v>58</v>
      </c>
      <c r="C51" s="22"/>
      <c r="D51" s="26"/>
      <c r="E51" s="325"/>
      <c r="F51" s="55">
        <v>12</v>
      </c>
      <c r="G51" s="26"/>
      <c r="H51" s="325"/>
      <c r="I51" s="26"/>
      <c r="J51" s="26"/>
      <c r="K51" s="81"/>
      <c r="L51" s="325"/>
      <c r="M51" s="96">
        <v>-65</v>
      </c>
      <c r="N51" s="325"/>
      <c r="O51" s="67">
        <f>(F51* I50/100)+((F51* I50/100)*M51/100)</f>
        <v>4.2</v>
      </c>
      <c r="P51" s="26"/>
      <c r="Q51" s="243">
        <f>O51+P51</f>
        <v>4.2</v>
      </c>
      <c r="R51" s="229"/>
    </row>
    <row r="52" spans="1:18" ht="18">
      <c r="A52" s="47"/>
      <c r="B52" s="8" t="s">
        <v>59</v>
      </c>
      <c r="C52" s="22"/>
      <c r="D52" s="26"/>
      <c r="E52" s="325"/>
      <c r="F52" s="55">
        <v>10</v>
      </c>
      <c r="G52" s="26"/>
      <c r="H52" s="325"/>
      <c r="I52" s="26"/>
      <c r="J52" s="26"/>
      <c r="K52" s="81"/>
      <c r="L52" s="325"/>
      <c r="M52" s="96">
        <v>10</v>
      </c>
      <c r="N52" s="325"/>
      <c r="O52" s="67">
        <f>(F52*I50/100)+((F52*I50/100)*M52/100)</f>
        <v>11</v>
      </c>
      <c r="P52" s="26"/>
      <c r="Q52" s="243">
        <f t="shared" ref="Q52:Q55" si="6">O52+P52</f>
        <v>11</v>
      </c>
      <c r="R52" s="229"/>
    </row>
    <row r="53" spans="1:18" ht="18">
      <c r="A53" s="47"/>
      <c r="B53" s="8" t="s">
        <v>83</v>
      </c>
      <c r="C53" s="22"/>
      <c r="D53" s="26"/>
      <c r="E53" s="325"/>
      <c r="F53" s="55">
        <v>3</v>
      </c>
      <c r="G53" s="26"/>
      <c r="H53" s="325"/>
      <c r="I53" s="26"/>
      <c r="J53" s="26"/>
      <c r="K53" s="81"/>
      <c r="L53" s="325"/>
      <c r="M53" s="96">
        <v>0</v>
      </c>
      <c r="N53" s="325"/>
      <c r="O53" s="67">
        <f>(F53*I40/100)+((F53*I40/100)*M53/100)</f>
        <v>3</v>
      </c>
      <c r="P53" s="26"/>
      <c r="Q53" s="243">
        <f t="shared" si="6"/>
        <v>3</v>
      </c>
      <c r="R53" s="229"/>
    </row>
    <row r="54" spans="1:18" ht="18">
      <c r="A54" s="47"/>
      <c r="B54" s="8" t="s">
        <v>67</v>
      </c>
      <c r="C54" s="22"/>
      <c r="D54" s="26"/>
      <c r="E54" s="325"/>
      <c r="F54" s="55">
        <v>0.5</v>
      </c>
      <c r="G54" s="26"/>
      <c r="H54" s="325"/>
      <c r="I54" s="26"/>
      <c r="J54" s="26"/>
      <c r="K54" s="81"/>
      <c r="L54" s="325"/>
      <c r="M54" s="96">
        <v>0</v>
      </c>
      <c r="N54" s="325"/>
      <c r="O54" s="67">
        <f>(F54*I40/100)+((F54*I40/100)*M54/100)</f>
        <v>0.5</v>
      </c>
      <c r="P54" s="26"/>
      <c r="Q54" s="243">
        <f t="shared" si="6"/>
        <v>0.5</v>
      </c>
      <c r="R54" s="229"/>
    </row>
    <row r="55" spans="1:18" ht="18.600000000000001" thickBot="1">
      <c r="A55" s="203"/>
      <c r="B55" s="35" t="s">
        <v>53</v>
      </c>
      <c r="C55" s="53"/>
      <c r="D55" s="33"/>
      <c r="E55" s="325"/>
      <c r="F55" s="182">
        <v>2</v>
      </c>
      <c r="G55" s="126"/>
      <c r="H55" s="325"/>
      <c r="I55" s="33"/>
      <c r="J55" s="33"/>
      <c r="K55" s="83"/>
      <c r="L55" s="325"/>
      <c r="M55" s="98">
        <v>0</v>
      </c>
      <c r="N55" s="325"/>
      <c r="O55" s="68">
        <f>(F55*I40/100)+((F55*I40/100)*M55/100)</f>
        <v>2</v>
      </c>
      <c r="P55" s="33"/>
      <c r="Q55" s="245">
        <f t="shared" si="6"/>
        <v>2</v>
      </c>
      <c r="R55" s="229"/>
    </row>
    <row r="56" spans="1:18" s="36" customFormat="1" ht="19.2" thickTop="1" thickBot="1">
      <c r="A56" s="339" t="s">
        <v>28</v>
      </c>
      <c r="B56" s="340"/>
      <c r="C56" s="141">
        <v>100</v>
      </c>
      <c r="D56" s="204">
        <v>100</v>
      </c>
      <c r="E56" s="325"/>
      <c r="F56" s="205" t="s">
        <v>9</v>
      </c>
      <c r="G56" s="206"/>
      <c r="H56" s="325"/>
      <c r="I56" s="207"/>
      <c r="J56" s="208"/>
      <c r="K56" s="209">
        <f>I56+J56</f>
        <v>0</v>
      </c>
      <c r="L56" s="325"/>
      <c r="M56" s="210"/>
      <c r="N56" s="325"/>
      <c r="O56" s="211">
        <f>C56*I56/100</f>
        <v>0</v>
      </c>
      <c r="P56" s="212">
        <f>D56*J56/100</f>
        <v>0</v>
      </c>
      <c r="Q56" s="234"/>
      <c r="R56" s="249"/>
    </row>
    <row r="57" spans="1:18" ht="19.2" thickTop="1" thickBot="1">
      <c r="A57" s="327" t="s">
        <v>29</v>
      </c>
      <c r="B57" s="328"/>
      <c r="C57" s="213">
        <v>100</v>
      </c>
      <c r="D57" s="215"/>
      <c r="E57" s="325"/>
      <c r="F57" s="216" t="s">
        <v>9</v>
      </c>
      <c r="G57" s="217"/>
      <c r="H57" s="325"/>
      <c r="I57" s="219"/>
      <c r="J57" s="216"/>
      <c r="K57" s="209">
        <f t="shared" ref="K57:K59" si="7">I57+J57</f>
        <v>0</v>
      </c>
      <c r="L57" s="325"/>
      <c r="M57" s="221"/>
      <c r="N57" s="325"/>
      <c r="O57" s="211">
        <f>C57*I57/100</f>
        <v>0</v>
      </c>
      <c r="P57" s="222"/>
      <c r="Q57" s="246"/>
      <c r="R57" s="229"/>
    </row>
    <row r="58" spans="1:18" ht="19.2" thickTop="1" thickBot="1">
      <c r="A58" s="329" t="s">
        <v>30</v>
      </c>
      <c r="B58" s="330"/>
      <c r="C58" s="214">
        <v>0.8</v>
      </c>
      <c r="D58" s="204"/>
      <c r="E58" s="325"/>
      <c r="F58" s="216" t="s">
        <v>9</v>
      </c>
      <c r="G58" s="218"/>
      <c r="H58" s="325"/>
      <c r="I58" s="219">
        <v>100</v>
      </c>
      <c r="J58" s="220"/>
      <c r="K58" s="209">
        <f t="shared" si="7"/>
        <v>100</v>
      </c>
      <c r="L58" s="325"/>
      <c r="M58" s="221"/>
      <c r="N58" s="325"/>
      <c r="O58" s="211">
        <f>C58*I58/100</f>
        <v>0.8</v>
      </c>
      <c r="P58" s="212">
        <f>D58*J58/100</f>
        <v>0</v>
      </c>
      <c r="Q58" s="247"/>
      <c r="R58" s="229"/>
    </row>
    <row r="59" spans="1:18" ht="19.2" thickTop="1" thickBot="1">
      <c r="A59" s="331" t="s">
        <v>31</v>
      </c>
      <c r="B59" s="332"/>
      <c r="C59" s="120">
        <v>100</v>
      </c>
      <c r="D59" s="135">
        <v>150</v>
      </c>
      <c r="E59" s="325"/>
      <c r="F59" s="189" t="s">
        <v>9</v>
      </c>
      <c r="G59" s="183"/>
      <c r="H59" s="325"/>
      <c r="I59" s="197">
        <v>100</v>
      </c>
      <c r="J59" s="137"/>
      <c r="K59" s="198">
        <f t="shared" si="7"/>
        <v>100</v>
      </c>
      <c r="L59" s="325"/>
      <c r="M59" s="199"/>
      <c r="N59" s="325"/>
      <c r="O59" s="189"/>
      <c r="P59" s="186"/>
      <c r="Q59" s="230">
        <f>Q60</f>
        <v>12</v>
      </c>
      <c r="R59" s="229"/>
    </row>
    <row r="60" spans="1:18" ht="18.600000000000001" thickBot="1">
      <c r="A60" s="48"/>
      <c r="B60" s="8" t="s">
        <v>60</v>
      </c>
      <c r="C60" s="22"/>
      <c r="D60" s="26"/>
      <c r="E60" s="325"/>
      <c r="F60" s="55">
        <v>10</v>
      </c>
      <c r="G60" s="18">
        <f>F60*D59/C59</f>
        <v>15</v>
      </c>
      <c r="H60" s="325"/>
      <c r="I60" s="26"/>
      <c r="J60" s="26"/>
      <c r="K60" s="81"/>
      <c r="L60" s="325"/>
      <c r="M60" s="96">
        <v>20</v>
      </c>
      <c r="N60" s="325"/>
      <c r="O60" s="67">
        <f>(F60*I59/100)+((F60*I59/100)*M60/100)</f>
        <v>12</v>
      </c>
      <c r="P60" s="28">
        <f t="shared" si="4"/>
        <v>0</v>
      </c>
      <c r="Q60" s="243">
        <f t="shared" ref="Q60" si="8">P60+O60</f>
        <v>12</v>
      </c>
      <c r="R60" s="229"/>
    </row>
    <row r="61" spans="1:18" ht="18.600000000000001" thickBot="1">
      <c r="A61" s="333" t="s">
        <v>32</v>
      </c>
      <c r="B61" s="334"/>
      <c r="C61" s="54">
        <v>100</v>
      </c>
      <c r="D61" s="25"/>
      <c r="E61" s="325"/>
      <c r="F61" s="26" t="s">
        <v>9</v>
      </c>
      <c r="G61" s="52"/>
      <c r="H61" s="325"/>
      <c r="I61" s="60">
        <v>100</v>
      </c>
      <c r="J61" s="4"/>
      <c r="K61" s="82">
        <f>I61+J61</f>
        <v>100</v>
      </c>
      <c r="L61" s="325"/>
      <c r="M61" s="97"/>
      <c r="N61" s="325"/>
      <c r="O61" s="26"/>
      <c r="P61" s="26"/>
      <c r="Q61" s="241">
        <f>SUM(Q62:Q63)</f>
        <v>12.25</v>
      </c>
      <c r="R61" s="229"/>
    </row>
    <row r="62" spans="1:18" ht="18">
      <c r="A62" s="48"/>
      <c r="B62" s="8" t="s">
        <v>60</v>
      </c>
      <c r="C62" s="53"/>
      <c r="D62" s="33"/>
      <c r="E62" s="325"/>
      <c r="F62" s="76">
        <v>10</v>
      </c>
      <c r="G62" s="33"/>
      <c r="H62" s="325"/>
      <c r="I62" s="33"/>
      <c r="J62" s="33"/>
      <c r="K62" s="83"/>
      <c r="L62" s="325"/>
      <c r="M62" s="98">
        <v>20</v>
      </c>
      <c r="N62" s="325"/>
      <c r="O62" s="68">
        <f>(F62*I61/100)+((F62*I61/100)*M62/100)</f>
        <v>12</v>
      </c>
      <c r="P62" s="28">
        <f t="shared" si="4"/>
        <v>0</v>
      </c>
      <c r="Q62" s="245">
        <f>O62+P62</f>
        <v>12</v>
      </c>
      <c r="R62" s="229"/>
    </row>
    <row r="63" spans="1:18" ht="18.600000000000001" thickBot="1">
      <c r="A63" s="48"/>
      <c r="B63" s="8" t="s">
        <v>44</v>
      </c>
      <c r="C63" s="53"/>
      <c r="D63" s="33"/>
      <c r="E63" s="325"/>
      <c r="F63" s="76">
        <v>0.25</v>
      </c>
      <c r="G63" s="33"/>
      <c r="H63" s="325"/>
      <c r="I63" s="33"/>
      <c r="J63" s="33"/>
      <c r="K63" s="83"/>
      <c r="L63" s="325"/>
      <c r="M63" s="98">
        <v>0</v>
      </c>
      <c r="N63" s="325"/>
      <c r="O63" s="68">
        <f>(F63*I61/100)+((F63*I61/100)*M63/100)</f>
        <v>0.25</v>
      </c>
      <c r="P63" s="28">
        <f t="shared" si="4"/>
        <v>0</v>
      </c>
      <c r="Q63" s="245">
        <f>O63+P63</f>
        <v>0.25</v>
      </c>
      <c r="R63" s="229"/>
    </row>
    <row r="64" spans="1:18" ht="18.600000000000001" thickBot="1">
      <c r="A64" s="335" t="s">
        <v>33</v>
      </c>
      <c r="B64" s="336"/>
      <c r="C64" s="54">
        <v>150</v>
      </c>
      <c r="D64" s="6">
        <v>200</v>
      </c>
      <c r="E64" s="325"/>
      <c r="F64" s="26"/>
      <c r="G64" s="52"/>
      <c r="H64" s="325"/>
      <c r="I64" s="60">
        <v>100</v>
      </c>
      <c r="J64" s="4"/>
      <c r="K64" s="82">
        <f>I64+J64</f>
        <v>100</v>
      </c>
      <c r="L64" s="325"/>
      <c r="M64" s="97"/>
      <c r="N64" s="325"/>
      <c r="O64" s="26"/>
      <c r="P64" s="26"/>
      <c r="Q64" s="241">
        <f>SUM(Q65)</f>
        <v>5.25</v>
      </c>
      <c r="R64" s="229"/>
    </row>
    <row r="65" spans="1:18" ht="18.75" customHeight="1" thickBot="1">
      <c r="A65" s="49"/>
      <c r="B65" s="8" t="s">
        <v>58</v>
      </c>
      <c r="C65" s="51"/>
      <c r="D65" s="51"/>
      <c r="E65" s="326"/>
      <c r="F65" s="75">
        <v>15</v>
      </c>
      <c r="G65" s="74">
        <f>F65*D64/C64</f>
        <v>20</v>
      </c>
      <c r="H65" s="326"/>
      <c r="I65" s="51"/>
      <c r="J65" s="51"/>
      <c r="K65" s="84"/>
      <c r="L65" s="326"/>
      <c r="M65" s="99">
        <v>-65</v>
      </c>
      <c r="N65" s="326"/>
      <c r="O65" s="68">
        <f>(F65*I64/100)+((F65*I64/100)*M65/100)</f>
        <v>5.25</v>
      </c>
      <c r="P65" s="28">
        <f t="shared" si="4"/>
        <v>0</v>
      </c>
      <c r="Q65" s="248">
        <f>O65+P65</f>
        <v>5.25</v>
      </c>
      <c r="R65" s="229"/>
    </row>
    <row r="66" spans="1:18">
      <c r="B66" s="8"/>
    </row>
  </sheetData>
  <dataConsolidate/>
  <mergeCells count="44">
    <mergeCell ref="E38:E65"/>
    <mergeCell ref="H38:H65"/>
    <mergeCell ref="L38:L65"/>
    <mergeCell ref="N38:N65"/>
    <mergeCell ref="A57:B57"/>
    <mergeCell ref="A58:B58"/>
    <mergeCell ref="A59:B59"/>
    <mergeCell ref="A61:B61"/>
    <mergeCell ref="A64:B64"/>
    <mergeCell ref="A50:B50"/>
    <mergeCell ref="A56:B56"/>
    <mergeCell ref="A38:B38"/>
    <mergeCell ref="A40:B40"/>
    <mergeCell ref="N4:N36"/>
    <mergeCell ref="M1:M2"/>
    <mergeCell ref="F16:G16"/>
    <mergeCell ref="F1:G1"/>
    <mergeCell ref="I1:K1"/>
    <mergeCell ref="A1:B2"/>
    <mergeCell ref="A21:B21"/>
    <mergeCell ref="A26:B26"/>
    <mergeCell ref="A35:B35"/>
    <mergeCell ref="A16:B16"/>
    <mergeCell ref="A11:B11"/>
    <mergeCell ref="A6:B6"/>
    <mergeCell ref="A4:B4"/>
    <mergeCell ref="A18:B18"/>
    <mergeCell ref="A20:B20"/>
    <mergeCell ref="R1:R2"/>
    <mergeCell ref="A3:R3"/>
    <mergeCell ref="A37:R37"/>
    <mergeCell ref="C1:D1"/>
    <mergeCell ref="E1:E2"/>
    <mergeCell ref="E4:E36"/>
    <mergeCell ref="F32:G32"/>
    <mergeCell ref="F35:G35"/>
    <mergeCell ref="F18:G18"/>
    <mergeCell ref="O1:Q1"/>
    <mergeCell ref="F6:G6"/>
    <mergeCell ref="H1:H2"/>
    <mergeCell ref="H4:H36"/>
    <mergeCell ref="L1:L2"/>
    <mergeCell ref="L4:L36"/>
    <mergeCell ref="N1:N2"/>
  </mergeCells>
  <pageMargins left="0.7" right="0.7" top="0.75" bottom="0.75" header="0.3" footer="0.3"/>
  <pageSetup paperSize="9" orientation="portrait" r:id="rId1"/>
  <ignoredErrors>
    <ignoredError sqref="Q11 P13 Q6 Q26 Q4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737B-B177-4AC7-BB4F-D011058CDD62}">
  <dimension ref="A1:R76"/>
  <sheetViews>
    <sheetView topLeftCell="E68" workbookViewId="0">
      <selection activeCell="Q18" sqref="Q18"/>
    </sheetView>
  </sheetViews>
  <sheetFormatPr baseColWidth="10" defaultRowHeight="14.4"/>
  <cols>
    <col min="2" max="2" width="45.33203125" customWidth="1"/>
    <col min="3" max="3" width="13.33203125" style="1" bestFit="1" customWidth="1"/>
    <col min="4" max="4" width="13.109375" style="1" customWidth="1"/>
    <col min="5" max="5" width="1.88671875" style="1" customWidth="1"/>
    <col min="6" max="6" width="12" style="1" customWidth="1"/>
    <col min="7" max="7" width="12.6640625" style="1" customWidth="1"/>
    <col min="8" max="8" width="1.88671875" style="1" customWidth="1"/>
    <col min="9" max="9" width="13.33203125" style="1" bestFit="1" customWidth="1"/>
    <col min="10" max="10" width="13.6640625" style="1" customWidth="1"/>
    <col min="11" max="11" width="12.109375" style="1" customWidth="1"/>
    <col min="12" max="12" width="1.88671875" style="1" customWidth="1"/>
    <col min="13" max="13" width="21.6640625" style="1" customWidth="1"/>
    <col min="14" max="14" width="1.88671875" style="1" customWidth="1"/>
    <col min="15" max="15" width="15.109375" style="1" customWidth="1"/>
    <col min="16" max="16" width="15" style="1" customWidth="1"/>
    <col min="17" max="17" width="18.44140625" style="5" customWidth="1"/>
    <col min="18" max="18" width="13.33203125" customWidth="1"/>
  </cols>
  <sheetData>
    <row r="1" spans="1:18" ht="162" customHeight="1" thickBot="1">
      <c r="A1" s="301" t="s">
        <v>1</v>
      </c>
      <c r="B1" s="302"/>
      <c r="C1" s="285" t="s">
        <v>40</v>
      </c>
      <c r="D1" s="286"/>
      <c r="E1" s="287"/>
      <c r="F1" s="321" t="s">
        <v>108</v>
      </c>
      <c r="G1" s="322"/>
      <c r="H1" s="287"/>
      <c r="I1" s="323" t="s">
        <v>47</v>
      </c>
      <c r="J1" s="324"/>
      <c r="K1" s="324"/>
      <c r="L1" s="287"/>
      <c r="M1" s="317" t="s">
        <v>46</v>
      </c>
      <c r="N1" s="287"/>
      <c r="O1" s="295" t="s">
        <v>61</v>
      </c>
      <c r="P1" s="296"/>
      <c r="Q1" s="297"/>
      <c r="R1" s="280" t="s">
        <v>107</v>
      </c>
    </row>
    <row r="2" spans="1:18" ht="64.5" customHeight="1" thickBot="1">
      <c r="A2" s="303"/>
      <c r="B2" s="304"/>
      <c r="C2" s="257" t="s">
        <v>37</v>
      </c>
      <c r="D2" s="258" t="s">
        <v>39</v>
      </c>
      <c r="E2" s="288"/>
      <c r="F2" s="259" t="s">
        <v>37</v>
      </c>
      <c r="G2" s="260" t="s">
        <v>39</v>
      </c>
      <c r="H2" s="288"/>
      <c r="I2" s="261" t="s">
        <v>34</v>
      </c>
      <c r="J2" s="262" t="s">
        <v>38</v>
      </c>
      <c r="K2" s="263" t="s">
        <v>48</v>
      </c>
      <c r="L2" s="288"/>
      <c r="M2" s="318"/>
      <c r="N2" s="288"/>
      <c r="O2" s="264" t="s">
        <v>34</v>
      </c>
      <c r="P2" s="265" t="s">
        <v>38</v>
      </c>
      <c r="Q2" s="266" t="s">
        <v>41</v>
      </c>
      <c r="R2" s="281"/>
    </row>
    <row r="3" spans="1:18" ht="31.8" thickBot="1">
      <c r="A3" s="282" t="s">
        <v>25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4"/>
    </row>
    <row r="4" spans="1:18" ht="18.600000000000001" thickBot="1">
      <c r="A4" s="313" t="s">
        <v>65</v>
      </c>
      <c r="B4" s="312"/>
      <c r="C4" s="101">
        <v>100</v>
      </c>
      <c r="D4" s="102">
        <v>100</v>
      </c>
      <c r="E4" s="289"/>
      <c r="F4" s="50"/>
      <c r="G4" s="269"/>
      <c r="H4" s="352"/>
      <c r="I4" s="104">
        <v>100</v>
      </c>
      <c r="J4" s="115"/>
      <c r="K4" s="270">
        <f>I4+J4</f>
        <v>100</v>
      </c>
      <c r="L4" s="290"/>
      <c r="M4" s="271"/>
      <c r="N4" s="290"/>
      <c r="O4" s="116"/>
      <c r="P4" s="254"/>
      <c r="Q4" s="272">
        <f>+SUM(Q5:Q8)</f>
        <v>13.8</v>
      </c>
      <c r="R4" s="268"/>
    </row>
    <row r="5" spans="1:18" ht="18">
      <c r="A5" s="73"/>
      <c r="B5" s="2" t="s">
        <v>66</v>
      </c>
      <c r="C5" s="86"/>
      <c r="D5" s="25"/>
      <c r="E5" s="289"/>
      <c r="F5" s="55">
        <v>8</v>
      </c>
      <c r="G5" s="23"/>
      <c r="H5" s="352"/>
      <c r="I5" s="21"/>
      <c r="J5" s="22"/>
      <c r="K5" s="23"/>
      <c r="L5" s="290"/>
      <c r="M5" s="63">
        <v>10</v>
      </c>
      <c r="N5" s="290"/>
      <c r="O5" s="65">
        <f>(F5*I4/100)+((F5*I4/100)*M5/100)</f>
        <v>8.8000000000000007</v>
      </c>
      <c r="P5" s="27"/>
      <c r="Q5" s="71">
        <f>O5+P5</f>
        <v>8.8000000000000007</v>
      </c>
      <c r="R5" s="229"/>
    </row>
    <row r="6" spans="1:18" ht="18">
      <c r="A6" s="73"/>
      <c r="B6" s="2" t="s">
        <v>83</v>
      </c>
      <c r="C6" s="86"/>
      <c r="D6" s="25"/>
      <c r="E6" s="289"/>
      <c r="F6" s="55">
        <v>2</v>
      </c>
      <c r="G6" s="23"/>
      <c r="H6" s="352"/>
      <c r="I6" s="21"/>
      <c r="J6" s="22"/>
      <c r="K6" s="23"/>
      <c r="L6" s="290"/>
      <c r="M6" s="63">
        <v>0</v>
      </c>
      <c r="N6" s="290"/>
      <c r="O6" s="65">
        <f>(F6*I4/100)+((F6*I4/100)*M6/100)</f>
        <v>2</v>
      </c>
      <c r="P6" s="27"/>
      <c r="Q6" s="71">
        <f t="shared" ref="Q6:Q8" si="0">O6+P6</f>
        <v>2</v>
      </c>
      <c r="R6" s="229"/>
    </row>
    <row r="7" spans="1:18" ht="18">
      <c r="A7" s="73"/>
      <c r="B7" s="2" t="s">
        <v>67</v>
      </c>
      <c r="C7" s="86"/>
      <c r="D7" s="25"/>
      <c r="E7" s="289"/>
      <c r="F7" s="55">
        <v>1</v>
      </c>
      <c r="G7" s="23"/>
      <c r="H7" s="352"/>
      <c r="I7" s="21"/>
      <c r="J7" s="22"/>
      <c r="K7" s="23"/>
      <c r="L7" s="290"/>
      <c r="M7" s="63">
        <v>0</v>
      </c>
      <c r="N7" s="290"/>
      <c r="O7" s="65">
        <f>(F7*I4/100)+((F7*I4/100)*M7/100)</f>
        <v>1</v>
      </c>
      <c r="P7" s="27"/>
      <c r="Q7" s="71">
        <f t="shared" si="0"/>
        <v>1</v>
      </c>
      <c r="R7" s="229"/>
    </row>
    <row r="8" spans="1:18" ht="18.600000000000001" thickBot="1">
      <c r="A8" s="73"/>
      <c r="B8" s="2" t="s">
        <v>13</v>
      </c>
      <c r="C8" s="86"/>
      <c r="D8" s="25"/>
      <c r="E8" s="289"/>
      <c r="F8" s="55">
        <v>2</v>
      </c>
      <c r="G8" s="23"/>
      <c r="H8" s="352"/>
      <c r="I8" s="21"/>
      <c r="J8" s="22"/>
      <c r="K8" s="23"/>
      <c r="L8" s="290"/>
      <c r="M8" s="63">
        <v>0</v>
      </c>
      <c r="N8" s="290"/>
      <c r="O8" s="65">
        <f>(F8*I4/100)+((F8*I4/100)*M8/100)</f>
        <v>2</v>
      </c>
      <c r="P8" s="27"/>
      <c r="Q8" s="71">
        <f t="shared" si="0"/>
        <v>2</v>
      </c>
      <c r="R8" s="229"/>
    </row>
    <row r="9" spans="1:18" ht="18.600000000000001" thickBot="1">
      <c r="A9" s="345" t="s">
        <v>68</v>
      </c>
      <c r="B9" s="346"/>
      <c r="C9" s="54">
        <v>130</v>
      </c>
      <c r="D9" s="6">
        <v>150</v>
      </c>
      <c r="E9" s="289"/>
      <c r="F9" s="26"/>
      <c r="G9" s="23"/>
      <c r="H9" s="352"/>
      <c r="I9" s="58">
        <v>600</v>
      </c>
      <c r="J9" s="3"/>
      <c r="K9" s="61">
        <f>I9+J9</f>
        <v>600</v>
      </c>
      <c r="L9" s="290"/>
      <c r="M9" s="87"/>
      <c r="N9" s="290"/>
      <c r="O9" s="21"/>
      <c r="P9" s="27"/>
      <c r="Q9" s="88">
        <f>+SUM(Q10:Q17)</f>
        <v>140.10000000000002</v>
      </c>
      <c r="R9" s="229"/>
    </row>
    <row r="10" spans="1:18" ht="15.75" customHeight="1">
      <c r="A10" s="38"/>
      <c r="B10" s="2" t="s">
        <v>69</v>
      </c>
      <c r="C10" s="86"/>
      <c r="D10" s="25"/>
      <c r="E10" s="289"/>
      <c r="F10" s="55">
        <v>12</v>
      </c>
      <c r="G10" s="252">
        <f>F10*D9/C9</f>
        <v>13.846153846153847</v>
      </c>
      <c r="H10" s="352"/>
      <c r="I10" s="21"/>
      <c r="J10" s="22"/>
      <c r="K10" s="23"/>
      <c r="L10" s="290"/>
      <c r="M10" s="63">
        <v>25</v>
      </c>
      <c r="N10" s="290"/>
      <c r="O10" s="65">
        <f>(F10*I9/100)+((F10*I9/100)*M10/100)</f>
        <v>90</v>
      </c>
      <c r="P10" s="9">
        <f t="shared" ref="P10:P13" si="1">(G10*J9/100)+((G10*J9/100)*M10/100)</f>
        <v>0</v>
      </c>
      <c r="Q10" s="71">
        <f>O10+P10</f>
        <v>90</v>
      </c>
      <c r="R10" s="229"/>
    </row>
    <row r="11" spans="1:18" ht="15.75" customHeight="1">
      <c r="A11" s="38"/>
      <c r="B11" s="2" t="s">
        <v>70</v>
      </c>
      <c r="C11" s="86"/>
      <c r="D11" s="25"/>
      <c r="E11" s="289"/>
      <c r="F11" s="55">
        <v>2</v>
      </c>
      <c r="G11" s="253">
        <f>F11*D9/C9</f>
        <v>2.3076923076923075</v>
      </c>
      <c r="H11" s="352"/>
      <c r="I11" s="21"/>
      <c r="J11" s="22"/>
      <c r="K11" s="23"/>
      <c r="L11" s="290"/>
      <c r="M11" s="63">
        <v>0</v>
      </c>
      <c r="N11" s="290"/>
      <c r="O11" s="65">
        <f>(F11*I9/100)+((F11*I9/100)*M11/100)</f>
        <v>12</v>
      </c>
      <c r="P11" s="9">
        <f>(G11*J9/100)+((G11*J9/100)*M11/100)</f>
        <v>0</v>
      </c>
      <c r="Q11" s="71">
        <f t="shared" ref="Q11:Q17" si="2">O11+P11</f>
        <v>12</v>
      </c>
      <c r="R11" s="229"/>
    </row>
    <row r="12" spans="1:18" ht="15.75" customHeight="1">
      <c r="A12" s="38"/>
      <c r="B12" s="2" t="s">
        <v>74</v>
      </c>
      <c r="C12" s="86"/>
      <c r="D12" s="25"/>
      <c r="E12" s="289"/>
      <c r="F12" s="55">
        <v>1.5</v>
      </c>
      <c r="G12" s="253">
        <f>F12*D9/C9</f>
        <v>1.7307692307692308</v>
      </c>
      <c r="H12" s="352"/>
      <c r="I12" s="21"/>
      <c r="J12" s="22"/>
      <c r="K12" s="23"/>
      <c r="L12" s="290"/>
      <c r="M12" s="63">
        <v>0</v>
      </c>
      <c r="N12" s="290"/>
      <c r="O12" s="65">
        <f>(F12*I9/100)+((F12*I9/100)*M12/100)</f>
        <v>9</v>
      </c>
      <c r="P12" s="9">
        <f>(G12*J9/100)+((G12*J9/100)*M12/100)</f>
        <v>0</v>
      </c>
      <c r="Q12" s="71">
        <f t="shared" si="2"/>
        <v>9</v>
      </c>
      <c r="R12" s="229"/>
    </row>
    <row r="13" spans="1:18" ht="15.75" customHeight="1">
      <c r="A13" s="38"/>
      <c r="B13" s="2" t="s">
        <v>71</v>
      </c>
      <c r="C13" s="86"/>
      <c r="D13" s="25"/>
      <c r="E13" s="289"/>
      <c r="F13" s="55">
        <v>4</v>
      </c>
      <c r="G13" s="253">
        <f>F13*D9/C9</f>
        <v>4.615384615384615</v>
      </c>
      <c r="H13" s="352"/>
      <c r="I13" s="21"/>
      <c r="J13" s="22"/>
      <c r="K13" s="23"/>
      <c r="L13" s="290"/>
      <c r="M13" s="63">
        <v>0</v>
      </c>
      <c r="N13" s="290"/>
      <c r="O13" s="65">
        <f>(F13*I9/100)+((F13*I9/100)*M13/100)</f>
        <v>24</v>
      </c>
      <c r="P13" s="9">
        <f t="shared" si="1"/>
        <v>0</v>
      </c>
      <c r="Q13" s="71">
        <f t="shared" si="2"/>
        <v>24</v>
      </c>
      <c r="R13" s="229"/>
    </row>
    <row r="14" spans="1:18" ht="15.75" customHeight="1">
      <c r="A14" s="38"/>
      <c r="B14" s="2" t="s">
        <v>75</v>
      </c>
      <c r="C14" s="86"/>
      <c r="D14" s="25"/>
      <c r="E14" s="289"/>
      <c r="F14" s="55">
        <v>0.4</v>
      </c>
      <c r="G14" s="253">
        <f>F14*D9/C9</f>
        <v>0.46153846153846156</v>
      </c>
      <c r="H14" s="352"/>
      <c r="I14" s="21"/>
      <c r="J14" s="22"/>
      <c r="K14" s="23"/>
      <c r="L14" s="290"/>
      <c r="M14" s="63">
        <v>0</v>
      </c>
      <c r="N14" s="290"/>
      <c r="O14" s="65">
        <f>(F14*I9/100)+((F14*I9/100)*M14/100)</f>
        <v>2.4</v>
      </c>
      <c r="P14" s="9">
        <f>(G14*J9/100)+((G14*J9/100)*M14/100)</f>
        <v>0</v>
      </c>
      <c r="Q14" s="71">
        <f t="shared" si="2"/>
        <v>2.4</v>
      </c>
      <c r="R14" s="229"/>
    </row>
    <row r="15" spans="1:18" ht="15.75" customHeight="1">
      <c r="A15" s="38"/>
      <c r="B15" s="2" t="s">
        <v>72</v>
      </c>
      <c r="C15" s="86"/>
      <c r="D15" s="25"/>
      <c r="E15" s="289"/>
      <c r="F15" s="55">
        <v>0.15</v>
      </c>
      <c r="G15" s="253">
        <f>F15*D9/C9</f>
        <v>0.17307692307692307</v>
      </c>
      <c r="H15" s="352"/>
      <c r="I15" s="21"/>
      <c r="J15" s="22"/>
      <c r="K15" s="23"/>
      <c r="L15" s="290"/>
      <c r="M15" s="63">
        <v>0</v>
      </c>
      <c r="N15" s="290"/>
      <c r="O15" s="65">
        <f>(F15*I9/100)+((F15*I9/100)*M15/100)</f>
        <v>0.9</v>
      </c>
      <c r="P15" s="9">
        <f>(G15*J9/100)+((G15*J9/100)*M15/100)</f>
        <v>0</v>
      </c>
      <c r="Q15" s="71">
        <f t="shared" si="2"/>
        <v>0.9</v>
      </c>
      <c r="R15" s="229"/>
    </row>
    <row r="16" spans="1:18" ht="15.75" customHeight="1">
      <c r="A16" s="38"/>
      <c r="B16" s="2" t="s">
        <v>43</v>
      </c>
      <c r="C16" s="86"/>
      <c r="D16" s="25"/>
      <c r="E16" s="289"/>
      <c r="F16" s="55">
        <v>0.15</v>
      </c>
      <c r="G16" s="253">
        <f>F16*D9/C9</f>
        <v>0.17307692307692307</v>
      </c>
      <c r="H16" s="352"/>
      <c r="I16" s="21"/>
      <c r="J16" s="22"/>
      <c r="K16" s="23"/>
      <c r="L16" s="290"/>
      <c r="M16" s="63">
        <v>0</v>
      </c>
      <c r="N16" s="290"/>
      <c r="O16" s="65">
        <f t="shared" ref="O16" si="3">(F16*I15/100)+((F16*I15/100)*M16/100)</f>
        <v>0</v>
      </c>
      <c r="P16" s="9">
        <f>(G16*J9/100)+((G16*J9/100)*M16/100)</f>
        <v>0</v>
      </c>
      <c r="Q16" s="71">
        <f t="shared" si="2"/>
        <v>0</v>
      </c>
      <c r="R16" s="229"/>
    </row>
    <row r="17" spans="1:18" ht="15.75" customHeight="1" thickBot="1">
      <c r="A17" s="38"/>
      <c r="B17" s="2" t="s">
        <v>73</v>
      </c>
      <c r="C17" s="86"/>
      <c r="D17" s="25"/>
      <c r="E17" s="289"/>
      <c r="F17" s="55">
        <v>0.3</v>
      </c>
      <c r="G17" s="253">
        <f>F17*D9/C9</f>
        <v>0.34615384615384615</v>
      </c>
      <c r="H17" s="352"/>
      <c r="I17" s="21"/>
      <c r="J17" s="22"/>
      <c r="K17" s="23"/>
      <c r="L17" s="290"/>
      <c r="M17" s="63">
        <v>0</v>
      </c>
      <c r="N17" s="290"/>
      <c r="O17" s="65">
        <f>(F17*I9/100)+((F17*I9/100)*M17/100)</f>
        <v>1.8</v>
      </c>
      <c r="P17" s="9">
        <f>(G17*J9/100)+((G17*J9/100)*M17/100)</f>
        <v>0</v>
      </c>
      <c r="Q17" s="71">
        <f t="shared" si="2"/>
        <v>1.8</v>
      </c>
      <c r="R17" s="229"/>
    </row>
    <row r="18" spans="1:18" ht="18.600000000000001" thickBot="1">
      <c r="A18" s="345" t="s">
        <v>76</v>
      </c>
      <c r="B18" s="346"/>
      <c r="C18" s="54">
        <v>100</v>
      </c>
      <c r="D18" s="6">
        <v>100</v>
      </c>
      <c r="E18" s="289"/>
      <c r="F18" s="26"/>
      <c r="G18" s="26"/>
      <c r="H18" s="352"/>
      <c r="I18" s="58"/>
      <c r="J18" s="3"/>
      <c r="K18" s="61">
        <f>I18+J18</f>
        <v>0</v>
      </c>
      <c r="L18" s="290"/>
      <c r="M18" s="87"/>
      <c r="N18" s="290"/>
      <c r="O18" s="21"/>
      <c r="P18" s="27"/>
      <c r="Q18" s="88">
        <f>+Q23</f>
        <v>0</v>
      </c>
      <c r="R18" s="229"/>
    </row>
    <row r="19" spans="1:18" ht="15" hidden="1" customHeight="1">
      <c r="A19" s="38"/>
      <c r="B19" s="2"/>
      <c r="C19" s="54"/>
      <c r="D19" s="6"/>
      <c r="E19" s="289"/>
      <c r="F19" s="55"/>
      <c r="G19" s="18"/>
      <c r="H19" s="352"/>
      <c r="I19" s="58"/>
      <c r="J19" s="3"/>
      <c r="K19" s="61"/>
      <c r="L19" s="290"/>
      <c r="M19" s="63"/>
      <c r="N19" s="290"/>
      <c r="O19" s="65"/>
      <c r="P19" s="9"/>
      <c r="Q19" s="71"/>
      <c r="R19" s="229"/>
    </row>
    <row r="20" spans="1:18" ht="15" hidden="1" customHeight="1">
      <c r="A20" s="38"/>
      <c r="B20" s="2"/>
      <c r="C20" s="54"/>
      <c r="D20" s="6"/>
      <c r="E20" s="289"/>
      <c r="F20" s="55"/>
      <c r="G20" s="18"/>
      <c r="H20" s="352"/>
      <c r="I20" s="58"/>
      <c r="J20" s="3"/>
      <c r="K20" s="61"/>
      <c r="L20" s="290"/>
      <c r="M20" s="63"/>
      <c r="N20" s="290"/>
      <c r="O20" s="65"/>
      <c r="P20" s="9"/>
      <c r="Q20" s="72"/>
      <c r="R20" s="229"/>
    </row>
    <row r="21" spans="1:18" ht="15" hidden="1" customHeight="1">
      <c r="A21" s="38"/>
      <c r="B21" s="2"/>
      <c r="C21" s="54"/>
      <c r="D21" s="6"/>
      <c r="E21" s="289"/>
      <c r="F21" s="55"/>
      <c r="G21" s="18"/>
      <c r="H21" s="352"/>
      <c r="I21" s="58"/>
      <c r="J21" s="3"/>
      <c r="K21" s="61"/>
      <c r="L21" s="290"/>
      <c r="M21" s="63"/>
      <c r="N21" s="290"/>
      <c r="O21" s="65"/>
      <c r="P21" s="9"/>
      <c r="Q21" s="72"/>
      <c r="R21" s="229"/>
    </row>
    <row r="22" spans="1:18" ht="15" hidden="1" customHeight="1">
      <c r="A22" s="38"/>
      <c r="B22" s="2"/>
      <c r="C22" s="54"/>
      <c r="D22" s="6"/>
      <c r="E22" s="289"/>
      <c r="F22" s="55"/>
      <c r="G22" s="18"/>
      <c r="H22" s="352"/>
      <c r="I22" s="58"/>
      <c r="J22" s="3"/>
      <c r="K22" s="61"/>
      <c r="L22" s="290"/>
      <c r="M22" s="63"/>
      <c r="N22" s="290"/>
      <c r="O22" s="65"/>
      <c r="P22" s="9"/>
      <c r="Q22" s="72"/>
      <c r="R22" s="229"/>
    </row>
    <row r="23" spans="1:18" ht="15" thickBot="1">
      <c r="A23" s="38"/>
      <c r="B23" s="2" t="s">
        <v>3</v>
      </c>
      <c r="C23" s="86"/>
      <c r="D23" s="25"/>
      <c r="E23" s="289"/>
      <c r="F23" s="55">
        <f>C18*100/1000</f>
        <v>10</v>
      </c>
      <c r="G23" s="18">
        <f>F23*D18/C18</f>
        <v>10</v>
      </c>
      <c r="H23" s="352"/>
      <c r="I23" s="21"/>
      <c r="J23" s="22"/>
      <c r="K23" s="23"/>
      <c r="L23" s="290"/>
      <c r="M23" s="63">
        <v>0</v>
      </c>
      <c r="N23" s="290"/>
      <c r="O23" s="65">
        <f>(F23*I18/100)+((F23*I18/100)*M23/100)</f>
        <v>0</v>
      </c>
      <c r="P23" s="9">
        <f>(G23*J18/100)+((G23*J18/100)*M23/100)</f>
        <v>0</v>
      </c>
      <c r="Q23" s="72">
        <f>O23+P23</f>
        <v>0</v>
      </c>
      <c r="R23" s="250">
        <f>Q23/4.1</f>
        <v>0</v>
      </c>
    </row>
    <row r="24" spans="1:18" ht="18.600000000000001" thickBot="1">
      <c r="A24" s="345" t="s">
        <v>77</v>
      </c>
      <c r="B24" s="346"/>
      <c r="C24" s="54">
        <v>100</v>
      </c>
      <c r="D24" s="25"/>
      <c r="E24" s="289"/>
      <c r="F24" s="26"/>
      <c r="G24" s="26"/>
      <c r="H24" s="352"/>
      <c r="I24" s="58"/>
      <c r="J24" s="22"/>
      <c r="K24" s="61">
        <f>I24</f>
        <v>0</v>
      </c>
      <c r="L24" s="290"/>
      <c r="M24" s="87"/>
      <c r="N24" s="290"/>
      <c r="O24" s="21"/>
      <c r="P24" s="27"/>
      <c r="Q24" s="88">
        <f>+Q25</f>
        <v>0</v>
      </c>
      <c r="R24" s="229"/>
    </row>
    <row r="25" spans="1:18" ht="18" customHeight="1" thickBot="1">
      <c r="A25" s="39"/>
      <c r="B25" s="89" t="s">
        <v>69</v>
      </c>
      <c r="C25" s="24"/>
      <c r="D25" s="25"/>
      <c r="E25" s="289"/>
      <c r="F25" s="55">
        <f>C24*100/1000</f>
        <v>10</v>
      </c>
      <c r="G25" s="26"/>
      <c r="H25" s="352"/>
      <c r="I25" s="21"/>
      <c r="J25" s="22"/>
      <c r="K25" s="23"/>
      <c r="L25" s="290"/>
      <c r="M25" s="63">
        <v>20</v>
      </c>
      <c r="N25" s="290"/>
      <c r="O25" s="65">
        <f>(F25*I24/100)+((F25*I24/100)*M25/100)</f>
        <v>0</v>
      </c>
      <c r="P25" s="27"/>
      <c r="Q25" s="72">
        <f>O25</f>
        <v>0</v>
      </c>
      <c r="R25" s="229"/>
    </row>
    <row r="26" spans="1:18" ht="18.600000000000001" thickBot="1">
      <c r="A26" s="345" t="s">
        <v>78</v>
      </c>
      <c r="B26" s="346"/>
      <c r="C26" s="54">
        <v>100</v>
      </c>
      <c r="D26" s="25"/>
      <c r="E26" s="289"/>
      <c r="F26" s="26"/>
      <c r="G26" s="26"/>
      <c r="H26" s="352"/>
      <c r="I26" s="58"/>
      <c r="J26" s="3"/>
      <c r="K26" s="61">
        <f>I26+J26</f>
        <v>0</v>
      </c>
      <c r="L26" s="290"/>
      <c r="M26" s="87"/>
      <c r="N26" s="290"/>
      <c r="O26" s="21"/>
      <c r="P26" s="27"/>
      <c r="Q26" s="88"/>
      <c r="R26" s="229"/>
    </row>
    <row r="27" spans="1:18" ht="18.600000000000001" thickBot="1">
      <c r="A27" s="350" t="s">
        <v>5</v>
      </c>
      <c r="B27" s="351"/>
      <c r="C27" s="54">
        <v>60</v>
      </c>
      <c r="D27" s="6">
        <v>80</v>
      </c>
      <c r="E27" s="289"/>
      <c r="F27" s="26"/>
      <c r="G27" s="26"/>
      <c r="H27" s="352"/>
      <c r="I27" s="58">
        <v>300</v>
      </c>
      <c r="J27" s="3"/>
      <c r="K27" s="61">
        <f>I27+J27</f>
        <v>300</v>
      </c>
      <c r="L27" s="290"/>
      <c r="M27" s="87"/>
      <c r="N27" s="290"/>
      <c r="O27" s="21"/>
      <c r="P27" s="27"/>
      <c r="Q27" s="88">
        <f>+SUM(Q28:Q29)</f>
        <v>27.9</v>
      </c>
      <c r="R27" s="251">
        <f>Q27/4.1</f>
        <v>6.8048780487804876</v>
      </c>
    </row>
    <row r="28" spans="1:18">
      <c r="A28" s="40"/>
      <c r="B28" s="2" t="s">
        <v>80</v>
      </c>
      <c r="C28" s="86"/>
      <c r="D28" s="25"/>
      <c r="E28" s="289"/>
      <c r="F28" s="55">
        <v>8</v>
      </c>
      <c r="G28" s="253">
        <f>F28*D27/C27</f>
        <v>10.666666666666666</v>
      </c>
      <c r="H28" s="352"/>
      <c r="I28" s="21"/>
      <c r="J28" s="22"/>
      <c r="K28" s="23"/>
      <c r="L28" s="290"/>
      <c r="M28" s="63">
        <v>0</v>
      </c>
      <c r="N28" s="290"/>
      <c r="O28" s="65">
        <f>(F28*I27/100)+((F28*I27/100)*M28/100)</f>
        <v>24</v>
      </c>
      <c r="P28" s="9">
        <f>(G28*J27/100)+((G28*J27/100)*M28/100)</f>
        <v>0</v>
      </c>
      <c r="Q28" s="72">
        <f>O28+P28</f>
        <v>24</v>
      </c>
      <c r="R28" s="229"/>
    </row>
    <row r="29" spans="1:18" ht="15" thickBot="1">
      <c r="A29" s="40"/>
      <c r="B29" s="2" t="s">
        <v>81</v>
      </c>
      <c r="C29" s="86"/>
      <c r="D29" s="25"/>
      <c r="E29" s="289"/>
      <c r="F29" s="55">
        <v>1.3</v>
      </c>
      <c r="G29" s="253">
        <f>F29*D27/C27</f>
        <v>1.7333333333333334</v>
      </c>
      <c r="H29" s="352"/>
      <c r="I29" s="21"/>
      <c r="J29" s="22"/>
      <c r="K29" s="23"/>
      <c r="L29" s="290"/>
      <c r="M29" s="63">
        <v>0</v>
      </c>
      <c r="N29" s="290"/>
      <c r="O29" s="65">
        <f>(F29*I27/100)+((F29*I27/100)*M29/100)</f>
        <v>3.9</v>
      </c>
      <c r="P29" s="9">
        <f>(G29*J27/100)+((G29*J27/100)*M29/100)</f>
        <v>0</v>
      </c>
      <c r="Q29" s="72">
        <f>O29+P29</f>
        <v>3.9</v>
      </c>
      <c r="R29" s="229"/>
    </row>
    <row r="30" spans="1:18" ht="18.600000000000001" thickBot="1">
      <c r="A30" s="41" t="s">
        <v>79</v>
      </c>
      <c r="B30" s="20"/>
      <c r="C30" s="54">
        <v>100</v>
      </c>
      <c r="D30" s="25"/>
      <c r="E30" s="289"/>
      <c r="F30" s="26"/>
      <c r="G30" s="26"/>
      <c r="H30" s="352"/>
      <c r="I30" s="58">
        <v>150</v>
      </c>
      <c r="J30" s="22"/>
      <c r="K30" s="61">
        <f>I30+J30</f>
        <v>150</v>
      </c>
      <c r="L30" s="290"/>
      <c r="M30" s="87"/>
      <c r="N30" s="290"/>
      <c r="O30" s="21"/>
      <c r="P30" s="27"/>
      <c r="Q30" s="88">
        <f>+SUM(Q31:Q33)</f>
        <v>22.5</v>
      </c>
      <c r="R30" s="229"/>
    </row>
    <row r="31" spans="1:18">
      <c r="A31" s="42"/>
      <c r="B31" s="8" t="s">
        <v>82</v>
      </c>
      <c r="C31" s="86"/>
      <c r="D31" s="25"/>
      <c r="E31" s="289"/>
      <c r="F31" s="55">
        <v>10</v>
      </c>
      <c r="G31" s="26"/>
      <c r="H31" s="352"/>
      <c r="I31" s="21"/>
      <c r="J31" s="22"/>
      <c r="K31" s="23"/>
      <c r="L31" s="290"/>
      <c r="M31" s="63">
        <v>10</v>
      </c>
      <c r="N31" s="290"/>
      <c r="O31" s="65">
        <f>(F31*I30/100)+((F31*I30/100)*M31/100)</f>
        <v>16.5</v>
      </c>
      <c r="P31" s="27"/>
      <c r="Q31" s="72">
        <f>O31+P31</f>
        <v>16.5</v>
      </c>
      <c r="R31" s="229"/>
    </row>
    <row r="32" spans="1:18">
      <c r="A32" s="42"/>
      <c r="B32" s="8" t="s">
        <v>13</v>
      </c>
      <c r="C32" s="86"/>
      <c r="D32" s="25"/>
      <c r="E32" s="289"/>
      <c r="F32" s="55">
        <v>2</v>
      </c>
      <c r="G32" s="26"/>
      <c r="H32" s="352"/>
      <c r="I32" s="21"/>
      <c r="J32" s="22"/>
      <c r="K32" s="23"/>
      <c r="L32" s="290"/>
      <c r="M32" s="63">
        <v>0</v>
      </c>
      <c r="N32" s="290"/>
      <c r="O32" s="65">
        <f>(F32*I30/100)+((F32*I30/100)*M32/100)</f>
        <v>3</v>
      </c>
      <c r="P32" s="27"/>
      <c r="Q32" s="72">
        <f t="shared" ref="Q32:Q33" si="4">O32+P32</f>
        <v>3</v>
      </c>
      <c r="R32" s="229"/>
    </row>
    <row r="33" spans="1:18" ht="15" thickBot="1">
      <c r="A33" s="42"/>
      <c r="B33" s="8" t="s">
        <v>83</v>
      </c>
      <c r="C33" s="86"/>
      <c r="D33" s="25"/>
      <c r="E33" s="289"/>
      <c r="F33" s="55">
        <v>2</v>
      </c>
      <c r="G33" s="26"/>
      <c r="H33" s="352"/>
      <c r="I33" s="21"/>
      <c r="J33" s="22"/>
      <c r="K33" s="23"/>
      <c r="L33" s="290"/>
      <c r="M33" s="63">
        <v>0</v>
      </c>
      <c r="N33" s="290"/>
      <c r="O33" s="65">
        <f>(F33*I30/100)+((F33*I30/100)*M33/100)</f>
        <v>3</v>
      </c>
      <c r="P33" s="27"/>
      <c r="Q33" s="72">
        <f t="shared" si="4"/>
        <v>3</v>
      </c>
      <c r="R33" s="251">
        <f>Q33/4.1</f>
        <v>0.73170731707317083</v>
      </c>
    </row>
    <row r="34" spans="1:18" ht="18.600000000000001" thickBot="1">
      <c r="A34" s="343" t="s">
        <v>85</v>
      </c>
      <c r="B34" s="344"/>
      <c r="C34" s="54">
        <v>200</v>
      </c>
      <c r="D34" s="6">
        <v>250</v>
      </c>
      <c r="E34" s="289"/>
      <c r="F34" s="26"/>
      <c r="G34" s="26"/>
      <c r="H34" s="352"/>
      <c r="I34" s="58">
        <v>100</v>
      </c>
      <c r="J34" s="3"/>
      <c r="K34" s="61">
        <f>I34+J34</f>
        <v>100</v>
      </c>
      <c r="L34" s="290"/>
      <c r="M34" s="87"/>
      <c r="N34" s="290"/>
      <c r="O34" s="21"/>
      <c r="P34" s="27"/>
      <c r="Q34" s="88">
        <f>+SUM(Q35:Q38)</f>
        <v>14.858000000000001</v>
      </c>
      <c r="R34" s="229"/>
    </row>
    <row r="35" spans="1:18">
      <c r="A35" s="42"/>
      <c r="B35" s="8" t="s">
        <v>2</v>
      </c>
      <c r="C35" s="86"/>
      <c r="D35" s="25"/>
      <c r="E35" s="289"/>
      <c r="F35" s="55">
        <v>20</v>
      </c>
      <c r="G35" s="18">
        <f>F35*D34/C34</f>
        <v>25</v>
      </c>
      <c r="H35" s="352"/>
      <c r="I35" s="21"/>
      <c r="J35" s="22"/>
      <c r="K35" s="23"/>
      <c r="L35" s="290"/>
      <c r="M35" s="277">
        <v>-85.71</v>
      </c>
      <c r="N35" s="290"/>
      <c r="O35" s="278">
        <f>(F35*I34/100)+((F35*I34/100)*M35/100 )</f>
        <v>2.8580000000000005</v>
      </c>
      <c r="P35" s="9">
        <f>(G35*J34/100)+((G35*J34/100)*M35/100)</f>
        <v>0</v>
      </c>
      <c r="Q35" s="72">
        <f>O35+P35</f>
        <v>2.8580000000000005</v>
      </c>
      <c r="R35" s="229"/>
    </row>
    <row r="36" spans="1:18">
      <c r="A36" s="42"/>
      <c r="B36" s="8" t="s">
        <v>86</v>
      </c>
      <c r="C36" s="86"/>
      <c r="D36" s="25"/>
      <c r="E36" s="289"/>
      <c r="F36" s="55">
        <v>4</v>
      </c>
      <c r="G36" s="18">
        <f>F36*D34/C34</f>
        <v>5</v>
      </c>
      <c r="H36" s="352"/>
      <c r="I36" s="21"/>
      <c r="J36" s="22"/>
      <c r="K36" s="23"/>
      <c r="L36" s="290"/>
      <c r="M36" s="63">
        <v>0</v>
      </c>
      <c r="N36" s="290"/>
      <c r="O36" s="65">
        <f>(F36*I34/100)+((F36*I34/100)*M36/100)</f>
        <v>4</v>
      </c>
      <c r="P36" s="9">
        <f>(G36*J34/100)+((G36*J34/100)*M36/100)</f>
        <v>0</v>
      </c>
      <c r="Q36" s="72">
        <f t="shared" ref="Q36:Q38" si="5">O36+P36</f>
        <v>4</v>
      </c>
      <c r="R36" s="229"/>
    </row>
    <row r="37" spans="1:18">
      <c r="A37" s="42"/>
      <c r="B37" s="8" t="s">
        <v>13</v>
      </c>
      <c r="C37" s="86"/>
      <c r="D37" s="25"/>
      <c r="E37" s="289"/>
      <c r="F37" s="55">
        <v>6</v>
      </c>
      <c r="G37" s="18">
        <f>F37*D34/C34</f>
        <v>7.5</v>
      </c>
      <c r="H37" s="352"/>
      <c r="I37" s="21"/>
      <c r="J37" s="22"/>
      <c r="K37" s="23"/>
      <c r="L37" s="290"/>
      <c r="M37" s="63">
        <v>0</v>
      </c>
      <c r="N37" s="290"/>
      <c r="O37" s="65">
        <f>(F37*I34/100)+((F37*I34/100)*M37/100)</f>
        <v>6</v>
      </c>
      <c r="P37" s="9">
        <f>(G37*J34/100)+((G37*J34/100)*M37/100)</f>
        <v>0</v>
      </c>
      <c r="Q37" s="72">
        <f t="shared" si="5"/>
        <v>6</v>
      </c>
      <c r="R37" s="225"/>
    </row>
    <row r="38" spans="1:18" ht="15" thickBot="1">
      <c r="A38" s="187"/>
      <c r="B38" s="35" t="s">
        <v>87</v>
      </c>
      <c r="C38" s="196"/>
      <c r="D38" s="32"/>
      <c r="E38" s="289"/>
      <c r="F38" s="76">
        <v>2</v>
      </c>
      <c r="G38" s="77">
        <f>F38*D34/C34</f>
        <v>2.5</v>
      </c>
      <c r="H38" s="352"/>
      <c r="I38" s="124"/>
      <c r="J38" s="53"/>
      <c r="K38" s="274"/>
      <c r="L38" s="290"/>
      <c r="M38" s="64">
        <v>0</v>
      </c>
      <c r="N38" s="290"/>
      <c r="O38" s="66">
        <f>(F38*I34/100)+((F38*I34/100)*M38/100)</f>
        <v>2</v>
      </c>
      <c r="P38" s="34">
        <f>(G38*J34/100)+((G38*J34/100)*M38/100)</f>
        <v>0</v>
      </c>
      <c r="Q38" s="275">
        <f t="shared" si="5"/>
        <v>2</v>
      </c>
      <c r="R38" s="228"/>
    </row>
    <row r="39" spans="1:18" ht="31.8" thickBot="1">
      <c r="A39" s="282" t="s">
        <v>26</v>
      </c>
      <c r="B39" s="283"/>
      <c r="C39" s="283"/>
      <c r="D39" s="283"/>
      <c r="E39" s="283"/>
      <c r="F39" s="283"/>
      <c r="G39" s="283"/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4"/>
    </row>
    <row r="40" spans="1:18" ht="18.600000000000001" thickBot="1">
      <c r="A40" s="341" t="s">
        <v>8</v>
      </c>
      <c r="B40" s="342"/>
      <c r="C40" s="101"/>
      <c r="D40" s="102"/>
      <c r="E40" s="325"/>
      <c r="F40" s="94" t="s">
        <v>9</v>
      </c>
      <c r="G40" s="50"/>
      <c r="H40" s="325"/>
      <c r="I40" s="255"/>
      <c r="J40" s="7"/>
      <c r="K40" s="256">
        <f>+I40+J40</f>
        <v>0</v>
      </c>
      <c r="L40" s="325"/>
      <c r="M40" s="50"/>
      <c r="N40" s="325"/>
      <c r="O40" s="50"/>
      <c r="P40" s="50"/>
      <c r="Q40" s="272">
        <f>O40+P40</f>
        <v>0</v>
      </c>
      <c r="R40" s="273"/>
    </row>
    <row r="41" spans="1:18" ht="18.600000000000001" thickBot="1">
      <c r="A41" s="46"/>
      <c r="B41" s="29"/>
      <c r="C41" s="86"/>
      <c r="D41" s="25"/>
      <c r="E41" s="325"/>
      <c r="F41" s="57"/>
      <c r="G41" s="18"/>
      <c r="H41" s="325"/>
      <c r="I41" s="26"/>
      <c r="J41" s="26"/>
      <c r="K41" s="26"/>
      <c r="L41" s="325"/>
      <c r="M41" s="95">
        <v>0</v>
      </c>
      <c r="N41" s="325"/>
      <c r="O41" s="67">
        <f>(F41*I40/100)+((F41+I40/100)*M41/100)</f>
        <v>0</v>
      </c>
      <c r="P41" s="28">
        <f>(G41*J40/100)+((G41+J40/100)*M41/100)</f>
        <v>0</v>
      </c>
      <c r="Q41" s="70">
        <f>O41+P41</f>
        <v>0</v>
      </c>
      <c r="R41" s="229"/>
    </row>
    <row r="42" spans="1:18" ht="18.600000000000001" thickBot="1">
      <c r="A42" s="345" t="s">
        <v>88</v>
      </c>
      <c r="B42" s="346"/>
      <c r="C42" s="54">
        <v>125</v>
      </c>
      <c r="D42" s="6">
        <v>125</v>
      </c>
      <c r="E42" s="325"/>
      <c r="F42" s="52"/>
      <c r="G42" s="26"/>
      <c r="H42" s="325"/>
      <c r="I42" s="60"/>
      <c r="J42" s="4"/>
      <c r="K42" s="62">
        <f t="shared" ref="K42" si="6">+I42+J42</f>
        <v>0</v>
      </c>
      <c r="L42" s="325"/>
      <c r="M42" s="80"/>
      <c r="N42" s="325"/>
      <c r="O42" s="81"/>
      <c r="P42" s="81"/>
      <c r="Q42" s="88">
        <f>+Q43</f>
        <v>0</v>
      </c>
      <c r="R42" s="229"/>
    </row>
    <row r="43" spans="1:18" ht="18.600000000000001" thickBot="1">
      <c r="A43" s="47"/>
      <c r="B43" s="8" t="s">
        <v>88</v>
      </c>
      <c r="C43" s="86"/>
      <c r="D43" s="25"/>
      <c r="E43" s="325"/>
      <c r="F43" s="55">
        <f>+C42*100/1000</f>
        <v>12.5</v>
      </c>
      <c r="G43" s="18">
        <f>D42*100/1000</f>
        <v>12.5</v>
      </c>
      <c r="H43" s="325"/>
      <c r="I43" s="26"/>
      <c r="J43" s="26"/>
      <c r="K43" s="26"/>
      <c r="L43" s="325"/>
      <c r="M43" s="95">
        <v>0</v>
      </c>
      <c r="N43" s="325"/>
      <c r="O43" s="67">
        <f>(F43*I42/100)+((F43*I42/100)*M43/100)</f>
        <v>0</v>
      </c>
      <c r="P43" s="28">
        <f>(G43*J42/100)+((G43*J42/100)*M43/100)</f>
        <v>0</v>
      </c>
      <c r="Q43" s="69">
        <f>O43+P43</f>
        <v>0</v>
      </c>
      <c r="R43" s="229"/>
    </row>
    <row r="44" spans="1:18" ht="18.600000000000001" thickBot="1">
      <c r="A44" s="347" t="s">
        <v>89</v>
      </c>
      <c r="B44" s="348"/>
      <c r="C44" s="54">
        <v>30</v>
      </c>
      <c r="D44" s="6">
        <v>30</v>
      </c>
      <c r="E44" s="325"/>
      <c r="F44" s="90"/>
      <c r="G44" s="33"/>
      <c r="H44" s="325"/>
      <c r="I44" s="60">
        <v>400</v>
      </c>
      <c r="J44" s="4"/>
      <c r="K44" s="62">
        <f>+I44+J44</f>
        <v>400</v>
      </c>
      <c r="L44" s="325"/>
      <c r="M44" s="80"/>
      <c r="N44" s="325"/>
      <c r="O44" s="26"/>
      <c r="P44" s="26"/>
      <c r="Q44" s="88">
        <f>+SUM(Q45:Q50)</f>
        <v>19.200000000000003</v>
      </c>
      <c r="R44" s="229"/>
    </row>
    <row r="45" spans="1:18" ht="18">
      <c r="A45" s="47"/>
      <c r="B45" s="8" t="s">
        <v>13</v>
      </c>
      <c r="C45" s="86"/>
      <c r="D45" s="25"/>
      <c r="E45" s="325"/>
      <c r="F45" s="76">
        <v>1</v>
      </c>
      <c r="G45" s="77">
        <f>F45*D44/C44</f>
        <v>1</v>
      </c>
      <c r="H45" s="325"/>
      <c r="I45" s="26"/>
      <c r="J45" s="26"/>
      <c r="K45" s="26"/>
      <c r="L45" s="325"/>
      <c r="M45" s="95">
        <v>10</v>
      </c>
      <c r="N45" s="325"/>
      <c r="O45" s="67">
        <f>(F45*I44/100)+((F45*I44/100)*M45/100)</f>
        <v>4.4000000000000004</v>
      </c>
      <c r="P45" s="28">
        <f>(G45*J44/100)+((G45*J44/100)*M45/100)</f>
        <v>0</v>
      </c>
      <c r="Q45" s="69">
        <f>O45+P45</f>
        <v>4.4000000000000004</v>
      </c>
      <c r="R45" s="229"/>
    </row>
    <row r="46" spans="1:18" ht="18">
      <c r="A46" s="47"/>
      <c r="B46" s="8" t="s">
        <v>90</v>
      </c>
      <c r="C46" s="86"/>
      <c r="D46" s="25"/>
      <c r="E46" s="325"/>
      <c r="F46" s="76">
        <v>0.6</v>
      </c>
      <c r="G46" s="77">
        <f>F46*D44/C44</f>
        <v>0.6</v>
      </c>
      <c r="H46" s="325"/>
      <c r="I46" s="26"/>
      <c r="J46" s="26"/>
      <c r="K46" s="26"/>
      <c r="L46" s="325"/>
      <c r="M46" s="95">
        <v>0</v>
      </c>
      <c r="N46" s="325"/>
      <c r="O46" s="67">
        <f>(F46*I44/100)+((F46*I44/100)*M46/100)</f>
        <v>2.4</v>
      </c>
      <c r="P46" s="28">
        <f>(G46*J44/100)+((G46*J44/100)*M46/100)</f>
        <v>0</v>
      </c>
      <c r="Q46" s="69">
        <f t="shared" ref="Q46:Q50" si="7">O46+P46</f>
        <v>2.4</v>
      </c>
      <c r="R46" s="229"/>
    </row>
    <row r="47" spans="1:18" ht="18">
      <c r="A47" s="47"/>
      <c r="B47" s="8" t="s">
        <v>91</v>
      </c>
      <c r="C47" s="86"/>
      <c r="D47" s="25"/>
      <c r="E47" s="325"/>
      <c r="F47" s="76">
        <v>0.6</v>
      </c>
      <c r="G47" s="77">
        <f>F47*D44/C44</f>
        <v>0.6</v>
      </c>
      <c r="H47" s="325"/>
      <c r="I47" s="26"/>
      <c r="J47" s="26"/>
      <c r="K47" s="26"/>
      <c r="L47" s="325"/>
      <c r="M47" s="95">
        <v>0</v>
      </c>
      <c r="N47" s="325"/>
      <c r="O47" s="67">
        <f>(F47*I44/100)+((F47*I44/100)*M47/100)</f>
        <v>2.4</v>
      </c>
      <c r="P47" s="28">
        <f>(G47*J44/100)+((G47*J44/100)*M47/100)</f>
        <v>0</v>
      </c>
      <c r="Q47" s="69">
        <f t="shared" si="7"/>
        <v>2.4</v>
      </c>
      <c r="R47" s="229"/>
    </row>
    <row r="48" spans="1:18" ht="18">
      <c r="A48" s="47"/>
      <c r="B48" s="8" t="s">
        <v>92</v>
      </c>
      <c r="C48" s="86"/>
      <c r="D48" s="25"/>
      <c r="E48" s="325"/>
      <c r="F48" s="76">
        <v>0.15</v>
      </c>
      <c r="G48" s="77">
        <f>F48*D44/C44</f>
        <v>0.15</v>
      </c>
      <c r="H48" s="325"/>
      <c r="I48" s="26"/>
      <c r="J48" s="26"/>
      <c r="K48" s="26"/>
      <c r="L48" s="325"/>
      <c r="M48" s="95">
        <v>0</v>
      </c>
      <c r="N48" s="325"/>
      <c r="O48" s="67">
        <f>(F48*I44/100)+((F48*I44/100)*M48/100)</f>
        <v>0.6</v>
      </c>
      <c r="P48" s="28">
        <f>(G48*J44/100)+((G48*J44/100)*M48/100)</f>
        <v>0</v>
      </c>
      <c r="Q48" s="69">
        <f t="shared" si="7"/>
        <v>0.6</v>
      </c>
      <c r="R48" s="229"/>
    </row>
    <row r="49" spans="1:18" ht="18">
      <c r="A49" s="47"/>
      <c r="B49" s="8" t="s">
        <v>11</v>
      </c>
      <c r="C49" s="86"/>
      <c r="D49" s="25"/>
      <c r="E49" s="325"/>
      <c r="F49" s="76">
        <v>0.15</v>
      </c>
      <c r="G49" s="77">
        <f>F49*D44/C44</f>
        <v>0.15</v>
      </c>
      <c r="H49" s="325"/>
      <c r="I49" s="26"/>
      <c r="J49" s="26"/>
      <c r="K49" s="26"/>
      <c r="L49" s="325"/>
      <c r="M49" s="95">
        <v>0</v>
      </c>
      <c r="N49" s="325"/>
      <c r="O49" s="67">
        <f>(F49*I44/100)+((F49*I44/100)*M49/100)</f>
        <v>0.6</v>
      </c>
      <c r="P49" s="28">
        <f>(G49*J44/100)+((G49*J44/100)*M49/100)</f>
        <v>0</v>
      </c>
      <c r="Q49" s="69">
        <f t="shared" si="7"/>
        <v>0.6</v>
      </c>
      <c r="R49" s="229"/>
    </row>
    <row r="50" spans="1:18" ht="18.600000000000001" thickBot="1">
      <c r="A50" s="47"/>
      <c r="B50" s="8" t="s">
        <v>93</v>
      </c>
      <c r="C50" s="86"/>
      <c r="D50" s="25"/>
      <c r="E50" s="325"/>
      <c r="F50" s="76">
        <v>2</v>
      </c>
      <c r="G50" s="77">
        <f>F50*D44/C44</f>
        <v>2</v>
      </c>
      <c r="H50" s="325"/>
      <c r="I50" s="26"/>
      <c r="J50" s="26"/>
      <c r="K50" s="26"/>
      <c r="L50" s="325"/>
      <c r="M50" s="95">
        <v>10</v>
      </c>
      <c r="N50" s="325"/>
      <c r="O50" s="67">
        <f>(F50*I44/100)+((F50*I44/100)*M50/100)</f>
        <v>8.8000000000000007</v>
      </c>
      <c r="P50" s="28">
        <f>(G50*J44/100)+((G50*J44/100)*M50/100)</f>
        <v>0</v>
      </c>
      <c r="Q50" s="69">
        <f t="shared" si="7"/>
        <v>8.8000000000000007</v>
      </c>
      <c r="R50" s="229"/>
    </row>
    <row r="51" spans="1:18" s="36" customFormat="1" ht="18.600000000000001" thickBot="1">
      <c r="A51" s="347" t="s">
        <v>35</v>
      </c>
      <c r="B51" s="348"/>
      <c r="C51" s="54">
        <v>100</v>
      </c>
      <c r="D51" s="6">
        <v>100</v>
      </c>
      <c r="E51" s="325"/>
      <c r="F51" s="90"/>
      <c r="G51" s="33"/>
      <c r="H51" s="325"/>
      <c r="I51" s="60">
        <v>100</v>
      </c>
      <c r="J51" s="4">
        <v>100</v>
      </c>
      <c r="K51" s="62">
        <f>+I51+J51</f>
        <v>200</v>
      </c>
      <c r="L51" s="325"/>
      <c r="M51" s="80"/>
      <c r="N51" s="325"/>
      <c r="O51" s="26"/>
      <c r="P51" s="26"/>
      <c r="Q51" s="88">
        <f>+Q52</f>
        <v>20</v>
      </c>
      <c r="R51" s="229"/>
    </row>
    <row r="52" spans="1:18" s="36" customFormat="1" ht="18.600000000000001" thickBot="1">
      <c r="A52" s="47"/>
      <c r="B52" s="8" t="s">
        <v>17</v>
      </c>
      <c r="C52" s="86"/>
      <c r="D52" s="25"/>
      <c r="E52" s="325"/>
      <c r="F52" s="76">
        <f>C51*100/1000</f>
        <v>10</v>
      </c>
      <c r="G52" s="77">
        <f>D51*100/1000</f>
        <v>10</v>
      </c>
      <c r="H52" s="325"/>
      <c r="I52" s="26"/>
      <c r="J52" s="26"/>
      <c r="K52" s="26"/>
      <c r="L52" s="325"/>
      <c r="M52" s="95"/>
      <c r="N52" s="325"/>
      <c r="O52" s="67">
        <f>(F52*I51/100)+((F52*I51/100)*M52/100)</f>
        <v>10</v>
      </c>
      <c r="P52" s="28">
        <f>G52*J51/100+((G52*J51/100)*M52/100)</f>
        <v>10</v>
      </c>
      <c r="Q52" s="69">
        <f>O52+P52</f>
        <v>20</v>
      </c>
      <c r="R52" s="229"/>
    </row>
    <row r="53" spans="1:18" s="36" customFormat="1" ht="18.600000000000001" thickBot="1">
      <c r="A53" s="91" t="s">
        <v>16</v>
      </c>
      <c r="B53" s="92"/>
      <c r="C53" s="54">
        <v>100</v>
      </c>
      <c r="D53" s="25"/>
      <c r="E53" s="325"/>
      <c r="F53" s="90"/>
      <c r="G53" s="33"/>
      <c r="H53" s="325"/>
      <c r="I53" s="60">
        <v>100</v>
      </c>
      <c r="J53" s="26"/>
      <c r="K53" s="62">
        <f>+I53</f>
        <v>100</v>
      </c>
      <c r="L53" s="325"/>
      <c r="M53" s="80"/>
      <c r="N53" s="325"/>
      <c r="O53" s="26"/>
      <c r="P53" s="26"/>
      <c r="Q53" s="88">
        <f>+SUM(Q54:Q57)</f>
        <v>13.399999999999999</v>
      </c>
      <c r="R53" s="229"/>
    </row>
    <row r="54" spans="1:18" s="36" customFormat="1" ht="18">
      <c r="A54" s="91"/>
      <c r="B54" s="8" t="s">
        <v>95</v>
      </c>
      <c r="C54" s="24"/>
      <c r="D54" s="25"/>
      <c r="E54" s="325"/>
      <c r="F54" s="76">
        <v>8</v>
      </c>
      <c r="G54" s="33"/>
      <c r="H54" s="325"/>
      <c r="I54" s="26"/>
      <c r="J54" s="26"/>
      <c r="K54" s="26"/>
      <c r="L54" s="325"/>
      <c r="M54" s="95">
        <v>0</v>
      </c>
      <c r="N54" s="325"/>
      <c r="O54" s="67">
        <f>(F54*I53/100)+((F54*I53/100)*M54/100)</f>
        <v>8</v>
      </c>
      <c r="P54" s="26"/>
      <c r="Q54" s="69">
        <f>O54+P54</f>
        <v>8</v>
      </c>
      <c r="R54" s="229"/>
    </row>
    <row r="55" spans="1:18" s="36" customFormat="1" ht="18">
      <c r="A55" s="91"/>
      <c r="B55" s="8" t="s">
        <v>83</v>
      </c>
      <c r="C55" s="24"/>
      <c r="D55" s="25"/>
      <c r="E55" s="325"/>
      <c r="F55" s="76">
        <v>2</v>
      </c>
      <c r="G55" s="33"/>
      <c r="H55" s="325"/>
      <c r="I55" s="26"/>
      <c r="J55" s="26"/>
      <c r="K55" s="26"/>
      <c r="L55" s="325"/>
      <c r="M55" s="95">
        <v>10</v>
      </c>
      <c r="N55" s="325"/>
      <c r="O55" s="67">
        <f>(F55*I53/100)+((F55*I53/100)*M55/100)</f>
        <v>2.2000000000000002</v>
      </c>
      <c r="P55" s="26"/>
      <c r="Q55" s="69">
        <f t="shared" ref="Q55:Q57" si="8">O55+P55</f>
        <v>2.2000000000000002</v>
      </c>
      <c r="R55" s="229"/>
    </row>
    <row r="56" spans="1:18" s="36" customFormat="1" ht="18">
      <c r="A56" s="91"/>
      <c r="B56" s="2" t="s">
        <v>67</v>
      </c>
      <c r="C56" s="24"/>
      <c r="D56" s="25"/>
      <c r="E56" s="325"/>
      <c r="F56" s="76">
        <v>1</v>
      </c>
      <c r="G56" s="33"/>
      <c r="H56" s="325"/>
      <c r="I56" s="26"/>
      <c r="J56" s="26"/>
      <c r="K56" s="26"/>
      <c r="L56" s="325"/>
      <c r="M56" s="95">
        <v>0</v>
      </c>
      <c r="N56" s="325"/>
      <c r="O56" s="67">
        <f>(F56*I53/100)+((F56*I53/100)*M56/100)</f>
        <v>1</v>
      </c>
      <c r="P56" s="26"/>
      <c r="Q56" s="69">
        <f t="shared" si="8"/>
        <v>1</v>
      </c>
      <c r="R56" s="249"/>
    </row>
    <row r="57" spans="1:18" s="36" customFormat="1" ht="18.600000000000001" thickBot="1">
      <c r="A57" s="91"/>
      <c r="B57" s="2" t="s">
        <v>13</v>
      </c>
      <c r="C57" s="86"/>
      <c r="D57" s="25"/>
      <c r="E57" s="325"/>
      <c r="F57" s="76">
        <v>2</v>
      </c>
      <c r="G57" s="33"/>
      <c r="H57" s="325"/>
      <c r="I57" s="26"/>
      <c r="J57" s="26"/>
      <c r="K57" s="26"/>
      <c r="L57" s="325"/>
      <c r="M57" s="95">
        <v>10</v>
      </c>
      <c r="N57" s="325"/>
      <c r="O57" s="67">
        <f>(F57*I53/100)+((F57*I53/100)*M57/100)</f>
        <v>2.2000000000000002</v>
      </c>
      <c r="P57" s="26"/>
      <c r="Q57" s="69">
        <f t="shared" si="8"/>
        <v>2.2000000000000002</v>
      </c>
      <c r="R57" s="229"/>
    </row>
    <row r="58" spans="1:18" s="36" customFormat="1" ht="18.600000000000001" thickBot="1">
      <c r="A58" s="345" t="s">
        <v>94</v>
      </c>
      <c r="B58" s="349"/>
      <c r="C58" s="54">
        <v>100</v>
      </c>
      <c r="D58" s="25"/>
      <c r="E58" s="325"/>
      <c r="F58" s="90"/>
      <c r="G58" s="33"/>
      <c r="H58" s="325"/>
      <c r="I58" s="60">
        <v>100</v>
      </c>
      <c r="J58" s="4">
        <v>100</v>
      </c>
      <c r="K58" s="62">
        <f t="shared" ref="K58:K72" si="9">+I58+J58</f>
        <v>200</v>
      </c>
      <c r="L58" s="325"/>
      <c r="M58" s="80"/>
      <c r="N58" s="325"/>
      <c r="O58" s="26"/>
      <c r="P58" s="26"/>
      <c r="Q58" s="88">
        <f>Q59</f>
        <v>10</v>
      </c>
      <c r="R58" s="229"/>
    </row>
    <row r="59" spans="1:18" s="36" customFormat="1" ht="18.600000000000001" thickBot="1">
      <c r="A59" s="91"/>
      <c r="B59" s="8" t="s">
        <v>17</v>
      </c>
      <c r="C59" s="86"/>
      <c r="D59" s="25"/>
      <c r="E59" s="325"/>
      <c r="F59" s="76">
        <f>+C58*100/1000</f>
        <v>10</v>
      </c>
      <c r="G59" s="33"/>
      <c r="H59" s="325"/>
      <c r="I59" s="26"/>
      <c r="J59" s="26"/>
      <c r="K59" s="26"/>
      <c r="L59" s="325"/>
      <c r="M59" s="95">
        <v>0</v>
      </c>
      <c r="N59" s="325"/>
      <c r="O59" s="67">
        <f>(F59*I58/100)+((F59*I58/100)*M59/100)</f>
        <v>10</v>
      </c>
      <c r="P59" s="26"/>
      <c r="Q59" s="69">
        <f>O59</f>
        <v>10</v>
      </c>
      <c r="R59" s="229"/>
    </row>
    <row r="60" spans="1:18" s="36" customFormat="1" ht="18.600000000000001" thickBot="1">
      <c r="A60" s="345" t="s">
        <v>96</v>
      </c>
      <c r="B60" s="349"/>
      <c r="C60" s="54">
        <v>100</v>
      </c>
      <c r="D60" s="25"/>
      <c r="E60" s="325"/>
      <c r="F60" s="90"/>
      <c r="G60" s="33"/>
      <c r="H60" s="325"/>
      <c r="I60" s="60">
        <v>100</v>
      </c>
      <c r="J60" s="4">
        <v>100</v>
      </c>
      <c r="K60" s="62">
        <f t="shared" si="9"/>
        <v>200</v>
      </c>
      <c r="L60" s="325"/>
      <c r="M60" s="80"/>
      <c r="N60" s="325"/>
      <c r="O60" s="67">
        <f>(F60*I59/100)+((F60*I59/100)*M60/100)</f>
        <v>0</v>
      </c>
      <c r="P60" s="26"/>
      <c r="Q60" s="88"/>
      <c r="R60" s="229"/>
    </row>
    <row r="61" spans="1:18" s="36" customFormat="1" ht="18.600000000000001" thickBot="1">
      <c r="A61" s="345" t="s">
        <v>97</v>
      </c>
      <c r="B61" s="349"/>
      <c r="C61" s="54">
        <v>80</v>
      </c>
      <c r="D61" s="6">
        <v>80</v>
      </c>
      <c r="E61" s="325"/>
      <c r="F61" s="52"/>
      <c r="G61" s="22"/>
      <c r="H61" s="325"/>
      <c r="I61" s="60">
        <v>100</v>
      </c>
      <c r="J61" s="4">
        <v>100</v>
      </c>
      <c r="K61" s="62">
        <f t="shared" si="9"/>
        <v>200</v>
      </c>
      <c r="L61" s="325"/>
      <c r="M61" s="80"/>
      <c r="N61" s="325"/>
      <c r="O61" s="67"/>
      <c r="P61" s="26"/>
      <c r="Q61" s="88"/>
      <c r="R61" s="229"/>
    </row>
    <row r="62" spans="1:18" s="36" customFormat="1" ht="18.600000000000001" thickBot="1">
      <c r="A62" s="350" t="s">
        <v>98</v>
      </c>
      <c r="B62" s="351"/>
      <c r="C62" s="54">
        <v>100</v>
      </c>
      <c r="D62" s="6">
        <v>150</v>
      </c>
      <c r="E62" s="325"/>
      <c r="F62" s="90"/>
      <c r="G62" s="33"/>
      <c r="H62" s="325"/>
      <c r="I62" s="60">
        <v>100</v>
      </c>
      <c r="J62" s="4">
        <v>100</v>
      </c>
      <c r="K62" s="62">
        <f t="shared" si="9"/>
        <v>200</v>
      </c>
      <c r="L62" s="325"/>
      <c r="M62" s="80"/>
      <c r="N62" s="325"/>
      <c r="O62" s="26"/>
      <c r="P62" s="26"/>
      <c r="Q62" s="88">
        <f>Q63+Q64+Q65</f>
        <v>29.875</v>
      </c>
      <c r="R62" s="229"/>
    </row>
    <row r="63" spans="1:18" s="36" customFormat="1" ht="18">
      <c r="A63" s="47"/>
      <c r="B63" s="2" t="s">
        <v>99</v>
      </c>
      <c r="C63" s="86"/>
      <c r="D63" s="25"/>
      <c r="E63" s="325"/>
      <c r="F63" s="76">
        <v>5</v>
      </c>
      <c r="G63" s="77">
        <f>F63*D62/C62</f>
        <v>7.5</v>
      </c>
      <c r="H63" s="325"/>
      <c r="I63" s="26"/>
      <c r="J63" s="26"/>
      <c r="K63" s="26"/>
      <c r="L63" s="325"/>
      <c r="M63" s="95">
        <v>35</v>
      </c>
      <c r="N63" s="325"/>
      <c r="O63" s="67">
        <f>(F63*I62/100)+((F63*I62/100)*M63/100)</f>
        <v>6.75</v>
      </c>
      <c r="P63" s="28">
        <f>(G63*J62/100)+((G63*J62/100)*M63/100)</f>
        <v>10.125</v>
      </c>
      <c r="Q63" s="69">
        <f>+O63+P63</f>
        <v>16.875</v>
      </c>
      <c r="R63" s="229"/>
    </row>
    <row r="64" spans="1:18" ht="18">
      <c r="A64" s="48"/>
      <c r="B64" s="2" t="s">
        <v>106</v>
      </c>
      <c r="C64" s="86"/>
      <c r="D64" s="25"/>
      <c r="E64" s="325"/>
      <c r="F64" s="76">
        <v>5</v>
      </c>
      <c r="G64" s="77">
        <f>F64*D62/C62</f>
        <v>7.5</v>
      </c>
      <c r="H64" s="325"/>
      <c r="I64" s="26"/>
      <c r="J64" s="26"/>
      <c r="K64" s="26"/>
      <c r="L64" s="325"/>
      <c r="M64" s="95">
        <v>0</v>
      </c>
      <c r="N64" s="325"/>
      <c r="O64" s="67">
        <f>(F64*I62/100)+((F64*I62/100)*M64/100)</f>
        <v>5</v>
      </c>
      <c r="P64" s="28">
        <f>(G64*J62/100)+((G64*J62/100)*M64/100)</f>
        <v>7.5</v>
      </c>
      <c r="Q64" s="69">
        <f>+O64+P64</f>
        <v>12.5</v>
      </c>
      <c r="R64" s="229"/>
    </row>
    <row r="65" spans="1:18" ht="18.600000000000001" thickBot="1">
      <c r="A65" s="48"/>
      <c r="B65" s="2" t="s">
        <v>43</v>
      </c>
      <c r="C65" s="86"/>
      <c r="D65" s="25"/>
      <c r="E65" s="325"/>
      <c r="F65" s="76">
        <v>0.2</v>
      </c>
      <c r="G65" s="77">
        <f>F65*D62/C62</f>
        <v>0.3</v>
      </c>
      <c r="H65" s="325"/>
      <c r="I65" s="26"/>
      <c r="J65" s="26"/>
      <c r="K65" s="26"/>
      <c r="L65" s="325"/>
      <c r="M65" s="95">
        <v>0</v>
      </c>
      <c r="N65" s="325"/>
      <c r="O65" s="67">
        <f>(F65*I62/100)+((F65*I62/100)*M65/100)</f>
        <v>0.2</v>
      </c>
      <c r="P65" s="28">
        <f>(G65*J62/100)+((G65*J62/100)*M65/100)</f>
        <v>0.3</v>
      </c>
      <c r="Q65" s="69">
        <f>+O65+P65</f>
        <v>0.5</v>
      </c>
      <c r="R65" s="229"/>
    </row>
    <row r="66" spans="1:18" ht="18.600000000000001" thickBot="1">
      <c r="A66" s="350" t="s">
        <v>100</v>
      </c>
      <c r="B66" s="351"/>
      <c r="C66" s="54">
        <v>100</v>
      </c>
      <c r="D66" s="25"/>
      <c r="E66" s="325"/>
      <c r="F66" s="90"/>
      <c r="G66" s="33"/>
      <c r="H66" s="325"/>
      <c r="I66" s="60">
        <v>100</v>
      </c>
      <c r="J66" s="26"/>
      <c r="K66" s="62">
        <f t="shared" si="9"/>
        <v>100</v>
      </c>
      <c r="L66" s="325"/>
      <c r="M66" s="80"/>
      <c r="N66" s="325"/>
      <c r="O66" s="26"/>
      <c r="P66" s="26"/>
      <c r="Q66" s="88">
        <f>Q67+Q68+Q69</f>
        <v>11.05</v>
      </c>
      <c r="R66" s="229"/>
    </row>
    <row r="67" spans="1:18" ht="18">
      <c r="A67" s="47"/>
      <c r="B67" s="2" t="s">
        <v>101</v>
      </c>
      <c r="C67" s="86"/>
      <c r="D67" s="25"/>
      <c r="E67" s="325"/>
      <c r="F67" s="76">
        <v>7</v>
      </c>
      <c r="G67" s="33"/>
      <c r="H67" s="325"/>
      <c r="I67" s="26"/>
      <c r="J67" s="26"/>
      <c r="K67" s="26"/>
      <c r="L67" s="325"/>
      <c r="M67" s="95">
        <v>15</v>
      </c>
      <c r="N67" s="325"/>
      <c r="O67" s="67">
        <f>(F67*I66/100)+((F67*I66/100)*M67/100)</f>
        <v>8.0500000000000007</v>
      </c>
      <c r="P67" s="26"/>
      <c r="Q67" s="69">
        <f>+O67+P67</f>
        <v>8.0500000000000007</v>
      </c>
      <c r="R67" s="229"/>
    </row>
    <row r="68" spans="1:18" ht="18">
      <c r="A68" s="48"/>
      <c r="B68" s="2" t="s">
        <v>13</v>
      </c>
      <c r="C68" s="86"/>
      <c r="D68" s="25"/>
      <c r="E68" s="325"/>
      <c r="F68" s="76">
        <v>1</v>
      </c>
      <c r="G68" s="33"/>
      <c r="H68" s="325"/>
      <c r="I68" s="26"/>
      <c r="J68" s="26"/>
      <c r="K68" s="26"/>
      <c r="L68" s="325"/>
      <c r="M68" s="95">
        <v>0</v>
      </c>
      <c r="N68" s="325"/>
      <c r="O68" s="67">
        <f>(F68*I66/100)+((F68*I66/100)*M68/100)</f>
        <v>1</v>
      </c>
      <c r="P68" s="26"/>
      <c r="Q68" s="69">
        <f t="shared" ref="Q68:Q69" si="10">+O68+P68</f>
        <v>1</v>
      </c>
      <c r="R68" s="229"/>
    </row>
    <row r="69" spans="1:18" ht="18.600000000000001" thickBot="1">
      <c r="A69" s="48"/>
      <c r="B69" s="2" t="s">
        <v>83</v>
      </c>
      <c r="C69" s="86"/>
      <c r="D69" s="25"/>
      <c r="E69" s="325"/>
      <c r="F69" s="76">
        <v>2</v>
      </c>
      <c r="G69" s="33"/>
      <c r="H69" s="325"/>
      <c r="I69" s="26"/>
      <c r="J69" s="26"/>
      <c r="K69" s="26"/>
      <c r="L69" s="325"/>
      <c r="M69" s="95">
        <v>0</v>
      </c>
      <c r="N69" s="325"/>
      <c r="O69" s="67">
        <f>(F69*I66/100)+((F69*I66/100)*M69/100)</f>
        <v>2</v>
      </c>
      <c r="P69" s="26"/>
      <c r="Q69" s="69">
        <f t="shared" si="10"/>
        <v>2</v>
      </c>
      <c r="R69" s="229"/>
    </row>
    <row r="70" spans="1:18" ht="18.600000000000001" thickBot="1">
      <c r="A70" s="48" t="s">
        <v>102</v>
      </c>
      <c r="B70" s="2"/>
      <c r="C70" s="54">
        <v>100</v>
      </c>
      <c r="D70" s="25"/>
      <c r="E70" s="325"/>
      <c r="F70" s="90"/>
      <c r="G70" s="33"/>
      <c r="H70" s="325"/>
      <c r="I70" s="60">
        <v>100</v>
      </c>
      <c r="J70" s="26"/>
      <c r="K70" s="62">
        <f t="shared" si="9"/>
        <v>100</v>
      </c>
      <c r="L70" s="325"/>
      <c r="M70" s="80"/>
      <c r="N70" s="325"/>
      <c r="O70" s="26"/>
      <c r="P70" s="26"/>
      <c r="Q70" s="88">
        <f>+Q71</f>
        <v>10</v>
      </c>
      <c r="R70" s="229"/>
    </row>
    <row r="71" spans="1:18" ht="18.600000000000001" thickBot="1">
      <c r="A71" s="48"/>
      <c r="B71" s="93" t="s">
        <v>103</v>
      </c>
      <c r="C71" s="86"/>
      <c r="D71" s="25"/>
      <c r="E71" s="325"/>
      <c r="F71" s="76">
        <f>C70*100/1000</f>
        <v>10</v>
      </c>
      <c r="G71" s="33"/>
      <c r="H71" s="325"/>
      <c r="I71" s="26"/>
      <c r="J71" s="26"/>
      <c r="K71" s="26"/>
      <c r="L71" s="325"/>
      <c r="M71" s="95"/>
      <c r="N71" s="325"/>
      <c r="O71" s="67">
        <f>(F71*I70/100)+((F71*I70/100)*M71/100)</f>
        <v>10</v>
      </c>
      <c r="P71" s="26"/>
      <c r="Q71" s="69">
        <f>+O71+P71</f>
        <v>10</v>
      </c>
      <c r="R71" s="229"/>
    </row>
    <row r="72" spans="1:18" ht="18.600000000000001" thickBot="1">
      <c r="A72" s="343" t="s">
        <v>6</v>
      </c>
      <c r="B72" s="344"/>
      <c r="C72" s="54">
        <v>100</v>
      </c>
      <c r="D72" s="6">
        <v>150</v>
      </c>
      <c r="E72" s="325"/>
      <c r="F72" s="90"/>
      <c r="G72" s="33"/>
      <c r="H72" s="325"/>
      <c r="I72" s="60">
        <v>100</v>
      </c>
      <c r="J72" s="4">
        <v>100</v>
      </c>
      <c r="K72" s="62">
        <f t="shared" si="9"/>
        <v>200</v>
      </c>
      <c r="L72" s="325"/>
      <c r="M72" s="80"/>
      <c r="N72" s="325"/>
      <c r="O72" s="26"/>
      <c r="P72" s="26"/>
      <c r="Q72" s="88">
        <f>SUM(Q73:Q76)</f>
        <v>80.525000000000006</v>
      </c>
      <c r="R72" s="229"/>
    </row>
    <row r="73" spans="1:18" ht="18">
      <c r="A73" s="48"/>
      <c r="B73" s="2" t="s">
        <v>7</v>
      </c>
      <c r="C73" s="86"/>
      <c r="D73" s="25"/>
      <c r="E73" s="325"/>
      <c r="F73" s="76">
        <v>90</v>
      </c>
      <c r="G73" s="77">
        <f>F73+D72/C72</f>
        <v>91.5</v>
      </c>
      <c r="H73" s="325"/>
      <c r="I73" s="26"/>
      <c r="J73" s="26"/>
      <c r="K73" s="26"/>
      <c r="L73" s="325"/>
      <c r="M73" s="95">
        <v>-65</v>
      </c>
      <c r="N73" s="325"/>
      <c r="O73" s="67">
        <f>(F73*I72/100)+((F73*I72/100)*M73/100)</f>
        <v>31.5</v>
      </c>
      <c r="P73" s="28">
        <f>(G73*J72/100)+((G73*J72/100)*M73/100)</f>
        <v>32.024999999999999</v>
      </c>
      <c r="Q73" s="279">
        <f>+O73+P73</f>
        <v>63.524999999999999</v>
      </c>
      <c r="R73" s="229"/>
    </row>
    <row r="74" spans="1:18" ht="18">
      <c r="A74" s="48"/>
      <c r="B74" s="2" t="s">
        <v>13</v>
      </c>
      <c r="C74" s="86"/>
      <c r="D74" s="25"/>
      <c r="E74" s="325"/>
      <c r="F74" s="76">
        <v>2</v>
      </c>
      <c r="G74" s="77">
        <f>F74*D72/C72</f>
        <v>3</v>
      </c>
      <c r="H74" s="325"/>
      <c r="I74" s="26"/>
      <c r="J74" s="26"/>
      <c r="K74" s="26"/>
      <c r="L74" s="325"/>
      <c r="M74" s="95">
        <v>0</v>
      </c>
      <c r="N74" s="325"/>
      <c r="O74" s="67">
        <f>(F74*I72/100)+((F74*I72/100)*M74/100)</f>
        <v>2</v>
      </c>
      <c r="P74" s="28">
        <f>(G74*J72/100)+((G74*J72/100)*M74/100)</f>
        <v>3</v>
      </c>
      <c r="Q74" s="69">
        <f t="shared" ref="Q74:Q76" si="11">+O74+P74</f>
        <v>5</v>
      </c>
      <c r="R74" s="229"/>
    </row>
    <row r="75" spans="1:18" ht="18">
      <c r="A75" s="48"/>
      <c r="B75" s="2" t="s">
        <v>93</v>
      </c>
      <c r="C75" s="86"/>
      <c r="D75" s="25"/>
      <c r="E75" s="325"/>
      <c r="F75" s="76">
        <v>4</v>
      </c>
      <c r="G75" s="77">
        <f>F75*D72/C72</f>
        <v>6</v>
      </c>
      <c r="H75" s="325"/>
      <c r="I75" s="26"/>
      <c r="J75" s="26"/>
      <c r="K75" s="26"/>
      <c r="L75" s="325"/>
      <c r="M75" s="95">
        <v>0</v>
      </c>
      <c r="N75" s="325"/>
      <c r="O75" s="67">
        <f>(F75*I72/100)+((F75*I72/100)*M75/100)</f>
        <v>4</v>
      </c>
      <c r="P75" s="28">
        <f>(G75*J72/100)+((G75*J72/100)*M75/100)</f>
        <v>6</v>
      </c>
      <c r="Q75" s="69">
        <f t="shared" si="11"/>
        <v>10</v>
      </c>
      <c r="R75" s="229"/>
    </row>
    <row r="76" spans="1:18" ht="18">
      <c r="A76" s="48"/>
      <c r="B76" s="2" t="s">
        <v>104</v>
      </c>
      <c r="C76" s="86"/>
      <c r="D76" s="25"/>
      <c r="E76" s="325"/>
      <c r="F76" s="76">
        <v>0.8</v>
      </c>
      <c r="G76" s="77">
        <f>F76*D72/C72</f>
        <v>1.2</v>
      </c>
      <c r="H76" s="325"/>
      <c r="I76" s="26"/>
      <c r="J76" s="26"/>
      <c r="K76" s="26"/>
      <c r="L76" s="325"/>
      <c r="M76" s="95">
        <v>0</v>
      </c>
      <c r="N76" s="325"/>
      <c r="O76" s="67">
        <f>(F76*I72/100)+((F76*I72/100)*M76/100)</f>
        <v>0.8</v>
      </c>
      <c r="P76" s="28">
        <f>(G76*J72/100)+((G76*J72/100)*M76/100)</f>
        <v>1.2</v>
      </c>
      <c r="Q76" s="69">
        <f t="shared" si="11"/>
        <v>2</v>
      </c>
      <c r="R76" s="229"/>
    </row>
  </sheetData>
  <dataConsolidate/>
  <mergeCells count="38">
    <mergeCell ref="E4:E38"/>
    <mergeCell ref="H4:H38"/>
    <mergeCell ref="A26:B26"/>
    <mergeCell ref="A27:B27"/>
    <mergeCell ref="A9:B9"/>
    <mergeCell ref="A18:B18"/>
    <mergeCell ref="A24:B24"/>
    <mergeCell ref="A4:B4"/>
    <mergeCell ref="H40:H76"/>
    <mergeCell ref="L40:L76"/>
    <mergeCell ref="N40:N76"/>
    <mergeCell ref="A42:B42"/>
    <mergeCell ref="A44:B44"/>
    <mergeCell ref="A51:B51"/>
    <mergeCell ref="A58:B58"/>
    <mergeCell ref="A60:B60"/>
    <mergeCell ref="A61:B61"/>
    <mergeCell ref="A62:B62"/>
    <mergeCell ref="A66:B66"/>
    <mergeCell ref="A72:B72"/>
    <mergeCell ref="A40:B40"/>
    <mergeCell ref="E40:E76"/>
    <mergeCell ref="R1:R2"/>
    <mergeCell ref="A3:R3"/>
    <mergeCell ref="A39:R39"/>
    <mergeCell ref="L1:L2"/>
    <mergeCell ref="M1:M2"/>
    <mergeCell ref="N1:N2"/>
    <mergeCell ref="O1:Q1"/>
    <mergeCell ref="A1:B2"/>
    <mergeCell ref="C1:D1"/>
    <mergeCell ref="E1:E2"/>
    <mergeCell ref="F1:G1"/>
    <mergeCell ref="H1:H2"/>
    <mergeCell ref="I1:K1"/>
    <mergeCell ref="L4:L38"/>
    <mergeCell ref="N4:N38"/>
    <mergeCell ref="A34:B34"/>
  </mergeCells>
  <pageMargins left="0.7" right="0.7" top="0.75" bottom="0.75" header="0.3" footer="0.3"/>
  <pageSetup paperSize="9" orientation="portrait" r:id="rId1"/>
  <ignoredErrors>
    <ignoredError sqref="Q70:Q71 Q53 Q51 Q44 Q42 Q34 Q30 Q9" formula="1"/>
    <ignoredError sqref="O10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DE92-D986-4DB6-AD06-9B44927DEC28}">
  <dimension ref="B2:G55"/>
  <sheetViews>
    <sheetView tabSelected="1" workbookViewId="0">
      <selection activeCell="E3" sqref="E3"/>
    </sheetView>
  </sheetViews>
  <sheetFormatPr baseColWidth="10" defaultRowHeight="14.4"/>
  <cols>
    <col min="1" max="1" width="3.77734375" customWidth="1"/>
    <col min="2" max="2" width="26.88671875" bestFit="1" customWidth="1"/>
    <col min="3" max="3" width="12.5546875" bestFit="1" customWidth="1"/>
  </cols>
  <sheetData>
    <row r="2" spans="2:7" ht="15" thickBot="1">
      <c r="B2" s="353" t="s">
        <v>109</v>
      </c>
      <c r="C2" s="353" t="s">
        <v>110</v>
      </c>
      <c r="E2" t="s">
        <v>111</v>
      </c>
    </row>
    <row r="3" spans="2:7" ht="15" thickTop="1">
      <c r="B3" s="354" t="s">
        <v>43</v>
      </c>
      <c r="C3" s="359">
        <f>SUMIFS('SEMAINE 1 HIVER LUNDI'!$Q$4:$Q$76,'SEMAINE 1 HIVER LUNDI'!$B$4:$B$76,Tableau1[[#This Row],[Ingrédient]])+SUMIFS('S1 HIVER MARDI'!$Q$4:$Q$76,'S1 HIVER MARDI'!$B$4:$B$76,Tableau1[[#This Row],[Ingrédient]])</f>
        <v>0.65</v>
      </c>
      <c r="E3" t="str">
        <f ca="1">_xlfn.FORMULATEXT(Tableau1[[#This Row],[Total]])</f>
        <v>=SOMME.SI.ENS('SEMAINE 1 HIVER LUNDI'!$Q$4:$Q$76;'SEMAINE 1 HIVER LUNDI'!$B$4:$B$76;[@Ingrédient])+SOMME.SI.ENS('S1 HIVER MARDI'!$Q$4:$Q$76;'S1 HIVER MARDI'!$B$4:$B$76;[@Ingrédient])</v>
      </c>
      <c r="G3" s="360"/>
    </row>
    <row r="4" spans="2:7">
      <c r="B4" s="355" t="s">
        <v>57</v>
      </c>
      <c r="C4" s="357">
        <f>SUMIFS('SEMAINE 1 HIVER LUNDI'!$Q$4:$Q$76,'SEMAINE 1 HIVER LUNDI'!$B$4:$B$76,Tableau1[[#This Row],[Ingrédient]])+SUMIFS('S1 HIVER MARDI'!$Q$4:$Q$76,'S1 HIVER MARDI'!$B$4:$B$76,Tableau1[[#This Row],[Ingrédient]])</f>
        <v>0.44999999999999996</v>
      </c>
      <c r="G4" s="360"/>
    </row>
    <row r="5" spans="2:7">
      <c r="B5" s="356" t="s">
        <v>90</v>
      </c>
      <c r="C5" s="358">
        <f>SUMIFS('SEMAINE 1 HIVER LUNDI'!$Q$4:$Q$76,'SEMAINE 1 HIVER LUNDI'!$B$4:$B$76,Tableau1[[#This Row],[Ingrédient]])+SUMIFS('S1 HIVER MARDI'!$Q$4:$Q$76,'S1 HIVER MARDI'!$B$4:$B$76,Tableau1[[#This Row],[Ingrédient]])</f>
        <v>2.4</v>
      </c>
      <c r="G5" s="360"/>
    </row>
    <row r="6" spans="2:7">
      <c r="B6" s="355" t="s">
        <v>106</v>
      </c>
      <c r="C6" s="357">
        <f>SUMIFS('SEMAINE 1 HIVER LUNDI'!$Q$4:$Q$76,'SEMAINE 1 HIVER LUNDI'!$B$4:$B$76,Tableau1[[#This Row],[Ingrédient]])+SUMIFS('S1 HIVER MARDI'!$Q$4:$Q$76,'S1 HIVER MARDI'!$B$4:$B$76,Tableau1[[#This Row],[Ingrédient]])</f>
        <v>12.5</v>
      </c>
      <c r="G6" s="360"/>
    </row>
    <row r="7" spans="2:7">
      <c r="B7" s="356" t="s">
        <v>99</v>
      </c>
      <c r="C7" s="358">
        <f>SUMIFS('SEMAINE 1 HIVER LUNDI'!$Q$4:$Q$76,'SEMAINE 1 HIVER LUNDI'!$B$4:$B$76,Tableau1[[#This Row],[Ingrédient]])+SUMIFS('S1 HIVER MARDI'!$Q$4:$Q$76,'S1 HIVER MARDI'!$B$4:$B$76,Tableau1[[#This Row],[Ingrédient]])</f>
        <v>16.875</v>
      </c>
      <c r="G7" s="360"/>
    </row>
    <row r="8" spans="2:7">
      <c r="B8" s="355" t="s">
        <v>51</v>
      </c>
      <c r="C8" s="357">
        <f>SUMIFS('SEMAINE 1 HIVER LUNDI'!$Q$4:$Q$76,'SEMAINE 1 HIVER LUNDI'!$B$4:$B$76,Tableau1[[#This Row],[Ingrédient]])+SUMIFS('S1 HIVER MARDI'!$Q$4:$Q$76,'S1 HIVER MARDI'!$B$4:$B$76,Tableau1[[#This Row],[Ingrédient]])</f>
        <v>0.44999999999999996</v>
      </c>
      <c r="G8" s="360"/>
    </row>
    <row r="9" spans="2:7">
      <c r="B9" s="356" t="s">
        <v>75</v>
      </c>
      <c r="C9" s="358">
        <f>SUMIFS('SEMAINE 1 HIVER LUNDI'!$Q$4:$Q$76,'SEMAINE 1 HIVER LUNDI'!$B$4:$B$76,Tableau1[[#This Row],[Ingrédient]])+SUMIFS('S1 HIVER MARDI'!$Q$4:$Q$76,'S1 HIVER MARDI'!$B$4:$B$76,Tableau1[[#This Row],[Ingrédient]])</f>
        <v>2.4</v>
      </c>
      <c r="G9" s="360"/>
    </row>
    <row r="10" spans="2:7">
      <c r="B10" s="355" t="s">
        <v>88</v>
      </c>
      <c r="C10" s="357">
        <f>SUMIFS('SEMAINE 1 HIVER LUNDI'!$Q$4:$Q$76,'SEMAINE 1 HIVER LUNDI'!$B$4:$B$76,Tableau1[[#This Row],[Ingrédient]])+SUMIFS('S1 HIVER MARDI'!$Q$4:$Q$76,'S1 HIVER MARDI'!$B$4:$B$76,Tableau1[[#This Row],[Ingrédient]])</f>
        <v>0</v>
      </c>
      <c r="G10" s="360"/>
    </row>
    <row r="11" spans="2:7">
      <c r="B11" s="356" t="s">
        <v>13</v>
      </c>
      <c r="C11" s="358">
        <f>SUMIFS('SEMAINE 1 HIVER LUNDI'!$Q$4:$Q$76,'SEMAINE 1 HIVER LUNDI'!$B$4:$B$76,Tableau1[[#This Row],[Ingrédient]])+SUMIFS('S1 HIVER MARDI'!$Q$4:$Q$76,'S1 HIVER MARDI'!$B$4:$B$76,Tableau1[[#This Row],[Ingrédient]])</f>
        <v>33.799999999999997</v>
      </c>
      <c r="G11" s="360"/>
    </row>
    <row r="12" spans="2:7">
      <c r="B12" s="355" t="s">
        <v>53</v>
      </c>
      <c r="C12" s="357">
        <f>SUMIFS('SEMAINE 1 HIVER LUNDI'!$Q$4:$Q$76,'SEMAINE 1 HIVER LUNDI'!$B$4:$B$76,Tableau1[[#This Row],[Ingrédient]])+SUMIFS('S1 HIVER MARDI'!$Q$4:$Q$76,'S1 HIVER MARDI'!$B$4:$B$76,Tableau1[[#This Row],[Ingrédient]])</f>
        <v>14</v>
      </c>
      <c r="G12" s="360"/>
    </row>
    <row r="13" spans="2:7">
      <c r="B13" s="356" t="s">
        <v>17</v>
      </c>
      <c r="C13" s="358">
        <f>SUMIFS('SEMAINE 1 HIVER LUNDI'!$Q$4:$Q$76,'SEMAINE 1 HIVER LUNDI'!$B$4:$B$76,Tableau1[[#This Row],[Ingrédient]])+SUMIFS('S1 HIVER MARDI'!$Q$4:$Q$76,'S1 HIVER MARDI'!$B$4:$B$76,Tableau1[[#This Row],[Ingrédient]])</f>
        <v>38.799999999999997</v>
      </c>
      <c r="G13" s="360"/>
    </row>
    <row r="14" spans="2:7">
      <c r="B14" s="355" t="s">
        <v>74</v>
      </c>
      <c r="C14" s="357">
        <f>SUMIFS('SEMAINE 1 HIVER LUNDI'!$Q$4:$Q$76,'SEMAINE 1 HIVER LUNDI'!$B$4:$B$76,Tableau1[[#This Row],[Ingrédient]])+SUMIFS('S1 HIVER MARDI'!$Q$4:$Q$76,'S1 HIVER MARDI'!$B$4:$B$76,Tableau1[[#This Row],[Ingrédient]])</f>
        <v>9</v>
      </c>
      <c r="G14" s="360"/>
    </row>
    <row r="15" spans="2:7">
      <c r="B15" s="356" t="s">
        <v>52</v>
      </c>
      <c r="C15" s="358">
        <f>SUMIFS('SEMAINE 1 HIVER LUNDI'!$Q$4:$Q$76,'SEMAINE 1 HIVER LUNDI'!$B$4:$B$76,Tableau1[[#This Row],[Ingrédient]])+SUMIFS('S1 HIVER MARDI'!$Q$4:$Q$76,'S1 HIVER MARDI'!$B$4:$B$76,Tableau1[[#This Row],[Ingrédient]])</f>
        <v>4.5</v>
      </c>
      <c r="G15" s="360"/>
    </row>
    <row r="16" spans="2:7">
      <c r="B16" s="355" t="s">
        <v>44</v>
      </c>
      <c r="C16" s="357">
        <f>SUMIFS('SEMAINE 1 HIVER LUNDI'!$Q$4:$Q$76,'SEMAINE 1 HIVER LUNDI'!$B$4:$B$76,Tableau1[[#This Row],[Ingrédient]])+SUMIFS('S1 HIVER MARDI'!$Q$4:$Q$76,'S1 HIVER MARDI'!$B$4:$B$76,Tableau1[[#This Row],[Ingrédient]])</f>
        <v>0.625</v>
      </c>
      <c r="G16" s="360"/>
    </row>
    <row r="17" spans="2:7">
      <c r="B17" s="356" t="s">
        <v>60</v>
      </c>
      <c r="C17" s="358">
        <f>SUMIFS('SEMAINE 1 HIVER LUNDI'!$Q$4:$Q$76,'SEMAINE 1 HIVER LUNDI'!$B$4:$B$76,Tableau1[[#This Row],[Ingrédient]])+SUMIFS('S1 HIVER MARDI'!$Q$4:$Q$76,'S1 HIVER MARDI'!$B$4:$B$76,Tableau1[[#This Row],[Ingrédient]])</f>
        <v>24</v>
      </c>
      <c r="G17" s="360"/>
    </row>
    <row r="18" spans="2:7">
      <c r="B18" s="355" t="s">
        <v>11</v>
      </c>
      <c r="C18" s="357">
        <f>SUMIFS('SEMAINE 1 HIVER LUNDI'!$Q$4:$Q$76,'SEMAINE 1 HIVER LUNDI'!$B$4:$B$76,Tableau1[[#This Row],[Ingrédient]])+SUMIFS('S1 HIVER MARDI'!$Q$4:$Q$76,'S1 HIVER MARDI'!$B$4:$B$76,Tableau1[[#This Row],[Ingrédient]])</f>
        <v>4.2</v>
      </c>
      <c r="G18" s="360"/>
    </row>
    <row r="19" spans="2:7">
      <c r="B19" s="356" t="s">
        <v>73</v>
      </c>
      <c r="C19" s="358">
        <f>SUMIFS('SEMAINE 1 HIVER LUNDI'!$Q$4:$Q$76,'SEMAINE 1 HIVER LUNDI'!$B$4:$B$76,Tableau1[[#This Row],[Ingrédient]])+SUMIFS('S1 HIVER MARDI'!$Q$4:$Q$76,'S1 HIVER MARDI'!$B$4:$B$76,Tableau1[[#This Row],[Ingrédient]])</f>
        <v>1.8</v>
      </c>
      <c r="G19" s="360"/>
    </row>
    <row r="20" spans="2:7">
      <c r="B20" s="355" t="s">
        <v>14</v>
      </c>
      <c r="C20" s="357">
        <f>SUMIFS('SEMAINE 1 HIVER LUNDI'!$Q$4:$Q$76,'SEMAINE 1 HIVER LUNDI'!$B$4:$B$76,Tableau1[[#This Row],[Ingrédient]])+SUMIFS('S1 HIVER MARDI'!$Q$4:$Q$76,'S1 HIVER MARDI'!$B$4:$B$76,Tableau1[[#This Row],[Ingrédient]])</f>
        <v>0.36</v>
      </c>
      <c r="G20" s="360"/>
    </row>
    <row r="21" spans="2:7">
      <c r="B21" s="356" t="s">
        <v>104</v>
      </c>
      <c r="C21" s="358">
        <f>SUMIFS('SEMAINE 1 HIVER LUNDI'!$Q$4:$Q$76,'SEMAINE 1 HIVER LUNDI'!$B$4:$B$76,Tableau1[[#This Row],[Ingrédient]])+SUMIFS('S1 HIVER MARDI'!$Q$4:$Q$76,'S1 HIVER MARDI'!$B$4:$B$76,Tableau1[[#This Row],[Ingrédient]])</f>
        <v>2</v>
      </c>
      <c r="G21" s="360"/>
    </row>
    <row r="22" spans="2:7">
      <c r="B22" s="355" t="s">
        <v>91</v>
      </c>
      <c r="C22" s="357">
        <f>SUMIFS('SEMAINE 1 HIVER LUNDI'!$Q$4:$Q$76,'SEMAINE 1 HIVER LUNDI'!$B$4:$B$76,Tableau1[[#This Row],[Ingrédient]])+SUMIFS('S1 HIVER MARDI'!$Q$4:$Q$76,'S1 HIVER MARDI'!$B$4:$B$76,Tableau1[[#This Row],[Ingrédient]])</f>
        <v>2.4</v>
      </c>
      <c r="G22" s="360"/>
    </row>
    <row r="23" spans="2:7">
      <c r="B23" s="356" t="s">
        <v>54</v>
      </c>
      <c r="C23" s="358">
        <f>SUMIFS('SEMAINE 1 HIVER LUNDI'!$Q$4:$Q$76,'SEMAINE 1 HIVER LUNDI'!$B$4:$B$76,Tableau1[[#This Row],[Ingrédient]])+SUMIFS('S1 HIVER MARDI'!$Q$4:$Q$76,'S1 HIVER MARDI'!$B$4:$B$76,Tableau1[[#This Row],[Ingrédient]])</f>
        <v>5</v>
      </c>
      <c r="G23" s="360"/>
    </row>
    <row r="24" spans="2:7">
      <c r="B24" s="355" t="s">
        <v>87</v>
      </c>
      <c r="C24" s="357">
        <f>SUMIFS('SEMAINE 1 HIVER LUNDI'!$Q$4:$Q$76,'SEMAINE 1 HIVER LUNDI'!$B$4:$B$76,Tableau1[[#This Row],[Ingrédient]])+SUMIFS('S1 HIVER MARDI'!$Q$4:$Q$76,'S1 HIVER MARDI'!$B$4:$B$76,Tableau1[[#This Row],[Ingrédient]])</f>
        <v>2</v>
      </c>
      <c r="G24" s="360"/>
    </row>
    <row r="25" spans="2:7">
      <c r="B25" s="356" t="s">
        <v>80</v>
      </c>
      <c r="C25" s="358">
        <f>SUMIFS('SEMAINE 1 HIVER LUNDI'!$Q$4:$Q$76,'SEMAINE 1 HIVER LUNDI'!$B$4:$B$76,Tableau1[[#This Row],[Ingrédient]])+SUMIFS('S1 HIVER MARDI'!$Q$4:$Q$76,'S1 HIVER MARDI'!$B$4:$B$76,Tableau1[[#This Row],[Ingrédient]])</f>
        <v>24</v>
      </c>
      <c r="G25" s="360"/>
    </row>
    <row r="26" spans="2:7">
      <c r="B26" s="355" t="s">
        <v>93</v>
      </c>
      <c r="C26" s="357">
        <f>SUMIFS('SEMAINE 1 HIVER LUNDI'!$Q$4:$Q$76,'SEMAINE 1 HIVER LUNDI'!$B$4:$B$76,Tableau1[[#This Row],[Ingrédient]])+SUMIFS('S1 HIVER MARDI'!$Q$4:$Q$76,'S1 HIVER MARDI'!$B$4:$B$76,Tableau1[[#This Row],[Ingrédient]])</f>
        <v>18.8</v>
      </c>
      <c r="G26" s="360"/>
    </row>
    <row r="27" spans="2:7">
      <c r="B27" s="356" t="s">
        <v>86</v>
      </c>
      <c r="C27" s="358">
        <f>SUMIFS('SEMAINE 1 HIVER LUNDI'!$Q$4:$Q$76,'SEMAINE 1 HIVER LUNDI'!$B$4:$B$76,Tableau1[[#This Row],[Ingrédient]])+SUMIFS('S1 HIVER MARDI'!$Q$4:$Q$76,'S1 HIVER MARDI'!$B$4:$B$76,Tableau1[[#This Row],[Ingrédient]])</f>
        <v>4</v>
      </c>
      <c r="G27" s="360"/>
    </row>
    <row r="28" spans="2:7">
      <c r="B28" s="355" t="s">
        <v>92</v>
      </c>
      <c r="C28" s="357">
        <f>SUMIFS('SEMAINE 1 HIVER LUNDI'!$Q$4:$Q$76,'SEMAINE 1 HIVER LUNDI'!$B$4:$B$76,Tableau1[[#This Row],[Ingrédient]])+SUMIFS('S1 HIVER MARDI'!$Q$4:$Q$76,'S1 HIVER MARDI'!$B$4:$B$76,Tableau1[[#This Row],[Ingrédient]])</f>
        <v>0.6</v>
      </c>
      <c r="G28" s="360"/>
    </row>
    <row r="29" spans="2:7">
      <c r="B29" s="356" t="s">
        <v>12</v>
      </c>
      <c r="C29" s="358">
        <f>SUMIFS('SEMAINE 1 HIVER LUNDI'!$Q$4:$Q$76,'SEMAINE 1 HIVER LUNDI'!$B$4:$B$76,Tableau1[[#This Row],[Ingrédient]])+SUMIFS('S1 HIVER MARDI'!$Q$4:$Q$76,'S1 HIVER MARDI'!$B$4:$B$76,Tableau1[[#This Row],[Ingrédient]])</f>
        <v>6</v>
      </c>
      <c r="G29" s="360"/>
    </row>
    <row r="30" spans="2:7">
      <c r="B30" s="355" t="s">
        <v>45</v>
      </c>
      <c r="C30" s="357">
        <f>SUMIFS('SEMAINE 1 HIVER LUNDI'!$Q$4:$Q$76,'SEMAINE 1 HIVER LUNDI'!$B$4:$B$76,Tableau1[[#This Row],[Ingrédient]])+SUMIFS('S1 HIVER MARDI'!$Q$4:$Q$76,'S1 HIVER MARDI'!$B$4:$B$76,Tableau1[[#This Row],[Ingrédient]])</f>
        <v>27</v>
      </c>
      <c r="G30" s="360"/>
    </row>
    <row r="31" spans="2:7">
      <c r="B31" s="356" t="s">
        <v>67</v>
      </c>
      <c r="C31" s="358">
        <f>SUMIFS('SEMAINE 1 HIVER LUNDI'!$Q$4:$Q$76,'SEMAINE 1 HIVER LUNDI'!$B$4:$B$76,Tableau1[[#This Row],[Ingrédient]])+SUMIFS('S1 HIVER MARDI'!$Q$4:$Q$76,'S1 HIVER MARDI'!$B$4:$B$76,Tableau1[[#This Row],[Ingrédient]])</f>
        <v>2.8</v>
      </c>
      <c r="G31" s="360"/>
    </row>
    <row r="32" spans="2:7">
      <c r="B32" s="355" t="s">
        <v>82</v>
      </c>
      <c r="C32" s="357">
        <f>SUMIFS('SEMAINE 1 HIVER LUNDI'!$Q$4:$Q$76,'SEMAINE 1 HIVER LUNDI'!$B$4:$B$76,Tableau1[[#This Row],[Ingrédient]])+SUMIFS('S1 HIVER MARDI'!$Q$4:$Q$76,'S1 HIVER MARDI'!$B$4:$B$76,Tableau1[[#This Row],[Ingrédient]])</f>
        <v>16.5</v>
      </c>
      <c r="G32" s="360"/>
    </row>
    <row r="33" spans="2:7">
      <c r="B33" s="356" t="s">
        <v>72</v>
      </c>
      <c r="C33" s="358">
        <f>SUMIFS('SEMAINE 1 HIVER LUNDI'!$Q$4:$Q$76,'SEMAINE 1 HIVER LUNDI'!$B$4:$B$76,Tableau1[[#This Row],[Ingrédient]])+SUMIFS('S1 HIVER MARDI'!$Q$4:$Q$76,'S1 HIVER MARDI'!$B$4:$B$76,Tableau1[[#This Row],[Ingrédient]])</f>
        <v>0.9</v>
      </c>
      <c r="G33" s="360"/>
    </row>
    <row r="34" spans="2:7">
      <c r="B34" s="355" t="s">
        <v>101</v>
      </c>
      <c r="C34" s="357">
        <f>SUMIFS('SEMAINE 1 HIVER LUNDI'!$Q$4:$Q$76,'SEMAINE 1 HIVER LUNDI'!$B$4:$B$76,Tableau1[[#This Row],[Ingrédient]])+SUMIFS('S1 HIVER MARDI'!$Q$4:$Q$76,'S1 HIVER MARDI'!$B$4:$B$76,Tableau1[[#This Row],[Ingrédient]])</f>
        <v>8.0500000000000007</v>
      </c>
      <c r="G34" s="360"/>
    </row>
    <row r="35" spans="2:7">
      <c r="B35" s="356" t="s">
        <v>59</v>
      </c>
      <c r="C35" s="358">
        <f>SUMIFS('SEMAINE 1 HIVER LUNDI'!$Q$4:$Q$76,'SEMAINE 1 HIVER LUNDI'!$B$4:$B$76,Tableau1[[#This Row],[Ingrédient]])+SUMIFS('S1 HIVER MARDI'!$Q$4:$Q$76,'S1 HIVER MARDI'!$B$4:$B$76,Tableau1[[#This Row],[Ingrédient]])</f>
        <v>11</v>
      </c>
      <c r="G35" s="360"/>
    </row>
    <row r="36" spans="2:7">
      <c r="B36" s="355" t="s">
        <v>56</v>
      </c>
      <c r="C36" s="357">
        <f>SUMIFS('SEMAINE 1 HIVER LUNDI'!$Q$4:$Q$76,'SEMAINE 1 HIVER LUNDI'!$B$4:$B$76,Tableau1[[#This Row],[Ingrédient]])+SUMIFS('S1 HIVER MARDI'!$Q$4:$Q$76,'S1 HIVER MARDI'!$B$4:$B$76,Tableau1[[#This Row],[Ingrédient]])</f>
        <v>16.5</v>
      </c>
      <c r="G36" s="360"/>
    </row>
    <row r="37" spans="2:7">
      <c r="B37" s="356" t="s">
        <v>2</v>
      </c>
      <c r="C37" s="358">
        <f>SUMIFS('SEMAINE 1 HIVER LUNDI'!$Q$4:$Q$76,'SEMAINE 1 HIVER LUNDI'!$B$4:$B$76,Tableau1[[#This Row],[Ingrédient]])+SUMIFS('S1 HIVER MARDI'!$Q$4:$Q$76,'S1 HIVER MARDI'!$B$4:$B$76,Tableau1[[#This Row],[Ingrédient]])</f>
        <v>2.8580000000000005</v>
      </c>
      <c r="G37" s="360"/>
    </row>
    <row r="38" spans="2:7">
      <c r="B38" s="355" t="s">
        <v>103</v>
      </c>
      <c r="C38" s="357">
        <f>SUMIFS('SEMAINE 1 HIVER LUNDI'!$Q$4:$Q$76,'SEMAINE 1 HIVER LUNDI'!$B$4:$B$76,Tableau1[[#This Row],[Ingrédient]])+SUMIFS('S1 HIVER MARDI'!$Q$4:$Q$76,'S1 HIVER MARDI'!$B$4:$B$76,Tableau1[[#This Row],[Ingrédient]])</f>
        <v>10</v>
      </c>
      <c r="G38" s="360"/>
    </row>
    <row r="39" spans="2:7">
      <c r="B39" s="356" t="s">
        <v>95</v>
      </c>
      <c r="C39" s="358">
        <f>SUMIFS('SEMAINE 1 HIVER LUNDI'!$Q$4:$Q$76,'SEMAINE 1 HIVER LUNDI'!$B$4:$B$76,Tableau1[[#This Row],[Ingrédient]])+SUMIFS('S1 HIVER MARDI'!$Q$4:$Q$76,'S1 HIVER MARDI'!$B$4:$B$76,Tableau1[[#This Row],[Ingrédient]])</f>
        <v>8</v>
      </c>
      <c r="G39" s="360"/>
    </row>
    <row r="40" spans="2:7">
      <c r="B40" s="355" t="s">
        <v>21</v>
      </c>
      <c r="C40" s="357">
        <f>SUMIFS('SEMAINE 1 HIVER LUNDI'!$Q$4:$Q$76,'SEMAINE 1 HIVER LUNDI'!$B$4:$B$76,Tableau1[[#This Row],[Ingrédient]])+SUMIFS('S1 HIVER MARDI'!$Q$4:$Q$76,'S1 HIVER MARDI'!$B$4:$B$76,Tableau1[[#This Row],[Ingrédient]])</f>
        <v>29.84</v>
      </c>
      <c r="G40" s="360"/>
    </row>
    <row r="41" spans="2:7">
      <c r="B41" s="356" t="s">
        <v>20</v>
      </c>
      <c r="C41" s="358">
        <f>SUMIFS('SEMAINE 1 HIVER LUNDI'!$Q$4:$Q$76,'SEMAINE 1 HIVER LUNDI'!$B$4:$B$76,Tableau1[[#This Row],[Ingrédient]])+SUMIFS('S1 HIVER MARDI'!$Q$4:$Q$76,'S1 HIVER MARDI'!$B$4:$B$76,Tableau1[[#This Row],[Ingrédient]])</f>
        <v>21</v>
      </c>
      <c r="G41" s="360"/>
    </row>
    <row r="42" spans="2:7">
      <c r="B42" s="355" t="s">
        <v>7</v>
      </c>
      <c r="C42" s="357">
        <f>SUMIFS('SEMAINE 1 HIVER LUNDI'!$Q$4:$Q$76,'SEMAINE 1 HIVER LUNDI'!$B$4:$B$76,Tableau1[[#This Row],[Ingrédient]])+SUMIFS('S1 HIVER MARDI'!$Q$4:$Q$76,'S1 HIVER MARDI'!$B$4:$B$76,Tableau1[[#This Row],[Ingrédient]])</f>
        <v>63.524999999999999</v>
      </c>
      <c r="G42" s="360"/>
    </row>
    <row r="43" spans="2:7">
      <c r="B43" s="356" t="s">
        <v>3</v>
      </c>
      <c r="C43" s="358">
        <f>SUMIFS('SEMAINE 1 HIVER LUNDI'!$Q$4:$Q$76,'SEMAINE 1 HIVER LUNDI'!$B$4:$B$76,Tableau1[[#This Row],[Ingrédient]])+SUMIFS('S1 HIVER MARDI'!$Q$4:$Q$76,'S1 HIVER MARDI'!$B$4:$B$76,Tableau1[[#This Row],[Ingrédient]])</f>
        <v>0</v>
      </c>
      <c r="G43" s="360"/>
    </row>
    <row r="44" spans="2:7">
      <c r="B44" s="355" t="s">
        <v>84</v>
      </c>
      <c r="C44" s="357">
        <f>SUMIFS('SEMAINE 1 HIVER LUNDI'!$Q$4:$Q$76,'SEMAINE 1 HIVER LUNDI'!$B$4:$B$76,Tableau1[[#This Row],[Ingrédient]])+SUMIFS('S1 HIVER MARDI'!$Q$4:$Q$76,'S1 HIVER MARDI'!$B$4:$B$76,Tableau1[[#This Row],[Ingrédient]])</f>
        <v>0.1</v>
      </c>
      <c r="G44" s="360"/>
    </row>
    <row r="45" spans="2:7">
      <c r="B45" s="356" t="s">
        <v>50</v>
      </c>
      <c r="C45" s="358">
        <f>SUMIFS('SEMAINE 1 HIVER LUNDI'!$Q$4:$Q$76,'SEMAINE 1 HIVER LUNDI'!$B$4:$B$76,Tableau1[[#This Row],[Ingrédient]])+SUMIFS('S1 HIVER MARDI'!$Q$4:$Q$76,'S1 HIVER MARDI'!$B$4:$B$76,Tableau1[[#This Row],[Ingrédient]])</f>
        <v>17.25</v>
      </c>
      <c r="G45" s="360"/>
    </row>
    <row r="46" spans="2:7">
      <c r="B46" s="355" t="s">
        <v>4</v>
      </c>
      <c r="C46" s="357">
        <f>SUMIFS('SEMAINE 1 HIVER LUNDI'!$Q$4:$Q$76,'SEMAINE 1 HIVER LUNDI'!$B$4:$B$76,Tableau1[[#This Row],[Ingrédient]])+SUMIFS('S1 HIVER MARDI'!$Q$4:$Q$76,'S1 HIVER MARDI'!$B$4:$B$76,Tableau1[[#This Row],[Ingrédient]])</f>
        <v>19.25</v>
      </c>
      <c r="G46" s="360"/>
    </row>
    <row r="47" spans="2:7">
      <c r="B47" s="356" t="s">
        <v>15</v>
      </c>
      <c r="C47" s="358">
        <f>SUMIFS('SEMAINE 1 HIVER LUNDI'!$Q$4:$Q$76,'SEMAINE 1 HIVER LUNDI'!$B$4:$B$76,Tableau1[[#This Row],[Ingrédient]])+SUMIFS('S1 HIVER MARDI'!$Q$4:$Q$76,'S1 HIVER MARDI'!$B$4:$B$76,Tableau1[[#This Row],[Ingrédient]])</f>
        <v>48</v>
      </c>
      <c r="G47" s="360"/>
    </row>
    <row r="48" spans="2:7">
      <c r="B48" s="355" t="s">
        <v>58</v>
      </c>
      <c r="C48" s="357">
        <f>SUMIFS('SEMAINE 1 HIVER LUNDI'!$Q$4:$Q$76,'SEMAINE 1 HIVER LUNDI'!$B$4:$B$76,Tableau1[[#This Row],[Ingrédient]])+SUMIFS('S1 HIVER MARDI'!$Q$4:$Q$76,'S1 HIVER MARDI'!$B$4:$B$76,Tableau1[[#This Row],[Ingrédient]])</f>
        <v>9.4499999999999993</v>
      </c>
      <c r="G48" s="360"/>
    </row>
    <row r="49" spans="2:7">
      <c r="B49" s="356" t="s">
        <v>71</v>
      </c>
      <c r="C49" s="358">
        <f>SUMIFS('SEMAINE 1 HIVER LUNDI'!$Q$4:$Q$76,'SEMAINE 1 HIVER LUNDI'!$B$4:$B$76,Tableau1[[#This Row],[Ingrédient]])+SUMIFS('S1 HIVER MARDI'!$Q$4:$Q$76,'S1 HIVER MARDI'!$B$4:$B$76,Tableau1[[#This Row],[Ingrédient]])</f>
        <v>24</v>
      </c>
      <c r="G49" s="360"/>
    </row>
    <row r="50" spans="2:7">
      <c r="B50" s="355" t="s">
        <v>69</v>
      </c>
      <c r="C50" s="357">
        <f>SUMIFS('SEMAINE 1 HIVER LUNDI'!$Q$4:$Q$76,'SEMAINE 1 HIVER LUNDI'!$B$4:$B$76,Tableau1[[#This Row],[Ingrédient]])+SUMIFS('S1 HIVER MARDI'!$Q$4:$Q$76,'S1 HIVER MARDI'!$B$4:$B$76,Tableau1[[#This Row],[Ingrédient]])</f>
        <v>90</v>
      </c>
      <c r="G50" s="360"/>
    </row>
    <row r="51" spans="2:7">
      <c r="B51" s="356" t="s">
        <v>66</v>
      </c>
      <c r="C51" s="358">
        <f>SUMIFS('SEMAINE 1 HIVER LUNDI'!$Q$4:$Q$76,'SEMAINE 1 HIVER LUNDI'!$B$4:$B$76,Tableau1[[#This Row],[Ingrédient]])+SUMIFS('S1 HIVER MARDI'!$Q$4:$Q$76,'S1 HIVER MARDI'!$B$4:$B$76,Tableau1[[#This Row],[Ingrédient]])</f>
        <v>8.8000000000000007</v>
      </c>
      <c r="G51" s="360"/>
    </row>
    <row r="52" spans="2:7">
      <c r="B52" s="355" t="s">
        <v>70</v>
      </c>
      <c r="C52" s="357">
        <f>SUMIFS('SEMAINE 1 HIVER LUNDI'!$Q$4:$Q$76,'SEMAINE 1 HIVER LUNDI'!$B$4:$B$76,Tableau1[[#This Row],[Ingrédient]])+SUMIFS('S1 HIVER MARDI'!$Q$4:$Q$76,'S1 HIVER MARDI'!$B$4:$B$76,Tableau1[[#This Row],[Ingrédient]])</f>
        <v>12</v>
      </c>
      <c r="G52" s="360"/>
    </row>
    <row r="53" spans="2:7">
      <c r="B53" s="356" t="s">
        <v>55</v>
      </c>
      <c r="C53" s="358">
        <f>SUMIFS('SEMAINE 1 HIVER LUNDI'!$Q$4:$Q$76,'SEMAINE 1 HIVER LUNDI'!$B$4:$B$76,Tableau1[[#This Row],[Ingrédient]])+SUMIFS('S1 HIVER MARDI'!$Q$4:$Q$76,'S1 HIVER MARDI'!$B$4:$B$76,Tableau1[[#This Row],[Ingrédient]])</f>
        <v>1.5</v>
      </c>
      <c r="G53" s="360"/>
    </row>
    <row r="54" spans="2:7">
      <c r="B54" s="355" t="s">
        <v>83</v>
      </c>
      <c r="C54" s="357">
        <f>SUMIFS('SEMAINE 1 HIVER LUNDI'!$Q$4:$Q$76,'SEMAINE 1 HIVER LUNDI'!$B$4:$B$76,Tableau1[[#This Row],[Ingrédient]])+SUMIFS('S1 HIVER MARDI'!$Q$4:$Q$76,'S1 HIVER MARDI'!$B$4:$B$76,Tableau1[[#This Row],[Ingrédient]])</f>
        <v>17.799999999999997</v>
      </c>
      <c r="G54" s="360"/>
    </row>
    <row r="55" spans="2:7">
      <c r="B55" s="356" t="s">
        <v>81</v>
      </c>
      <c r="C55" s="358">
        <f>SUMIFS('SEMAINE 1 HIVER LUNDI'!$Q$4:$Q$76,'SEMAINE 1 HIVER LUNDI'!$B$4:$B$76,Tableau1[[#This Row],[Ingrédient]])+SUMIFS('S1 HIVER MARDI'!$Q$4:$Q$76,'S1 HIVER MARDI'!$B$4:$B$76,Tableau1[[#This Row],[Ingrédient]])</f>
        <v>3.9</v>
      </c>
      <c r="G55" s="360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AF8825-7969-4DC5-83FA-03B90C3A2C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DES INGREDIENTS</vt:lpstr>
      <vt:lpstr>SEMAINE 1 HIVER LUNDI</vt:lpstr>
      <vt:lpstr>S1 HIVER MARDI</vt:lpstr>
      <vt:lpstr>Récap</vt:lpstr>
      <vt:lpstr>t_Sem1_Hiv_Lun</vt:lpstr>
      <vt:lpstr>t_Sem1_Hiv_Mar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MOURIZAT Sebastien</dc:creator>
  <cp:lastModifiedBy>Damaste .</cp:lastModifiedBy>
  <cp:lastPrinted>2025-10-12T05:46:44Z</cp:lastPrinted>
  <dcterms:created xsi:type="dcterms:W3CDTF">2025-07-30T06:13:56Z</dcterms:created>
  <dcterms:modified xsi:type="dcterms:W3CDTF">2025-10-14T02:40:02Z</dcterms:modified>
</cp:coreProperties>
</file>