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33B6A087-8C1C-4CCF-8E36-4C9D785B6CF1}" xr6:coauthVersionLast="47" xr6:coauthVersionMax="47" xr10:uidLastSave="{00000000-0000-0000-0000-000000000000}"/>
  <bookViews>
    <workbookView xWindow="-108" yWindow="-108" windowWidth="23256" windowHeight="12576" firstSheet="1" activeTab="1" xr2:uid="{E554627B-F9AF-47F0-B5EE-7F9F7C9AE61D}"/>
  </bookViews>
  <sheets>
    <sheet name="Tableau de Bord" sheetId="4" r:id="rId1"/>
    <sheet name="TdB" sheetId="8" r:id="rId2"/>
    <sheet name="Monica" sheetId="1" r:id="rId3"/>
    <sheet name="La plage" sheetId="6" r:id="rId4"/>
    <sheet name="Olho Marinho" sheetId="7" r:id="rId5"/>
    <sheet name="Liste" sheetId="5" r:id="rId6"/>
    <sheet name="Monica (2)" sheetId="9" r:id="rId7"/>
    <sheet name="La plage (2)" sheetId="10" r:id="rId8"/>
    <sheet name="Olho Marinho (2)" sheetId="11" r:id="rId9"/>
  </sheets>
  <definedNames>
    <definedName name="Segment_Mois">#N/A</definedName>
  </definedNames>
  <calcPr calcId="191029"/>
  <pivotCaches>
    <pivotCache cacheId="17" r:id="rId10"/>
  </pivotCaches>
  <extLst>
    <ext xmlns:x14="http://schemas.microsoft.com/office/spreadsheetml/2009/9/main" uri="{876F7934-8845-4945-9796-88D515C7AA90}">
      <x14:pivotCaches>
        <pivotCache cacheId="16" r:id="rId11"/>
      </x14:pivotCaches>
    </ext>
    <ext xmlns:x14="http://schemas.microsoft.com/office/spreadsheetml/2009/9/main" uri="{BBE1A952-AA13-448e-AADC-164F8A28A991}">
      <x14:slicerCaches>
        <x14:slicerCache r:id="rId12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Requête1_b42b82fc-ab83-48b2-a22e-94ac51fe7963" name="Requête1" connection="Requête - Requête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4" i="11" l="1"/>
  <c r="N14" i="11" s="1" a="1"/>
  <c r="N14" i="11" s="1"/>
  <c r="L14" i="11"/>
  <c r="O14" i="11" s="1"/>
  <c r="M13" i="11"/>
  <c r="L13" i="11"/>
  <c r="O13" i="11" s="1"/>
  <c r="N12" i="11" a="1"/>
  <c r="N12" i="11" s="1"/>
  <c r="M12" i="11"/>
  <c r="L12" i="11"/>
  <c r="M11" i="11"/>
  <c r="L11" i="11"/>
  <c r="M10" i="11"/>
  <c r="L10" i="11"/>
  <c r="O10" i="11" s="1"/>
  <c r="M9" i="11"/>
  <c r="N9" i="11" s="1" a="1"/>
  <c r="N9" i="11" s="1"/>
  <c r="L9" i="11"/>
  <c r="O9" i="11" s="1"/>
  <c r="M8" i="11"/>
  <c r="N8" i="11" s="1" a="1"/>
  <c r="N8" i="11" s="1"/>
  <c r="L8" i="11"/>
  <c r="O8" i="11" s="1"/>
  <c r="M7" i="11"/>
  <c r="L7" i="11"/>
  <c r="I7" i="11"/>
  <c r="G7" i="11"/>
  <c r="E7" i="11"/>
  <c r="D7" i="11"/>
  <c r="M6" i="11"/>
  <c r="L6" i="11"/>
  <c r="O6" i="11" s="1"/>
  <c r="M5" i="11"/>
  <c r="N5" i="11" s="1" a="1"/>
  <c r="N5" i="11" s="1"/>
  <c r="L5" i="11"/>
  <c r="O5" i="11" s="1"/>
  <c r="M4" i="11"/>
  <c r="N4" i="11" s="1" a="1"/>
  <c r="N4" i="11" s="1"/>
  <c r="L4" i="11"/>
  <c r="O4" i="11" s="1"/>
  <c r="M3" i="11"/>
  <c r="L3" i="11"/>
  <c r="N3" i="11" s="1" a="1"/>
  <c r="N3" i="11" s="1"/>
  <c r="M14" i="10"/>
  <c r="L14" i="10"/>
  <c r="N14" i="10" s="1" a="1"/>
  <c r="N14" i="10" s="1"/>
  <c r="M13" i="10"/>
  <c r="L13" i="10"/>
  <c r="M12" i="10"/>
  <c r="L12" i="10"/>
  <c r="M11" i="10"/>
  <c r="L11" i="10"/>
  <c r="M10" i="10"/>
  <c r="L10" i="10"/>
  <c r="O10" i="10" s="1"/>
  <c r="M9" i="10"/>
  <c r="L9" i="10"/>
  <c r="O9" i="10" s="1"/>
  <c r="I7" i="10"/>
  <c r="G7" i="10"/>
  <c r="E7" i="10"/>
  <c r="D7" i="10"/>
  <c r="M8" i="10"/>
  <c r="L8" i="10"/>
  <c r="O8" i="10" s="1"/>
  <c r="M7" i="10"/>
  <c r="L7" i="10"/>
  <c r="O7" i="10" s="1"/>
  <c r="M6" i="10"/>
  <c r="L6" i="10"/>
  <c r="N6" i="10" s="1" a="1"/>
  <c r="N6" i="10" s="1"/>
  <c r="M5" i="10"/>
  <c r="L5" i="10"/>
  <c r="O5" i="10" s="1"/>
  <c r="M4" i="10"/>
  <c r="L4" i="10"/>
  <c r="O4" i="10" s="1"/>
  <c r="M3" i="10"/>
  <c r="L3" i="10"/>
  <c r="O3" i="9"/>
  <c r="O4" i="9"/>
  <c r="O5" i="9"/>
  <c r="O6" i="9"/>
  <c r="O7" i="9"/>
  <c r="O8" i="9"/>
  <c r="O9" i="9"/>
  <c r="O10" i="9"/>
  <c r="O11" i="9"/>
  <c r="O12" i="9"/>
  <c r="O13" i="9"/>
  <c r="O14" i="9"/>
  <c r="M3" i="9"/>
  <c r="M4" i="9"/>
  <c r="M15" i="9" s="1"/>
  <c r="M5" i="9"/>
  <c r="M6" i="9"/>
  <c r="M7" i="9"/>
  <c r="M8" i="9"/>
  <c r="M9" i="9"/>
  <c r="M10" i="9"/>
  <c r="M11" i="9"/>
  <c r="M12" i="9"/>
  <c r="M13" i="9"/>
  <c r="M14" i="9"/>
  <c r="L3" i="9"/>
  <c r="L15" i="9" s="1"/>
  <c r="L4" i="9"/>
  <c r="L5" i="9"/>
  <c r="L6" i="9"/>
  <c r="L7" i="9"/>
  <c r="L8" i="9"/>
  <c r="L9" i="9"/>
  <c r="L10" i="9"/>
  <c r="L11" i="9"/>
  <c r="L12" i="9"/>
  <c r="L13" i="9"/>
  <c r="L14" i="9"/>
  <c r="G9" i="9"/>
  <c r="E9" i="9"/>
  <c r="D9" i="9"/>
  <c r="I9" i="9"/>
  <c r="J28" i="7" a="1"/>
  <c r="J28" i="7" s="1"/>
  <c r="M28" i="7" s="1" a="1"/>
  <c r="M28" i="7" s="1"/>
  <c r="J27" i="7" a="1"/>
  <c r="J27" i="7" s="1"/>
  <c r="N27" i="7" s="1" a="1"/>
  <c r="N27" i="7" s="1"/>
  <c r="J26" i="7" a="1"/>
  <c r="J26" i="7" s="1"/>
  <c r="M26" i="7" s="1" a="1"/>
  <c r="M26" i="7" s="1"/>
  <c r="J25" i="7" a="1"/>
  <c r="J25" i="7" s="1"/>
  <c r="J24" i="7" a="1"/>
  <c r="J24" i="7" s="1"/>
  <c r="M24" i="7" s="1" a="1"/>
  <c r="M24" i="7" s="1"/>
  <c r="J23" i="7" a="1"/>
  <c r="J23" i="7" s="1"/>
  <c r="N23" i="7" s="1" a="1"/>
  <c r="N23" i="7" s="1"/>
  <c r="J22" i="7" a="1"/>
  <c r="J22" i="7" s="1"/>
  <c r="M22" i="7" s="1" a="1"/>
  <c r="M22" i="7" s="1"/>
  <c r="J21" i="7" a="1"/>
  <c r="J21" i="7" s="1"/>
  <c r="J20" i="7" a="1"/>
  <c r="J20" i="7" s="1"/>
  <c r="M20" i="7" s="1" a="1"/>
  <c r="M20" i="7" s="1"/>
  <c r="J19" i="7" a="1"/>
  <c r="J19" i="7" s="1"/>
  <c r="N19" i="7" s="1" a="1"/>
  <c r="N19" i="7" s="1"/>
  <c r="J18" i="7" a="1"/>
  <c r="J18" i="7" s="1"/>
  <c r="M18" i="7" s="1" a="1"/>
  <c r="M18" i="7" s="1"/>
  <c r="J17" i="7" a="1"/>
  <c r="J17" i="7" s="1"/>
  <c r="N17" i="7" s="1" a="1"/>
  <c r="N17" i="7" s="1"/>
  <c r="J16" i="7" a="1"/>
  <c r="J16" i="7" s="1"/>
  <c r="K16" i="7" s="1" a="1"/>
  <c r="K16" i="7" s="1"/>
  <c r="J15" i="7" a="1"/>
  <c r="J15" i="7" s="1"/>
  <c r="N15" i="7" s="1" a="1"/>
  <c r="N15" i="7" s="1"/>
  <c r="J14" i="7" a="1"/>
  <c r="J14" i="7" s="1"/>
  <c r="M14" i="7" s="1" a="1"/>
  <c r="M14" i="7" s="1"/>
  <c r="J13" i="7" a="1"/>
  <c r="J13" i="7" s="1"/>
  <c r="N13" i="7" s="1" a="1"/>
  <c r="N13" i="7" s="1"/>
  <c r="J12" i="7" a="1"/>
  <c r="J12" i="7" s="1"/>
  <c r="J11" i="7" a="1"/>
  <c r="J11" i="7" s="1"/>
  <c r="N11" i="7" s="1" a="1"/>
  <c r="N11" i="7" s="1"/>
  <c r="J10" i="7" a="1"/>
  <c r="J10" i="7" s="1"/>
  <c r="M10" i="7" s="1" a="1"/>
  <c r="M10" i="7" s="1"/>
  <c r="J9" i="7" a="1"/>
  <c r="J9" i="7" s="1"/>
  <c r="N9" i="7" s="1" a="1"/>
  <c r="N9" i="7" s="1"/>
  <c r="J8" i="7" a="1"/>
  <c r="J8" i="7" s="1"/>
  <c r="J7" i="7" a="1"/>
  <c r="J7" i="7" s="1"/>
  <c r="J6" i="7" a="1"/>
  <c r="J6" i="7" s="1"/>
  <c r="M6" i="7" s="1" a="1"/>
  <c r="M6" i="7" s="1"/>
  <c r="J5" i="7" a="1"/>
  <c r="J5" i="7" s="1"/>
  <c r="J4" i="7" a="1"/>
  <c r="J4" i="7" s="1"/>
  <c r="K4" i="7" s="1" a="1"/>
  <c r="K4" i="7" s="1"/>
  <c r="J3" i="7" a="1"/>
  <c r="J3" i="7" s="1"/>
  <c r="J28" i="6" a="1"/>
  <c r="J28" i="6" s="1"/>
  <c r="N28" i="6" s="1" a="1"/>
  <c r="N28" i="6" s="1"/>
  <c r="J27" i="6" a="1"/>
  <c r="J27" i="6" s="1"/>
  <c r="N27" i="6" s="1" a="1"/>
  <c r="N27" i="6" s="1"/>
  <c r="J26" i="6" a="1"/>
  <c r="J26" i="6" s="1"/>
  <c r="N26" i="6" s="1" a="1"/>
  <c r="N26" i="6" s="1"/>
  <c r="J25" i="6" a="1"/>
  <c r="J25" i="6" s="1"/>
  <c r="N25" i="6" s="1" a="1"/>
  <c r="N25" i="6" s="1"/>
  <c r="J24" i="6" a="1"/>
  <c r="J24" i="6" s="1"/>
  <c r="N24" i="6" s="1" a="1"/>
  <c r="N24" i="6" s="1"/>
  <c r="J23" i="6" a="1"/>
  <c r="J23" i="6" s="1"/>
  <c r="N23" i="6" s="1" a="1"/>
  <c r="N23" i="6" s="1"/>
  <c r="J22" i="6" a="1"/>
  <c r="J22" i="6" s="1"/>
  <c r="N22" i="6" s="1" a="1"/>
  <c r="N22" i="6" s="1"/>
  <c r="J21" i="6" a="1"/>
  <c r="J21" i="6" s="1"/>
  <c r="N21" i="6" s="1" a="1"/>
  <c r="N21" i="6" s="1"/>
  <c r="J20" i="6" a="1"/>
  <c r="J20" i="6" s="1"/>
  <c r="N20" i="6" s="1" a="1"/>
  <c r="N20" i="6" s="1"/>
  <c r="J19" i="6" a="1"/>
  <c r="J19" i="6" s="1"/>
  <c r="M19" i="6" s="1" a="1"/>
  <c r="M19" i="6" s="1"/>
  <c r="J18" i="6" a="1"/>
  <c r="J18" i="6" s="1"/>
  <c r="N18" i="6" s="1" a="1"/>
  <c r="N18" i="6" s="1"/>
  <c r="J17" i="6" a="1"/>
  <c r="J17" i="6" s="1"/>
  <c r="K17" i="6" s="1" a="1"/>
  <c r="K17" i="6" s="1"/>
  <c r="J16" i="6" a="1"/>
  <c r="J16" i="6" s="1"/>
  <c r="N16" i="6" s="1" a="1"/>
  <c r="N16" i="6" s="1"/>
  <c r="J15" i="6" a="1"/>
  <c r="J15" i="6" s="1"/>
  <c r="K15" i="6" s="1" a="1"/>
  <c r="K15" i="6" s="1"/>
  <c r="J14" i="6" a="1"/>
  <c r="J14" i="6" s="1"/>
  <c r="L14" i="6" s="1" a="1"/>
  <c r="L14" i="6" s="1"/>
  <c r="J13" i="6" a="1"/>
  <c r="J13" i="6" s="1"/>
  <c r="M13" i="6" s="1" a="1"/>
  <c r="M13" i="6" s="1"/>
  <c r="J12" i="6" a="1"/>
  <c r="J12" i="6" s="1"/>
  <c r="N12" i="6" s="1" a="1"/>
  <c r="N12" i="6" s="1"/>
  <c r="J11" i="6" a="1"/>
  <c r="J11" i="6" s="1"/>
  <c r="M11" i="6" s="1" a="1"/>
  <c r="M11" i="6" s="1"/>
  <c r="J10" i="6" a="1"/>
  <c r="J10" i="6" s="1"/>
  <c r="N10" i="6" s="1" a="1"/>
  <c r="N10" i="6" s="1"/>
  <c r="J9" i="6" a="1"/>
  <c r="J9" i="6" s="1"/>
  <c r="K9" i="6" s="1" a="1"/>
  <c r="K9" i="6" s="1"/>
  <c r="J8" i="6" a="1"/>
  <c r="J8" i="6" s="1"/>
  <c r="N8" i="6" s="1" a="1"/>
  <c r="N8" i="6" s="1"/>
  <c r="J7" i="6" a="1"/>
  <c r="J7" i="6" s="1"/>
  <c r="N7" i="6" s="1" a="1"/>
  <c r="N7" i="6" s="1"/>
  <c r="J6" i="6" a="1"/>
  <c r="J6" i="6" s="1"/>
  <c r="J5" i="6" a="1"/>
  <c r="J5" i="6" s="1"/>
  <c r="K5" i="6" s="1" a="1"/>
  <c r="K5" i="6" s="1"/>
  <c r="J4" i="6" a="1"/>
  <c r="J4" i="6" s="1"/>
  <c r="J3" i="6" a="1"/>
  <c r="J3" i="6" s="1"/>
  <c r="K3" i="6" s="1" a="1"/>
  <c r="K3" i="6" s="1"/>
  <c r="J4" i="1" a="1"/>
  <c r="J4" i="1" s="1"/>
  <c r="K4" i="1" s="1" a="1"/>
  <c r="K4" i="1" s="1"/>
  <c r="J5" i="1" a="1"/>
  <c r="J5" i="1" s="1"/>
  <c r="J6" i="1" a="1"/>
  <c r="J6" i="1" s="1"/>
  <c r="L6" i="1" s="1" a="1"/>
  <c r="L6" i="1" s="1"/>
  <c r="J7" i="1" a="1"/>
  <c r="J7" i="1" s="1"/>
  <c r="J8" i="1" a="1"/>
  <c r="J8" i="1" s="1"/>
  <c r="J9" i="1" a="1"/>
  <c r="J9" i="1" s="1"/>
  <c r="N9" i="1" s="1" a="1"/>
  <c r="N9" i="1" s="1"/>
  <c r="J10" i="1" a="1"/>
  <c r="J10" i="1" s="1"/>
  <c r="K10" i="1" s="1" a="1"/>
  <c r="K10" i="1" s="1"/>
  <c r="J11" i="1" a="1"/>
  <c r="J11" i="1" s="1"/>
  <c r="N11" i="1" s="1" a="1"/>
  <c r="N11" i="1" s="1"/>
  <c r="J12" i="1" a="1"/>
  <c r="J12" i="1" s="1"/>
  <c r="N12" i="1" s="1" a="1"/>
  <c r="N12" i="1" s="1"/>
  <c r="J13" i="1" a="1"/>
  <c r="J13" i="1" s="1"/>
  <c r="K13" i="1" s="1" a="1"/>
  <c r="K13" i="1" s="1"/>
  <c r="J14" i="1" a="1"/>
  <c r="J14" i="1" s="1"/>
  <c r="L14" i="1" s="1" a="1"/>
  <c r="L14" i="1" s="1"/>
  <c r="J15" i="1" a="1"/>
  <c r="J15" i="1" s="1"/>
  <c r="N15" i="1" s="1" a="1"/>
  <c r="N15" i="1" s="1"/>
  <c r="J16" i="1" a="1"/>
  <c r="J16" i="1" s="1"/>
  <c r="M16" i="1" s="1" a="1"/>
  <c r="M16" i="1" s="1"/>
  <c r="J17" i="1" a="1"/>
  <c r="J17" i="1" s="1"/>
  <c r="N17" i="1" s="1" a="1"/>
  <c r="N17" i="1" s="1"/>
  <c r="J18" i="1" a="1"/>
  <c r="J18" i="1" s="1"/>
  <c r="K18" i="1" s="1" a="1"/>
  <c r="K18" i="1" s="1"/>
  <c r="J19" i="1" a="1"/>
  <c r="J19" i="1" s="1"/>
  <c r="N19" i="1" s="1" a="1"/>
  <c r="N19" i="1" s="1"/>
  <c r="J20" i="1" a="1"/>
  <c r="J20" i="1" s="1"/>
  <c r="N20" i="1" s="1" a="1"/>
  <c r="N20" i="1" s="1"/>
  <c r="J21" i="1" a="1"/>
  <c r="J21" i="1" s="1"/>
  <c r="J22" i="1" a="1"/>
  <c r="J22" i="1" s="1"/>
  <c r="L22" i="1" s="1" a="1"/>
  <c r="L22" i="1" s="1"/>
  <c r="J23" i="1" a="1"/>
  <c r="J23" i="1" s="1"/>
  <c r="N23" i="1" s="1" a="1"/>
  <c r="N23" i="1" s="1"/>
  <c r="J24" i="1" a="1"/>
  <c r="J24" i="1" s="1"/>
  <c r="M24" i="1" s="1" a="1"/>
  <c r="M24" i="1" s="1"/>
  <c r="J25" i="1" a="1"/>
  <c r="J25" i="1" s="1"/>
  <c r="N25" i="1" s="1" a="1"/>
  <c r="N25" i="1" s="1"/>
  <c r="J26" i="1" a="1"/>
  <c r="J26" i="1" s="1"/>
  <c r="K26" i="1" s="1" a="1"/>
  <c r="K26" i="1" s="1"/>
  <c r="J27" i="1" a="1"/>
  <c r="J27" i="1" s="1"/>
  <c r="M27" i="1" s="1" a="1"/>
  <c r="M27" i="1" s="1"/>
  <c r="J28" i="1" a="1"/>
  <c r="J28" i="1" s="1"/>
  <c r="N28" i="1" s="1" a="1"/>
  <c r="N28" i="1" s="1"/>
  <c r="J3" i="1" a="1"/>
  <c r="J3" i="1" s="1"/>
  <c r="N6" i="11" l="1" a="1"/>
  <c r="N6" i="11" s="1"/>
  <c r="O12" i="11"/>
  <c r="N13" i="11" a="1"/>
  <c r="N13" i="11" s="1"/>
  <c r="M15" i="11"/>
  <c r="N7" i="11" a="1"/>
  <c r="N7" i="11" s="1"/>
  <c r="N10" i="11" a="1"/>
  <c r="N10" i="11" s="1"/>
  <c r="N11" i="11" a="1"/>
  <c r="N11" i="11" s="1"/>
  <c r="N15" i="11"/>
  <c r="L15" i="11"/>
  <c r="O3" i="11"/>
  <c r="O7" i="11"/>
  <c r="O11" i="11"/>
  <c r="N3" i="10" a="1"/>
  <c r="N3" i="10" s="1"/>
  <c r="N9" i="10" a="1"/>
  <c r="N9" i="10" s="1"/>
  <c r="N11" i="10" a="1"/>
  <c r="N11" i="10" s="1"/>
  <c r="N4" i="10" a="1"/>
  <c r="N4" i="10" s="1"/>
  <c r="N12" i="10" a="1"/>
  <c r="N12" i="10" s="1"/>
  <c r="O13" i="10"/>
  <c r="L15" i="10"/>
  <c r="N13" i="10" a="1"/>
  <c r="N13" i="10" s="1"/>
  <c r="N8" i="10" a="1"/>
  <c r="N8" i="10" s="1"/>
  <c r="N5" i="10" a="1"/>
  <c r="N5" i="10" s="1"/>
  <c r="N15" i="10" s="1"/>
  <c r="N7" i="10" a="1"/>
  <c r="N7" i="10" s="1"/>
  <c r="O11" i="10"/>
  <c r="O12" i="10"/>
  <c r="O6" i="10"/>
  <c r="O14" i="10"/>
  <c r="O3" i="10"/>
  <c r="N10" i="10" a="1"/>
  <c r="N10" i="10" s="1"/>
  <c r="M15" i="10"/>
  <c r="N3" i="9" a="1"/>
  <c r="N3" i="9" s="1"/>
  <c r="N14" i="9" a="1"/>
  <c r="N14" i="9" s="1"/>
  <c r="N6" i="9" a="1"/>
  <c r="N6" i="9" s="1"/>
  <c r="N10" i="9" a="1"/>
  <c r="N10" i="9" s="1"/>
  <c r="K24" i="7" a="1"/>
  <c r="K24" i="7" s="1"/>
  <c r="K22" i="7" a="1"/>
  <c r="K22" i="7" s="1"/>
  <c r="K28" i="7" a="1"/>
  <c r="K28" i="7" s="1"/>
  <c r="K20" i="7" a="1"/>
  <c r="K20" i="7" s="1"/>
  <c r="K26" i="7" a="1"/>
  <c r="K26" i="7" s="1"/>
  <c r="L5" i="7" a="1"/>
  <c r="L5" i="7" s="1"/>
  <c r="K14" i="7" a="1"/>
  <c r="K14" i="7" s="1"/>
  <c r="K6" i="7" a="1"/>
  <c r="K6" i="7" s="1"/>
  <c r="L9" i="7" a="1"/>
  <c r="L9" i="7" s="1"/>
  <c r="L11" i="7" a="1"/>
  <c r="L11" i="7" s="1"/>
  <c r="L13" i="7" a="1"/>
  <c r="L13" i="7" s="1"/>
  <c r="M16" i="7" a="1"/>
  <c r="M16" i="7" s="1"/>
  <c r="K18" i="7" a="1"/>
  <c r="K18" i="7" s="1"/>
  <c r="N14" i="6" a="1"/>
  <c r="N14" i="6" s="1"/>
  <c r="N17" i="6" a="1"/>
  <c r="N17" i="6" s="1"/>
  <c r="N13" i="6" a="1"/>
  <c r="N13" i="6" s="1"/>
  <c r="N9" i="6" a="1"/>
  <c r="N9" i="6" s="1"/>
  <c r="N5" i="6" a="1"/>
  <c r="N5" i="6" s="1"/>
  <c r="N19" i="6" a="1"/>
  <c r="N19" i="6" s="1"/>
  <c r="N15" i="6" a="1"/>
  <c r="N15" i="6" s="1"/>
  <c r="N11" i="6" a="1"/>
  <c r="N11" i="6" s="1"/>
  <c r="K5" i="1" a="1"/>
  <c r="K5" i="1" s="1"/>
  <c r="K21" i="1" a="1"/>
  <c r="K21" i="1" s="1"/>
  <c r="N21" i="1" a="1"/>
  <c r="N21" i="1" s="1"/>
  <c r="N26" i="1" a="1"/>
  <c r="N26" i="1" s="1"/>
  <c r="N22" i="1" a="1"/>
  <c r="N22" i="1" s="1"/>
  <c r="N18" i="1" a="1"/>
  <c r="N18" i="1" s="1"/>
  <c r="N14" i="1" a="1"/>
  <c r="N14" i="1" s="1"/>
  <c r="N10" i="1" a="1"/>
  <c r="N10" i="1" s="1"/>
  <c r="N27" i="1" a="1"/>
  <c r="N27" i="1" s="1"/>
  <c r="N13" i="1" a="1"/>
  <c r="N13" i="1" s="1"/>
  <c r="N24" i="1" a="1"/>
  <c r="N24" i="1" s="1"/>
  <c r="N16" i="1" a="1"/>
  <c r="N16" i="1" s="1"/>
  <c r="L3" i="6" a="1"/>
  <c r="L3" i="6" s="1"/>
  <c r="K11" i="6" a="1"/>
  <c r="K11" i="6" s="1"/>
  <c r="M15" i="6" a="1"/>
  <c r="M15" i="6" s="1"/>
  <c r="K19" i="6" a="1"/>
  <c r="K19" i="6" s="1"/>
  <c r="L5" i="6" a="1"/>
  <c r="L5" i="6" s="1"/>
  <c r="M5" i="6" s="1" a="1"/>
  <c r="M5" i="6" s="1"/>
  <c r="L7" i="6" a="1"/>
  <c r="L7" i="6" s="1"/>
  <c r="K13" i="6" a="1"/>
  <c r="K13" i="6" s="1"/>
  <c r="K3" i="7" a="1"/>
  <c r="K3" i="7" s="1"/>
  <c r="B6" i="8" s="1"/>
  <c r="L3" i="7" a="1"/>
  <c r="L3" i="7" s="1"/>
  <c r="C6" i="8" s="1"/>
  <c r="M7" i="7" a="1"/>
  <c r="M7" i="7" s="1"/>
  <c r="K7" i="7" a="1"/>
  <c r="K7" i="7" s="1"/>
  <c r="N7" i="7" a="1"/>
  <c r="N7" i="7" s="1"/>
  <c r="L7" i="7" a="1"/>
  <c r="L7" i="7" s="1"/>
  <c r="N8" i="7" a="1"/>
  <c r="N8" i="7" s="1"/>
  <c r="L8" i="7" a="1"/>
  <c r="L8" i="7" s="1"/>
  <c r="N12" i="7" a="1"/>
  <c r="N12" i="7" s="1"/>
  <c r="L12" i="7" a="1"/>
  <c r="L12" i="7" s="1"/>
  <c r="M21" i="7" a="1"/>
  <c r="M21" i="7" s="1"/>
  <c r="K21" i="7" a="1"/>
  <c r="K21" i="7" s="1"/>
  <c r="M25" i="7" a="1"/>
  <c r="M25" i="7" s="1"/>
  <c r="K25" i="7" a="1"/>
  <c r="K25" i="7" s="1"/>
  <c r="K8" i="7" a="1"/>
  <c r="K8" i="7" s="1"/>
  <c r="M11" i="7" a="1"/>
  <c r="M11" i="7" s="1"/>
  <c r="K11" i="7" a="1"/>
  <c r="K11" i="7" s="1"/>
  <c r="K12" i="7" a="1"/>
  <c r="K12" i="7" s="1"/>
  <c r="N16" i="7" a="1"/>
  <c r="N16" i="7" s="1"/>
  <c r="L16" i="7" a="1"/>
  <c r="L16" i="7" s="1"/>
  <c r="L17" i="7" a="1"/>
  <c r="L17" i="7" s="1"/>
  <c r="N20" i="7" a="1"/>
  <c r="N20" i="7" s="1"/>
  <c r="L20" i="7" a="1"/>
  <c r="L20" i="7" s="1"/>
  <c r="L21" i="7" a="1"/>
  <c r="L21" i="7" s="1"/>
  <c r="N24" i="7" a="1"/>
  <c r="N24" i="7" s="1"/>
  <c r="L24" i="7" a="1"/>
  <c r="L24" i="7" s="1"/>
  <c r="L25" i="7" a="1"/>
  <c r="L25" i="7" s="1"/>
  <c r="N28" i="7" a="1"/>
  <c r="N28" i="7" s="1"/>
  <c r="L28" i="7" a="1"/>
  <c r="L28" i="7" s="1"/>
  <c r="L4" i="7" a="1"/>
  <c r="L4" i="7" s="1"/>
  <c r="M4" i="7" s="1" a="1"/>
  <c r="M4" i="7" s="1"/>
  <c r="N4" i="7" s="1" a="1"/>
  <c r="N4" i="7" s="1"/>
  <c r="K5" i="7" a="1"/>
  <c r="K5" i="7" s="1"/>
  <c r="M8" i="7" a="1"/>
  <c r="M8" i="7" s="1"/>
  <c r="N10" i="7" a="1"/>
  <c r="N10" i="7" s="1"/>
  <c r="L10" i="7" a="1"/>
  <c r="L10" i="7" s="1"/>
  <c r="M12" i="7" a="1"/>
  <c r="M12" i="7" s="1"/>
  <c r="M15" i="7" a="1"/>
  <c r="M15" i="7" s="1"/>
  <c r="K15" i="7" a="1"/>
  <c r="K15" i="7" s="1"/>
  <c r="M19" i="7" a="1"/>
  <c r="M19" i="7" s="1"/>
  <c r="K19" i="7" a="1"/>
  <c r="K19" i="7" s="1"/>
  <c r="N21" i="7" a="1"/>
  <c r="N21" i="7" s="1"/>
  <c r="M23" i="7" a="1"/>
  <c r="M23" i="7" s="1"/>
  <c r="K23" i="7" a="1"/>
  <c r="K23" i="7" s="1"/>
  <c r="N25" i="7" a="1"/>
  <c r="N25" i="7" s="1"/>
  <c r="M27" i="7" a="1"/>
  <c r="M27" i="7" s="1"/>
  <c r="K27" i="7" a="1"/>
  <c r="K27" i="7" s="1"/>
  <c r="M17" i="7" a="1"/>
  <c r="M17" i="7" s="1"/>
  <c r="K17" i="7" a="1"/>
  <c r="K17" i="7" s="1"/>
  <c r="N6" i="7" a="1"/>
  <c r="N6" i="7" s="1"/>
  <c r="L6" i="7" a="1"/>
  <c r="L6" i="7" s="1"/>
  <c r="M9" i="7" a="1"/>
  <c r="M9" i="7" s="1"/>
  <c r="K9" i="7" a="1"/>
  <c r="K9" i="7" s="1"/>
  <c r="K10" i="7" a="1"/>
  <c r="K10" i="7" s="1"/>
  <c r="M13" i="7" a="1"/>
  <c r="M13" i="7" s="1"/>
  <c r="K13" i="7" a="1"/>
  <c r="K13" i="7" s="1"/>
  <c r="N14" i="7" a="1"/>
  <c r="N14" i="7" s="1"/>
  <c r="L14" i="7" a="1"/>
  <c r="L14" i="7" s="1"/>
  <c r="L15" i="7" a="1"/>
  <c r="L15" i="7" s="1"/>
  <c r="N18" i="7" a="1"/>
  <c r="N18" i="7" s="1"/>
  <c r="L18" i="7" a="1"/>
  <c r="L18" i="7" s="1"/>
  <c r="L19" i="7" a="1"/>
  <c r="L19" i="7" s="1"/>
  <c r="N22" i="7" a="1"/>
  <c r="N22" i="7" s="1"/>
  <c r="L22" i="7" a="1"/>
  <c r="L22" i="7" s="1"/>
  <c r="L23" i="7" a="1"/>
  <c r="L23" i="7" s="1"/>
  <c r="N26" i="7" a="1"/>
  <c r="N26" i="7" s="1"/>
  <c r="L26" i="7" a="1"/>
  <c r="L26" i="7" s="1"/>
  <c r="L27" i="7" a="1"/>
  <c r="L27" i="7" s="1"/>
  <c r="L8" i="6" a="1"/>
  <c r="L8" i="6" s="1"/>
  <c r="K8" i="6" a="1"/>
  <c r="K8" i="6" s="1"/>
  <c r="M8" i="6" a="1"/>
  <c r="M8" i="6" s="1"/>
  <c r="M18" i="6" a="1"/>
  <c r="M18" i="6" s="1"/>
  <c r="K18" i="6" a="1"/>
  <c r="K18" i="6" s="1"/>
  <c r="L18" i="6" a="1"/>
  <c r="L18" i="6" s="1"/>
  <c r="K4" i="6" a="1"/>
  <c r="K4" i="6" s="1"/>
  <c r="L4" i="6" a="1"/>
  <c r="L4" i="6" s="1"/>
  <c r="K6" i="6" a="1"/>
  <c r="K6" i="6" s="1"/>
  <c r="N6" i="6" s="1" a="1"/>
  <c r="N6" i="6" s="1"/>
  <c r="L6" i="6" a="1"/>
  <c r="L6" i="6" s="1"/>
  <c r="M12" i="6" a="1"/>
  <c r="M12" i="6" s="1"/>
  <c r="K12" i="6" a="1"/>
  <c r="K12" i="6" s="1"/>
  <c r="L12" i="6" a="1"/>
  <c r="L12" i="6" s="1"/>
  <c r="M10" i="6" a="1"/>
  <c r="M10" i="6" s="1"/>
  <c r="K10" i="6" a="1"/>
  <c r="K10" i="6" s="1"/>
  <c r="B5" i="8" s="1"/>
  <c r="L10" i="6" a="1"/>
  <c r="L10" i="6" s="1"/>
  <c r="M16" i="6" a="1"/>
  <c r="M16" i="6" s="1"/>
  <c r="K16" i="6" a="1"/>
  <c r="K16" i="6" s="1"/>
  <c r="L16" i="6" a="1"/>
  <c r="L16" i="6" s="1"/>
  <c r="M7" i="6" a="1"/>
  <c r="M7" i="6" s="1"/>
  <c r="L15" i="6" a="1"/>
  <c r="L15" i="6" s="1"/>
  <c r="L20" i="6" a="1"/>
  <c r="L20" i="6" s="1"/>
  <c r="M20" i="6" a="1"/>
  <c r="M20" i="6" s="1"/>
  <c r="K20" i="6" a="1"/>
  <c r="K20" i="6" s="1"/>
  <c r="M27" i="6" a="1"/>
  <c r="M27" i="6" s="1"/>
  <c r="K27" i="6" a="1"/>
  <c r="K27" i="6" s="1"/>
  <c r="L27" i="6" a="1"/>
  <c r="L27" i="6" s="1"/>
  <c r="L28" i="6" a="1"/>
  <c r="L28" i="6" s="1"/>
  <c r="M28" i="6" a="1"/>
  <c r="M28" i="6" s="1"/>
  <c r="K28" i="6" a="1"/>
  <c r="K28" i="6" s="1"/>
  <c r="L9" i="6" a="1"/>
  <c r="L9" i="6" s="1"/>
  <c r="M14" i="6" a="1"/>
  <c r="M14" i="6" s="1"/>
  <c r="K14" i="6" a="1"/>
  <c r="K14" i="6" s="1"/>
  <c r="M21" i="6" a="1"/>
  <c r="M21" i="6" s="1"/>
  <c r="K21" i="6" a="1"/>
  <c r="K21" i="6" s="1"/>
  <c r="L21" i="6" a="1"/>
  <c r="L21" i="6" s="1"/>
  <c r="L22" i="6" a="1"/>
  <c r="L22" i="6" s="1"/>
  <c r="M22" i="6" a="1"/>
  <c r="M22" i="6" s="1"/>
  <c r="K22" i="6" a="1"/>
  <c r="K22" i="6" s="1"/>
  <c r="K7" i="6" a="1"/>
  <c r="K7" i="6" s="1"/>
  <c r="L13" i="6" a="1"/>
  <c r="L13" i="6" s="1"/>
  <c r="M25" i="6" a="1"/>
  <c r="M25" i="6" s="1"/>
  <c r="K25" i="6" a="1"/>
  <c r="K25" i="6" s="1"/>
  <c r="L25" i="6" a="1"/>
  <c r="L25" i="6" s="1"/>
  <c r="L26" i="6" a="1"/>
  <c r="L26" i="6" s="1"/>
  <c r="M26" i="6" a="1"/>
  <c r="M26" i="6" s="1"/>
  <c r="K26" i="6" a="1"/>
  <c r="K26" i="6" s="1"/>
  <c r="L17" i="6" a="1"/>
  <c r="L17" i="6" s="1"/>
  <c r="M9" i="6" a="1"/>
  <c r="M9" i="6" s="1"/>
  <c r="L11" i="6" a="1"/>
  <c r="L11" i="6" s="1"/>
  <c r="M17" i="6" a="1"/>
  <c r="M17" i="6" s="1"/>
  <c r="L19" i="6" a="1"/>
  <c r="L19" i="6" s="1"/>
  <c r="M23" i="6" a="1"/>
  <c r="M23" i="6" s="1"/>
  <c r="K23" i="6" a="1"/>
  <c r="K23" i="6" s="1"/>
  <c r="L23" i="6" a="1"/>
  <c r="L23" i="6" s="1"/>
  <c r="L24" i="6" a="1"/>
  <c r="L24" i="6" s="1"/>
  <c r="M24" i="6" a="1"/>
  <c r="M24" i="6" s="1"/>
  <c r="K24" i="6" a="1"/>
  <c r="K24" i="6" s="1"/>
  <c r="K20" i="1" a="1"/>
  <c r="K20" i="1" s="1"/>
  <c r="L9" i="1" a="1"/>
  <c r="L9" i="1" s="1"/>
  <c r="L25" i="1" a="1"/>
  <c r="L25" i="1" s="1"/>
  <c r="L17" i="1" a="1"/>
  <c r="L17" i="1" s="1"/>
  <c r="K12" i="1" a="1"/>
  <c r="K12" i="1" s="1"/>
  <c r="M10" i="1" a="1"/>
  <c r="M10" i="1" s="1"/>
  <c r="M18" i="1" a="1"/>
  <c r="M18" i="1" s="1"/>
  <c r="K28" i="1" a="1"/>
  <c r="K28" i="1" s="1"/>
  <c r="M26" i="1" a="1"/>
  <c r="M26" i="1" s="1"/>
  <c r="M11" i="1" a="1"/>
  <c r="M11" i="1" s="1"/>
  <c r="K11" i="1" a="1"/>
  <c r="K11" i="1" s="1"/>
  <c r="L11" i="1" a="1"/>
  <c r="L11" i="1" s="1"/>
  <c r="L23" i="1" a="1"/>
  <c r="L23" i="1" s="1"/>
  <c r="K23" i="1" a="1"/>
  <c r="K23" i="1" s="1"/>
  <c r="M23" i="1" a="1"/>
  <c r="M23" i="1" s="1"/>
  <c r="K7" i="1" a="1"/>
  <c r="K7" i="1" s="1"/>
  <c r="B4" i="8" s="1"/>
  <c r="L7" i="1" a="1"/>
  <c r="L7" i="1" s="1"/>
  <c r="K15" i="1" a="1"/>
  <c r="K15" i="1" s="1"/>
  <c r="L15" i="1" a="1"/>
  <c r="L15" i="1" s="1"/>
  <c r="M15" i="1" a="1"/>
  <c r="M15" i="1" s="1"/>
  <c r="M19" i="1" a="1"/>
  <c r="M19" i="1" s="1"/>
  <c r="K19" i="1" a="1"/>
  <c r="K19" i="1" s="1"/>
  <c r="L19" i="1" a="1"/>
  <c r="L19" i="1" s="1"/>
  <c r="L27" i="1" a="1"/>
  <c r="L27" i="1" s="1"/>
  <c r="L24" i="1" a="1"/>
  <c r="L24" i="1" s="1"/>
  <c r="L16" i="1" a="1"/>
  <c r="L16" i="1" s="1"/>
  <c r="L8" i="1" a="1"/>
  <c r="L8" i="1" s="1"/>
  <c r="M8" i="1" s="1" a="1"/>
  <c r="M8" i="1" s="1"/>
  <c r="M21" i="1" a="1"/>
  <c r="M21" i="1" s="1"/>
  <c r="M13" i="1" a="1"/>
  <c r="M13" i="1" s="1"/>
  <c r="K25" i="1" a="1"/>
  <c r="K25" i="1" s="1"/>
  <c r="K22" i="1" a="1"/>
  <c r="K22" i="1" s="1"/>
  <c r="K17" i="1" a="1"/>
  <c r="K17" i="1" s="1"/>
  <c r="K14" i="1" a="1"/>
  <c r="K14" i="1" s="1"/>
  <c r="K9" i="1" a="1"/>
  <c r="K9" i="1" s="1"/>
  <c r="K6" i="1" a="1"/>
  <c r="K6" i="1" s="1"/>
  <c r="L3" i="1" a="1"/>
  <c r="L3" i="1" s="1"/>
  <c r="C4" i="8" s="1"/>
  <c r="L26" i="1" a="1"/>
  <c r="L26" i="1" s="1"/>
  <c r="L21" i="1" a="1"/>
  <c r="L21" i="1" s="1"/>
  <c r="L18" i="1" a="1"/>
  <c r="L18" i="1" s="1"/>
  <c r="L13" i="1" a="1"/>
  <c r="L13" i="1" s="1"/>
  <c r="L10" i="1" a="1"/>
  <c r="L10" i="1" s="1"/>
  <c r="L5" i="1" a="1"/>
  <c r="L5" i="1" s="1"/>
  <c r="M28" i="1" a="1"/>
  <c r="M28" i="1" s="1"/>
  <c r="M20" i="1" a="1"/>
  <c r="M20" i="1" s="1"/>
  <c r="M12" i="1" a="1"/>
  <c r="M12" i="1" s="1"/>
  <c r="K27" i="1" a="1"/>
  <c r="K27" i="1" s="1"/>
  <c r="K24" i="1" a="1"/>
  <c r="K24" i="1" s="1"/>
  <c r="K16" i="1" a="1"/>
  <c r="K16" i="1" s="1"/>
  <c r="K8" i="1" a="1"/>
  <c r="K8" i="1" s="1"/>
  <c r="N8" i="1" s="1" a="1"/>
  <c r="N8" i="1" s="1"/>
  <c r="L28" i="1" a="1"/>
  <c r="L28" i="1" s="1"/>
  <c r="L20" i="1" a="1"/>
  <c r="L20" i="1" s="1"/>
  <c r="L12" i="1" a="1"/>
  <c r="L12" i="1" s="1"/>
  <c r="L4" i="1" a="1"/>
  <c r="L4" i="1" s="1"/>
  <c r="M4" i="1" s="1" a="1"/>
  <c r="M4" i="1" s="1"/>
  <c r="N4" i="1" s="1" a="1"/>
  <c r="N4" i="1" s="1"/>
  <c r="M25" i="1" a="1"/>
  <c r="M25" i="1" s="1"/>
  <c r="M22" i="1" a="1"/>
  <c r="M22" i="1" s="1"/>
  <c r="M17" i="1" a="1"/>
  <c r="M17" i="1" s="1"/>
  <c r="M14" i="1" a="1"/>
  <c r="M14" i="1" s="1"/>
  <c r="M9" i="1" a="1"/>
  <c r="M9" i="1" s="1"/>
  <c r="N9" i="9" l="1" a="1"/>
  <c r="N9" i="9" s="1"/>
  <c r="N8" i="9" a="1"/>
  <c r="N8" i="9" s="1"/>
  <c r="N13" i="9" a="1"/>
  <c r="N13" i="9" s="1"/>
  <c r="N11" i="9" a="1"/>
  <c r="N11" i="9" s="1"/>
  <c r="N12" i="9" a="1"/>
  <c r="N12" i="9" s="1"/>
  <c r="N7" i="9" a="1"/>
  <c r="N7" i="9" s="1"/>
  <c r="N4" i="9" a="1"/>
  <c r="N4" i="9" s="1"/>
  <c r="N5" i="9" a="1"/>
  <c r="N5" i="9" s="1"/>
  <c r="M7" i="1" a="1"/>
  <c r="M7" i="1" s="1"/>
  <c r="N7" i="1" s="1" a="1"/>
  <c r="N7" i="1" s="1"/>
  <c r="D4" i="8"/>
  <c r="M6" i="1" a="1"/>
  <c r="M6" i="1" s="1"/>
  <c r="N6" i="1" s="1" a="1"/>
  <c r="N6" i="1" s="1"/>
  <c r="M5" i="1" a="1"/>
  <c r="M5" i="1" s="1"/>
  <c r="N5" i="1" s="1" a="1"/>
  <c r="N5" i="1" s="1"/>
  <c r="M6" i="6" a="1"/>
  <c r="M6" i="6" s="1"/>
  <c r="C5" i="8"/>
  <c r="D6" i="8"/>
  <c r="E6" i="8" s="1"/>
  <c r="M5" i="7" a="1"/>
  <c r="M5" i="7" s="1"/>
  <c r="N5" i="7" s="1" a="1"/>
  <c r="N5" i="7" s="1"/>
  <c r="M3" i="6" a="1"/>
  <c r="M3" i="6" s="1"/>
  <c r="N3" i="6" s="1" a="1"/>
  <c r="N3" i="6" s="1"/>
  <c r="M3" i="1" a="1"/>
  <c r="M3" i="1" s="1"/>
  <c r="N3" i="1" s="1" a="1"/>
  <c r="N3" i="1" s="1"/>
  <c r="M3" i="7" a="1"/>
  <c r="M3" i="7" s="1"/>
  <c r="N3" i="7" s="1" a="1"/>
  <c r="N3" i="7" s="1"/>
  <c r="M4" i="6" a="1"/>
  <c r="M4" i="6" s="1"/>
  <c r="N4" i="6" s="1" a="1"/>
  <c r="N4" i="6" s="1"/>
  <c r="N15" i="9" l="1"/>
  <c r="D5" i="8"/>
  <c r="E5" i="8" s="1"/>
  <c r="E4" i="8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7D6D768-6BEC-4DB5-89FB-5627C27C2AD7}" name="Requête - Requête1" description="Connexion à la requête « Requête1 » dans le classeur." type="100" refreshedVersion="8" minRefreshableVersion="5">
    <extLst>
      <ext xmlns:x15="http://schemas.microsoft.com/office/spreadsheetml/2010/11/main" uri="{DE250136-89BD-433C-8126-D09CA5730AF9}">
        <x15:connection id="421d99f7-8c1c-4102-b7a6-818eda94aa41"/>
      </ext>
    </extLst>
  </connection>
  <connection id="2" xr16:uid="{5CE94ACE-4D00-442C-8273-1ED41C766FCA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<sst xmlns="http://schemas.openxmlformats.org/spreadsheetml/2006/main" count="165" uniqueCount="53">
  <si>
    <t>Septembre</t>
  </si>
  <si>
    <t>Mois</t>
  </si>
  <si>
    <t>Investissement</t>
  </si>
  <si>
    <t>Désignation</t>
  </si>
  <si>
    <t>Montant</t>
  </si>
  <si>
    <t>Frais Fixes</t>
  </si>
  <si>
    <t>Loyer à Payer</t>
  </si>
  <si>
    <t>Dégnation</t>
  </si>
  <si>
    <t>Annuel</t>
  </si>
  <si>
    <t>Mensuel</t>
  </si>
  <si>
    <t>RBNB</t>
  </si>
  <si>
    <t>Trip</t>
  </si>
  <si>
    <t>Loc</t>
  </si>
  <si>
    <t>Proprio    Monica</t>
  </si>
  <si>
    <t xml:space="preserve">Genre de Loc </t>
  </si>
  <si>
    <t>Frais Fixe</t>
  </si>
  <si>
    <t>EAU</t>
  </si>
  <si>
    <t>EDP</t>
  </si>
  <si>
    <t>GAZ</t>
  </si>
  <si>
    <t>AUTRE</t>
  </si>
  <si>
    <t>SITE</t>
  </si>
  <si>
    <t>Tarif</t>
  </si>
  <si>
    <t>Dépense</t>
  </si>
  <si>
    <t>Rentrée</t>
  </si>
  <si>
    <t>Bénéfice</t>
  </si>
  <si>
    <t>%</t>
  </si>
  <si>
    <t>Octobre</t>
  </si>
  <si>
    <t>Décembre</t>
  </si>
  <si>
    <t>Proprio   la Plage</t>
  </si>
  <si>
    <t>Proprio  Olho Marinho</t>
  </si>
  <si>
    <t>Proprio</t>
  </si>
  <si>
    <t>Bénéfices</t>
  </si>
  <si>
    <t>Marge %</t>
  </si>
  <si>
    <t>Monica</t>
  </si>
  <si>
    <t>La Plage</t>
  </si>
  <si>
    <t>Olho Marinho</t>
  </si>
  <si>
    <t>Tableau de Bord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</si>
  <si>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</si>
  <si>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</si>
  <si>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</si>
  <si>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</si>
  <si>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</si>
  <si>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</si>
  <si>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</si>
  <si>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</si>
  <si>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Novembre</t>
  </si>
  <si>
    <r>
      <t xml:space="preserve">Choisir un Mois  </t>
    </r>
    <r>
      <rPr>
        <b/>
        <sz val="11"/>
        <color rgb="FFFF0000"/>
        <rFont val="Calibri"/>
        <family val="2"/>
        <scheme val="minor"/>
      </rPr>
      <t>&gt;&gt;</t>
    </r>
  </si>
  <si>
    <t>Prop. Monica</t>
  </si>
  <si>
    <t>Mt Inv.</t>
  </si>
  <si>
    <t>Mt Frais</t>
  </si>
  <si>
    <t>Total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</si>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</sst>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mmmm"/>
    <numFmt numFmtId="166" formatCode="#,##0.00\ _€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7" tint="-0.499984740745262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A3DBFF"/>
        <bgColor indexed="64"/>
      </patternFill>
    </fill>
    <fill>
      <patternFill patternType="solid">
        <fgColor rgb="FFFFC6C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5D3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2B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465926084170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3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0" xfId="0" applyProtection="1"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2" fillId="0" borderId="1" xfId="0" applyFont="1" applyBorder="1" applyProtection="1">
      <protection locked="0"/>
    </xf>
    <xf numFmtId="44" fontId="0" fillId="0" borderId="1" xfId="1" applyFont="1" applyBorder="1" applyProtection="1">
      <protection locked="0"/>
    </xf>
    <xf numFmtId="164" fontId="0" fillId="0" borderId="1" xfId="1" applyNumberFormat="1" applyFont="1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44" fontId="0" fillId="0" borderId="1" xfId="1" applyFont="1" applyBorder="1" applyProtection="1"/>
    <xf numFmtId="164" fontId="0" fillId="0" borderId="1" xfId="1" applyNumberFormat="1" applyFont="1" applyBorder="1" applyProtection="1"/>
    <xf numFmtId="0" fontId="2" fillId="0" borderId="1" xfId="0" applyFont="1" applyBorder="1"/>
    <xf numFmtId="0" fontId="0" fillId="0" borderId="1" xfId="0" applyBorder="1"/>
    <xf numFmtId="0" fontId="0" fillId="0" borderId="1" xfId="0" applyBorder="1" applyAlignment="1">
      <alignment horizontal="center"/>
    </xf>
    <xf numFmtId="44" fontId="0" fillId="0" borderId="1" xfId="1" applyFont="1" applyBorder="1"/>
    <xf numFmtId="0" fontId="0" fillId="5" borderId="0" xfId="0" applyFill="1" applyProtection="1">
      <protection locked="0"/>
    </xf>
    <xf numFmtId="0" fontId="0" fillId="6" borderId="0" xfId="0" applyFill="1" applyProtection="1">
      <protection locked="0"/>
    </xf>
    <xf numFmtId="0" fontId="0" fillId="6" borderId="0" xfId="0" applyFill="1"/>
    <xf numFmtId="44" fontId="0" fillId="0" borderId="0" xfId="1" applyFont="1" applyProtection="1">
      <protection locked="0"/>
    </xf>
    <xf numFmtId="9" fontId="0" fillId="0" borderId="0" xfId="2" applyFont="1" applyProtection="1">
      <protection locked="0"/>
    </xf>
    <xf numFmtId="0" fontId="3" fillId="5" borderId="5" xfId="0" applyFont="1" applyFill="1" applyBorder="1" applyAlignment="1" applyProtection="1">
      <alignment horizontal="center" vertical="center"/>
      <protection locked="0"/>
    </xf>
    <xf numFmtId="44" fontId="3" fillId="5" borderId="5" xfId="1" applyFont="1" applyFill="1" applyBorder="1" applyAlignment="1" applyProtection="1">
      <alignment horizontal="center" vertical="center"/>
      <protection locked="0"/>
    </xf>
    <xf numFmtId="9" fontId="3" fillId="5" borderId="8" xfId="2" applyFont="1" applyFill="1" applyBorder="1" applyAlignment="1" applyProtection="1">
      <alignment horizontal="center" vertical="center"/>
      <protection locked="0"/>
    </xf>
    <xf numFmtId="9" fontId="3" fillId="5" borderId="1" xfId="2" applyFont="1" applyFill="1" applyBorder="1" applyAlignment="1" applyProtection="1">
      <alignment horizontal="center" vertical="center"/>
      <protection locked="0"/>
    </xf>
    <xf numFmtId="44" fontId="0" fillId="0" borderId="1" xfId="0" applyNumberFormat="1" applyBorder="1"/>
    <xf numFmtId="0" fontId="2" fillId="7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7" fillId="8" borderId="1" xfId="0" applyFont="1" applyFill="1" applyBorder="1"/>
    <xf numFmtId="44" fontId="0" fillId="0" borderId="0" xfId="0" applyNumberFormat="1" applyProtection="1">
      <protection locked="0"/>
    </xf>
    <xf numFmtId="0" fontId="2" fillId="8" borderId="1" xfId="0" applyFont="1" applyFill="1" applyBorder="1"/>
    <xf numFmtId="10" fontId="0" fillId="0" borderId="1" xfId="2" applyNumberFormat="1" applyFont="1" applyBorder="1"/>
    <xf numFmtId="44" fontId="9" fillId="0" borderId="1" xfId="1" applyFont="1" applyBorder="1"/>
    <xf numFmtId="44" fontId="4" fillId="4" borderId="9" xfId="1" applyFont="1" applyFill="1" applyBorder="1" applyAlignment="1" applyProtection="1">
      <alignment horizontal="center" vertical="center"/>
      <protection locked="0"/>
    </xf>
    <xf numFmtId="14" fontId="2" fillId="0" borderId="1" xfId="0" applyNumberFormat="1" applyFont="1" applyBorder="1" applyAlignment="1" applyProtection="1">
      <alignment horizontal="center"/>
      <protection locked="0"/>
    </xf>
    <xf numFmtId="0" fontId="2" fillId="2" borderId="10" xfId="0" applyFont="1" applyFill="1" applyBorder="1" applyAlignment="1" applyProtection="1">
      <alignment horizontal="center" vertical="top" wrapText="1"/>
      <protection locked="0"/>
    </xf>
    <xf numFmtId="0" fontId="2" fillId="3" borderId="5" xfId="0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 vertical="center"/>
      <protection locked="0"/>
    </xf>
    <xf numFmtId="0" fontId="2" fillId="2" borderId="7" xfId="0" applyFont="1" applyFill="1" applyBorder="1" applyAlignment="1" applyProtection="1">
      <alignment horizontal="center" vertical="center"/>
      <protection locked="0"/>
    </xf>
    <xf numFmtId="0" fontId="4" fillId="4" borderId="10" xfId="0" applyFont="1" applyFill="1" applyBorder="1" applyAlignment="1" applyProtection="1">
      <alignment horizontal="center" vertical="center"/>
      <protection locked="0"/>
    </xf>
    <xf numFmtId="44" fontId="3" fillId="5" borderId="9" xfId="1" applyFont="1" applyFill="1" applyBorder="1" applyAlignment="1" applyProtection="1">
      <alignment horizontal="center" vertical="center"/>
      <protection locked="0"/>
    </xf>
    <xf numFmtId="0" fontId="10" fillId="9" borderId="1" xfId="0" applyFont="1" applyFill="1" applyBorder="1" applyAlignment="1" applyProtection="1">
      <alignment horizontal="center"/>
      <protection locked="0"/>
    </xf>
    <xf numFmtId="0" fontId="10" fillId="9" borderId="1" xfId="0" applyFont="1" applyFill="1" applyBorder="1" applyProtection="1">
      <protection locked="0"/>
    </xf>
    <xf numFmtId="44" fontId="10" fillId="9" borderId="1" xfId="0" applyNumberFormat="1" applyFont="1" applyFill="1" applyBorder="1" applyProtection="1">
      <protection locked="0"/>
    </xf>
    <xf numFmtId="164" fontId="10" fillId="9" borderId="1" xfId="0" applyNumberFormat="1" applyFont="1" applyFill="1" applyBorder="1" applyProtection="1">
      <protection locked="0"/>
    </xf>
    <xf numFmtId="9" fontId="3" fillId="5" borderId="7" xfId="2" applyFont="1" applyFill="1" applyBorder="1" applyAlignment="1" applyProtection="1">
      <alignment horizontal="center" vertical="center"/>
      <protection locked="0"/>
    </xf>
    <xf numFmtId="166" fontId="3" fillId="5" borderId="5" xfId="1" applyNumberFormat="1" applyFont="1" applyFill="1" applyBorder="1" applyAlignment="1" applyProtection="1">
      <alignment horizontal="right" vertical="center" indent="1"/>
      <protection locked="0"/>
    </xf>
    <xf numFmtId="166" fontId="3" fillId="5" borderId="9" xfId="1" applyNumberFormat="1" applyFont="1" applyFill="1" applyBorder="1" applyAlignment="1" applyProtection="1">
      <alignment horizontal="right" vertical="center" indent="1"/>
      <protection locked="0"/>
    </xf>
    <xf numFmtId="0" fontId="11" fillId="10" borderId="10" xfId="0" applyFont="1" applyFill="1" applyBorder="1" applyAlignment="1" applyProtection="1">
      <alignment horizontal="center" vertical="center"/>
      <protection locked="0"/>
    </xf>
    <xf numFmtId="166" fontId="11" fillId="10" borderId="9" xfId="0" applyNumberFormat="1" applyFont="1" applyFill="1" applyBorder="1" applyAlignment="1" applyProtection="1">
      <alignment horizontal="right" vertical="center" indent="1"/>
      <protection locked="0"/>
    </xf>
    <xf numFmtId="44" fontId="11" fillId="10" borderId="9" xfId="0" applyNumberFormat="1" applyFont="1" applyFill="1" applyBorder="1" applyAlignment="1" applyProtection="1">
      <alignment horizontal="center" vertical="center"/>
      <protection locked="0"/>
    </xf>
    <xf numFmtId="9" fontId="11" fillId="10" borderId="7" xfId="0" applyNumberFormat="1" applyFont="1" applyFill="1" applyBorder="1" applyAlignment="1" applyProtection="1">
      <alignment horizontal="center" vertical="center"/>
      <protection locked="0"/>
    </xf>
    <xf numFmtId="9" fontId="3" fillId="4" borderId="9" xfId="2" applyFont="1" applyFill="1" applyBorder="1" applyAlignment="1" applyProtection="1">
      <alignment horizontal="center" vertical="center"/>
      <protection locked="0"/>
    </xf>
    <xf numFmtId="165" fontId="3" fillId="5" borderId="11" xfId="0" applyNumberFormat="1" applyFont="1" applyFill="1" applyBorder="1" applyAlignment="1" applyProtection="1">
      <alignment horizontal="right" vertical="center" indent="1"/>
      <protection locked="0"/>
    </xf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10" fontId="0" fillId="0" borderId="0" xfId="0" applyNumberFormat="1"/>
    <xf numFmtId="0" fontId="3" fillId="2" borderId="1" xfId="0" applyFont="1" applyFill="1" applyBorder="1" applyAlignment="1">
      <alignment horizontal="center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2" fillId="2" borderId="5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5" xfId="0" applyFont="1" applyFill="1" applyBorder="1" applyAlignment="1" applyProtection="1">
      <alignment horizontal="center" vertical="top" wrapText="1"/>
      <protection locked="0"/>
    </xf>
    <xf numFmtId="0" fontId="4" fillId="4" borderId="4" xfId="0" applyFont="1" applyFill="1" applyBorder="1" applyAlignment="1" applyProtection="1">
      <alignment horizontal="center" vertical="center"/>
      <protection locked="0"/>
    </xf>
    <xf numFmtId="0" fontId="4" fillId="4" borderId="9" xfId="0" applyFont="1" applyFill="1" applyBorder="1" applyAlignment="1" applyProtection="1">
      <alignment horizontal="center" vertical="center"/>
      <protection locked="0"/>
    </xf>
    <xf numFmtId="44" fontId="4" fillId="4" borderId="4" xfId="1" applyFont="1" applyFill="1" applyBorder="1" applyAlignment="1" applyProtection="1">
      <alignment horizontal="center" vertical="center"/>
      <protection locked="0"/>
    </xf>
    <xf numFmtId="44" fontId="4" fillId="4" borderId="9" xfId="1" applyFont="1" applyFill="1" applyBorder="1" applyAlignment="1" applyProtection="1">
      <alignment horizontal="center" vertical="center"/>
      <protection locked="0"/>
    </xf>
    <xf numFmtId="9" fontId="3" fillId="4" borderId="4" xfId="2" applyFont="1" applyFill="1" applyBorder="1" applyAlignment="1" applyProtection="1">
      <alignment horizontal="center" vertical="center"/>
      <protection locked="0"/>
    </xf>
    <xf numFmtId="9" fontId="3" fillId="4" borderId="5" xfId="2" applyFont="1" applyFill="1" applyBorder="1" applyAlignment="1" applyProtection="1">
      <alignment horizontal="center" vertical="center"/>
      <protection locked="0"/>
    </xf>
    <xf numFmtId="9" fontId="5" fillId="4" borderId="1" xfId="2" applyFont="1" applyFill="1" applyBorder="1" applyAlignment="1" applyProtection="1">
      <alignment horizontal="center" vertical="center"/>
      <protection locked="0"/>
    </xf>
    <xf numFmtId="9" fontId="5" fillId="4" borderId="6" xfId="2" applyFont="1" applyFill="1" applyBorder="1" applyAlignment="1" applyProtection="1">
      <alignment horizontal="center" vertical="center"/>
      <protection locked="0"/>
    </xf>
    <xf numFmtId="9" fontId="5" fillId="4" borderId="7" xfId="2" applyFont="1" applyFill="1" applyBorder="1" applyAlignment="1" applyProtection="1">
      <alignment horizontal="center" vertical="center"/>
      <protection locked="0"/>
    </xf>
  </cellXfs>
  <cellStyles count="3">
    <cellStyle name="Monétaire" xfId="1" builtinId="4"/>
    <cellStyle name="Normal" xfId="0" builtinId="0"/>
    <cellStyle name="Pourcentage" xfId="2" builtinId="5"/>
  </cellStyles>
  <dxfs count="108"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numFmt numFmtId="165" formatCode="mmmm"/>
      <fill>
        <patternFill>
          <bgColor theme="7" tint="0.7999816888943144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numFmt numFmtId="165" formatCode="mmmm"/>
      <fill>
        <patternFill>
          <bgColor theme="7" tint="0.79998168889431442"/>
        </patternFill>
      </fill>
    </dxf>
    <dxf>
      <font>
        <b/>
        <i val="0"/>
      </font>
      <numFmt numFmtId="165" formatCode="mmmm"/>
      <fill>
        <patternFill>
          <bgColor theme="7" tint="0.7999816888943144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13" formatCode="0%"/>
      <fill>
        <patternFill patternType="solid">
          <fgColor indexed="64"/>
          <bgColor theme="5" tint="-0.2499465926084170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5" tint="-0.2499465926084170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5" tint="-0.2499465926084170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166" formatCode="#,##0.00\ _€"/>
      <fill>
        <patternFill patternType="solid">
          <fgColor indexed="64"/>
          <bgColor theme="5" tint="-0.24994659260841701"/>
        </patternFill>
      </fill>
      <alignment horizontal="right" vertical="center" textRotation="0" wrapText="0" indent="1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.00\ _€"/>
      <fill>
        <patternFill patternType="solid">
          <fgColor indexed="64"/>
          <bgColor theme="0"/>
        </patternFill>
      </fill>
      <alignment horizontal="right" vertical="center" textRotation="0" wrapText="0" relativeIndent="1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2499465926084170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right" vertical="center" textRotation="0" wrapText="0" relativeIndent="1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2"/>
        <color rgb="FFFFFFFF"/>
        <name val="Calibri"/>
        <family val="2"/>
        <scheme val="none"/>
      </font>
      <fill>
        <patternFill patternType="solid">
          <fgColor rgb="FF000000"/>
          <bgColor rgb="FFC65911"/>
        </patternFill>
      </fill>
    </dxf>
    <dxf>
      <border outline="0">
        <left style="thin">
          <color rgb="FF000000"/>
        </lef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rgb="FFFFC6C6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7" tint="-0.499984740745262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7" tint="-0.499984740745262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7" tint="-0.499984740745262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7" tint="-0.499984740745262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7" tint="-0.499984740745262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7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7" tint="-0.499984740745262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7" tint="-0.499984740745262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7" tint="-0.499984740745262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rgb="FF806000"/>
        <name val="Calibri"/>
        <family val="2"/>
        <scheme val="none"/>
      </font>
      <fill>
        <patternFill patternType="solid">
          <fgColor rgb="FF000000"/>
          <bgColor rgb="FFFFD966"/>
        </patternFill>
      </fill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13" formatCode="0%"/>
      <fill>
        <patternFill patternType="solid">
          <fgColor indexed="64"/>
          <bgColor theme="5" tint="-0.2499465926084170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5" tint="-0.2499465926084170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5" tint="-0.2499465926084170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166" formatCode="#,##0.00\ _€"/>
      <fill>
        <patternFill patternType="solid">
          <fgColor indexed="64"/>
          <bgColor theme="5" tint="-0.24994659260841701"/>
        </patternFill>
      </fill>
      <alignment horizontal="right" vertical="center" textRotation="0" wrapText="0" indent="1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.00\ _€"/>
      <fill>
        <patternFill patternType="solid">
          <fgColor indexed="64"/>
          <bgColor theme="0"/>
        </patternFill>
      </fill>
      <alignment horizontal="right" vertical="center" textRotation="0" wrapText="0" relativeIndent="1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2499465926084170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right" vertical="center" textRotation="0" wrapText="0" relativeIndent="1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2"/>
        <color rgb="FFFFFFFF"/>
        <name val="Calibri"/>
        <family val="2"/>
        <scheme val="none"/>
      </font>
      <fill>
        <patternFill patternType="solid">
          <fgColor rgb="FF000000"/>
          <bgColor rgb="FFC65911"/>
        </patternFill>
      </fill>
    </dxf>
    <dxf>
      <border outline="0">
        <left style="thin">
          <color rgb="FF000000"/>
        </lef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rgb="FFFFC6C6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7" tint="-0.499984740745262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7" tint="-0.499984740745262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7" tint="-0.499984740745262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7" tint="-0.499984740745262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7" tint="-0.499984740745262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7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7" tint="-0.499984740745262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7" tint="-0.499984740745262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7" tint="-0.499984740745262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rgb="FF806000"/>
        <name val="Calibri"/>
        <family val="2"/>
        <scheme val="none"/>
      </font>
      <fill>
        <patternFill patternType="solid">
          <fgColor rgb="FF000000"/>
          <bgColor rgb="FFFFD966"/>
        </patternFill>
      </fill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13" formatCode="0%"/>
      <fill>
        <patternFill patternType="solid">
          <fgColor indexed="64"/>
          <bgColor theme="5" tint="-0.2499465926084170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5" tint="-0.2499465926084170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5" tint="-0.2499465926084170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166" formatCode="#,##0.00\ _€"/>
      <fill>
        <patternFill patternType="solid">
          <fgColor indexed="64"/>
          <bgColor theme="5" tint="-0.24994659260841701"/>
        </patternFill>
      </fill>
      <alignment horizontal="right" vertical="center" textRotation="0" wrapText="0" indent="1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.00\ _€"/>
      <fill>
        <patternFill patternType="solid">
          <fgColor indexed="64"/>
          <bgColor theme="0"/>
        </patternFill>
      </fill>
      <alignment horizontal="right" vertical="center" textRotation="0" wrapText="0" relativeIndent="1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2499465926084170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right" vertical="center" textRotation="0" wrapText="0" relativeIndent="1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24994659260841701"/>
        </patternFill>
      </fill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rgb="FFFFC6C6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7" tint="-0.499984740745262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theme="7" tint="-0.499984740745262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7" tint="-0.499984740745262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theme="7" tint="-0.499984740745262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7" tint="-0.499984740745262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7" tint="-0.499984740745262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theme="7" tint="-0.499984740745262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7" tint="-0.499984740745262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theme="7" tint="-0.499984740745262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colors>
    <mruColors>
      <color rgb="FFFFF2B3"/>
      <color rgb="FFBBE3C5"/>
      <color rgb="FFFFF9D9"/>
      <color rgb="FFFCBCBE"/>
      <color rgb="FF8FD1A0"/>
      <color rgb="FFFFC1C1"/>
      <color rgb="FFFF8B8B"/>
      <color rgb="FFEAF648"/>
      <color rgb="FFFFDE75"/>
      <color rgb="FFFFECA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theme" Target="theme/theme1.xml"/><Relationship Id="rId18" Type="http://schemas.openxmlformats.org/officeDocument/2006/relationships/calcChain" Target="calcChain.xml"/><Relationship Id="rId26" Type="http://schemas.openxmlformats.org/officeDocument/2006/relationships/customXml" Target="../customXml/item8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3.xml"/><Relationship Id="rId34" Type="http://schemas.openxmlformats.org/officeDocument/2006/relationships/customXml" Target="../customXml/item16.xml"/><Relationship Id="rId7" Type="http://schemas.openxmlformats.org/officeDocument/2006/relationships/worksheet" Target="worksheets/sheet7.xml"/><Relationship Id="rId12" Type="http://schemas.microsoft.com/office/2007/relationships/slicerCache" Target="slicerCaches/slicerCache1.xml"/><Relationship Id="rId17" Type="http://schemas.openxmlformats.org/officeDocument/2006/relationships/powerPivotData" Target="model/item.data"/><Relationship Id="rId25" Type="http://schemas.openxmlformats.org/officeDocument/2006/relationships/customXml" Target="../customXml/item7.xml"/><Relationship Id="rId33" Type="http://schemas.openxmlformats.org/officeDocument/2006/relationships/customXml" Target="../customXml/item15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20" Type="http://schemas.openxmlformats.org/officeDocument/2006/relationships/customXml" Target="../customXml/item2.xml"/><Relationship Id="rId29" Type="http://schemas.openxmlformats.org/officeDocument/2006/relationships/customXml" Target="../customXml/item1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24" Type="http://schemas.openxmlformats.org/officeDocument/2006/relationships/customXml" Target="../customXml/item6.xml"/><Relationship Id="rId32" Type="http://schemas.openxmlformats.org/officeDocument/2006/relationships/customXml" Target="../customXml/item14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23" Type="http://schemas.openxmlformats.org/officeDocument/2006/relationships/customXml" Target="../customXml/item5.xml"/><Relationship Id="rId28" Type="http://schemas.openxmlformats.org/officeDocument/2006/relationships/customXml" Target="../customXml/item10.xml"/><Relationship Id="rId10" Type="http://schemas.openxmlformats.org/officeDocument/2006/relationships/pivotCacheDefinition" Target="pivotCache/pivotCacheDefinition1.xml"/><Relationship Id="rId19" Type="http://schemas.openxmlformats.org/officeDocument/2006/relationships/customXml" Target="../customXml/item1.xml"/><Relationship Id="rId31" Type="http://schemas.openxmlformats.org/officeDocument/2006/relationships/customXml" Target="../customXml/item1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onnections" Target="connections.xml"/><Relationship Id="rId22" Type="http://schemas.openxmlformats.org/officeDocument/2006/relationships/customXml" Target="../customXml/item4.xml"/><Relationship Id="rId27" Type="http://schemas.openxmlformats.org/officeDocument/2006/relationships/customXml" Target="../customXml/item9.xml"/><Relationship Id="rId30" Type="http://schemas.openxmlformats.org/officeDocument/2006/relationships/customXml" Target="../customXml/item12.xml"/><Relationship Id="rId35" Type="http://schemas.openxmlformats.org/officeDocument/2006/relationships/customXml" Target="../customXml/item17.xml"/><Relationship Id="rId8" Type="http://schemas.openxmlformats.org/officeDocument/2006/relationships/worksheet" Target="worksheets/shee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22860</xdr:colOff>
      <xdr:row>0</xdr:row>
      <xdr:rowOff>68580</xdr:rowOff>
    </xdr:from>
    <xdr:to>
      <xdr:col>12</xdr:col>
      <xdr:colOff>266700</xdr:colOff>
      <xdr:row>7</xdr:row>
      <xdr:rowOff>30479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485A40F8-B18E-46DC-8E54-35F47263FEF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688580" y="68580"/>
              <a:ext cx="2880360" cy="12572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amaste" refreshedDate="45919.682423726852" backgroundQuery="1" createdVersion="8" refreshedVersion="8" minRefreshableVersion="3" recordCount="0" supportSubquery="1" supportAdvancedDrill="1" xr:uid="{689DF781-78AD-49C6-AB7B-6D5D4DD870CE}">
  <cacheSource type="external" connectionId="2"/>
  <cacheFields count="6">
    <cacheField name="[Requête1].[Name].[Name]" caption="Name" numFmtId="0" hierarchy="5" level="1">
      <sharedItems count="3">
        <s v="La Plage"/>
        <s v="Monica"/>
        <s v="Olho Marinho"/>
      </sharedItems>
    </cacheField>
    <cacheField name="[Measures].[Somme de Dépense]" caption="Somme de Dépense" numFmtId="0" hierarchy="9" level="32767"/>
    <cacheField name="[Measures].[Somme de Rentrée]" caption="Somme de Rentrée" numFmtId="0" hierarchy="10" level="32767"/>
    <cacheField name="[Measures].[Somme de Bénéfice]" caption="Somme de Bénéfice" numFmtId="0" hierarchy="11" level="32767"/>
    <cacheField name="[Measures].[Somme de Marge %]" caption="Somme de Marge %" numFmtId="0" hierarchy="12" level="32767"/>
    <cacheField name="[Requête1].[Mois].[Mois]" caption="Mois" numFmtId="0" level="1">
      <sharedItems containsSemiMixedTypes="0" containsNonDate="0" containsString="0"/>
    </cacheField>
  </cacheFields>
  <cacheHierarchies count="13">
    <cacheHierarchy uniqueName="[Requête1].[Mois]" caption="Mois" attribute="1" defaultMemberUniqueName="[Requête1].[Mois].[All]" allUniqueName="[Requête1].[Mois].[All]" dimensionUniqueName="[Requête1]" displayFolder="" count="2" memberValueDatatype="130" unbalanced="0">
      <fieldsUsage count="2">
        <fieldUsage x="-1"/>
        <fieldUsage x="5"/>
      </fieldsUsage>
    </cacheHierarchy>
    <cacheHierarchy uniqueName="[Requête1].[Dépense]" caption="Dépense" attribute="1" defaultMemberUniqueName="[Requête1].[Dépense].[All]" allUniqueName="[Requête1].[Dépense].[All]" dimensionUniqueName="[Requête1]" displayFolder="" count="0" memberValueDatatype="5" unbalanced="0"/>
    <cacheHierarchy uniqueName="[Requête1].[Rentrée]" caption="Rentrée" attribute="1" defaultMemberUniqueName="[Requête1].[Rentrée].[All]" allUniqueName="[Requête1].[Rentrée].[All]" dimensionUniqueName="[Requête1]" displayFolder="" count="0" memberValueDatatype="5" unbalanced="0"/>
    <cacheHierarchy uniqueName="[Requête1].[Bénéfice]" caption="Bénéfice" attribute="1" defaultMemberUniqueName="[Requête1].[Bénéfice].[All]" allUniqueName="[Requête1].[Bénéfice].[All]" dimensionUniqueName="[Requête1]" displayFolder="" count="0" memberValueDatatype="5" unbalanced="0"/>
    <cacheHierarchy uniqueName="[Requête1].[Marge %]" caption="Marge %" attribute="1" defaultMemberUniqueName="[Requête1].[Marge %].[All]" allUniqueName="[Requête1].[Marge %].[All]" dimensionUniqueName="[Requête1]" displayFolder="" count="0" memberValueDatatype="5" unbalanced="0"/>
    <cacheHierarchy uniqueName="[Requête1].[Name]" caption="Name" attribute="1" defaultMemberUniqueName="[Requête1].[Name].[All]" allUniqueName="[Requête1].[Name].[All]" dimensionUniqueName="[Requête1]" displayFolder="" count="2" memberValueDatatype="130" unbalanced="0">
      <fieldsUsage count="2">
        <fieldUsage x="-1"/>
        <fieldUsage x="0"/>
      </fieldsUsage>
    </cacheHierarchy>
    <cacheHierarchy uniqueName="[Requête1].[Mois.1]" caption="Mois.1" attribute="1" defaultMemberUniqueName="[Requête1].[Mois.1].[All]" allUniqueName="[Requête1].[Mois.1].[All]" dimensionUniqueName="[Requête1]" displayFolder="" count="0" memberValueDatatype="20" unbalanced="0"/>
    <cacheHierarchy uniqueName="[Measures].[__XL_Count Requête1]" caption="__XL_Count Requête1" measure="1" displayFolder="" measureGroup="Requête1" count="0" hidden="1"/>
    <cacheHierarchy uniqueName="[Measures].[__No measures defined]" caption="__No measures defined" measure="1" displayFolder="" count="0" hidden="1"/>
    <cacheHierarchy uniqueName="[Measures].[Somme de Dépense]" caption="Somme de Dépense" measure="1" displayFolder="" measureGroup="Requête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omme de Rentrée]" caption="Somme de Rentrée" measure="1" displayFolder="" measureGroup="Requête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omme de Bénéfice]" caption="Somme de Bénéfice" measure="1" displayFolder="" measureGroup="Requête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Marge %]" caption="Somme de Marge %" measure="1" displayFolder="" measureGroup="Requête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4"/>
        </ext>
      </extLst>
    </cacheHierarchy>
  </cacheHierarchies>
  <kpis count="0"/>
  <dimensions count="2">
    <dimension measure="1" name="Measures" uniqueName="[Measures]" caption="Measures"/>
    <dimension name="Requête1" uniqueName="[Requête1]" caption="Requête1"/>
  </dimensions>
  <measureGroups count="1">
    <measureGroup name="Requête1" caption="Requête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amaste" refreshedDate="45919.682422916667" backgroundQuery="1" createdVersion="3" refreshedVersion="8" minRefreshableVersion="3" recordCount="0" supportSubquery="1" supportAdvancedDrill="1" xr:uid="{2DD47B20-8306-4959-8632-02ABABD96F1D}">
  <cacheSource type="external" connectionId="2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13">
    <cacheHierarchy uniqueName="[Requête1].[Mois]" caption="Mois" attribute="1" defaultMemberUniqueName="[Requête1].[Mois].[All]" allUniqueName="[Requête1].[Mois].[All]" dimensionUniqueName="[Requête1]" displayFolder="" count="2" memberValueDatatype="130" unbalanced="0"/>
    <cacheHierarchy uniqueName="[Requête1].[Dépense]" caption="Dépense" attribute="1" defaultMemberUniqueName="[Requête1].[Dépense].[All]" allUniqueName="[Requête1].[Dépense].[All]" dimensionUniqueName="[Requête1]" displayFolder="" count="0" memberValueDatatype="5" unbalanced="0"/>
    <cacheHierarchy uniqueName="[Requête1].[Rentrée]" caption="Rentrée" attribute="1" defaultMemberUniqueName="[Requête1].[Rentrée].[All]" allUniqueName="[Requête1].[Rentrée].[All]" dimensionUniqueName="[Requête1]" displayFolder="" count="0" memberValueDatatype="5" unbalanced="0"/>
    <cacheHierarchy uniqueName="[Requête1].[Bénéfice]" caption="Bénéfice" attribute="1" defaultMemberUniqueName="[Requête1].[Bénéfice].[All]" allUniqueName="[Requête1].[Bénéfice].[All]" dimensionUniqueName="[Requête1]" displayFolder="" count="0" memberValueDatatype="5" unbalanced="0"/>
    <cacheHierarchy uniqueName="[Requête1].[Marge %]" caption="Marge %" attribute="1" defaultMemberUniqueName="[Requête1].[Marge %].[All]" allUniqueName="[Requête1].[Marge %].[All]" dimensionUniqueName="[Requête1]" displayFolder="" count="0" memberValueDatatype="5" unbalanced="0"/>
    <cacheHierarchy uniqueName="[Requête1].[Name]" caption="Name" attribute="1" defaultMemberUniqueName="[Requête1].[Name].[All]" allUniqueName="[Requête1].[Name].[All]" dimensionUniqueName="[Requête1]" displayFolder="" count="0" memberValueDatatype="130" unbalanced="0"/>
    <cacheHierarchy uniqueName="[Requête1].[Mois.1]" caption="Mois.1" attribute="1" defaultMemberUniqueName="[Requête1].[Mois.1].[All]" allUniqueName="[Requête1].[Mois.1].[All]" dimensionUniqueName="[Requête1]" displayFolder="" count="0" memberValueDatatype="20" unbalanced="0"/>
    <cacheHierarchy uniqueName="[Measures].[__XL_Count Requête1]" caption="__XL_Count Requête1" measure="1" displayFolder="" measureGroup="Requête1" count="0" hidden="1"/>
    <cacheHierarchy uniqueName="[Measures].[__No measures defined]" caption="__No measures defined" measure="1" displayFolder="" count="0" hidden="1"/>
    <cacheHierarchy uniqueName="[Measures].[Somme de Dépense]" caption="Somme de Dépense" measure="1" displayFolder="" measureGroup="Requête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omme de Rentrée]" caption="Somme de Rentrée" measure="1" displayFolder="" measureGroup="Requête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omme de Bénéfice]" caption="Somme de Bénéfice" measure="1" displayFolder="" measureGroup="Requête1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Marge %]" caption="Somme de Marge %" measure="1" displayFolder="" measureGroup="Requête1" count="0" hidden="1">
      <extLst>
        <ext xmlns:x15="http://schemas.microsoft.com/office/spreadsheetml/2010/11/main" uri="{B97F6D7D-B522-45F9-BDA1-12C45D357490}">
          <x15:cacheHierarchy aggregatedColumn="4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117854088"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8F4E118-5420-4335-86D4-A28F691EC635}" name="Tableau croisé dynamique1" cacheId="17" applyNumberFormats="0" applyBorderFormats="0" applyFontFormats="0" applyPatternFormats="0" applyAlignmentFormats="0" applyWidthHeightFormats="1" dataCaption="Valeurs" tag="e2c170f1-440a-41f8-bda4-3b93224637a2" updatedVersion="8" minRefreshableVersion="3" useAutoFormatting="1" itemPrintTitles="1" createdVersion="8" indent="0" outline="1" outlineData="1" multipleFieldFilters="0">
  <location ref="J10:N14" firstHeaderRow="0" firstDataRow="1" firstDataCol="1"/>
  <pivotFields count="6">
    <pivotField axis="axisRow" allDrilled="1" subtotalTop="0" showAll="0" dataSourceSort="1" defaultSubtotal="0" defaultAttributeDrillState="1">
      <items count="3">
        <item x="0"/>
        <item x="1"/>
        <item x="2"/>
      </items>
    </pivotField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allDrilled="1" subtotalTop="0" showAll="0" dataSourceSort="1" defaultSubtotal="0" defaultAttributeDrillState="1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Dépense" fld="1" baseField="0" baseItem="0" numFmtId="164"/>
    <dataField name="Rentrée" fld="2" baseField="0" baseItem="0" numFmtId="164"/>
    <dataField name="Bénéfice" fld="3" baseField="0" baseItem="0" numFmtId="164"/>
    <dataField name="Marge %" fld="4" baseField="0" baseItem="0" numFmtId="10"/>
  </dataFields>
  <pivotHierarchies count="13">
    <pivotHierarchy multipleItemSelectionAllowed="1" dragToData="1">
      <members count="1" level="1">
        <member name="[Requête1].[Mois].&amp;[novembre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 caption="Dépense"/>
    <pivotHierarchy dragToData="1" caption="Rentrée"/>
    <pivotHierarchy dragToData="1" caption="Bénéfice"/>
    <pivotHierarchy dragToData="1" caption="Marge %"/>
  </pivotHierarchies>
  <pivotTableStyleInfo name="PivotStyleLight16" showRowHeaders="1" showColHeaders="1" showRowStripes="0" showColStripes="0" showLastColumn="1"/>
  <rowHierarchiesUsage count="1">
    <rowHierarchyUsage hierarchyUsage="5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Requête - Requête1">
        <x15:activeTabTopLevelEntity name="[Requête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899435B4-BA27-43C6-93AA-1D705B7A2781}" sourceName="[Requête1].[Mois]">
  <pivotTables>
    <pivotTable tabId="8" name="Tableau croisé dynamique1"/>
  </pivotTables>
  <data>
    <olap pivotCacheId="117854088">
      <levels count="2">
        <level uniqueName="[Requête1].[Mois].[(All)]" sourceCaption="(All)" count="0"/>
        <level uniqueName="[Requête1].[Mois].[Mois]" sourceCaption="Mois" count="12">
          <ranges>
            <range startItem="0">
              <i n="[Requête1].[Mois].&amp;[janvier]" c="janvier"/>
              <i n="[Requête1].[Mois].&amp;[février]" c="février"/>
              <i n="[Requête1].[Mois].&amp;[mars]" c="mars"/>
              <i n="[Requête1].[Mois].&amp;[avril]" c="avril"/>
              <i n="[Requête1].[Mois].&amp;[mai]" c="mai"/>
              <i n="[Requête1].[Mois].&amp;[juin]" c="juin"/>
              <i n="[Requête1].[Mois].&amp;[juillet]" c="juillet"/>
              <i n="[Requête1].[Mois].&amp;[août]" c="août"/>
              <i n="[Requête1].[Mois].&amp;[septembre]" c="septembre"/>
              <i n="[Requête1].[Mois].&amp;[octobre]" c="octobre"/>
              <i n="[Requête1].[Mois].&amp;[novembre]" c="novembre"/>
              <i n="[Requête1].[Mois].&amp;[décembre]" c="décembre"/>
            </range>
          </ranges>
        </level>
      </levels>
      <selections count="1">
        <selection n="[Requête1].[Mois].&amp;[novembre]"/>
      </selections>
    </olap>
  </data>
  <extLst>
    <x:ext xmlns:x15="http://schemas.microsoft.com/office/spreadsheetml/2010/11/main" uri="{470722E0-AACD-4C17-9CDC-17EF765DBC7E}">
      <x15:slicerCacheHideItemsWithNoData count="1">
        <x15:slicerCacheOlapLevelName uniqueName="[Requête1].[Mois].[Mois]" count="0"/>
      </x15:slicerCacheHideItemsWithNoData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71DF9C26-D7D5-4269-9AE3-2C989E2534D1}" cache="Segment_Mois" caption="Mois" columnCount="3" showCaption="0" level="1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CB3CAA9-2FCC-43FE-9B4E-BBC6FFF5183E}" name="t_Monica" displayName="t_Monica" ref="B2:I9" totalsRowCount="1" headerRowDxfId="107" totalsRowDxfId="105" tableBorderDxfId="106">
  <autoFilter ref="B2:I8" xr:uid="{8CB3CAA9-2FCC-43FE-9B4E-BBC6FFF5183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33C0F9BA-3802-498B-8A30-38AE87E91E8E}" name="Prop. Monica" totalsRowLabel="Total" dataDxfId="104" totalsRowDxfId="103"/>
    <tableColumn id="2" xr3:uid="{8B45A3AA-582C-4251-BC0B-9354AD88CFCF}" name="Investissement" dataDxfId="102" totalsRowDxfId="101"/>
    <tableColumn id="3" xr3:uid="{20CF593C-FBB0-40B9-82FC-20A891563038}" name="Mt Inv." totalsRowFunction="sum" dataDxfId="100" totalsRowDxfId="99" dataCellStyle="Monétaire"/>
    <tableColumn id="4" xr3:uid="{5FDD4B04-8CC0-4ADE-AE61-FDB631AF25E9}" name="Loyer à Payer" totalsRowFunction="sum" dataDxfId="98" totalsRowDxfId="97" dataCellStyle="Monétaire"/>
    <tableColumn id="5" xr3:uid="{93DD3311-FEC9-484B-814F-DCC72E280AF2}" name="Frais Fixes" dataDxfId="96" totalsRowDxfId="95"/>
    <tableColumn id="6" xr3:uid="{C56E0043-3CF6-4090-B16E-4F3B79147F3A}" name="Mt Frais" totalsRowFunction="sum" dataDxfId="94" totalsRowDxfId="93"/>
    <tableColumn id="7" xr3:uid="{E3141CF4-9BCC-4954-B3E0-21256FC1816E}" name="Genre de Loc " dataDxfId="92" totalsRowDxfId="91"/>
    <tableColumn id="8" xr3:uid="{E7C8FA85-963B-4F51-B81A-433A257BE6FA}" name="Tarif" totalsRowFunction="sum" dataDxfId="90" totalsRowDxfId="89" dataCellStyle="Monétaire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325DF69-3D73-448B-B28D-7367524B27A4}" name="t_Recap_Monica" displayName="t_Recap_Monica" ref="K2:O15" totalsRowCount="1" headerRowDxfId="88" dataDxfId="87" totalsRowDxfId="85" tableBorderDxfId="86" headerRowCellStyle="Monétaire" dataCellStyle="Monétaire">
  <autoFilter ref="K2:O14" xr:uid="{B325DF69-3D73-448B-B28D-7367524B27A4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571D4389-6FDE-463C-B814-FA52056ECA1B}" name="Mois" totalsRowLabel="Total" dataDxfId="84" totalsRowDxfId="83"/>
    <tableColumn id="2" xr3:uid="{07A82318-D409-4852-8859-1556A1231D70}" name="Dépense" totalsRowFunction="sum" dataDxfId="82" totalsRowDxfId="81" dataCellStyle="Monétaire">
      <calculatedColumnFormula>SUMIF(t_Monica[Prop. Monica],t_Recap_Monica[[#This Row],[Mois]],t_Monica[Mt Inv.])+ +
SUMIF(t_Monica[Prop. Monica],t_Recap_Monica[[#This Row],[Mois]],t_Monica[Loyer à Payer]) +
SUMIF(t_Monica[Prop. Monica],t_Recap_Monica[[#This Row],[Mois]],t_Monica[Mt Frais])</calculatedColumnFormula>
    </tableColumn>
    <tableColumn id="3" xr3:uid="{2CBD6D98-77A4-4D7A-BEA7-982E57BF5CB6}" name="Rentrée" totalsRowFunction="sum" dataDxfId="80" totalsRowDxfId="79" dataCellStyle="Monétaire">
      <calculatedColumnFormula>SUMIF(t_Monica[Prop. Monica],t_Recap_Monica[[#This Row],[Mois]],t_Monica[Tarif])</calculatedColumnFormula>
    </tableColumn>
    <tableColumn id="4" xr3:uid="{DA77E234-45A0-4390-8BCF-883DA317275E}" name="Bénéfice" totalsRowFunction="sum" dataDxfId="78" totalsRowDxfId="77" dataCellStyle="Monétaire">
      <calculatedColumnFormula array="1">IF(K3="", "", M3-L3)</calculatedColumnFormula>
    </tableColumn>
    <tableColumn id="5" xr3:uid="{92D6E557-E80F-40F6-AFD0-645D06C67235}" name="Marge %" dataDxfId="76" totalsRowDxfId="75" dataCellStyle="Pourcentage">
      <calculatedColumnFormula>IF(K3="", "", IF(L3=0, 0, N3/L3))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718AAD7-3FE1-4E34-A361-2F6615D91C78}" name="t_Monica5" displayName="t_Monica5" ref="B2:I7" totalsRowCount="1" headerRowDxfId="74" totalsRowDxfId="72" tableBorderDxfId="73">
  <autoFilter ref="B2:I6" xr:uid="{8CB3CAA9-2FCC-43FE-9B4E-BBC6FFF5183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EA12761F-E7DE-4B94-B200-CEC4B06481BB}" name="Prop. Monica" totalsRowLabel="Total" dataDxfId="71" totalsRowDxfId="70"/>
    <tableColumn id="2" xr3:uid="{B6600C5B-31FB-4C01-99A8-0AE0466E3784}" name="Investissement" dataDxfId="69" totalsRowDxfId="68"/>
    <tableColumn id="3" xr3:uid="{E169EADA-512A-40B6-83E6-5731F506ED0E}" name="Mt Inv." totalsRowFunction="sum" dataDxfId="67" totalsRowDxfId="66" dataCellStyle="Monétaire"/>
    <tableColumn id="4" xr3:uid="{B6A02A00-4571-4B9F-BBE1-BCC85E628C0F}" name="Loyer à Payer" totalsRowFunction="sum" dataDxfId="65" totalsRowDxfId="64" dataCellStyle="Monétaire"/>
    <tableColumn id="5" xr3:uid="{BB4189AE-B9F7-4C56-9B6B-9970BA24B12A}" name="Frais Fixes" dataDxfId="63" totalsRowDxfId="62"/>
    <tableColumn id="6" xr3:uid="{EF84B336-800E-4358-BEC5-30FE485B20C6}" name="Mt Frais" totalsRowFunction="sum" dataDxfId="61" totalsRowDxfId="60"/>
    <tableColumn id="7" xr3:uid="{E206580C-45D4-423A-BE13-88E058C32F34}" name="Genre de Loc " dataDxfId="59" totalsRowDxfId="58"/>
    <tableColumn id="8" xr3:uid="{52C3D1F4-9F40-457E-AEAC-F37882E66230}" name="Tarif" totalsRowFunction="sum" dataDxfId="57" totalsRowDxfId="56" dataCellStyle="Monétaire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BDEAE93-4036-47D6-A823-03BFAEFC32F4}" name="t_Recap_La_Plage" displayName="t_Recap_La_Plage" ref="K2:O15" totalsRowCount="1" headerRowDxfId="55" dataDxfId="54" totalsRowDxfId="52" tableBorderDxfId="53" headerRowCellStyle="Monétaire" dataCellStyle="Monétaire">
  <autoFilter ref="K2:O14" xr:uid="{B325DF69-3D73-448B-B28D-7367524B27A4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8BCE43D6-FB0F-4F05-B38D-8F08528A868E}" name="Mois" totalsRowLabel="Total" dataDxfId="51" totalsRowDxfId="50"/>
    <tableColumn id="2" xr3:uid="{0FDB2344-B12D-4148-9D1C-18C080CA1EB3}" name="Dépense" totalsRowFunction="sum" dataDxfId="49" totalsRowDxfId="48" dataCellStyle="Monétaire">
      <calculatedColumnFormula>SUMIF(t_Monica5[Prop. Monica],t_Recap_La_Plage[[#This Row],[Mois]],t_Monica5[Mt Inv.])+ +
SUMIF(t_Monica5[Prop. Monica],t_Recap_La_Plage[[#This Row],[Mois]],t_Monica5[Loyer à Payer]) +
SUMIF(t_Monica5[Prop. Monica],t_Recap_La_Plage[[#This Row],[Mois]],t_Monica5[Mt Frais])</calculatedColumnFormula>
    </tableColumn>
    <tableColumn id="3" xr3:uid="{5DB5ADDE-2C00-4A87-B4EB-EADAB7F792EE}" name="Rentrée" totalsRowFunction="sum" dataDxfId="47" totalsRowDxfId="46" dataCellStyle="Monétaire">
      <calculatedColumnFormula>SUMIF(t_Monica5[Prop. Monica],t_Recap_La_Plage[[#This Row],[Mois]],t_Monica5[Tarif])</calculatedColumnFormula>
    </tableColumn>
    <tableColumn id="4" xr3:uid="{4A66C755-0468-4E9C-A68A-ED86F4DB28B4}" name="Bénéfice" totalsRowFunction="sum" dataDxfId="45" totalsRowDxfId="44" dataCellStyle="Monétaire">
      <calculatedColumnFormula array="1">IF(K3="", "", M3-L3)</calculatedColumnFormula>
    </tableColumn>
    <tableColumn id="5" xr3:uid="{79D2FF7A-E0B6-492A-8D96-5108503E08CC}" name="Marge %" dataDxfId="43" totalsRowDxfId="42" dataCellStyle="Pourcentage">
      <calculatedColumnFormula>IF(K3="", "", IF(L3=0, 0, N3/L3))</calculatedColumnFormula>
    </tableColumn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BEEF1B3-B196-4C1B-A66E-6BB372202796}" name="t_Monica57" displayName="t_Monica57" ref="B2:I7" totalsRowCount="1" headerRowDxfId="41" totalsRowDxfId="39" tableBorderDxfId="40">
  <autoFilter ref="B2:I6" xr:uid="{8CB3CAA9-2FCC-43FE-9B4E-BBC6FFF5183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E41491E6-2332-4554-AE51-AF51DB81EA4E}" name="Prop. Monica" totalsRowLabel="Total" dataDxfId="38" totalsRowDxfId="37"/>
    <tableColumn id="2" xr3:uid="{D2B59A46-3B0B-44F2-A48F-40984F083D47}" name="Investissement" dataDxfId="36" totalsRowDxfId="35"/>
    <tableColumn id="3" xr3:uid="{48EA1F26-CE45-4AC7-90CF-F69014286ECC}" name="Mt Inv." totalsRowFunction="sum" dataDxfId="34" totalsRowDxfId="33" dataCellStyle="Monétaire"/>
    <tableColumn id="4" xr3:uid="{D80F77CB-335B-451C-B0BD-8F9AA5B0B4B9}" name="Loyer à Payer" totalsRowFunction="sum" dataDxfId="32" totalsRowDxfId="31" dataCellStyle="Monétaire"/>
    <tableColumn id="5" xr3:uid="{687FE9CF-A120-464F-8E88-2EE88968C825}" name="Frais Fixes" dataDxfId="30" totalsRowDxfId="29"/>
    <tableColumn id="6" xr3:uid="{E283D458-0393-4525-A819-42ED6594314B}" name="Mt Frais" totalsRowFunction="sum" dataDxfId="28" totalsRowDxfId="27"/>
    <tableColumn id="7" xr3:uid="{778B2087-752F-4B72-998C-F874B0115F96}" name="Genre de Loc " dataDxfId="26" totalsRowDxfId="25"/>
    <tableColumn id="8" xr3:uid="{C361964E-AFA5-40C7-AA49-5A37D4FDB6BA}" name="Tarif" totalsRowFunction="sum" dataDxfId="24" totalsRowDxfId="23" dataCellStyle="Monétaire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D8DAAE6-BB28-4625-8DCD-903E55C6740E}" name="t_Recap_Olho_Marinho" displayName="t_Recap_Olho_Marinho" ref="K2:O15" totalsRowCount="1" headerRowDxfId="22" dataDxfId="21" totalsRowDxfId="19" tableBorderDxfId="20" headerRowCellStyle="Monétaire" dataCellStyle="Monétaire">
  <autoFilter ref="K2:O14" xr:uid="{B325DF69-3D73-448B-B28D-7367524B27A4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3C4122CC-14B9-4CAC-BAB8-9CF226024ED2}" name="Mois" totalsRowLabel="Total" dataDxfId="18" totalsRowDxfId="17"/>
    <tableColumn id="2" xr3:uid="{C337C878-1F6A-4FE2-A2F5-4AC3520CC045}" name="Dépense" totalsRowFunction="sum" dataDxfId="16" totalsRowDxfId="15" dataCellStyle="Monétaire">
      <calculatedColumnFormula>SUMIF(t_Monica57[Prop. Monica],t_Recap_Olho_Marinho[[#This Row],[Mois]],t_Monica57[Mt Inv.])+ +
SUMIF(t_Monica57[Prop. Monica],t_Recap_Olho_Marinho[[#This Row],[Mois]],t_Monica57[Loyer à Payer]) +
SUMIF(t_Monica57[Prop. Monica],t_Recap_Olho_Marinho[[#This Row],[Mois]],t_Monica57[Mt Frais])</calculatedColumnFormula>
    </tableColumn>
    <tableColumn id="3" xr3:uid="{86C4B74A-DE42-4A2E-BBB3-0F43879FD921}" name="Rentrée" totalsRowFunction="sum" dataDxfId="14" totalsRowDxfId="13" dataCellStyle="Monétaire">
      <calculatedColumnFormula>SUMIF(t_Monica57[Prop. Monica],t_Recap_Olho_Marinho[[#This Row],[Mois]],t_Monica57[Tarif])</calculatedColumnFormula>
    </tableColumn>
    <tableColumn id="4" xr3:uid="{6DBC0431-C13D-40DE-B7A2-C123403D1991}" name="Bénéfice" totalsRowFunction="sum" dataDxfId="12" totalsRowDxfId="11" dataCellStyle="Monétaire">
      <calculatedColumnFormula array="1">IF(K3="", "", M3-L3)</calculatedColumnFormula>
    </tableColumn>
    <tableColumn id="5" xr3:uid="{D5B77206-7090-43CF-8713-BA8D39D77ABB}" name="Marge %" dataDxfId="10" totalsRowDxfId="9" dataCellStyle="Pourcentage">
      <calculatedColumnFormula>IF(K3="", "", IF(L3=0, 0, N3/L3))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35B067-54D5-4079-8CE2-5B2EBDAC967E}">
  <sheetPr codeName="Feuil4">
    <tabColor rgb="FF00B6F6"/>
  </sheetPr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8C4E0B-CC77-41CD-8BDD-A1AA041015AE}">
  <sheetPr codeName="Feuil6">
    <tabColor rgb="FFFF0000"/>
  </sheetPr>
  <dimension ref="A1:N27"/>
  <sheetViews>
    <sheetView showGridLines="0" tabSelected="1" topLeftCell="C1" workbookViewId="0">
      <selection activeCell="N5" sqref="N5"/>
    </sheetView>
  </sheetViews>
  <sheetFormatPr baseColWidth="10" defaultRowHeight="14.4" x14ac:dyDescent="0.3"/>
  <cols>
    <col min="1" max="1" width="19.33203125" customWidth="1"/>
    <col min="10" max="10" width="19.5546875" bestFit="1" customWidth="1"/>
    <col min="11" max="13" width="9.44140625" bestFit="1" customWidth="1"/>
    <col min="14" max="14" width="8.33203125" bestFit="1" customWidth="1"/>
  </cols>
  <sheetData>
    <row r="1" spans="1:14" ht="15.6" x14ac:dyDescent="0.3">
      <c r="A1" s="57" t="s">
        <v>36</v>
      </c>
      <c r="B1" s="57"/>
      <c r="C1" s="57"/>
      <c r="D1" s="57"/>
      <c r="E1" s="57"/>
      <c r="F1" s="57"/>
      <c r="G1" s="57"/>
      <c r="H1" s="57"/>
    </row>
    <row r="2" spans="1:14" x14ac:dyDescent="0.3">
      <c r="A2" s="29" t="s">
        <v>46</v>
      </c>
      <c r="B2" s="27" t="s">
        <v>26</v>
      </c>
      <c r="C2" s="12"/>
      <c r="D2" s="12"/>
      <c r="E2" s="12"/>
      <c r="F2" s="12"/>
      <c r="G2" s="12"/>
      <c r="H2" s="12"/>
    </row>
    <row r="3" spans="1:14" x14ac:dyDescent="0.3">
      <c r="A3" s="25" t="s">
        <v>30</v>
      </c>
      <c r="B3" s="25" t="s">
        <v>22</v>
      </c>
      <c r="C3" s="25" t="s">
        <v>23</v>
      </c>
      <c r="D3" s="25" t="s">
        <v>31</v>
      </c>
      <c r="E3" s="25" t="s">
        <v>32</v>
      </c>
      <c r="F3" s="25"/>
      <c r="G3" s="25"/>
      <c r="H3" s="25"/>
    </row>
    <row r="4" spans="1:14" x14ac:dyDescent="0.3">
      <c r="A4" s="12" t="s">
        <v>33</v>
      </c>
      <c r="B4" s="31">
        <f>IFERROR(SUMIF(Monica!$A:$A, $B$2, Monica!$K:$K), 0)</f>
        <v>1000</v>
      </c>
      <c r="C4" s="31">
        <f>IF($B$2="Septembre", Monica!L3, 0)</f>
        <v>0</v>
      </c>
      <c r="D4" s="14">
        <f>C4-B4</f>
        <v>-1000</v>
      </c>
      <c r="E4" s="30">
        <f>IF(B4=0, 0, D4/B4)</f>
        <v>-1</v>
      </c>
      <c r="F4" s="12"/>
      <c r="G4" s="12"/>
      <c r="H4" s="12"/>
    </row>
    <row r="5" spans="1:14" x14ac:dyDescent="0.3">
      <c r="A5" s="12" t="s">
        <v>34</v>
      </c>
      <c r="B5" s="14">
        <f>IFERROR(SUMIF('La plage'!$A:$A, $B$2, 'La plage'!$K:$K), 0)</f>
        <v>0</v>
      </c>
      <c r="C5" s="14">
        <f>IFERROR(SUMIF('La plage'!$A:$A, $B$2, 'La plage'!$L:$L), 0)</f>
        <v>0</v>
      </c>
      <c r="D5" s="14">
        <f>C5-B5</f>
        <v>0</v>
      </c>
      <c r="E5" s="30">
        <f>IF(B5=0, 0, D5/B5)</f>
        <v>0</v>
      </c>
      <c r="F5" s="12"/>
      <c r="G5" s="12"/>
      <c r="H5" s="12"/>
    </row>
    <row r="6" spans="1:14" x14ac:dyDescent="0.3">
      <c r="A6" s="12" t="s">
        <v>35</v>
      </c>
      <c r="B6" s="14">
        <f>IFERROR(SUMIF('Olho Marinho'!$A:$A, $B$2, 'Olho Marinho'!$K:$K), 0)</f>
        <v>0</v>
      </c>
      <c r="C6" s="14">
        <f>IFERROR(SUMIF('Olho Marinho'!$A:$A, $B$2, 'Olho Marinho'!$L:$L), 0)</f>
        <v>0</v>
      </c>
      <c r="D6" s="24">
        <f>C6-B6</f>
        <v>0</v>
      </c>
      <c r="E6" s="30">
        <f>IF(B6=0, 0, D6/B6)</f>
        <v>0</v>
      </c>
      <c r="F6" s="12"/>
      <c r="G6" s="12"/>
      <c r="H6" s="12"/>
    </row>
    <row r="7" spans="1:14" x14ac:dyDescent="0.3">
      <c r="A7" s="12"/>
      <c r="B7" s="14"/>
      <c r="C7" s="14"/>
      <c r="D7" s="12"/>
      <c r="E7" s="12"/>
      <c r="F7" s="12"/>
      <c r="G7" s="12"/>
      <c r="H7" s="12"/>
    </row>
    <row r="8" spans="1:14" x14ac:dyDescent="0.3">
      <c r="A8" s="12"/>
      <c r="B8" s="14"/>
      <c r="C8" s="14"/>
      <c r="D8" s="12"/>
      <c r="E8" s="12"/>
      <c r="F8" s="12"/>
      <c r="G8" s="12"/>
      <c r="H8" s="12"/>
    </row>
    <row r="9" spans="1:14" x14ac:dyDescent="0.3">
      <c r="A9" s="12"/>
      <c r="B9" s="14"/>
      <c r="C9" s="14"/>
      <c r="D9" s="12"/>
      <c r="E9" s="12"/>
      <c r="F9" s="12"/>
      <c r="G9" s="12"/>
      <c r="H9" s="12"/>
    </row>
    <row r="10" spans="1:14" x14ac:dyDescent="0.3">
      <c r="A10" s="12"/>
      <c r="B10" s="14"/>
      <c r="C10" s="14"/>
      <c r="D10" s="12"/>
      <c r="E10" s="12"/>
      <c r="F10" s="12"/>
      <c r="G10" s="12"/>
      <c r="H10" s="12"/>
      <c r="J10" s="53" t="s">
        <v>51</v>
      </c>
      <c r="K10" t="s">
        <v>22</v>
      </c>
      <c r="L10" t="s">
        <v>23</v>
      </c>
      <c r="M10" t="s">
        <v>24</v>
      </c>
      <c r="N10" t="s">
        <v>32</v>
      </c>
    </row>
    <row r="11" spans="1:14" x14ac:dyDescent="0.3">
      <c r="A11" s="12"/>
      <c r="B11" s="14"/>
      <c r="C11" s="14"/>
      <c r="D11" s="12"/>
      <c r="E11" s="12"/>
      <c r="F11" s="12"/>
      <c r="G11" s="12"/>
      <c r="H11" s="12"/>
      <c r="J11" s="54" t="s">
        <v>34</v>
      </c>
      <c r="K11" s="55">
        <v>0</v>
      </c>
      <c r="L11" s="55">
        <v>0</v>
      </c>
      <c r="M11" s="55">
        <v>0</v>
      </c>
      <c r="N11" s="56">
        <v>0</v>
      </c>
    </row>
    <row r="12" spans="1:14" x14ac:dyDescent="0.3">
      <c r="A12" s="12"/>
      <c r="B12" s="14"/>
      <c r="C12" s="14"/>
      <c r="D12" s="12"/>
      <c r="E12" s="12"/>
      <c r="F12" s="12"/>
      <c r="G12" s="12"/>
      <c r="H12" s="12"/>
      <c r="J12" s="54" t="s">
        <v>33</v>
      </c>
      <c r="K12" s="55">
        <v>1000</v>
      </c>
      <c r="L12" s="55">
        <v>2000</v>
      </c>
      <c r="M12" s="55">
        <v>1000</v>
      </c>
      <c r="N12" s="56">
        <v>1</v>
      </c>
    </row>
    <row r="13" spans="1:14" x14ac:dyDescent="0.3">
      <c r="A13" s="12"/>
      <c r="B13" s="14"/>
      <c r="C13" s="14"/>
      <c r="D13" s="12"/>
      <c r="E13" s="12"/>
      <c r="F13" s="12"/>
      <c r="G13" s="12"/>
      <c r="H13" s="12"/>
      <c r="J13" s="54" t="s">
        <v>35</v>
      </c>
      <c r="K13" s="55">
        <v>0</v>
      </c>
      <c r="L13" s="55">
        <v>0</v>
      </c>
      <c r="M13" s="55">
        <v>0</v>
      </c>
      <c r="N13" s="56">
        <v>0</v>
      </c>
    </row>
    <row r="14" spans="1:14" x14ac:dyDescent="0.3">
      <c r="A14" s="12"/>
      <c r="B14" s="14"/>
      <c r="C14" s="14"/>
      <c r="D14" s="12"/>
      <c r="E14" s="12"/>
      <c r="F14" s="12"/>
      <c r="G14" s="12"/>
      <c r="H14" s="12"/>
      <c r="J14" s="54" t="s">
        <v>52</v>
      </c>
      <c r="K14" s="55">
        <v>1000</v>
      </c>
      <c r="L14" s="55">
        <v>2000</v>
      </c>
      <c r="M14" s="55">
        <v>1000</v>
      </c>
      <c r="N14" s="56">
        <v>1</v>
      </c>
    </row>
    <row r="15" spans="1:14" x14ac:dyDescent="0.3">
      <c r="A15" s="12"/>
      <c r="B15" s="14"/>
      <c r="C15" s="14"/>
      <c r="D15" s="12"/>
      <c r="E15" s="12"/>
      <c r="F15" s="12"/>
      <c r="G15" s="12"/>
      <c r="H15" s="12"/>
    </row>
    <row r="16" spans="1:14" x14ac:dyDescent="0.3">
      <c r="A16" s="12"/>
      <c r="B16" s="14"/>
      <c r="C16" s="14"/>
      <c r="D16" s="12"/>
      <c r="E16" s="12"/>
      <c r="F16" s="12"/>
      <c r="G16" s="12"/>
      <c r="H16" s="12"/>
    </row>
    <row r="17" spans="1:8" x14ac:dyDescent="0.3">
      <c r="A17" s="12"/>
      <c r="B17" s="14"/>
      <c r="C17" s="14"/>
      <c r="D17" s="12"/>
      <c r="E17" s="12"/>
      <c r="F17" s="12"/>
      <c r="G17" s="12"/>
      <c r="H17" s="12"/>
    </row>
    <row r="18" spans="1:8" x14ac:dyDescent="0.3">
      <c r="A18" s="12"/>
      <c r="B18" s="14"/>
      <c r="C18" s="14"/>
      <c r="D18" s="12"/>
      <c r="E18" s="12"/>
      <c r="F18" s="12"/>
      <c r="G18" s="12"/>
      <c r="H18" s="12"/>
    </row>
    <row r="19" spans="1:8" x14ac:dyDescent="0.3">
      <c r="A19" s="12"/>
      <c r="B19" s="14"/>
      <c r="C19" s="14"/>
      <c r="D19" s="12"/>
      <c r="E19" s="12"/>
      <c r="F19" s="12"/>
      <c r="G19" s="12"/>
      <c r="H19" s="12"/>
    </row>
    <row r="20" spans="1:8" x14ac:dyDescent="0.3">
      <c r="A20" s="12"/>
      <c r="B20" s="14"/>
      <c r="C20" s="14"/>
      <c r="D20" s="12"/>
      <c r="E20" s="12"/>
      <c r="F20" s="12"/>
      <c r="G20" s="12"/>
      <c r="H20" s="12"/>
    </row>
    <row r="21" spans="1:8" x14ac:dyDescent="0.3">
      <c r="A21" s="12"/>
      <c r="B21" s="14"/>
      <c r="C21" s="14"/>
      <c r="D21" s="12"/>
      <c r="E21" s="12"/>
      <c r="F21" s="12"/>
      <c r="G21" s="12"/>
      <c r="H21" s="12"/>
    </row>
    <row r="22" spans="1:8" x14ac:dyDescent="0.3">
      <c r="A22" s="12"/>
      <c r="B22" s="14"/>
      <c r="C22" s="14"/>
      <c r="D22" s="12"/>
      <c r="E22" s="12"/>
      <c r="F22" s="12"/>
      <c r="G22" s="12"/>
      <c r="H22" s="12"/>
    </row>
    <row r="23" spans="1:8" x14ac:dyDescent="0.3">
      <c r="A23" s="12"/>
      <c r="B23" s="14"/>
      <c r="C23" s="14"/>
      <c r="D23" s="12"/>
      <c r="E23" s="12"/>
      <c r="F23" s="12"/>
      <c r="G23" s="12"/>
      <c r="H23" s="12"/>
    </row>
    <row r="24" spans="1:8" x14ac:dyDescent="0.3">
      <c r="A24" s="12"/>
      <c r="B24" s="14"/>
      <c r="C24" s="14"/>
      <c r="D24" s="12"/>
      <c r="E24" s="12"/>
      <c r="F24" s="12"/>
      <c r="G24" s="12"/>
      <c r="H24" s="12"/>
    </row>
    <row r="25" spans="1:8" x14ac:dyDescent="0.3">
      <c r="A25" s="12"/>
      <c r="B25" s="14"/>
      <c r="C25" s="14"/>
      <c r="D25" s="12"/>
      <c r="E25" s="12"/>
      <c r="F25" s="12"/>
      <c r="G25" s="12"/>
      <c r="H25" s="12"/>
    </row>
    <row r="26" spans="1:8" x14ac:dyDescent="0.3">
      <c r="A26" s="12"/>
      <c r="B26" s="14"/>
      <c r="C26" s="14"/>
      <c r="D26" s="12"/>
      <c r="E26" s="12"/>
      <c r="F26" s="12"/>
      <c r="G26" s="12"/>
      <c r="H26" s="12"/>
    </row>
    <row r="27" spans="1:8" x14ac:dyDescent="0.3">
      <c r="A27" s="12"/>
      <c r="B27" s="12"/>
      <c r="C27" s="12"/>
      <c r="D27" s="12"/>
      <c r="E27" s="12"/>
      <c r="F27" s="12"/>
      <c r="G27" s="12"/>
      <c r="H27" s="12"/>
    </row>
  </sheetData>
  <mergeCells count="1">
    <mergeCell ref="A1:H1"/>
  </mergeCells>
  <pageMargins left="0.19685039370078741" right="0.19685039370078741" top="0.19685039370078741" bottom="0.19685039370078741" header="0" footer="0"/>
  <pageSetup paperSize="11" orientation="landscape" horizontalDpi="0" verticalDpi="0" r:id="rId2"/>
  <drawing r:id="rId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631C07FE-A3F4-4E96-BD9E-936AE7191557}">
          <x14:formula1>
            <xm:f>Liste!$C$2:$C$13</xm:f>
          </x14:formula1>
          <xm:sqref>B2</xm:sqref>
        </x14:dataValidation>
      </x14:dataValidations>
    </ex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636EB6-2002-4186-9FC9-74F00B22AC56}">
  <sheetPr codeName="Feuil1">
    <tabColor rgb="FFFFC000"/>
  </sheetPr>
  <dimension ref="A1:R28"/>
  <sheetViews>
    <sheetView showGridLines="0" workbookViewId="0">
      <selection activeCell="F22" sqref="F22"/>
    </sheetView>
  </sheetViews>
  <sheetFormatPr baseColWidth="10" defaultColWidth="11.44140625" defaultRowHeight="14.4" x14ac:dyDescent="0.3"/>
  <cols>
    <col min="1" max="1" width="14.44140625" style="2" bestFit="1" customWidth="1"/>
    <col min="2" max="3" width="11.44140625" style="2"/>
    <col min="4" max="4" width="12.6640625" style="2" bestFit="1" customWidth="1"/>
    <col min="5" max="6" width="11.44140625" style="2"/>
    <col min="7" max="7" width="14" style="2" bestFit="1" customWidth="1"/>
    <col min="8" max="8" width="11.44140625" style="2" customWidth="1"/>
    <col min="9" max="9" width="4.44140625" style="15" customWidth="1"/>
    <col min="10" max="10" width="13.88671875" style="2" bestFit="1" customWidth="1"/>
    <col min="11" max="11" width="14.88671875" style="18" bestFit="1" customWidth="1"/>
    <col min="12" max="12" width="16.109375" style="18" bestFit="1" customWidth="1"/>
    <col min="13" max="13" width="12.88671875" style="18" bestFit="1" customWidth="1"/>
    <col min="14" max="14" width="11.44140625" style="19"/>
    <col min="15" max="16384" width="11.44140625" style="2"/>
  </cols>
  <sheetData>
    <row r="1" spans="1:18" ht="15.75" customHeight="1" x14ac:dyDescent="0.3">
      <c r="A1" s="62" t="s">
        <v>13</v>
      </c>
      <c r="B1" s="60" t="s">
        <v>2</v>
      </c>
      <c r="C1" s="61"/>
      <c r="D1" s="58" t="s">
        <v>6</v>
      </c>
      <c r="E1" s="60" t="s">
        <v>5</v>
      </c>
      <c r="F1" s="61"/>
      <c r="G1" s="58" t="s">
        <v>14</v>
      </c>
      <c r="H1" s="58" t="s">
        <v>21</v>
      </c>
      <c r="I1" s="16"/>
      <c r="J1" s="64" t="s">
        <v>1</v>
      </c>
      <c r="K1" s="66" t="s">
        <v>22</v>
      </c>
      <c r="L1" s="66" t="s">
        <v>23</v>
      </c>
      <c r="M1" s="66" t="s">
        <v>24</v>
      </c>
      <c r="N1" s="68" t="s">
        <v>32</v>
      </c>
    </row>
    <row r="2" spans="1:18" ht="15" customHeight="1" x14ac:dyDescent="0.3">
      <c r="A2" s="63"/>
      <c r="B2" s="3" t="s">
        <v>3</v>
      </c>
      <c r="C2" s="3" t="s">
        <v>4</v>
      </c>
      <c r="D2" s="59"/>
      <c r="E2" s="3" t="s">
        <v>7</v>
      </c>
      <c r="F2" s="3" t="s">
        <v>4</v>
      </c>
      <c r="G2" s="59"/>
      <c r="H2" s="59"/>
      <c r="I2" s="16"/>
      <c r="J2" s="65"/>
      <c r="K2" s="67"/>
      <c r="L2" s="67"/>
      <c r="M2" s="67"/>
      <c r="N2" s="69"/>
    </row>
    <row r="3" spans="1:18" ht="15" customHeight="1" x14ac:dyDescent="0.3">
      <c r="A3" s="5" t="s">
        <v>0</v>
      </c>
      <c r="B3" s="4"/>
      <c r="C3" s="6"/>
      <c r="D3" s="7"/>
      <c r="E3" s="4"/>
      <c r="F3" s="4"/>
      <c r="G3" s="8"/>
      <c r="H3" s="6"/>
      <c r="I3" s="16"/>
      <c r="J3" s="20" t="str">
        <f t="array" ref="J3">IFERROR(INDEX($A$3:$A$100, SMALL(IF($A$3:$A$100&lt;&gt;"", ROW($A$3:$A$100)-ROW($A$3)+1), ROW()-2)), "")</f>
        <v>Septembre</v>
      </c>
      <c r="K3" s="21">
        <v>1450</v>
      </c>
      <c r="L3" s="21">
        <f t="array" ref="L3">IF(J3="", "", INDEX(H:H, MATCH(J3, $A:$A, 0)+1))</f>
        <v>2100</v>
      </c>
      <c r="M3" s="21">
        <f t="array" ref="M3">IF(J3="", "", L3-K3)</f>
        <v>650</v>
      </c>
      <c r="N3" s="22">
        <f t="array" ref="N3">IF(J3="", "", IF(K3=0, 0, M3/K3))</f>
        <v>0.44827586206896552</v>
      </c>
    </row>
    <row r="4" spans="1:18" ht="15.6" x14ac:dyDescent="0.3">
      <c r="A4" s="5"/>
      <c r="B4" s="4"/>
      <c r="C4" s="6">
        <v>200</v>
      </c>
      <c r="D4" s="7">
        <v>1200</v>
      </c>
      <c r="E4" s="4" t="s">
        <v>17</v>
      </c>
      <c r="F4" s="4">
        <v>50</v>
      </c>
      <c r="G4" s="8" t="s">
        <v>8</v>
      </c>
      <c r="H4" s="6">
        <v>2100</v>
      </c>
      <c r="I4" s="16"/>
      <c r="J4" s="20" t="str">
        <f t="array" ref="J4">IFERROR(INDEX($A$3:$A$100, SMALL(IF($A$3:$A$100&lt;&gt;"", ROW($A$3:$A$100)-ROW($A$3)+1), ROW()-2)), "")</f>
        <v>Octobre</v>
      </c>
      <c r="K4" s="21">
        <f t="array" ref="K4">IF(J4="", "", SUM(INDEX(C:C, MATCH(J4, $A:$A, 0)+1), INDEX(D:D, MATCH(J4, $A:$A, 0)+1), INDEX(F:F, MATCH(J4, $A:$A, 0)+1)))</f>
        <v>70</v>
      </c>
      <c r="L4" s="21">
        <f t="array" ref="L4">IF(J4="", "", INDEX(H:H, MATCH(J4, $A:$A, 0)+1))</f>
        <v>1500</v>
      </c>
      <c r="M4" s="21">
        <f t="array" ref="M4">IF(J4="", "", L4-K4)</f>
        <v>1430</v>
      </c>
      <c r="N4" s="22">
        <f t="array" ref="N4">IF(J4="", "", IF(K4=0, 0, M4/K4))</f>
        <v>20.428571428571427</v>
      </c>
    </row>
    <row r="5" spans="1:18" ht="15.6" x14ac:dyDescent="0.3">
      <c r="A5" s="5" t="s">
        <v>26</v>
      </c>
      <c r="B5" s="4"/>
      <c r="C5" s="6"/>
      <c r="D5" s="7"/>
      <c r="E5" s="4"/>
      <c r="F5" s="4"/>
      <c r="G5" s="8"/>
      <c r="H5" s="6"/>
      <c r="I5" s="16"/>
      <c r="J5" s="20" t="str">
        <f t="array" ref="J5">IFERROR(INDEX($A$3:$A$100, SMALL(IF($A$3:$A$100&lt;&gt;"", ROW($A$3:$A$100)-ROW($A$3)+1), ROW()-2)), "")</f>
        <v>Novembre</v>
      </c>
      <c r="K5" s="21">
        <f t="array" ref="K5">IF(J5="", "", SUM(INDEX(C:C, MATCH(J5, $A:$A, 0)+1), INDEX(D:D, MATCH(J5, $A:$A, 0)+1), INDEX(F:F, MATCH(J5, $A:$A, 0)+1)))</f>
        <v>1000</v>
      </c>
      <c r="L5" s="21">
        <f t="array" ref="L5">IF(J5="", "", INDEX(H:H, MATCH(J5, $A:$A, 0)+1))</f>
        <v>2000</v>
      </c>
      <c r="M5" s="21">
        <f t="array" ref="M5">IF(J5="", "", L5-K5)</f>
        <v>1000</v>
      </c>
      <c r="N5" s="22">
        <f t="array" ref="N5">IF(J5="", "", IF(K5=0, 0, M5/K5))</f>
        <v>1</v>
      </c>
    </row>
    <row r="6" spans="1:18" ht="15.6" x14ac:dyDescent="0.3">
      <c r="A6" s="5"/>
      <c r="B6" s="4"/>
      <c r="C6" s="6"/>
      <c r="D6" s="7"/>
      <c r="E6" s="4" t="s">
        <v>18</v>
      </c>
      <c r="F6" s="4">
        <v>70</v>
      </c>
      <c r="G6" s="8" t="s">
        <v>9</v>
      </c>
      <c r="H6" s="6">
        <v>1500</v>
      </c>
      <c r="I6" s="16"/>
      <c r="J6" s="20" t="str">
        <f t="array" ref="J6">IFERROR(INDEX($A$3:$A$100, SMALL(IF($A$3:$A$100&lt;&gt;"", ROW($A$3:$A$100)-ROW($A$3)+1), ROW()-2)), "")</f>
        <v/>
      </c>
      <c r="K6" s="21" t="str">
        <f t="array" ref="K6">IF(J6="", "", SUM(INDEX(C:C, MATCH(J6, $A:$A, 0)+1), INDEX(D:D, MATCH(J6, $A:$A, 0)+1), INDEX(F:F, MATCH(J6, $A:$A, 0)+1)))</f>
        <v/>
      </c>
      <c r="L6" s="21" t="str">
        <f t="array" ref="L6">IF(J6="", "", INDEX(H:H, MATCH(J6, $A:$A, 0)+1))</f>
        <v/>
      </c>
      <c r="M6" s="21" t="str">
        <f t="array" ref="M6">IF(J6="", "", L6-K6)</f>
        <v/>
      </c>
      <c r="N6" s="22" t="str">
        <f t="array" ref="N6">IF(J6="", "", IF(K6=0, 0, M6/K6))</f>
        <v/>
      </c>
    </row>
    <row r="7" spans="1:18" ht="15.6" x14ac:dyDescent="0.3">
      <c r="A7" s="5" t="s">
        <v>45</v>
      </c>
      <c r="B7" s="4"/>
      <c r="C7" s="6"/>
      <c r="D7" s="7"/>
      <c r="E7" s="4"/>
      <c r="F7" s="4"/>
      <c r="G7" s="8"/>
      <c r="H7" s="6"/>
      <c r="I7" s="16"/>
      <c r="J7" s="20" t="str">
        <f t="array" ref="J7">IFERROR(INDEX($A$3:$A$100, SMALL(IF($A$3:$A$100&lt;&gt;"", ROW($A$3:$A$100)-ROW($A$3)+1), ROW()-2)), "")</f>
        <v/>
      </c>
      <c r="K7" s="21" t="str">
        <f t="array" ref="K7">IF(J7="", "", SUM(INDEX(C:C, MATCH(J7, $A:$A, 0)+1), INDEX(D:D, MATCH(J7, $A:$A, 0)+1), INDEX(F:F, MATCH(J7, $A:$A, 0)+1)))</f>
        <v/>
      </c>
      <c r="L7" s="21" t="str">
        <f t="array" ref="L7">IF(J7="", "", INDEX(H:H, MATCH(J7, $A:$A, 0)+1))</f>
        <v/>
      </c>
      <c r="M7" s="21" t="str">
        <f t="array" ref="M7">IF(J7="", "", L7-K7)</f>
        <v/>
      </c>
      <c r="N7" s="22" t="str">
        <f t="array" ref="N7">IF(J7="", "", IF(K7=0, 0, M7/K7))</f>
        <v/>
      </c>
    </row>
    <row r="8" spans="1:18" ht="15.6" x14ac:dyDescent="0.3">
      <c r="A8" s="5"/>
      <c r="B8" s="4"/>
      <c r="C8" s="6"/>
      <c r="D8" s="7">
        <v>1000</v>
      </c>
      <c r="E8" s="4"/>
      <c r="F8" s="4"/>
      <c r="G8" s="8" t="s">
        <v>9</v>
      </c>
      <c r="H8" s="6">
        <v>2000</v>
      </c>
      <c r="I8" s="16"/>
      <c r="J8" s="20" t="str">
        <f t="array" ref="J8">IFERROR(INDEX($A$3:$A$100, SMALL(IF($A$3:$A$100&lt;&gt;"", ROW($A$3:$A$100)-ROW($A$3)+1), ROW()-2)), "")</f>
        <v/>
      </c>
      <c r="K8" s="21" t="str">
        <f t="array" ref="K8">IF(J8="", "", SUM(INDEX(C:C, MATCH(J8, $A:$A, 0)+1), INDEX(D:D, MATCH(J8, $A:$A, 0)+1), INDEX(F:F, MATCH(J8, $A:$A, 0)+1)))</f>
        <v/>
      </c>
      <c r="L8" s="21" t="str">
        <f t="array" ref="L8">IF(J8="", "", INDEX(H:H, MATCH(J8, $A:$A, 0)+1))</f>
        <v/>
      </c>
      <c r="M8" s="21" t="str">
        <f t="array" ref="M8">IF(J8="", "", L8-K8)</f>
        <v/>
      </c>
      <c r="N8" s="22" t="str">
        <f t="array" ref="N8">IF(J8="", "", IF(K8=0, 0, M8/K8))</f>
        <v/>
      </c>
    </row>
    <row r="9" spans="1:18" ht="15.6" x14ac:dyDescent="0.3">
      <c r="A9" s="5"/>
      <c r="B9" s="4"/>
      <c r="C9" s="6"/>
      <c r="D9" s="7"/>
      <c r="E9" s="4"/>
      <c r="F9" s="4"/>
      <c r="G9" s="8"/>
      <c r="H9" s="6"/>
      <c r="I9" s="16"/>
      <c r="J9" s="20" t="str">
        <f t="array" ref="J9">IFERROR(INDEX($A$3:$A$100, SMALL(IF($A$3:$A$100&lt;&gt;"", ROW($A$3:$A$100)-ROW($A$3)+1), ROW()-2)), "")</f>
        <v/>
      </c>
      <c r="K9" s="21" t="str">
        <f t="array" ref="K9">IF(J9="", "", SUM(INDEX(C:C, MATCH(J9, $A:$A, 0)+1), INDEX(D:D, MATCH(J9, $A:$A, 0)+1), INDEX(F:F, MATCH(J9, $A:$A, 0)+1)))</f>
        <v/>
      </c>
      <c r="L9" s="21" t="str">
        <f t="array" ref="L9">IF(J9="", "", INDEX(H:H, MATCH(J9, $A:$A, 0)+1))</f>
        <v/>
      </c>
      <c r="M9" s="21" t="str">
        <f t="array" ref="M9">IF(J9="", "", L9-K9)</f>
        <v/>
      </c>
      <c r="N9" s="22" t="str">
        <f t="array" ref="N9">IF(J9="", "", IF(K9=0, 0, M9/K9))</f>
        <v/>
      </c>
    </row>
    <row r="10" spans="1:18" ht="15.6" x14ac:dyDescent="0.3">
      <c r="A10" s="4"/>
      <c r="B10" s="4"/>
      <c r="C10" s="6"/>
      <c r="D10" s="7"/>
      <c r="E10" s="4"/>
      <c r="F10" s="4"/>
      <c r="G10" s="8"/>
      <c r="H10" s="6"/>
      <c r="I10" s="16"/>
      <c r="J10" s="20" t="str">
        <f t="array" ref="J10">IFERROR(INDEX($A$3:$A$100, SMALL(IF($A$3:$A$100&lt;&gt;"", ROW($A$3:$A$100)-ROW($A$3)+1), ROW()-2)), "")</f>
        <v/>
      </c>
      <c r="K10" s="21" t="str">
        <f t="array" ref="K10">IF(J10="", "", SUM(INDEX(C:C, MATCH(J10, $A:$A, 0)+1), INDEX(D:D, MATCH(J10, $A:$A, 0)+1), INDEX(F:F, MATCH(J10, $A:$A, 0)+1)))</f>
        <v/>
      </c>
      <c r="L10" s="21" t="str">
        <f t="array" ref="L10">IF(J10="", "", INDEX(H:H, MATCH(J10, $A:$A, 0)+1))</f>
        <v/>
      </c>
      <c r="M10" s="21" t="str">
        <f t="array" ref="M10">IF(J10="", "", L10-K10)</f>
        <v/>
      </c>
      <c r="N10" s="22" t="str">
        <f t="array" ref="N10">IF(J10="", "", IF(K10=0, 0, M10/K10))</f>
        <v/>
      </c>
    </row>
    <row r="11" spans="1:18" ht="15.6" x14ac:dyDescent="0.3">
      <c r="A11" s="4"/>
      <c r="B11" s="4"/>
      <c r="C11" s="6"/>
      <c r="D11" s="7"/>
      <c r="E11" s="4"/>
      <c r="F11" s="4"/>
      <c r="G11" s="8"/>
      <c r="H11" s="6"/>
      <c r="I11" s="16"/>
      <c r="J11" s="20" t="str">
        <f t="array" ref="J11">IFERROR(INDEX($A$3:$A$100, SMALL(IF($A$3:$A$100&lt;&gt;"", ROW($A$3:$A$100)-ROW($A$3)+1), ROW()-2)), "")</f>
        <v/>
      </c>
      <c r="K11" s="21" t="str">
        <f t="array" ref="K11">IF(J11="", "", SUM(INDEX(C:C, MATCH(J11, $A:$A, 0)+1), INDEX(D:D, MATCH(J11, $A:$A, 0)+1), INDEX(F:F, MATCH(J11, $A:$A, 0)+1)))</f>
        <v/>
      </c>
      <c r="L11" s="21" t="str">
        <f t="array" ref="L11">IF(J11="", "", INDEX(H:H, MATCH(J11, $A:$A, 0)+1))</f>
        <v/>
      </c>
      <c r="M11" s="21" t="str">
        <f t="array" ref="M11">IF(J11="", "", L11-K11)</f>
        <v/>
      </c>
      <c r="N11" s="22" t="str">
        <f t="array" ref="N11">IF(J11="", "", IF(K11=0, 0, M11/K11))</f>
        <v/>
      </c>
    </row>
    <row r="12" spans="1:18" ht="15.6" x14ac:dyDescent="0.3">
      <c r="A12" s="4"/>
      <c r="B12" s="4"/>
      <c r="C12" s="6"/>
      <c r="D12" s="7"/>
      <c r="E12" s="4"/>
      <c r="F12" s="4"/>
      <c r="G12" s="8"/>
      <c r="H12" s="6"/>
      <c r="I12" s="16"/>
      <c r="J12" s="20" t="str">
        <f t="array" ref="J12">IFERROR(INDEX($A$3:$A$100, SMALL(IF($A$3:$A$100&lt;&gt;"", ROW($A$3:$A$100)-ROW($A$3)+1), ROW()-2)), "")</f>
        <v/>
      </c>
      <c r="K12" s="21" t="str">
        <f t="array" ref="K12">IF(J12="", "", SUM(INDEX(C:C, MATCH(J12, $A:$A, 0)+1), INDEX(D:D, MATCH(J12, $A:$A, 0)+1), INDEX(F:F, MATCH(J12, $A:$A, 0)+1)))</f>
        <v/>
      </c>
      <c r="L12" s="21" t="str">
        <f t="array" ref="L12">IF(J12="", "", INDEX(H:H, MATCH(J12, $A:$A, 0)+1))</f>
        <v/>
      </c>
      <c r="M12" s="21" t="str">
        <f t="array" ref="M12">IF(J12="", "", L12-K12)</f>
        <v/>
      </c>
      <c r="N12" s="22" t="str">
        <f t="array" ref="N12">IF(J12="", "", IF(K12=0, 0, M12/K12))</f>
        <v/>
      </c>
      <c r="R12" s="28"/>
    </row>
    <row r="13" spans="1:18" ht="15.6" x14ac:dyDescent="0.3">
      <c r="A13" s="4"/>
      <c r="B13" s="4"/>
      <c r="C13" s="6"/>
      <c r="D13" s="7"/>
      <c r="E13" s="4"/>
      <c r="F13" s="4"/>
      <c r="G13" s="8"/>
      <c r="H13" s="6"/>
      <c r="I13" s="16"/>
      <c r="J13" s="20" t="str">
        <f t="array" ref="J13">IFERROR(INDEX($A$3:$A$100, SMALL(IF($A$3:$A$100&lt;&gt;"", ROW($A$3:$A$100)-ROW($A$3)+1), ROW()-2)), "")</f>
        <v/>
      </c>
      <c r="K13" s="21" t="str">
        <f t="array" ref="K13">IF(J13="", "", SUM(INDEX(C:C, MATCH(J13, $A:$A, 0)+1), INDEX(D:D, MATCH(J13, $A:$A, 0)+1), INDEX(F:F, MATCH(J13, $A:$A, 0)+1)))</f>
        <v/>
      </c>
      <c r="L13" s="21" t="str">
        <f t="array" ref="L13">IF(J13="", "", INDEX(H:H, MATCH(J13, $A:$A, 0)+1))</f>
        <v/>
      </c>
      <c r="M13" s="21" t="str">
        <f t="array" ref="M13">IF(J13="", "", L13-K13)</f>
        <v/>
      </c>
      <c r="N13" s="22" t="str">
        <f t="array" ref="N13">IF(J13="", "", IF(K13=0, 0, M13/K13))</f>
        <v/>
      </c>
    </row>
    <row r="14" spans="1:18" ht="15.6" x14ac:dyDescent="0.3">
      <c r="A14" s="4"/>
      <c r="B14" s="4"/>
      <c r="C14" s="6"/>
      <c r="D14" s="7"/>
      <c r="E14" s="4"/>
      <c r="F14" s="4"/>
      <c r="G14" s="8"/>
      <c r="H14" s="6"/>
      <c r="I14" s="16"/>
      <c r="J14" s="20" t="str">
        <f t="array" ref="J14">IFERROR(INDEX($A$3:$A$100, SMALL(IF($A$3:$A$100&lt;&gt;"", ROW($A$3:$A$100)-ROW($A$3)+1), ROW()-2)), "")</f>
        <v/>
      </c>
      <c r="K14" s="21" t="str">
        <f t="array" ref="K14">IF(J14="", "", SUM(INDEX(C:C, MATCH(J14, $A:$A, 0)+1), INDEX(D:D, MATCH(J14, $A:$A, 0)+1), INDEX(F:F, MATCH(J14, $A:$A, 0)+1)))</f>
        <v/>
      </c>
      <c r="L14" s="21" t="str">
        <f t="array" ref="L14">IF(J14="", "", INDEX(H:H, MATCH(J14, $A:$A, 0)+1))</f>
        <v/>
      </c>
      <c r="M14" s="21" t="str">
        <f t="array" ref="M14">IF(J14="", "", L14-K14)</f>
        <v/>
      </c>
      <c r="N14" s="22" t="str">
        <f t="array" ref="N14">IF(J14="", "", IF(K14=0, 0, M14/K14))</f>
        <v/>
      </c>
    </row>
    <row r="15" spans="1:18" ht="15.6" x14ac:dyDescent="0.3">
      <c r="A15" s="4"/>
      <c r="B15" s="4"/>
      <c r="C15" s="6"/>
      <c r="D15" s="7"/>
      <c r="E15" s="4"/>
      <c r="F15" s="4"/>
      <c r="G15" s="8"/>
      <c r="H15" s="6"/>
      <c r="I15" s="16"/>
      <c r="J15" s="20" t="str">
        <f t="array" ref="J15">IFERROR(INDEX($A$3:$A$100, SMALL(IF($A$3:$A$100&lt;&gt;"", ROW($A$3:$A$100)-ROW($A$3)+1), ROW()-2)), "")</f>
        <v/>
      </c>
      <c r="K15" s="21" t="str">
        <f t="array" ref="K15">IF(J15="", "", SUM(INDEX(C:C, MATCH(J15, $A:$A, 0)+1), INDEX(D:D, MATCH(J15, $A:$A, 0)+1), INDEX(F:F, MATCH(J15, $A:$A, 0)+1)))</f>
        <v/>
      </c>
      <c r="L15" s="21" t="str">
        <f t="array" ref="L15">IF(J15="", "", INDEX(H:H, MATCH(J15, $A:$A, 0)+1))</f>
        <v/>
      </c>
      <c r="M15" s="21" t="str">
        <f t="array" ref="M15">IF(J15="", "", L15-K15)</f>
        <v/>
      </c>
      <c r="N15" s="22" t="str">
        <f t="array" ref="N15">IF(J15="", "", IF(K15=0, 0, M15/K15))</f>
        <v/>
      </c>
    </row>
    <row r="16" spans="1:18" ht="15.6" x14ac:dyDescent="0.3">
      <c r="A16" s="4"/>
      <c r="B16" s="4"/>
      <c r="C16" s="6"/>
      <c r="D16" s="7"/>
      <c r="E16" s="4"/>
      <c r="F16" s="4"/>
      <c r="G16" s="8"/>
      <c r="H16" s="6"/>
      <c r="I16" s="16"/>
      <c r="J16" s="20" t="str">
        <f t="array" ref="J16">IFERROR(INDEX($A$3:$A$100, SMALL(IF($A$3:$A$100&lt;&gt;"", ROW($A$3:$A$100)-ROW($A$3)+1), ROW()-2)), "")</f>
        <v/>
      </c>
      <c r="K16" s="21" t="str">
        <f t="array" ref="K16">IF(J16="", "", SUM(INDEX(C:C, MATCH(J16, $A:$A, 0)+1), INDEX(D:D, MATCH(J16, $A:$A, 0)+1), INDEX(F:F, MATCH(J16, $A:$A, 0)+1)))</f>
        <v/>
      </c>
      <c r="L16" s="21" t="str">
        <f t="array" ref="L16">IF(J16="", "", INDEX(H:H, MATCH(J16, $A:$A, 0)+1))</f>
        <v/>
      </c>
      <c r="M16" s="21" t="str">
        <f t="array" ref="M16">IF(J16="", "", L16-K16)</f>
        <v/>
      </c>
      <c r="N16" s="22" t="str">
        <f t="array" ref="N16">IF(J16="", "", IF(K16=0, 0, M16/K16))</f>
        <v/>
      </c>
    </row>
    <row r="17" spans="1:14" ht="15.6" x14ac:dyDescent="0.3">
      <c r="A17" s="4"/>
      <c r="B17" s="4"/>
      <c r="C17" s="6"/>
      <c r="D17" s="7"/>
      <c r="E17" s="4"/>
      <c r="F17" s="4"/>
      <c r="G17" s="8"/>
      <c r="H17" s="6"/>
      <c r="I17" s="16"/>
      <c r="J17" s="20" t="str">
        <f t="array" ref="J17">IFERROR(INDEX($A$3:$A$100, SMALL(IF($A$3:$A$100&lt;&gt;"", ROW($A$3:$A$100)-ROW($A$3)+1), ROW()-2)), "")</f>
        <v/>
      </c>
      <c r="K17" s="21" t="str">
        <f t="array" ref="K17">IF(J17="", "", SUM(INDEX(C:C, MATCH(J17, $A:$A, 0)+1), INDEX(D:D, MATCH(J17, $A:$A, 0)+1), INDEX(F:F, MATCH(J17, $A:$A, 0)+1)))</f>
        <v/>
      </c>
      <c r="L17" s="21" t="str">
        <f t="array" ref="L17">IF(J17="", "", INDEX(H:H, MATCH(J17, $A:$A, 0)+1))</f>
        <v/>
      </c>
      <c r="M17" s="21" t="str">
        <f t="array" ref="M17">IF(J17="", "", L17-K17)</f>
        <v/>
      </c>
      <c r="N17" s="22" t="str">
        <f t="array" ref="N17">IF(J17="", "", IF(K17=0, 0, M17/K17))</f>
        <v/>
      </c>
    </row>
    <row r="18" spans="1:14" ht="15.6" x14ac:dyDescent="0.3">
      <c r="A18" s="4"/>
      <c r="B18" s="4"/>
      <c r="C18" s="6"/>
      <c r="D18" s="7"/>
      <c r="E18" s="4"/>
      <c r="F18" s="4"/>
      <c r="G18" s="8"/>
      <c r="H18" s="6"/>
      <c r="I18" s="16"/>
      <c r="J18" s="20" t="str">
        <f t="array" ref="J18">IFERROR(INDEX($A$3:$A$100, SMALL(IF($A$3:$A$100&lt;&gt;"", ROW($A$3:$A$100)-ROW($A$3)+1), ROW()-2)), "")</f>
        <v/>
      </c>
      <c r="K18" s="21" t="str">
        <f t="array" ref="K18">IF(J18="", "", SUM(INDEX(C:C, MATCH(J18, $A:$A, 0)+1), INDEX(D:D, MATCH(J18, $A:$A, 0)+1), INDEX(F:F, MATCH(J18, $A:$A, 0)+1)))</f>
        <v/>
      </c>
      <c r="L18" s="21" t="str">
        <f t="array" ref="L18">IF(J18="", "", INDEX(H:H, MATCH(J18, $A:$A, 0)+1))</f>
        <v/>
      </c>
      <c r="M18" s="21" t="str">
        <f t="array" ref="M18">IF(J18="", "", L18-K18)</f>
        <v/>
      </c>
      <c r="N18" s="22" t="str">
        <f t="array" ref="N18">IF(J18="", "", IF(K18=0, 0, M18/K18))</f>
        <v/>
      </c>
    </row>
    <row r="19" spans="1:14" ht="15.6" x14ac:dyDescent="0.3">
      <c r="A19" s="4"/>
      <c r="B19" s="4"/>
      <c r="C19" s="6"/>
      <c r="D19" s="7"/>
      <c r="E19" s="4"/>
      <c r="F19" s="4"/>
      <c r="G19" s="8"/>
      <c r="H19" s="6"/>
      <c r="I19" s="16"/>
      <c r="J19" s="20" t="str">
        <f t="array" ref="J19">IFERROR(INDEX($A$3:$A$100, SMALL(IF($A$3:$A$100&lt;&gt;"", ROW($A$3:$A$100)-ROW($A$3)+1), ROW()-2)), "")</f>
        <v/>
      </c>
      <c r="K19" s="21" t="str">
        <f t="array" ref="K19">IF(J19="", "", SUM(INDEX(C:C, MATCH(J19, $A:$A, 0)+1), INDEX(D:D, MATCH(J19, $A:$A, 0)+1), INDEX(F:F, MATCH(J19, $A:$A, 0)+1)))</f>
        <v/>
      </c>
      <c r="L19" s="21" t="str">
        <f t="array" ref="L19">IF(J19="", "", INDEX(H:H, MATCH(J19, $A:$A, 0)+1))</f>
        <v/>
      </c>
      <c r="M19" s="21" t="str">
        <f t="array" ref="M19">IF(J19="", "", L19-K19)</f>
        <v/>
      </c>
      <c r="N19" s="22" t="str">
        <f t="array" ref="N19">IF(J19="", "", IF(K19=0, 0, M19/K19))</f>
        <v/>
      </c>
    </row>
    <row r="20" spans="1:14" ht="15.6" x14ac:dyDescent="0.3">
      <c r="A20" s="4"/>
      <c r="B20" s="4"/>
      <c r="C20" s="6"/>
      <c r="D20" s="7"/>
      <c r="E20" s="4"/>
      <c r="F20" s="4"/>
      <c r="G20" s="8"/>
      <c r="H20" s="6"/>
      <c r="I20" s="16"/>
      <c r="J20" s="20" t="str">
        <f t="array" ref="J20">IFERROR(INDEX($A$3:$A$100, SMALL(IF($A$3:$A$100&lt;&gt;"", ROW($A$3:$A$100)-ROW($A$3)+1), ROW()-2)), "")</f>
        <v/>
      </c>
      <c r="K20" s="21" t="str">
        <f t="array" ref="K20">IF(J20="", "", SUM(INDEX(C:C, MATCH(J20, $A:$A, 0)+1), INDEX(D:D, MATCH(J20, $A:$A, 0)+1), INDEX(F:F, MATCH(J20, $A:$A, 0)+1)))</f>
        <v/>
      </c>
      <c r="L20" s="21" t="str">
        <f t="array" ref="L20">IF(J20="", "", INDEX(H:H, MATCH(J20, $A:$A, 0)+1))</f>
        <v/>
      </c>
      <c r="M20" s="21" t="str">
        <f t="array" ref="M20">IF(J20="", "", L20-K20)</f>
        <v/>
      </c>
      <c r="N20" s="22" t="str">
        <f t="array" ref="N20">IF(J20="", "", IF(K20=0, 0, M20/K20))</f>
        <v/>
      </c>
    </row>
    <row r="21" spans="1:14" ht="15.6" x14ac:dyDescent="0.3">
      <c r="A21" s="4"/>
      <c r="B21" s="4"/>
      <c r="C21" s="6"/>
      <c r="D21" s="7"/>
      <c r="E21" s="4"/>
      <c r="F21" s="4"/>
      <c r="G21" s="8"/>
      <c r="H21" s="6"/>
      <c r="I21" s="16"/>
      <c r="J21" s="20" t="str">
        <f t="array" ref="J21">IFERROR(INDEX($A$3:$A$100, SMALL(IF($A$3:$A$100&lt;&gt;"", ROW($A$3:$A$100)-ROW($A$3)+1), ROW()-2)), "")</f>
        <v/>
      </c>
      <c r="K21" s="21" t="str">
        <f t="array" ref="K21">IF(J21="", "", SUM(INDEX(C:C, MATCH(J21, $A:$A, 0)+1), INDEX(D:D, MATCH(J21, $A:$A, 0)+1), INDEX(F:F, MATCH(J21, $A:$A, 0)+1)))</f>
        <v/>
      </c>
      <c r="L21" s="21" t="str">
        <f t="array" ref="L21">IF(J21="", "", INDEX(H:H, MATCH(J21, $A:$A, 0)+1))</f>
        <v/>
      </c>
      <c r="M21" s="21" t="str">
        <f t="array" ref="M21">IF(J21="", "", L21-K21)</f>
        <v/>
      </c>
      <c r="N21" s="22" t="str">
        <f t="array" ref="N21">IF(J21="", "", IF(K21=0, 0, M21/K21))</f>
        <v/>
      </c>
    </row>
    <row r="22" spans="1:14" ht="15.6" x14ac:dyDescent="0.3">
      <c r="A22" s="4"/>
      <c r="B22" s="4"/>
      <c r="C22" s="6"/>
      <c r="D22" s="7"/>
      <c r="E22" s="4"/>
      <c r="F22" s="4"/>
      <c r="G22" s="8"/>
      <c r="H22" s="6"/>
      <c r="I22" s="16"/>
      <c r="J22" s="20" t="str">
        <f t="array" ref="J22">IFERROR(INDEX($A$3:$A$100, SMALL(IF($A$3:$A$100&lt;&gt;"", ROW($A$3:$A$100)-ROW($A$3)+1), ROW()-2)), "")</f>
        <v/>
      </c>
      <c r="K22" s="21" t="str">
        <f t="array" ref="K22">IF(J22="", "", SUM(INDEX(C:C, MATCH(J22, $A:$A, 0)+1), INDEX(D:D, MATCH(J22, $A:$A, 0)+1), INDEX(F:F, MATCH(J22, $A:$A, 0)+1)))</f>
        <v/>
      </c>
      <c r="L22" s="21" t="str">
        <f t="array" ref="L22">IF(J22="", "", INDEX(H:H, MATCH(J22, $A:$A, 0)+1))</f>
        <v/>
      </c>
      <c r="M22" s="21" t="str">
        <f t="array" ref="M22">IF(J22="", "", L22-K22)</f>
        <v/>
      </c>
      <c r="N22" s="22" t="str">
        <f t="array" ref="N22">IF(J22="", "", IF(K22=0, 0, M22/K22))</f>
        <v/>
      </c>
    </row>
    <row r="23" spans="1:14" ht="15.6" x14ac:dyDescent="0.3">
      <c r="A23" s="4"/>
      <c r="B23" s="4"/>
      <c r="C23" s="6"/>
      <c r="D23" s="7"/>
      <c r="E23" s="4"/>
      <c r="F23" s="4"/>
      <c r="G23" s="8"/>
      <c r="H23" s="6"/>
      <c r="I23" s="16"/>
      <c r="J23" s="20" t="str">
        <f t="array" ref="J23">IFERROR(INDEX($A$3:$A$100, SMALL(IF($A$3:$A$100&lt;&gt;"", ROW($A$3:$A$100)-ROW($A$3)+1), ROW()-2)), "")</f>
        <v/>
      </c>
      <c r="K23" s="21" t="str">
        <f t="array" ref="K23">IF(J23="", "", SUM(INDEX(C:C, MATCH(J23, $A:$A, 0)+1), INDEX(D:D, MATCH(J23, $A:$A, 0)+1), INDEX(F:F, MATCH(J23, $A:$A, 0)+1)))</f>
        <v/>
      </c>
      <c r="L23" s="21" t="str">
        <f t="array" ref="L23">IF(J23="", "", INDEX(H:H, MATCH(J23, $A:$A, 0)+1))</f>
        <v/>
      </c>
      <c r="M23" s="21" t="str">
        <f t="array" ref="M23">IF(J23="", "", L23-K23)</f>
        <v/>
      </c>
      <c r="N23" s="22" t="str">
        <f t="array" ref="N23">IF(J23="", "", IF(K23=0, 0, M23/K23))</f>
        <v/>
      </c>
    </row>
    <row r="24" spans="1:14" ht="15.6" x14ac:dyDescent="0.3">
      <c r="A24" s="4"/>
      <c r="B24" s="4"/>
      <c r="C24" s="6"/>
      <c r="D24" s="7"/>
      <c r="E24" s="4"/>
      <c r="F24" s="4"/>
      <c r="G24" s="8"/>
      <c r="H24" s="6"/>
      <c r="I24" s="16"/>
      <c r="J24" s="20" t="str">
        <f t="array" ref="J24">IFERROR(INDEX($A$3:$A$100, SMALL(IF($A$3:$A$100&lt;&gt;"", ROW($A$3:$A$100)-ROW($A$3)+1), ROW()-2)), "")</f>
        <v/>
      </c>
      <c r="K24" s="21" t="str">
        <f t="array" ref="K24">IF(J24="", "", SUM(INDEX(C:C, MATCH(J24, $A:$A, 0)+1), INDEX(D:D, MATCH(J24, $A:$A, 0)+1), INDEX(F:F, MATCH(J24, $A:$A, 0)+1)))</f>
        <v/>
      </c>
      <c r="L24" s="21" t="str">
        <f t="array" ref="L24">IF(J24="", "", INDEX(H:H, MATCH(J24, $A:$A, 0)+1))</f>
        <v/>
      </c>
      <c r="M24" s="21" t="str">
        <f t="array" ref="M24">IF(J24="", "", L24-K24)</f>
        <v/>
      </c>
      <c r="N24" s="22" t="str">
        <f t="array" ref="N24">IF(J24="", "", IF(K24=0, 0, M24/K24))</f>
        <v/>
      </c>
    </row>
    <row r="25" spans="1:14" ht="15.6" x14ac:dyDescent="0.3">
      <c r="A25" s="4"/>
      <c r="B25" s="4"/>
      <c r="C25" s="6"/>
      <c r="D25" s="7"/>
      <c r="E25" s="4"/>
      <c r="F25" s="4"/>
      <c r="G25" s="8"/>
      <c r="H25" s="6"/>
      <c r="I25" s="16"/>
      <c r="J25" s="20" t="str">
        <f t="array" ref="J25">IFERROR(INDEX($A$3:$A$100, SMALL(IF($A$3:$A$100&lt;&gt;"", ROW($A$3:$A$100)-ROW($A$3)+1), ROW()-2)), "")</f>
        <v/>
      </c>
      <c r="K25" s="21" t="str">
        <f t="array" ref="K25">IF(J25="", "", SUM(INDEX(C:C, MATCH(J25, $A:$A, 0)+1), INDEX(D:D, MATCH(J25, $A:$A, 0)+1), INDEX(F:F, MATCH(J25, $A:$A, 0)+1)))</f>
        <v/>
      </c>
      <c r="L25" s="21" t="str">
        <f t="array" ref="L25">IF(J25="", "", INDEX(H:H, MATCH(J25, $A:$A, 0)+1))</f>
        <v/>
      </c>
      <c r="M25" s="21" t="str">
        <f t="array" ref="M25">IF(J25="", "", L25-K25)</f>
        <v/>
      </c>
      <c r="N25" s="22" t="str">
        <f t="array" ref="N25">IF(J25="", "", IF(K25=0, 0, M25/K25))</f>
        <v/>
      </c>
    </row>
    <row r="26" spans="1:14" ht="15.6" x14ac:dyDescent="0.3">
      <c r="A26" s="4"/>
      <c r="B26" s="4"/>
      <c r="C26" s="6"/>
      <c r="D26" s="7"/>
      <c r="E26" s="4"/>
      <c r="F26" s="4"/>
      <c r="G26" s="8"/>
      <c r="H26" s="6"/>
      <c r="I26" s="16"/>
      <c r="J26" s="20" t="str">
        <f t="array" ref="J26">IFERROR(INDEX($A$3:$A$100, SMALL(IF($A$3:$A$100&lt;&gt;"", ROW($A$3:$A$100)-ROW($A$3)+1), ROW()-2)), "")</f>
        <v/>
      </c>
      <c r="K26" s="21" t="str">
        <f t="array" ref="K26">IF(J26="", "", SUM(INDEX(C:C, MATCH(J26, $A:$A, 0)+1), INDEX(D:D, MATCH(J26, $A:$A, 0)+1), INDEX(F:F, MATCH(J26, $A:$A, 0)+1)))</f>
        <v/>
      </c>
      <c r="L26" s="21" t="str">
        <f t="array" ref="L26">IF(J26="", "", INDEX(H:H, MATCH(J26, $A:$A, 0)+1))</f>
        <v/>
      </c>
      <c r="M26" s="21" t="str">
        <f t="array" ref="M26">IF(J26="", "", L26-K26)</f>
        <v/>
      </c>
      <c r="N26" s="22" t="str">
        <f t="array" ref="N26">IF(J26="", "", IF(K26=0, 0, M26/K26))</f>
        <v/>
      </c>
    </row>
    <row r="27" spans="1:14" ht="15.6" x14ac:dyDescent="0.3">
      <c r="A27" s="4"/>
      <c r="B27" s="4"/>
      <c r="C27" s="6"/>
      <c r="D27" s="7"/>
      <c r="E27" s="4"/>
      <c r="F27" s="4"/>
      <c r="G27" s="4"/>
      <c r="H27" s="6"/>
      <c r="I27" s="16"/>
      <c r="J27" s="20" t="str">
        <f t="array" ref="J27">IFERROR(INDEX($A$3:$A$100, SMALL(IF($A$3:$A$100&lt;&gt;"", ROW($A$3:$A$100)-ROW($A$3)+1), ROW()-2)), "")</f>
        <v/>
      </c>
      <c r="K27" s="21" t="str">
        <f t="array" ref="K27">IF(J27="", "", SUM(INDEX(C:C, MATCH(J27, $A:$A, 0)+1), INDEX(D:D, MATCH(J27, $A:$A, 0)+1), INDEX(F:F, MATCH(J27, $A:$A, 0)+1)))</f>
        <v/>
      </c>
      <c r="L27" s="21" t="str">
        <f t="array" ref="L27">IF(J27="", "", INDEX(H:H, MATCH(J27, $A:$A, 0)+1))</f>
        <v/>
      </c>
      <c r="M27" s="21" t="str">
        <f t="array" ref="M27">IF(J27="", "", L27-K27)</f>
        <v/>
      </c>
      <c r="N27" s="22" t="str">
        <f t="array" ref="N27">IF(J27="", "", IF(K27=0, 0, M27/K27))</f>
        <v/>
      </c>
    </row>
    <row r="28" spans="1:14" ht="15.6" x14ac:dyDescent="0.3">
      <c r="A28" s="4"/>
      <c r="B28" s="4"/>
      <c r="C28" s="6"/>
      <c r="D28" s="7"/>
      <c r="E28" s="4"/>
      <c r="F28" s="4"/>
      <c r="G28" s="4"/>
      <c r="H28" s="4"/>
      <c r="I28" s="16"/>
      <c r="J28" s="20" t="str">
        <f t="array" ref="J28">IFERROR(INDEX($A$3:$A$100, SMALL(IF($A$3:$A$100&lt;&gt;"", ROW($A$3:$A$100)-ROW($A$3)+1), ROW()-2)), "")</f>
        <v/>
      </c>
      <c r="K28" s="21" t="str">
        <f t="array" ref="K28">IF(J28="", "", SUM(INDEX(C:C, MATCH(J28, $A:$A, 0)+1), INDEX(D:D, MATCH(J28, $A:$A, 0)+1), INDEX(F:F, MATCH(J28, $A:$A, 0)+1)))</f>
        <v/>
      </c>
      <c r="L28" s="21" t="str">
        <f t="array" ref="L28">IF(J28="", "", INDEX(H:H, MATCH(J28, $A:$A, 0)+1))</f>
        <v/>
      </c>
      <c r="M28" s="21" t="str">
        <f t="array" ref="M28">IF(J28="", "", L28-K28)</f>
        <v/>
      </c>
      <c r="N28" s="22" t="str">
        <f t="array" ref="N28">IF(J28="", "", IF(K28=0, 0, M28/K28))</f>
        <v/>
      </c>
    </row>
  </sheetData>
  <sheetProtection sheet="1" objects="1" scenarios="1"/>
  <mergeCells count="11">
    <mergeCell ref="J1:J2"/>
    <mergeCell ref="K1:K2"/>
    <mergeCell ref="L1:L2"/>
    <mergeCell ref="M1:M2"/>
    <mergeCell ref="N1:N2"/>
    <mergeCell ref="H1:H2"/>
    <mergeCell ref="B1:C1"/>
    <mergeCell ref="E1:F1"/>
    <mergeCell ref="A1:A2"/>
    <mergeCell ref="D1:D2"/>
    <mergeCell ref="G1:G2"/>
  </mergeCells>
  <conditionalFormatting sqref="A3:H50">
    <cfRule type="expression" dxfId="8" priority="2">
      <formula>AND($A3&lt;&gt;"", LEN($A3)&gt;2)</formula>
    </cfRule>
  </conditionalFormatting>
  <conditionalFormatting sqref="N3:N27">
    <cfRule type="colorScale" priority="1">
      <colorScale>
        <cfvo type="min"/>
        <cfvo type="percentile" val="50"/>
        <cfvo type="max"/>
        <color rgb="FFFFC1C1"/>
        <color rgb="FFFFF2B3"/>
        <color rgb="FF8FD1A0"/>
      </colorScale>
    </cfRule>
  </conditionalFormatting>
  <pageMargins left="0.19685039370078741" right="0.19685039370078741" top="0.19685039370078741" bottom="0.19685039370078741" header="0" footer="0"/>
  <pageSetup paperSize="11" orientation="landscape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B215115C-AAA5-4729-9F2E-5BAD36C2A606}">
          <x14:formula1>
            <xm:f>Liste!$A$2:$A$9</xm:f>
          </x14:formula1>
          <xm:sqref>G4:G26</xm:sqref>
        </x14:dataValidation>
        <x14:dataValidation type="list" allowBlank="1" showInputMessage="1" showErrorMessage="1" xr:uid="{D5361A9B-023A-49C1-9235-9ED7571689DD}">
          <x14:formula1>
            <xm:f>Liste!$B$2:$B$7</xm:f>
          </x14:formula1>
          <xm:sqref>E3:E28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A0E4E6-D4E6-4600-A9CA-F10EC873110B}">
  <sheetPr codeName="Feuil2">
    <tabColor rgb="FF00B050"/>
  </sheetPr>
  <dimension ref="A1:N28"/>
  <sheetViews>
    <sheetView showGridLines="0" workbookViewId="0">
      <selection activeCell="F22" sqref="F22"/>
    </sheetView>
  </sheetViews>
  <sheetFormatPr baseColWidth="10" defaultColWidth="11.44140625" defaultRowHeight="14.4" x14ac:dyDescent="0.3"/>
  <cols>
    <col min="1" max="1" width="14.44140625" style="2" bestFit="1" customWidth="1"/>
    <col min="2" max="3" width="11.44140625" style="2"/>
    <col min="4" max="4" width="12.6640625" style="2" bestFit="1" customWidth="1"/>
    <col min="5" max="6" width="11.44140625" style="2"/>
    <col min="7" max="7" width="14" style="2" bestFit="1" customWidth="1"/>
    <col min="8" max="8" width="11.44140625" style="2" customWidth="1"/>
    <col min="9" max="9" width="4.44140625" style="15" customWidth="1"/>
    <col min="10" max="10" width="13.88671875" style="2" bestFit="1" customWidth="1"/>
    <col min="11" max="11" width="14.88671875" style="18" bestFit="1" customWidth="1"/>
    <col min="12" max="12" width="16.109375" style="18" bestFit="1" customWidth="1"/>
    <col min="13" max="13" width="12.88671875" style="18" bestFit="1" customWidth="1"/>
    <col min="14" max="14" width="11.44140625" style="19"/>
    <col min="15" max="16384" width="11.44140625" style="2"/>
  </cols>
  <sheetData>
    <row r="1" spans="1:14" ht="15.75" customHeight="1" x14ac:dyDescent="0.3">
      <c r="A1" s="62" t="s">
        <v>28</v>
      </c>
      <c r="B1" s="60" t="s">
        <v>2</v>
      </c>
      <c r="C1" s="61"/>
      <c r="D1" s="58" t="s">
        <v>6</v>
      </c>
      <c r="E1" s="60" t="s">
        <v>5</v>
      </c>
      <c r="F1" s="61"/>
      <c r="G1" s="58" t="s">
        <v>14</v>
      </c>
      <c r="H1" s="58" t="s">
        <v>21</v>
      </c>
      <c r="I1" s="16"/>
      <c r="J1" s="64" t="s">
        <v>1</v>
      </c>
      <c r="K1" s="66" t="s">
        <v>22</v>
      </c>
      <c r="L1" s="66" t="s">
        <v>23</v>
      </c>
      <c r="M1" s="66" t="s">
        <v>24</v>
      </c>
      <c r="N1" s="70" t="s">
        <v>25</v>
      </c>
    </row>
    <row r="2" spans="1:14" ht="15" customHeight="1" x14ac:dyDescent="0.3">
      <c r="A2" s="63"/>
      <c r="B2" s="3" t="s">
        <v>3</v>
      </c>
      <c r="C2" s="3" t="s">
        <v>4</v>
      </c>
      <c r="D2" s="59"/>
      <c r="E2" s="3" t="s">
        <v>7</v>
      </c>
      <c r="F2" s="3" t="s">
        <v>4</v>
      </c>
      <c r="G2" s="59"/>
      <c r="H2" s="59"/>
      <c r="I2" s="16"/>
      <c r="J2" s="65"/>
      <c r="K2" s="67"/>
      <c r="L2" s="67"/>
      <c r="M2" s="67"/>
      <c r="N2" s="70"/>
    </row>
    <row r="3" spans="1:14" customFormat="1" ht="15" customHeight="1" x14ac:dyDescent="0.3">
      <c r="A3" s="11" t="s">
        <v>0</v>
      </c>
      <c r="B3" s="12"/>
      <c r="C3" s="9"/>
      <c r="D3" s="10"/>
      <c r="E3" s="12"/>
      <c r="F3" s="12"/>
      <c r="G3" s="13"/>
      <c r="H3" s="9"/>
      <c r="I3" s="17"/>
      <c r="J3" s="20" t="str">
        <f t="array" ref="J3">IFERROR(INDEX($A$3:$A$100, SMALL(IF($A$3:$A$100&lt;&gt;"", ROW($A$3:$A$100)-ROW($A$3)+1), ROW()-2)), "")</f>
        <v>Septembre</v>
      </c>
      <c r="K3" s="21">
        <f t="array" ref="K3">IF(J3="", "", SUM(INDEX(C:C, MATCH(J3, $A:$A, 0)+1), INDEX(D:D, MATCH(J3, $A:$A, 0)+1), INDEX(F:F, MATCH(J3, $A:$A, 0)+1)))</f>
        <v>950</v>
      </c>
      <c r="L3" s="21">
        <f t="array" ref="L3">IF(J3="", "", INDEX(H:H, MATCH(J3, $A:$A, 0)+1))</f>
        <v>2000</v>
      </c>
      <c r="M3" s="21">
        <f t="array" ref="M3">IF(J3="", "", L3-K3)</f>
        <v>1050</v>
      </c>
      <c r="N3" s="23">
        <f t="array" ref="N3">IF(J3="", "", IF(K3=0, 0, M3/K3))</f>
        <v>1.1052631578947369</v>
      </c>
    </row>
    <row r="4" spans="1:14" ht="15.6" x14ac:dyDescent="0.3">
      <c r="A4" s="5"/>
      <c r="B4" s="4"/>
      <c r="C4" s="6">
        <v>100</v>
      </c>
      <c r="D4" s="7">
        <v>800</v>
      </c>
      <c r="E4" s="4" t="s">
        <v>17</v>
      </c>
      <c r="F4" s="4">
        <v>50</v>
      </c>
      <c r="G4" s="8" t="s">
        <v>8</v>
      </c>
      <c r="H4" s="6">
        <v>2000</v>
      </c>
      <c r="I4" s="16"/>
      <c r="J4" s="20" t="str">
        <f t="array" ref="J4">IFERROR(INDEX($A$3:$A$100, SMALL(IF($A$3:$A$100&lt;&gt;"", ROW($A$3:$A$100)-ROW($A$3)+1), ROW()-2)), "")</f>
        <v>Octobre</v>
      </c>
      <c r="K4" s="21">
        <f t="array" ref="K4">IF(J4="", "", SUM(INDEX(C:C, MATCH(J4, $A:$A, 0)+1), INDEX(D:D, MATCH(J4, $A:$A, 0)+1), INDEX(F:F, MATCH(J4, $A:$A, 0)+1)))</f>
        <v>415</v>
      </c>
      <c r="L4" s="21">
        <f t="array" ref="L4">IF(J4="", "", INDEX(H:H, MATCH(J4, $A:$A, 0)+1))</f>
        <v>300</v>
      </c>
      <c r="M4" s="21">
        <f t="array" ref="M4">IF(J4="", "", L4-K4)</f>
        <v>-115</v>
      </c>
      <c r="N4" s="23">
        <f t="array" ref="N4">IF(J4="", "", IF(K4=0, 0, M4/K4))</f>
        <v>-0.27710843373493976</v>
      </c>
    </row>
    <row r="5" spans="1:14" ht="15.6" x14ac:dyDescent="0.3">
      <c r="A5" s="5" t="s">
        <v>26</v>
      </c>
      <c r="B5" s="12"/>
      <c r="C5" s="9"/>
      <c r="D5" s="10"/>
      <c r="E5" s="12"/>
      <c r="F5" s="12"/>
      <c r="G5" s="13"/>
      <c r="H5" s="9"/>
      <c r="I5" s="16"/>
      <c r="J5" s="20" t="str">
        <f t="array" ref="J5">IFERROR(INDEX($A$3:$A$100, SMALL(IF($A$3:$A$100&lt;&gt;"", ROW($A$3:$A$100)-ROW($A$3)+1), ROW()-2)), "")</f>
        <v/>
      </c>
      <c r="K5" s="21" t="str">
        <f t="array" ref="K5">IF(J5="", "", SUM(INDEX(C:C, MATCH(J5, $A:$A, 0)+1), INDEX(D:D, MATCH(J5, $A:$A, 0)+1), INDEX(F:F, MATCH(J5, $A:$A, 0)+1)))</f>
        <v/>
      </c>
      <c r="L5" s="21" t="str">
        <f t="array" ref="L5">IF(J5="", "", INDEX(H:H, MATCH(J5, $A:$A, 0)+1))</f>
        <v/>
      </c>
      <c r="M5" s="21" t="str">
        <f t="array" ref="M5">IF(J5="", "", L5-K5)</f>
        <v/>
      </c>
      <c r="N5" s="23" t="str">
        <f t="array" ref="N5">IF(J5="", "", IF(K5=0, 0, M5/K5))</f>
        <v/>
      </c>
    </row>
    <row r="6" spans="1:14" ht="15.6" x14ac:dyDescent="0.3">
      <c r="A6" s="11"/>
      <c r="B6" s="12"/>
      <c r="C6" s="9">
        <v>280</v>
      </c>
      <c r="D6" s="10">
        <v>100</v>
      </c>
      <c r="E6" s="12" t="s">
        <v>16</v>
      </c>
      <c r="F6" s="12">
        <v>35</v>
      </c>
      <c r="G6" s="13" t="s">
        <v>9</v>
      </c>
      <c r="H6" s="9">
        <v>300</v>
      </c>
      <c r="I6" s="16"/>
      <c r="J6" s="20" t="str">
        <f t="array" ref="J6">IFERROR(INDEX($A$3:$A$100, SMALL(IF($A$3:$A$100&lt;&gt;"", ROW($A$3:$A$100)-ROW($A$3)+1), ROW()-2)), "")</f>
        <v/>
      </c>
      <c r="K6" s="21" t="str">
        <f t="array" ref="K6">IF(J6="", "", SUM(INDEX(C:C, MATCH(J6, $A:$A, 0)+1), INDEX(D:D, MATCH(J6, $A:$A, 0)+1), INDEX(F:F, MATCH(J6, $A:$A, 0)+1)))</f>
        <v/>
      </c>
      <c r="L6" s="21" t="str">
        <f t="array" ref="L6">IF(J6="", "", INDEX(H:H, MATCH(J6, $A:$A, 0)+1))</f>
        <v/>
      </c>
      <c r="M6" s="21" t="str">
        <f t="array" ref="M6">IF(J6="", "", L6-K6)</f>
        <v/>
      </c>
      <c r="N6" s="23" t="str">
        <f t="array" ref="N6">IF(J6="", "", IF(K6=0, 0, M6/K6))</f>
        <v/>
      </c>
    </row>
    <row r="7" spans="1:14" ht="15.6" x14ac:dyDescent="0.3">
      <c r="A7" s="5"/>
      <c r="B7" s="12"/>
      <c r="C7" s="9"/>
      <c r="D7" s="10"/>
      <c r="E7" s="12"/>
      <c r="F7" s="12"/>
      <c r="G7" s="13"/>
      <c r="H7" s="9"/>
      <c r="I7" s="16"/>
      <c r="J7" s="20" t="str">
        <f t="array" ref="J7">IFERROR(INDEX($A$3:$A$100, SMALL(IF($A$3:$A$100&lt;&gt;"", ROW($A$3:$A$100)-ROW($A$3)+1), ROW()-2)), "")</f>
        <v/>
      </c>
      <c r="K7" s="21" t="str">
        <f t="array" ref="K7">IF(J7="", "", SUM(INDEX(C:C, MATCH(J7, $A:$A, 0)+1), INDEX(D:D, MATCH(J7, $A:$A, 0)+1), INDEX(F:F, MATCH(J7, $A:$A, 0)+1)))</f>
        <v/>
      </c>
      <c r="L7" s="21" t="str">
        <f t="array" ref="L7">IF(J7="", "", INDEX(H:H, MATCH(J7, $A:$A, 0)+1))</f>
        <v/>
      </c>
      <c r="M7" s="21" t="str">
        <f t="array" ref="M7">IF(J7="", "", L7-K7)</f>
        <v/>
      </c>
      <c r="N7" s="23" t="str">
        <f t="array" ref="N7">IF(J7="", "", IF(K7=0, 0, M7/K7))</f>
        <v/>
      </c>
    </row>
    <row r="8" spans="1:14" ht="15.6" x14ac:dyDescent="0.3">
      <c r="A8" s="5"/>
      <c r="B8" s="12"/>
      <c r="C8" s="9"/>
      <c r="D8" s="10"/>
      <c r="E8" s="12"/>
      <c r="F8" s="12"/>
      <c r="G8" s="13"/>
      <c r="H8" s="9"/>
      <c r="I8" s="16"/>
      <c r="J8" s="20" t="str">
        <f t="array" ref="J8">IFERROR(INDEX($A$3:$A$100, SMALL(IF($A$3:$A$100&lt;&gt;"", ROW($A$3:$A$100)-ROW($A$3)+1), ROW()-2)), "")</f>
        <v/>
      </c>
      <c r="K8" s="21" t="str">
        <f t="array" ref="K8">IF(J8="", "", SUM(INDEX(C:C, MATCH(J8, $A:$A, 0)+1), INDEX(D:D, MATCH(J8, $A:$A, 0)+1), INDEX(F:F, MATCH(J8, $A:$A, 0)+1)))</f>
        <v/>
      </c>
      <c r="L8" s="21" t="str">
        <f t="array" ref="L8">IF(J8="", "", INDEX(H:H, MATCH(J8, $A:$A, 0)+1))</f>
        <v/>
      </c>
      <c r="M8" s="21" t="str">
        <f t="array" ref="M8">IF(J8="", "", L8-K8)</f>
        <v/>
      </c>
      <c r="N8" s="23" t="str">
        <f t="array" ref="N8">IF(J8="", "", IF(K8=0, 0, M8/K8))</f>
        <v/>
      </c>
    </row>
    <row r="9" spans="1:14" ht="15.6" x14ac:dyDescent="0.3">
      <c r="A9" s="4"/>
      <c r="B9" s="4"/>
      <c r="C9" s="6"/>
      <c r="D9" s="7"/>
      <c r="E9" s="4"/>
      <c r="F9" s="4"/>
      <c r="G9" s="8"/>
      <c r="H9" s="6"/>
      <c r="I9" s="16"/>
      <c r="J9" s="20" t="str">
        <f t="array" ref="J9">IFERROR(INDEX($A$3:$A$100, SMALL(IF($A$3:$A$100&lt;&gt;"", ROW($A$3:$A$100)-ROW($A$3)+1), ROW()-2)), "")</f>
        <v/>
      </c>
      <c r="K9" s="21" t="str">
        <f t="array" ref="K9">IF(J9="", "", SUM(INDEX(C:C, MATCH(J9, $A:$A, 0)+1), INDEX(D:D, MATCH(J9, $A:$A, 0)+1), INDEX(F:F, MATCH(J9, $A:$A, 0)+1)))</f>
        <v/>
      </c>
      <c r="L9" s="21" t="str">
        <f t="array" ref="L9">IF(J9="", "", INDEX(H:H, MATCH(J9, $A:$A, 0)+1))</f>
        <v/>
      </c>
      <c r="M9" s="21" t="str">
        <f t="array" ref="M9">IF(J9="", "", L9-K9)</f>
        <v/>
      </c>
      <c r="N9" s="23" t="str">
        <f t="array" ref="N9">IF(J9="", "", IF(K9=0, 0, M9/K9))</f>
        <v/>
      </c>
    </row>
    <row r="10" spans="1:14" ht="15.6" x14ac:dyDescent="0.3">
      <c r="A10" s="4"/>
      <c r="B10" s="4"/>
      <c r="C10" s="6"/>
      <c r="D10" s="7"/>
      <c r="E10" s="4"/>
      <c r="F10" s="4"/>
      <c r="G10" s="8"/>
      <c r="H10" s="6"/>
      <c r="I10" s="16"/>
      <c r="J10" s="20" t="str">
        <f t="array" ref="J10">IFERROR(INDEX($A$3:$A$100, SMALL(IF($A$3:$A$100&lt;&gt;"", ROW($A$3:$A$100)-ROW($A$3)+1), ROW()-2)), "")</f>
        <v/>
      </c>
      <c r="K10" s="21" t="str">
        <f t="array" ref="K10">IF(J10="", "", SUM(INDEX(C:C, MATCH(J10, $A:$A, 0)+1), INDEX(D:D, MATCH(J10, $A:$A, 0)+1), INDEX(F:F, MATCH(J10, $A:$A, 0)+1)))</f>
        <v/>
      </c>
      <c r="L10" s="21" t="str">
        <f t="array" ref="L10">IF(J10="", "", INDEX(H:H, MATCH(J10, $A:$A, 0)+1))</f>
        <v/>
      </c>
      <c r="M10" s="21" t="str">
        <f t="array" ref="M10">IF(J10="", "", L10-K10)</f>
        <v/>
      </c>
      <c r="N10" s="23" t="str">
        <f t="array" ref="N10">IF(J10="", "", IF(K10=0, 0, M10/K10))</f>
        <v/>
      </c>
    </row>
    <row r="11" spans="1:14" ht="15.6" x14ac:dyDescent="0.3">
      <c r="A11" s="4"/>
      <c r="B11" s="4"/>
      <c r="C11" s="6"/>
      <c r="D11" s="7"/>
      <c r="E11" s="4"/>
      <c r="F11" s="4"/>
      <c r="G11" s="8"/>
      <c r="H11" s="6"/>
      <c r="I11" s="16"/>
      <c r="J11" s="20" t="str">
        <f t="array" ref="J11">IFERROR(INDEX($A$3:$A$100, SMALL(IF($A$3:$A$100&lt;&gt;"", ROW($A$3:$A$100)-ROW($A$3)+1), ROW()-2)), "")</f>
        <v/>
      </c>
      <c r="K11" s="21" t="str">
        <f t="array" ref="K11">IF(J11="", "", SUM(INDEX(C:C, MATCH(J11, $A:$A, 0)+1), INDEX(D:D, MATCH(J11, $A:$A, 0)+1), INDEX(F:F, MATCH(J11, $A:$A, 0)+1)))</f>
        <v/>
      </c>
      <c r="L11" s="21" t="str">
        <f t="array" ref="L11">IF(J11="", "", INDEX(H:H, MATCH(J11, $A:$A, 0)+1))</f>
        <v/>
      </c>
      <c r="M11" s="21" t="str">
        <f t="array" ref="M11">IF(J11="", "", L11-K11)</f>
        <v/>
      </c>
      <c r="N11" s="23" t="str">
        <f t="array" ref="N11">IF(J11="", "", IF(K11=0, 0, M11/K11))</f>
        <v/>
      </c>
    </row>
    <row r="12" spans="1:14" ht="15.6" x14ac:dyDescent="0.3">
      <c r="A12" s="4"/>
      <c r="B12" s="4"/>
      <c r="C12" s="6"/>
      <c r="D12" s="7"/>
      <c r="E12" s="4"/>
      <c r="F12" s="4"/>
      <c r="G12" s="8"/>
      <c r="H12" s="6"/>
      <c r="I12" s="16"/>
      <c r="J12" s="20" t="str">
        <f t="array" ref="J12">IFERROR(INDEX($A$3:$A$100, SMALL(IF($A$3:$A$100&lt;&gt;"", ROW($A$3:$A$100)-ROW($A$3)+1), ROW()-2)), "")</f>
        <v/>
      </c>
      <c r="K12" s="21" t="str">
        <f t="array" ref="K12">IF(J12="", "", SUM(INDEX(C:C, MATCH(J12, $A:$A, 0)+1), INDEX(D:D, MATCH(J12, $A:$A, 0)+1), INDEX(F:F, MATCH(J12, $A:$A, 0)+1)))</f>
        <v/>
      </c>
      <c r="L12" s="21" t="str">
        <f t="array" ref="L12">IF(J12="", "", INDEX(H:H, MATCH(J12, $A:$A, 0)+1))</f>
        <v/>
      </c>
      <c r="M12" s="21" t="str">
        <f t="array" ref="M12">IF(J12="", "", L12-K12)</f>
        <v/>
      </c>
      <c r="N12" s="23" t="str">
        <f t="array" ref="N12">IF(J12="", "", IF(K12=0, 0, M12/K12))</f>
        <v/>
      </c>
    </row>
    <row r="13" spans="1:14" ht="15.6" x14ac:dyDescent="0.3">
      <c r="A13" s="4"/>
      <c r="B13" s="4"/>
      <c r="C13" s="6"/>
      <c r="D13" s="7"/>
      <c r="E13" s="4"/>
      <c r="F13" s="4"/>
      <c r="G13" s="8"/>
      <c r="H13" s="6"/>
      <c r="I13" s="16"/>
      <c r="J13" s="20" t="str">
        <f t="array" ref="J13">IFERROR(INDEX($A$3:$A$100, SMALL(IF($A$3:$A$100&lt;&gt;"", ROW($A$3:$A$100)-ROW($A$3)+1), ROW()-2)), "")</f>
        <v/>
      </c>
      <c r="K13" s="21" t="str">
        <f t="array" ref="K13">IF(J13="", "", SUM(INDEX(C:C, MATCH(J13, $A:$A, 0)+1), INDEX(D:D, MATCH(J13, $A:$A, 0)+1), INDEX(F:F, MATCH(J13, $A:$A, 0)+1)))</f>
        <v/>
      </c>
      <c r="L13" s="21" t="str">
        <f t="array" ref="L13">IF(J13="", "", INDEX(H:H, MATCH(J13, $A:$A, 0)+1))</f>
        <v/>
      </c>
      <c r="M13" s="21" t="str">
        <f t="array" ref="M13">IF(J13="", "", L13-K13)</f>
        <v/>
      </c>
      <c r="N13" s="23" t="str">
        <f t="array" ref="N13">IF(J13="", "", IF(K13=0, 0, M13/K13))</f>
        <v/>
      </c>
    </row>
    <row r="14" spans="1:14" ht="15.6" x14ac:dyDescent="0.3">
      <c r="A14" s="4"/>
      <c r="B14" s="4"/>
      <c r="C14" s="6"/>
      <c r="D14" s="7"/>
      <c r="E14" s="4"/>
      <c r="F14" s="4"/>
      <c r="G14" s="8"/>
      <c r="H14" s="6"/>
      <c r="I14" s="16"/>
      <c r="J14" s="20" t="str">
        <f t="array" ref="J14">IFERROR(INDEX($A$3:$A$100, SMALL(IF($A$3:$A$100&lt;&gt;"", ROW($A$3:$A$100)-ROW($A$3)+1), ROW()-2)), "")</f>
        <v/>
      </c>
      <c r="K14" s="21" t="str">
        <f t="array" ref="K14">IF(J14="", "", SUM(INDEX(C:C, MATCH(J14, $A:$A, 0)+1), INDEX(D:D, MATCH(J14, $A:$A, 0)+1), INDEX(F:F, MATCH(J14, $A:$A, 0)+1)))</f>
        <v/>
      </c>
      <c r="L14" s="21" t="str">
        <f t="array" ref="L14">IF(J14="", "", INDEX(H:H, MATCH(J14, $A:$A, 0)+1))</f>
        <v/>
      </c>
      <c r="M14" s="21" t="str">
        <f t="array" ref="M14">IF(J14="", "", L14-K14)</f>
        <v/>
      </c>
      <c r="N14" s="23" t="str">
        <f t="array" ref="N14">IF(J14="", "", IF(K14=0, 0, M14/K14))</f>
        <v/>
      </c>
    </row>
    <row r="15" spans="1:14" ht="15.6" x14ac:dyDescent="0.3">
      <c r="A15" s="4"/>
      <c r="B15" s="4"/>
      <c r="C15" s="6"/>
      <c r="D15" s="7"/>
      <c r="E15" s="4"/>
      <c r="F15" s="4"/>
      <c r="G15" s="8"/>
      <c r="H15" s="6"/>
      <c r="I15" s="16"/>
      <c r="J15" s="20" t="str">
        <f t="array" ref="J15">IFERROR(INDEX($A$3:$A$100, SMALL(IF($A$3:$A$100&lt;&gt;"", ROW($A$3:$A$100)-ROW($A$3)+1), ROW()-2)), "")</f>
        <v/>
      </c>
      <c r="K15" s="21" t="str">
        <f t="array" ref="K15">IF(J15="", "", SUM(INDEX(C:C, MATCH(J15, $A:$A, 0)+1), INDEX(D:D, MATCH(J15, $A:$A, 0)+1), INDEX(F:F, MATCH(J15, $A:$A, 0)+1)))</f>
        <v/>
      </c>
      <c r="L15" s="21" t="str">
        <f t="array" ref="L15">IF(J15="", "", INDEX(H:H, MATCH(J15, $A:$A, 0)+1))</f>
        <v/>
      </c>
      <c r="M15" s="21" t="str">
        <f t="array" ref="M15">IF(J15="", "", L15-K15)</f>
        <v/>
      </c>
      <c r="N15" s="23" t="str">
        <f t="array" ref="N15">IF(J15="", "", IF(K15=0, 0, M15/K15))</f>
        <v/>
      </c>
    </row>
    <row r="16" spans="1:14" ht="15.6" x14ac:dyDescent="0.3">
      <c r="A16" s="4"/>
      <c r="B16" s="4"/>
      <c r="C16" s="6"/>
      <c r="D16" s="7"/>
      <c r="E16" s="4"/>
      <c r="F16" s="4"/>
      <c r="G16" s="8"/>
      <c r="H16" s="6"/>
      <c r="I16" s="16"/>
      <c r="J16" s="20" t="str">
        <f t="array" ref="J16">IFERROR(INDEX($A$3:$A$100, SMALL(IF($A$3:$A$100&lt;&gt;"", ROW($A$3:$A$100)-ROW($A$3)+1), ROW()-2)), "")</f>
        <v/>
      </c>
      <c r="K16" s="21" t="str">
        <f t="array" ref="K16">IF(J16="", "", SUM(INDEX(C:C, MATCH(J16, $A:$A, 0)+1), INDEX(D:D, MATCH(J16, $A:$A, 0)+1), INDEX(F:F, MATCH(J16, $A:$A, 0)+1)))</f>
        <v/>
      </c>
      <c r="L16" s="21" t="str">
        <f t="array" ref="L16">IF(J16="", "", INDEX(H:H, MATCH(J16, $A:$A, 0)+1))</f>
        <v/>
      </c>
      <c r="M16" s="21" t="str">
        <f t="array" ref="M16">IF(J16="", "", L16-K16)</f>
        <v/>
      </c>
      <c r="N16" s="23" t="str">
        <f t="array" ref="N16">IF(J16="", "", IF(K16=0, 0, M16/K16))</f>
        <v/>
      </c>
    </row>
    <row r="17" spans="1:14" ht="15.6" x14ac:dyDescent="0.3">
      <c r="A17" s="4"/>
      <c r="B17" s="4"/>
      <c r="C17" s="6"/>
      <c r="D17" s="7"/>
      <c r="E17" s="4"/>
      <c r="F17" s="4"/>
      <c r="G17" s="8"/>
      <c r="H17" s="6"/>
      <c r="I17" s="16"/>
      <c r="J17" s="20" t="str">
        <f t="array" ref="J17">IFERROR(INDEX($A$3:$A$100, SMALL(IF($A$3:$A$100&lt;&gt;"", ROW($A$3:$A$100)-ROW($A$3)+1), ROW()-2)), "")</f>
        <v/>
      </c>
      <c r="K17" s="21" t="str">
        <f t="array" ref="K17">IF(J17="", "", SUM(INDEX(C:C, MATCH(J17, $A:$A, 0)+1), INDEX(D:D, MATCH(J17, $A:$A, 0)+1), INDEX(F:F, MATCH(J17, $A:$A, 0)+1)))</f>
        <v/>
      </c>
      <c r="L17" s="21" t="str">
        <f t="array" ref="L17">IF(J17="", "", INDEX(H:H, MATCH(J17, $A:$A, 0)+1))</f>
        <v/>
      </c>
      <c r="M17" s="21" t="str">
        <f t="array" ref="M17">IF(J17="", "", L17-K17)</f>
        <v/>
      </c>
      <c r="N17" s="23" t="str">
        <f t="array" ref="N17">IF(J17="", "", IF(K17=0, 0, M17/K17))</f>
        <v/>
      </c>
    </row>
    <row r="18" spans="1:14" ht="15.6" x14ac:dyDescent="0.3">
      <c r="A18" s="4"/>
      <c r="B18" s="4"/>
      <c r="C18" s="6"/>
      <c r="D18" s="7"/>
      <c r="E18" s="4"/>
      <c r="F18" s="4"/>
      <c r="G18" s="8"/>
      <c r="H18" s="6"/>
      <c r="I18" s="16"/>
      <c r="J18" s="20" t="str">
        <f t="array" ref="J18">IFERROR(INDEX($A$3:$A$100, SMALL(IF($A$3:$A$100&lt;&gt;"", ROW($A$3:$A$100)-ROW($A$3)+1), ROW()-2)), "")</f>
        <v/>
      </c>
      <c r="K18" s="21" t="str">
        <f t="array" ref="K18">IF(J18="", "", SUM(INDEX(C:C, MATCH(J18, $A:$A, 0)+1), INDEX(D:D, MATCH(J18, $A:$A, 0)+1), INDEX(F:F, MATCH(J18, $A:$A, 0)+1)))</f>
        <v/>
      </c>
      <c r="L18" s="21" t="str">
        <f t="array" ref="L18">IF(J18="", "", INDEX(H:H, MATCH(J18, $A:$A, 0)+1))</f>
        <v/>
      </c>
      <c r="M18" s="21" t="str">
        <f t="array" ref="M18">IF(J18="", "", L18-K18)</f>
        <v/>
      </c>
      <c r="N18" s="23" t="str">
        <f t="array" ref="N18">IF(J18="", "", IF(K18=0, 0, M18/K18))</f>
        <v/>
      </c>
    </row>
    <row r="19" spans="1:14" ht="15.6" x14ac:dyDescent="0.3">
      <c r="A19" s="4"/>
      <c r="B19" s="4"/>
      <c r="C19" s="6"/>
      <c r="D19" s="7"/>
      <c r="E19" s="4"/>
      <c r="F19" s="4"/>
      <c r="G19" s="8"/>
      <c r="H19" s="6"/>
      <c r="I19" s="16"/>
      <c r="J19" s="20" t="str">
        <f t="array" ref="J19">IFERROR(INDEX($A$3:$A$100, SMALL(IF($A$3:$A$100&lt;&gt;"", ROW($A$3:$A$100)-ROW($A$3)+1), ROW()-2)), "")</f>
        <v/>
      </c>
      <c r="K19" s="21" t="str">
        <f t="array" ref="K19">IF(J19="", "", SUM(INDEX(C:C, MATCH(J19, $A:$A, 0)+1), INDEX(D:D, MATCH(J19, $A:$A, 0)+1), INDEX(F:F, MATCH(J19, $A:$A, 0)+1)))</f>
        <v/>
      </c>
      <c r="L19" s="21" t="str">
        <f t="array" ref="L19">IF(J19="", "", INDEX(H:H, MATCH(J19, $A:$A, 0)+1))</f>
        <v/>
      </c>
      <c r="M19" s="21" t="str">
        <f t="array" ref="M19">IF(J19="", "", L19-K19)</f>
        <v/>
      </c>
      <c r="N19" s="23" t="str">
        <f t="array" ref="N19">IF(J19="", "", IF(K19=0, 0, M19/K19))</f>
        <v/>
      </c>
    </row>
    <row r="20" spans="1:14" ht="15.6" x14ac:dyDescent="0.3">
      <c r="A20" s="4"/>
      <c r="B20" s="4"/>
      <c r="C20" s="6"/>
      <c r="D20" s="7"/>
      <c r="E20" s="4"/>
      <c r="F20" s="4"/>
      <c r="G20" s="8"/>
      <c r="H20" s="6"/>
      <c r="I20" s="16"/>
      <c r="J20" s="20" t="str">
        <f t="array" ref="J20">IFERROR(INDEX($A$3:$A$100, SMALL(IF($A$3:$A$100&lt;&gt;"", ROW($A$3:$A$100)-ROW($A$3)+1), ROW()-2)), "")</f>
        <v/>
      </c>
      <c r="K20" s="21" t="str">
        <f t="array" ref="K20">IF(J20="", "", SUM(INDEX(C:C, MATCH(J20, $A:$A, 0)+1), INDEX(D:D, MATCH(J20, $A:$A, 0)+1), INDEX(F:F, MATCH(J20, $A:$A, 0)+1)))</f>
        <v/>
      </c>
      <c r="L20" s="21" t="str">
        <f t="array" ref="L20">IF(J20="", "", INDEX(H:H, MATCH(J20, $A:$A, 0)+1))</f>
        <v/>
      </c>
      <c r="M20" s="21" t="str">
        <f t="array" ref="M20">IF(J20="", "", L20-K20)</f>
        <v/>
      </c>
      <c r="N20" s="23" t="str">
        <f t="array" ref="N20">IF(J20="", "", IF(K20=0, 0, M20/K20))</f>
        <v/>
      </c>
    </row>
    <row r="21" spans="1:14" ht="15.6" x14ac:dyDescent="0.3">
      <c r="A21" s="4"/>
      <c r="B21" s="4"/>
      <c r="C21" s="6"/>
      <c r="D21" s="7"/>
      <c r="E21" s="4"/>
      <c r="F21" s="4"/>
      <c r="G21" s="8"/>
      <c r="H21" s="6"/>
      <c r="I21" s="16"/>
      <c r="J21" s="20" t="str">
        <f t="array" ref="J21">IFERROR(INDEX($A$3:$A$100, SMALL(IF($A$3:$A$100&lt;&gt;"", ROW($A$3:$A$100)-ROW($A$3)+1), ROW()-2)), "")</f>
        <v/>
      </c>
      <c r="K21" s="21" t="str">
        <f t="array" ref="K21">IF(J21="", "", SUM(INDEX(C:C, MATCH(J21, $A:$A, 0)+1), INDEX(D:D, MATCH(J21, $A:$A, 0)+1), INDEX(F:F, MATCH(J21, $A:$A, 0)+1)))</f>
        <v/>
      </c>
      <c r="L21" s="21" t="str">
        <f t="array" ref="L21">IF(J21="", "", INDEX(H:H, MATCH(J21, $A:$A, 0)+1))</f>
        <v/>
      </c>
      <c r="M21" s="21" t="str">
        <f t="array" ref="M21">IF(J21="", "", L21-K21)</f>
        <v/>
      </c>
      <c r="N21" s="23" t="str">
        <f t="array" ref="N21">IF(J21="", "", IF(K21=0, 0, M21/K21))</f>
        <v/>
      </c>
    </row>
    <row r="22" spans="1:14" ht="15.6" x14ac:dyDescent="0.3">
      <c r="A22" s="4"/>
      <c r="B22" s="4"/>
      <c r="C22" s="6"/>
      <c r="D22" s="7"/>
      <c r="E22" s="4"/>
      <c r="F22" s="4"/>
      <c r="G22" s="8"/>
      <c r="H22" s="6"/>
      <c r="I22" s="16"/>
      <c r="J22" s="20" t="str">
        <f t="array" ref="J22">IFERROR(INDEX($A$3:$A$100, SMALL(IF($A$3:$A$100&lt;&gt;"", ROW($A$3:$A$100)-ROW($A$3)+1), ROW()-2)), "")</f>
        <v/>
      </c>
      <c r="K22" s="21" t="str">
        <f t="array" ref="K22">IF(J22="", "", SUM(INDEX(C:C, MATCH(J22, $A:$A, 0)+1), INDEX(D:D, MATCH(J22, $A:$A, 0)+1), INDEX(F:F, MATCH(J22, $A:$A, 0)+1)))</f>
        <v/>
      </c>
      <c r="L22" s="21" t="str">
        <f t="array" ref="L22">IF(J22="", "", INDEX(H:H, MATCH(J22, $A:$A, 0)+1))</f>
        <v/>
      </c>
      <c r="M22" s="21" t="str">
        <f t="array" ref="M22">IF(J22="", "", L22-K22)</f>
        <v/>
      </c>
      <c r="N22" s="23" t="str">
        <f t="array" ref="N22">IF(J22="", "", IF(K22=0, 0, M22/K22))</f>
        <v/>
      </c>
    </row>
    <row r="23" spans="1:14" ht="15.6" x14ac:dyDescent="0.3">
      <c r="A23" s="4"/>
      <c r="B23" s="4"/>
      <c r="C23" s="6"/>
      <c r="D23" s="7"/>
      <c r="E23" s="4"/>
      <c r="F23" s="4"/>
      <c r="G23" s="8"/>
      <c r="H23" s="6"/>
      <c r="I23" s="16"/>
      <c r="J23" s="20" t="str">
        <f t="array" ref="J23">IFERROR(INDEX($A$3:$A$100, SMALL(IF($A$3:$A$100&lt;&gt;"", ROW($A$3:$A$100)-ROW($A$3)+1), ROW()-2)), "")</f>
        <v/>
      </c>
      <c r="K23" s="21" t="str">
        <f t="array" ref="K23">IF(J23="", "", SUM(INDEX(C:C, MATCH(J23, $A:$A, 0)+1), INDEX(D:D, MATCH(J23, $A:$A, 0)+1), INDEX(F:F, MATCH(J23, $A:$A, 0)+1)))</f>
        <v/>
      </c>
      <c r="L23" s="21" t="str">
        <f t="array" ref="L23">IF(J23="", "", INDEX(H:H, MATCH(J23, $A:$A, 0)+1))</f>
        <v/>
      </c>
      <c r="M23" s="21" t="str">
        <f t="array" ref="M23">IF(J23="", "", L23-K23)</f>
        <v/>
      </c>
      <c r="N23" s="23" t="str">
        <f t="array" ref="N23">IF(J23="", "", IF(K23=0, 0, M23/K23))</f>
        <v/>
      </c>
    </row>
    <row r="24" spans="1:14" ht="15.6" x14ac:dyDescent="0.3">
      <c r="A24" s="4"/>
      <c r="B24" s="4"/>
      <c r="C24" s="6"/>
      <c r="D24" s="7"/>
      <c r="E24" s="4"/>
      <c r="F24" s="4"/>
      <c r="G24" s="8"/>
      <c r="H24" s="6"/>
      <c r="I24" s="16"/>
      <c r="J24" s="20" t="str">
        <f t="array" ref="J24">IFERROR(INDEX($A$3:$A$100, SMALL(IF($A$3:$A$100&lt;&gt;"", ROW($A$3:$A$100)-ROW($A$3)+1), ROW()-2)), "")</f>
        <v/>
      </c>
      <c r="K24" s="21" t="str">
        <f t="array" ref="K24">IF(J24="", "", SUM(INDEX(C:C, MATCH(J24, $A:$A, 0)+1), INDEX(D:D, MATCH(J24, $A:$A, 0)+1), INDEX(F:F, MATCH(J24, $A:$A, 0)+1)))</f>
        <v/>
      </c>
      <c r="L24" s="21" t="str">
        <f t="array" ref="L24">IF(J24="", "", INDEX(H:H, MATCH(J24, $A:$A, 0)+1))</f>
        <v/>
      </c>
      <c r="M24" s="21" t="str">
        <f t="array" ref="M24">IF(J24="", "", L24-K24)</f>
        <v/>
      </c>
      <c r="N24" s="23" t="str">
        <f t="array" ref="N24">IF(J24="", "", IF(K24=0, 0, M24/K24))</f>
        <v/>
      </c>
    </row>
    <row r="25" spans="1:14" ht="15.6" x14ac:dyDescent="0.3">
      <c r="A25" s="4"/>
      <c r="B25" s="4"/>
      <c r="C25" s="6"/>
      <c r="D25" s="7"/>
      <c r="E25" s="4"/>
      <c r="F25" s="4"/>
      <c r="G25" s="8"/>
      <c r="H25" s="6"/>
      <c r="I25" s="16"/>
      <c r="J25" s="20" t="str">
        <f t="array" ref="J25">IFERROR(INDEX($A$3:$A$100, SMALL(IF($A$3:$A$100&lt;&gt;"", ROW($A$3:$A$100)-ROW($A$3)+1), ROW()-2)), "")</f>
        <v/>
      </c>
      <c r="K25" s="21" t="str">
        <f t="array" ref="K25">IF(J25="", "", SUM(INDEX(C:C, MATCH(J25, $A:$A, 0)+1), INDEX(D:D, MATCH(J25, $A:$A, 0)+1), INDEX(F:F, MATCH(J25, $A:$A, 0)+1)))</f>
        <v/>
      </c>
      <c r="L25" s="21" t="str">
        <f t="array" ref="L25">IF(J25="", "", INDEX(H:H, MATCH(J25, $A:$A, 0)+1))</f>
        <v/>
      </c>
      <c r="M25" s="21" t="str">
        <f t="array" ref="M25">IF(J25="", "", L25-K25)</f>
        <v/>
      </c>
      <c r="N25" s="23" t="str">
        <f t="array" ref="N25">IF(J25="", "", IF(K25=0, 0, M25/K25))</f>
        <v/>
      </c>
    </row>
    <row r="26" spans="1:14" ht="15.6" x14ac:dyDescent="0.3">
      <c r="A26" s="4"/>
      <c r="B26" s="4"/>
      <c r="C26" s="6"/>
      <c r="D26" s="7"/>
      <c r="E26" s="4"/>
      <c r="F26" s="4"/>
      <c r="G26" s="8"/>
      <c r="H26" s="6"/>
      <c r="I26" s="16"/>
      <c r="J26" s="20" t="str">
        <f t="array" ref="J26">IFERROR(INDEX($A$3:$A$100, SMALL(IF($A$3:$A$100&lt;&gt;"", ROW($A$3:$A$100)-ROW($A$3)+1), ROW()-2)), "")</f>
        <v/>
      </c>
      <c r="K26" s="21" t="str">
        <f t="array" ref="K26">IF(J26="", "", SUM(INDEX(C:C, MATCH(J26, $A:$A, 0)+1), INDEX(D:D, MATCH(J26, $A:$A, 0)+1), INDEX(F:F, MATCH(J26, $A:$A, 0)+1)))</f>
        <v/>
      </c>
      <c r="L26" s="21" t="str">
        <f t="array" ref="L26">IF(J26="", "", INDEX(H:H, MATCH(J26, $A:$A, 0)+1))</f>
        <v/>
      </c>
      <c r="M26" s="21" t="str">
        <f t="array" ref="M26">IF(J26="", "", L26-K26)</f>
        <v/>
      </c>
      <c r="N26" s="23" t="str">
        <f t="array" ref="N26">IF(J26="", "", IF(K26=0, 0, M26/K26))</f>
        <v/>
      </c>
    </row>
    <row r="27" spans="1:14" ht="15.6" x14ac:dyDescent="0.3">
      <c r="A27" s="4"/>
      <c r="B27" s="4"/>
      <c r="C27" s="6"/>
      <c r="D27" s="7"/>
      <c r="E27" s="4"/>
      <c r="F27" s="4"/>
      <c r="G27" s="4"/>
      <c r="H27" s="6"/>
      <c r="I27" s="16"/>
      <c r="J27" s="20" t="str">
        <f t="array" ref="J27">IFERROR(INDEX($A$3:$A$100, SMALL(IF($A$3:$A$100&lt;&gt;"", ROW($A$3:$A$100)-ROW($A$3)+1), ROW()-2)), "")</f>
        <v/>
      </c>
      <c r="K27" s="21" t="str">
        <f t="array" ref="K27">IF(J27="", "", SUM(INDEX(C:C, MATCH(J27, $A:$A, 0)+1), INDEX(D:D, MATCH(J27, $A:$A, 0)+1), INDEX(F:F, MATCH(J27, $A:$A, 0)+1)))</f>
        <v/>
      </c>
      <c r="L27" s="21" t="str">
        <f t="array" ref="L27">IF(J27="", "", INDEX(H:H, MATCH(J27, $A:$A, 0)+1))</f>
        <v/>
      </c>
      <c r="M27" s="21" t="str">
        <f t="array" ref="M27">IF(J27="", "", L27-K27)</f>
        <v/>
      </c>
      <c r="N27" s="23" t="str">
        <f t="array" ref="N27">IF(J27="", "", IF(K27=0, 0, M27/K27))</f>
        <v/>
      </c>
    </row>
    <row r="28" spans="1:14" ht="15.6" x14ac:dyDescent="0.3">
      <c r="A28" s="4"/>
      <c r="B28" s="4"/>
      <c r="C28" s="6"/>
      <c r="D28" s="7"/>
      <c r="E28" s="4"/>
      <c r="F28" s="4"/>
      <c r="G28" s="4"/>
      <c r="H28" s="4"/>
      <c r="I28" s="16"/>
      <c r="J28" s="20" t="str">
        <f t="array" ref="J28">IFERROR(INDEX($A$3:$A$100, SMALL(IF($A$3:$A$100&lt;&gt;"", ROW($A$3:$A$100)-ROW($A$3)+1), ROW()-2)), "")</f>
        <v/>
      </c>
      <c r="K28" s="21" t="str">
        <f t="array" ref="K28">IF(J28="", "", SUM(INDEX(C:C, MATCH(J28, $A:$A, 0)+1), INDEX(D:D, MATCH(J28, $A:$A, 0)+1), INDEX(F:F, MATCH(J28, $A:$A, 0)+1)))</f>
        <v/>
      </c>
      <c r="L28" s="21" t="str">
        <f t="array" ref="L28">IF(J28="", "", INDEX(H:H, MATCH(J28, $A:$A, 0)+1))</f>
        <v/>
      </c>
      <c r="M28" s="21" t="str">
        <f t="array" ref="M28">IF(J28="", "", L28-K28)</f>
        <v/>
      </c>
      <c r="N28" s="23" t="str">
        <f t="array" ref="N28">IF(J28="", "", IF(K28=0, 0, M28/K28))</f>
        <v/>
      </c>
    </row>
  </sheetData>
  <sheetProtection sheet="1" objects="1" scenarios="1"/>
  <mergeCells count="11">
    <mergeCell ref="J1:J2"/>
    <mergeCell ref="K1:K2"/>
    <mergeCell ref="L1:L2"/>
    <mergeCell ref="M1:M2"/>
    <mergeCell ref="N1:N2"/>
    <mergeCell ref="H1:H2"/>
    <mergeCell ref="A1:A2"/>
    <mergeCell ref="B1:C1"/>
    <mergeCell ref="D1:D2"/>
    <mergeCell ref="E1:F1"/>
    <mergeCell ref="G1:G2"/>
  </mergeCells>
  <conditionalFormatting sqref="A3:H50">
    <cfRule type="expression" dxfId="7" priority="2">
      <formula>AND($A3&lt;&gt;"", LEN($A3)&gt;2)</formula>
    </cfRule>
  </conditionalFormatting>
  <conditionalFormatting sqref="N3:N28">
    <cfRule type="colorScale" priority="1">
      <colorScale>
        <cfvo type="min"/>
        <cfvo type="percentile" val="50"/>
        <cfvo type="max"/>
        <color rgb="FFFCBCBE"/>
        <color rgb="FFFFF9D9"/>
        <color rgb="FFBBE3C5"/>
      </colorScale>
    </cfRule>
  </conditionalFormatting>
  <pageMargins left="0.19685039370078741" right="0.19685039370078741" top="0.19685039370078741" bottom="0.19685039370078741" header="0" footer="0"/>
  <pageSetup paperSize="11" orientation="landscape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45E5086-F652-450F-B369-F07EA5E87913}">
          <x14:formula1>
            <xm:f>Liste!$B$2:$B$7</xm:f>
          </x14:formula1>
          <xm:sqref>E3:E28</xm:sqref>
        </x14:dataValidation>
        <x14:dataValidation type="list" allowBlank="1" showInputMessage="1" showErrorMessage="1" xr:uid="{B4943ED7-2618-466A-A4F5-F1A0ADD0EA2C}">
          <x14:formula1>
            <xm:f>Liste!$A$2:$A$9</xm:f>
          </x14:formula1>
          <xm:sqref>G4:G26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3D1CEE-EB5E-408D-AF32-0CBF01473E80}">
  <sheetPr codeName="Feuil3">
    <tabColor rgb="FF7030A0"/>
  </sheetPr>
  <dimension ref="A1:N28"/>
  <sheetViews>
    <sheetView showGridLines="0" workbookViewId="0">
      <selection activeCell="F22" sqref="F22"/>
    </sheetView>
  </sheetViews>
  <sheetFormatPr baseColWidth="10" defaultColWidth="11.44140625" defaultRowHeight="14.4" x14ac:dyDescent="0.3"/>
  <cols>
    <col min="1" max="1" width="14.44140625" style="2" bestFit="1" customWidth="1"/>
    <col min="2" max="3" width="11.44140625" style="2"/>
    <col min="4" max="4" width="12.6640625" style="2" bestFit="1" customWidth="1"/>
    <col min="5" max="6" width="11.44140625" style="2"/>
    <col min="7" max="7" width="14" style="2" bestFit="1" customWidth="1"/>
    <col min="8" max="8" width="11.44140625" style="2" customWidth="1"/>
    <col min="9" max="9" width="4.44140625" style="15" customWidth="1"/>
    <col min="10" max="10" width="13.88671875" style="2" bestFit="1" customWidth="1"/>
    <col min="11" max="11" width="14.88671875" style="18" bestFit="1" customWidth="1"/>
    <col min="12" max="12" width="16.109375" style="18" bestFit="1" customWidth="1"/>
    <col min="13" max="13" width="12.88671875" style="18" bestFit="1" customWidth="1"/>
    <col min="14" max="14" width="11.44140625" style="19"/>
    <col min="15" max="16384" width="11.44140625" style="2"/>
  </cols>
  <sheetData>
    <row r="1" spans="1:14" ht="15.75" customHeight="1" x14ac:dyDescent="0.3">
      <c r="A1" s="62" t="s">
        <v>29</v>
      </c>
      <c r="B1" s="60" t="s">
        <v>2</v>
      </c>
      <c r="C1" s="61"/>
      <c r="D1" s="58" t="s">
        <v>6</v>
      </c>
      <c r="E1" s="60" t="s">
        <v>5</v>
      </c>
      <c r="F1" s="61"/>
      <c r="G1" s="58" t="s">
        <v>14</v>
      </c>
      <c r="H1" s="58" t="s">
        <v>21</v>
      </c>
      <c r="I1" s="16"/>
      <c r="J1" s="64" t="s">
        <v>1</v>
      </c>
      <c r="K1" s="66" t="s">
        <v>22</v>
      </c>
      <c r="L1" s="66" t="s">
        <v>23</v>
      </c>
      <c r="M1" s="66" t="s">
        <v>24</v>
      </c>
      <c r="N1" s="71" t="s">
        <v>25</v>
      </c>
    </row>
    <row r="2" spans="1:14" ht="15" customHeight="1" x14ac:dyDescent="0.3">
      <c r="A2" s="63"/>
      <c r="B2" s="3" t="s">
        <v>3</v>
      </c>
      <c r="C2" s="3" t="s">
        <v>4</v>
      </c>
      <c r="D2" s="59"/>
      <c r="E2" s="3" t="s">
        <v>7</v>
      </c>
      <c r="F2" s="3" t="s">
        <v>4</v>
      </c>
      <c r="G2" s="59"/>
      <c r="H2" s="59"/>
      <c r="I2" s="16"/>
      <c r="J2" s="65"/>
      <c r="K2" s="67"/>
      <c r="L2" s="67"/>
      <c r="M2" s="67"/>
      <c r="N2" s="72"/>
    </row>
    <row r="3" spans="1:14" customFormat="1" ht="15" customHeight="1" x14ac:dyDescent="0.3">
      <c r="A3" s="11" t="s">
        <v>0</v>
      </c>
      <c r="B3" s="12"/>
      <c r="C3" s="9"/>
      <c r="D3" s="10"/>
      <c r="E3" s="12"/>
      <c r="F3" s="12"/>
      <c r="G3" s="13"/>
      <c r="H3" s="9"/>
      <c r="I3" s="17"/>
      <c r="J3" s="20" t="str">
        <f t="array" ref="J3">IFERROR(INDEX($A$3:$A$100, SMALL(IF($A$3:$A$100&lt;&gt;"", ROW($A$3:$A$100)-ROW($A$3)+1), ROW()-2)), "")</f>
        <v>Septembre</v>
      </c>
      <c r="K3" s="21">
        <f t="array" ref="K3">IF(J3="", "", SUM(INDEX(C:C, MATCH(J3, $A:$A, 0)+1), INDEX(D:D, MATCH(J3, $A:$A, 0)+1), INDEX(F:F, MATCH(J3, $A:$A, 0)+1)))</f>
        <v>550</v>
      </c>
      <c r="L3" s="21">
        <f t="array" ref="L3">IF(J3="", "", INDEX(H:H, MATCH(J3, $A:$A, 0)+1))</f>
        <v>900</v>
      </c>
      <c r="M3" s="21">
        <f t="array" ref="M3">IF(J3="", "", L3-K3)</f>
        <v>350</v>
      </c>
      <c r="N3" s="22">
        <f t="array" ref="N3">IF(J3="", "", IF(K3=0, 0, M3/K3))</f>
        <v>0.63636363636363635</v>
      </c>
    </row>
    <row r="4" spans="1:14" ht="15.6" x14ac:dyDescent="0.3">
      <c r="A4" s="5"/>
      <c r="B4" s="4"/>
      <c r="C4" s="6"/>
      <c r="D4" s="7">
        <v>500</v>
      </c>
      <c r="E4" s="4" t="s">
        <v>17</v>
      </c>
      <c r="F4" s="4">
        <v>50</v>
      </c>
      <c r="G4" s="8" t="s">
        <v>8</v>
      </c>
      <c r="H4" s="6">
        <v>900</v>
      </c>
      <c r="I4" s="16"/>
      <c r="J4" s="20" t="str">
        <f t="array" ref="J4">IFERROR(INDEX($A$3:$A$100, SMALL(IF($A$3:$A$100&lt;&gt;"", ROW($A$3:$A$100)-ROW($A$3)+1), ROW()-2)), "")</f>
        <v>Octobre</v>
      </c>
      <c r="K4" s="21">
        <f t="array" ref="K4">IF(J4="", "", SUM(INDEX(C:C, MATCH(J4, $A:$A, 0)+1), INDEX(D:D, MATCH(J4, $A:$A, 0)+1), INDEX(F:F, MATCH(J4, $A:$A, 0)+1)))</f>
        <v>120</v>
      </c>
      <c r="L4" s="21">
        <f t="array" ref="L4">IF(J4="", "", INDEX(H:H, MATCH(J4, $A:$A, 0)+1))</f>
        <v>500</v>
      </c>
      <c r="M4" s="21">
        <f t="array" ref="M4">IF(J4="", "", L4-K4)</f>
        <v>380</v>
      </c>
      <c r="N4" s="22">
        <f t="array" ref="N4">IF(J4="", "", IF(K4=0, 0, M4/K4))</f>
        <v>3.1666666666666665</v>
      </c>
    </row>
    <row r="5" spans="1:14" ht="15.6" x14ac:dyDescent="0.3">
      <c r="A5" s="11" t="s">
        <v>26</v>
      </c>
      <c r="B5" s="12"/>
      <c r="C5" s="9"/>
      <c r="D5" s="10"/>
      <c r="E5" s="12"/>
      <c r="F5" s="12"/>
      <c r="G5" s="13"/>
      <c r="H5" s="9"/>
      <c r="I5" s="16"/>
      <c r="J5" s="20" t="str">
        <f t="array" ref="J5">IFERROR(INDEX($A$3:$A$100, SMALL(IF($A$3:$A$100&lt;&gt;"", ROW($A$3:$A$100)-ROW($A$3)+1), ROW()-2)), "")</f>
        <v/>
      </c>
      <c r="K5" s="21" t="str">
        <f t="array" ref="K5">IF(J5="", "", SUM(INDEX(C:C, MATCH(J5, $A:$A, 0)+1), INDEX(D:D, MATCH(J5, $A:$A, 0)+1), INDEX(F:F, MATCH(J5, $A:$A, 0)+1)))</f>
        <v/>
      </c>
      <c r="L5" s="21" t="str">
        <f t="array" ref="L5">IF(J5="", "", INDEX(H:H, MATCH(J5, $A:$A, 0)+1))</f>
        <v/>
      </c>
      <c r="M5" s="21" t="str">
        <f t="array" ref="M5">IF(J5="", "", L5-K5)</f>
        <v/>
      </c>
      <c r="N5" s="22" t="str">
        <f t="array" ref="N5">IF(J5="", "", IF(K5=0, 0, M5/K5))</f>
        <v/>
      </c>
    </row>
    <row r="6" spans="1:14" ht="15.6" x14ac:dyDescent="0.3">
      <c r="A6" s="11"/>
      <c r="B6" s="12"/>
      <c r="C6" s="9"/>
      <c r="D6" s="10">
        <v>100</v>
      </c>
      <c r="E6" s="12"/>
      <c r="F6" s="12">
        <v>20</v>
      </c>
      <c r="G6" s="13" t="s">
        <v>9</v>
      </c>
      <c r="H6" s="9">
        <v>500</v>
      </c>
      <c r="I6" s="16"/>
      <c r="J6" s="20" t="str">
        <f t="array" ref="J6">IFERROR(INDEX($A$3:$A$100, SMALL(IF($A$3:$A$100&lt;&gt;"", ROW($A$3:$A$100)-ROW($A$3)+1), ROW()-2)), "")</f>
        <v/>
      </c>
      <c r="K6" s="21" t="str">
        <f t="array" ref="K6">IF(J6="", "", SUM(INDEX(C:C, MATCH(J6, $A:$A, 0)+1), INDEX(D:D, MATCH(J6, $A:$A, 0)+1), INDEX(F:F, MATCH(J6, $A:$A, 0)+1)))</f>
        <v/>
      </c>
      <c r="L6" s="21" t="str">
        <f t="array" ref="L6">IF(J6="", "", INDEX(H:H, MATCH(J6, $A:$A, 0)+1))</f>
        <v/>
      </c>
      <c r="M6" s="21" t="str">
        <f t="array" ref="M6">IF(J6="", "", L6-K6)</f>
        <v/>
      </c>
      <c r="N6" s="22" t="str">
        <f t="array" ref="N6">IF(J6="", "", IF(K6=0, 0, M6/K6))</f>
        <v/>
      </c>
    </row>
    <row r="7" spans="1:14" ht="15.6" x14ac:dyDescent="0.3">
      <c r="A7" s="11"/>
      <c r="B7" s="12"/>
      <c r="C7" s="9"/>
      <c r="D7" s="10"/>
      <c r="E7" s="12"/>
      <c r="F7" s="12"/>
      <c r="G7" s="13"/>
      <c r="H7" s="9"/>
      <c r="I7" s="16"/>
      <c r="J7" s="20" t="str">
        <f t="array" ref="J7">IFERROR(INDEX($A$3:$A$100, SMALL(IF($A$3:$A$100&lt;&gt;"", ROW($A$3:$A$100)-ROW($A$3)+1), ROW()-2)), "")</f>
        <v/>
      </c>
      <c r="K7" s="21" t="str">
        <f t="array" ref="K7">IF(J7="", "", SUM(INDEX(C:C, MATCH(J7, $A:$A, 0)+1), INDEX(D:D, MATCH(J7, $A:$A, 0)+1), INDEX(F:F, MATCH(J7, $A:$A, 0)+1)))</f>
        <v/>
      </c>
      <c r="L7" s="21" t="str">
        <f t="array" ref="L7">IF(J7="", "", INDEX(H:H, MATCH(J7, $A:$A, 0)+1))</f>
        <v/>
      </c>
      <c r="M7" s="21" t="str">
        <f t="array" ref="M7">IF(J7="", "", L7-K7)</f>
        <v/>
      </c>
      <c r="N7" s="22" t="str">
        <f t="array" ref="N7">IF(J7="", "", IF(K7=0, 0, M7/K7))</f>
        <v/>
      </c>
    </row>
    <row r="8" spans="1:14" ht="15.6" x14ac:dyDescent="0.3">
      <c r="A8" s="11"/>
      <c r="B8" s="12"/>
      <c r="C8" s="9"/>
      <c r="D8" s="10"/>
      <c r="E8" s="12"/>
      <c r="F8" s="12"/>
      <c r="G8" s="13"/>
      <c r="H8" s="9"/>
      <c r="I8" s="16"/>
      <c r="J8" s="20" t="str">
        <f t="array" ref="J8">IFERROR(INDEX($A$3:$A$100, SMALL(IF($A$3:$A$100&lt;&gt;"", ROW($A$3:$A$100)-ROW($A$3)+1), ROW()-2)), "")</f>
        <v/>
      </c>
      <c r="K8" s="21" t="str">
        <f t="array" ref="K8">IF(J8="", "", SUM(INDEX(C:C, MATCH(J8, $A:$A, 0)+1), INDEX(D:D, MATCH(J8, $A:$A, 0)+1), INDEX(F:F, MATCH(J8, $A:$A, 0)+1)))</f>
        <v/>
      </c>
      <c r="L8" s="21" t="str">
        <f t="array" ref="L8">IF(J8="", "", INDEX(H:H, MATCH(J8, $A:$A, 0)+1))</f>
        <v/>
      </c>
      <c r="M8" s="21" t="str">
        <f t="array" ref="M8">IF(J8="", "", L8-K8)</f>
        <v/>
      </c>
      <c r="N8" s="22" t="str">
        <f t="array" ref="N8">IF(J8="", "", IF(K8=0, 0, M8/K8))</f>
        <v/>
      </c>
    </row>
    <row r="9" spans="1:14" ht="15.6" x14ac:dyDescent="0.3">
      <c r="A9" s="4"/>
      <c r="B9" s="4"/>
      <c r="C9" s="6"/>
      <c r="D9" s="7"/>
      <c r="E9" s="4"/>
      <c r="F9" s="4"/>
      <c r="G9" s="8"/>
      <c r="H9" s="6"/>
      <c r="I9" s="16"/>
      <c r="J9" s="20" t="str">
        <f t="array" ref="J9">IFERROR(INDEX($A$3:$A$100, SMALL(IF($A$3:$A$100&lt;&gt;"", ROW($A$3:$A$100)-ROW($A$3)+1), ROW()-2)), "")</f>
        <v/>
      </c>
      <c r="K9" s="21" t="str">
        <f t="array" ref="K9">IF(J9="", "", SUM(INDEX(C:C, MATCH(J9, $A:$A, 0)+1), INDEX(D:D, MATCH(J9, $A:$A, 0)+1), INDEX(F:F, MATCH(J9, $A:$A, 0)+1)))</f>
        <v/>
      </c>
      <c r="L9" s="21" t="str">
        <f t="array" ref="L9">IF(J9="", "", INDEX(H:H, MATCH(J9, $A:$A, 0)+1))</f>
        <v/>
      </c>
      <c r="M9" s="21" t="str">
        <f t="array" ref="M9">IF(J9="", "", L9-K9)</f>
        <v/>
      </c>
      <c r="N9" s="22" t="str">
        <f t="array" ref="N9">IF(J9="", "", IF(K9=0, 0, M9/K9))</f>
        <v/>
      </c>
    </row>
    <row r="10" spans="1:14" ht="15.6" x14ac:dyDescent="0.3">
      <c r="A10" s="4"/>
      <c r="B10" s="4"/>
      <c r="C10" s="6"/>
      <c r="D10" s="7"/>
      <c r="E10" s="4"/>
      <c r="F10" s="4"/>
      <c r="G10" s="8"/>
      <c r="H10" s="6"/>
      <c r="I10" s="16"/>
      <c r="J10" s="20" t="str">
        <f t="array" ref="J10">IFERROR(INDEX($A$3:$A$100, SMALL(IF($A$3:$A$100&lt;&gt;"", ROW($A$3:$A$100)-ROW($A$3)+1), ROW()-2)), "")</f>
        <v/>
      </c>
      <c r="K10" s="21" t="str">
        <f t="array" ref="K10">IF(J10="", "", SUM(INDEX(C:C, MATCH(J10, $A:$A, 0)+1), INDEX(D:D, MATCH(J10, $A:$A, 0)+1), INDEX(F:F, MATCH(J10, $A:$A, 0)+1)))</f>
        <v/>
      </c>
      <c r="L10" s="21" t="str">
        <f t="array" ref="L10">IF(J10="", "", INDEX(H:H, MATCH(J10, $A:$A, 0)+1))</f>
        <v/>
      </c>
      <c r="M10" s="21" t="str">
        <f t="array" ref="M10">IF(J10="", "", L10-K10)</f>
        <v/>
      </c>
      <c r="N10" s="22" t="str">
        <f t="array" ref="N10">IF(J10="", "", IF(K10=0, 0, M10/K10))</f>
        <v/>
      </c>
    </row>
    <row r="11" spans="1:14" ht="15.6" x14ac:dyDescent="0.3">
      <c r="A11" s="4"/>
      <c r="B11" s="4"/>
      <c r="C11" s="6"/>
      <c r="D11" s="7"/>
      <c r="E11" s="4"/>
      <c r="F11" s="4"/>
      <c r="G11" s="8"/>
      <c r="H11" s="6"/>
      <c r="I11" s="16"/>
      <c r="J11" s="20" t="str">
        <f t="array" ref="J11">IFERROR(INDEX($A$3:$A$100, SMALL(IF($A$3:$A$100&lt;&gt;"", ROW($A$3:$A$100)-ROW($A$3)+1), ROW()-2)), "")</f>
        <v/>
      </c>
      <c r="K11" s="21" t="str">
        <f t="array" ref="K11">IF(J11="", "", SUM(INDEX(C:C, MATCH(J11, $A:$A, 0)+1), INDEX(D:D, MATCH(J11, $A:$A, 0)+1), INDEX(F:F, MATCH(J11, $A:$A, 0)+1)))</f>
        <v/>
      </c>
      <c r="L11" s="21" t="str">
        <f t="array" ref="L11">IF(J11="", "", INDEX(H:H, MATCH(J11, $A:$A, 0)+1))</f>
        <v/>
      </c>
      <c r="M11" s="21" t="str">
        <f t="array" ref="M11">IF(J11="", "", L11-K11)</f>
        <v/>
      </c>
      <c r="N11" s="22" t="str">
        <f t="array" ref="N11">IF(J11="", "", IF(K11=0, 0, M11/K11))</f>
        <v/>
      </c>
    </row>
    <row r="12" spans="1:14" ht="15.6" x14ac:dyDescent="0.3">
      <c r="A12" s="4"/>
      <c r="B12" s="4"/>
      <c r="C12" s="6"/>
      <c r="D12" s="7"/>
      <c r="E12" s="4"/>
      <c r="F12" s="4"/>
      <c r="G12" s="8"/>
      <c r="H12" s="6"/>
      <c r="I12" s="16"/>
      <c r="J12" s="20" t="str">
        <f t="array" ref="J12">IFERROR(INDEX($A$3:$A$100, SMALL(IF($A$3:$A$100&lt;&gt;"", ROW($A$3:$A$100)-ROW($A$3)+1), ROW()-2)), "")</f>
        <v/>
      </c>
      <c r="K12" s="21" t="str">
        <f t="array" ref="K12">IF(J12="", "", SUM(INDEX(C:C, MATCH(J12, $A:$A, 0)+1), INDEX(D:D, MATCH(J12, $A:$A, 0)+1), INDEX(F:F, MATCH(J12, $A:$A, 0)+1)))</f>
        <v/>
      </c>
      <c r="L12" s="21" t="str">
        <f t="array" ref="L12">IF(J12="", "", INDEX(H:H, MATCH(J12, $A:$A, 0)+1))</f>
        <v/>
      </c>
      <c r="M12" s="21" t="str">
        <f t="array" ref="M12">IF(J12="", "", L12-K12)</f>
        <v/>
      </c>
      <c r="N12" s="22" t="str">
        <f t="array" ref="N12">IF(J12="", "", IF(K12=0, 0, M12/K12))</f>
        <v/>
      </c>
    </row>
    <row r="13" spans="1:14" ht="15.6" x14ac:dyDescent="0.3">
      <c r="A13" s="4"/>
      <c r="B13" s="4"/>
      <c r="C13" s="6"/>
      <c r="D13" s="7"/>
      <c r="E13" s="4"/>
      <c r="F13" s="4"/>
      <c r="G13" s="8"/>
      <c r="H13" s="6"/>
      <c r="I13" s="16"/>
      <c r="J13" s="20" t="str">
        <f t="array" ref="J13">IFERROR(INDEX($A$3:$A$100, SMALL(IF($A$3:$A$100&lt;&gt;"", ROW($A$3:$A$100)-ROW($A$3)+1), ROW()-2)), "")</f>
        <v/>
      </c>
      <c r="K13" s="21" t="str">
        <f t="array" ref="K13">IF(J13="", "", SUM(INDEX(C:C, MATCH(J13, $A:$A, 0)+1), INDEX(D:D, MATCH(J13, $A:$A, 0)+1), INDEX(F:F, MATCH(J13, $A:$A, 0)+1)))</f>
        <v/>
      </c>
      <c r="L13" s="21" t="str">
        <f t="array" ref="L13">IF(J13="", "", INDEX(H:H, MATCH(J13, $A:$A, 0)+1))</f>
        <v/>
      </c>
      <c r="M13" s="21" t="str">
        <f t="array" ref="M13">IF(J13="", "", L13-K13)</f>
        <v/>
      </c>
      <c r="N13" s="22" t="str">
        <f t="array" ref="N13">IF(J13="", "", IF(K13=0, 0, M13/K13))</f>
        <v/>
      </c>
    </row>
    <row r="14" spans="1:14" ht="15.6" x14ac:dyDescent="0.3">
      <c r="A14" s="4"/>
      <c r="B14" s="4"/>
      <c r="C14" s="6"/>
      <c r="D14" s="7"/>
      <c r="E14" s="4"/>
      <c r="F14" s="4"/>
      <c r="G14" s="8"/>
      <c r="H14" s="6"/>
      <c r="I14" s="16"/>
      <c r="J14" s="20" t="str">
        <f t="array" ref="J14">IFERROR(INDEX($A$3:$A$100, SMALL(IF($A$3:$A$100&lt;&gt;"", ROW($A$3:$A$100)-ROW($A$3)+1), ROW()-2)), "")</f>
        <v/>
      </c>
      <c r="K14" s="21" t="str">
        <f t="array" ref="K14">IF(J14="", "", SUM(INDEX(C:C, MATCH(J14, $A:$A, 0)+1), INDEX(D:D, MATCH(J14, $A:$A, 0)+1), INDEX(F:F, MATCH(J14, $A:$A, 0)+1)))</f>
        <v/>
      </c>
      <c r="L14" s="21" t="str">
        <f t="array" ref="L14">IF(J14="", "", INDEX(H:H, MATCH(J14, $A:$A, 0)+1))</f>
        <v/>
      </c>
      <c r="M14" s="21" t="str">
        <f t="array" ref="M14">IF(J14="", "", L14-K14)</f>
        <v/>
      </c>
      <c r="N14" s="22" t="str">
        <f t="array" ref="N14">IF(J14="", "", IF(K14=0, 0, M14/K14))</f>
        <v/>
      </c>
    </row>
    <row r="15" spans="1:14" ht="15.6" x14ac:dyDescent="0.3">
      <c r="A15" s="4"/>
      <c r="B15" s="4"/>
      <c r="C15" s="6"/>
      <c r="D15" s="7"/>
      <c r="E15" s="4"/>
      <c r="F15" s="4"/>
      <c r="G15" s="8"/>
      <c r="H15" s="6"/>
      <c r="I15" s="16"/>
      <c r="J15" s="20" t="str">
        <f t="array" ref="J15">IFERROR(INDEX($A$3:$A$100, SMALL(IF($A$3:$A$100&lt;&gt;"", ROW($A$3:$A$100)-ROW($A$3)+1), ROW()-2)), "")</f>
        <v/>
      </c>
      <c r="K15" s="21" t="str">
        <f t="array" ref="K15">IF(J15="", "", SUM(INDEX(C:C, MATCH(J15, $A:$A, 0)+1), INDEX(D:D, MATCH(J15, $A:$A, 0)+1), INDEX(F:F, MATCH(J15, $A:$A, 0)+1)))</f>
        <v/>
      </c>
      <c r="L15" s="21" t="str">
        <f t="array" ref="L15">IF(J15="", "", INDEX(H:H, MATCH(J15, $A:$A, 0)+1))</f>
        <v/>
      </c>
      <c r="M15" s="21" t="str">
        <f t="array" ref="M15">IF(J15="", "", L15-K15)</f>
        <v/>
      </c>
      <c r="N15" s="22" t="str">
        <f t="array" ref="N15">IF(J15="", "", IF(K15=0, 0, M15/K15))</f>
        <v/>
      </c>
    </row>
    <row r="16" spans="1:14" ht="15.6" x14ac:dyDescent="0.3">
      <c r="A16" s="4"/>
      <c r="B16" s="4"/>
      <c r="C16" s="6"/>
      <c r="D16" s="7"/>
      <c r="E16" s="4"/>
      <c r="F16" s="4"/>
      <c r="G16" s="8"/>
      <c r="H16" s="6"/>
      <c r="I16" s="16"/>
      <c r="J16" s="20" t="str">
        <f t="array" ref="J16">IFERROR(INDEX($A$3:$A$100, SMALL(IF($A$3:$A$100&lt;&gt;"", ROW($A$3:$A$100)-ROW($A$3)+1), ROW()-2)), "")</f>
        <v/>
      </c>
      <c r="K16" s="21" t="str">
        <f t="array" ref="K16">IF(J16="", "", SUM(INDEX(C:C, MATCH(J16, $A:$A, 0)+1), INDEX(D:D, MATCH(J16, $A:$A, 0)+1), INDEX(F:F, MATCH(J16, $A:$A, 0)+1)))</f>
        <v/>
      </c>
      <c r="L16" s="21" t="str">
        <f t="array" ref="L16">IF(J16="", "", INDEX(H:H, MATCH(J16, $A:$A, 0)+1))</f>
        <v/>
      </c>
      <c r="M16" s="21" t="str">
        <f t="array" ref="M16">IF(J16="", "", L16-K16)</f>
        <v/>
      </c>
      <c r="N16" s="22" t="str">
        <f t="array" ref="N16">IF(J16="", "", IF(K16=0, 0, M16/K16))</f>
        <v/>
      </c>
    </row>
    <row r="17" spans="1:14" ht="15.6" x14ac:dyDescent="0.3">
      <c r="A17" s="4"/>
      <c r="B17" s="4"/>
      <c r="C17" s="6"/>
      <c r="D17" s="7"/>
      <c r="E17" s="4"/>
      <c r="F17" s="4"/>
      <c r="G17" s="8"/>
      <c r="H17" s="6"/>
      <c r="I17" s="16"/>
      <c r="J17" s="20" t="str">
        <f t="array" ref="J17">IFERROR(INDEX($A$3:$A$100, SMALL(IF($A$3:$A$100&lt;&gt;"", ROW($A$3:$A$100)-ROW($A$3)+1), ROW()-2)), "")</f>
        <v/>
      </c>
      <c r="K17" s="21" t="str">
        <f t="array" ref="K17">IF(J17="", "", SUM(INDEX(C:C, MATCH(J17, $A:$A, 0)+1), INDEX(D:D, MATCH(J17, $A:$A, 0)+1), INDEX(F:F, MATCH(J17, $A:$A, 0)+1)))</f>
        <v/>
      </c>
      <c r="L17" s="21" t="str">
        <f t="array" ref="L17">IF(J17="", "", INDEX(H:H, MATCH(J17, $A:$A, 0)+1))</f>
        <v/>
      </c>
      <c r="M17" s="21" t="str">
        <f t="array" ref="M17">IF(J17="", "", L17-K17)</f>
        <v/>
      </c>
      <c r="N17" s="22" t="str">
        <f t="array" ref="N17">IF(J17="", "", IF(K17=0, 0, M17/K17))</f>
        <v/>
      </c>
    </row>
    <row r="18" spans="1:14" ht="15.6" x14ac:dyDescent="0.3">
      <c r="A18" s="4"/>
      <c r="B18" s="4"/>
      <c r="C18" s="6"/>
      <c r="D18" s="7"/>
      <c r="E18" s="4"/>
      <c r="F18" s="4"/>
      <c r="G18" s="8"/>
      <c r="H18" s="6"/>
      <c r="I18" s="16"/>
      <c r="J18" s="20" t="str">
        <f t="array" ref="J18">IFERROR(INDEX($A$3:$A$100, SMALL(IF($A$3:$A$100&lt;&gt;"", ROW($A$3:$A$100)-ROW($A$3)+1), ROW()-2)), "")</f>
        <v/>
      </c>
      <c r="K18" s="21" t="str">
        <f t="array" ref="K18">IF(J18="", "", SUM(INDEX(C:C, MATCH(J18, $A:$A, 0)+1), INDEX(D:D, MATCH(J18, $A:$A, 0)+1), INDEX(F:F, MATCH(J18, $A:$A, 0)+1)))</f>
        <v/>
      </c>
      <c r="L18" s="21" t="str">
        <f t="array" ref="L18">IF(J18="", "", INDEX(H:H, MATCH(J18, $A:$A, 0)+1))</f>
        <v/>
      </c>
      <c r="M18" s="21" t="str">
        <f t="array" ref="M18">IF(J18="", "", L18-K18)</f>
        <v/>
      </c>
      <c r="N18" s="22" t="str">
        <f t="array" ref="N18">IF(J18="", "", IF(K18=0, 0, M18/K18))</f>
        <v/>
      </c>
    </row>
    <row r="19" spans="1:14" ht="15.6" x14ac:dyDescent="0.3">
      <c r="A19" s="4"/>
      <c r="B19" s="4"/>
      <c r="C19" s="6"/>
      <c r="D19" s="7"/>
      <c r="E19" s="4"/>
      <c r="F19" s="4"/>
      <c r="G19" s="8"/>
      <c r="H19" s="6"/>
      <c r="I19" s="16"/>
      <c r="J19" s="20" t="str">
        <f t="array" ref="J19">IFERROR(INDEX($A$3:$A$100, SMALL(IF($A$3:$A$100&lt;&gt;"", ROW($A$3:$A$100)-ROW($A$3)+1), ROW()-2)), "")</f>
        <v/>
      </c>
      <c r="K19" s="21" t="str">
        <f t="array" ref="K19">IF(J19="", "", SUM(INDEX(C:C, MATCH(J19, $A:$A, 0)+1), INDEX(D:D, MATCH(J19, $A:$A, 0)+1), INDEX(F:F, MATCH(J19, $A:$A, 0)+1)))</f>
        <v/>
      </c>
      <c r="L19" s="21" t="str">
        <f t="array" ref="L19">IF(J19="", "", INDEX(H:H, MATCH(J19, $A:$A, 0)+1))</f>
        <v/>
      </c>
      <c r="M19" s="21" t="str">
        <f t="array" ref="M19">IF(J19="", "", L19-K19)</f>
        <v/>
      </c>
      <c r="N19" s="22" t="str">
        <f t="array" ref="N19">IF(J19="", "", IF(K19=0, 0, M19/K19))</f>
        <v/>
      </c>
    </row>
    <row r="20" spans="1:14" ht="15.6" x14ac:dyDescent="0.3">
      <c r="A20" s="4"/>
      <c r="B20" s="4"/>
      <c r="C20" s="6"/>
      <c r="D20" s="7"/>
      <c r="E20" s="4"/>
      <c r="F20" s="4"/>
      <c r="G20" s="8"/>
      <c r="H20" s="6"/>
      <c r="I20" s="16"/>
      <c r="J20" s="20" t="str">
        <f t="array" ref="J20">IFERROR(INDEX($A$3:$A$100, SMALL(IF($A$3:$A$100&lt;&gt;"", ROW($A$3:$A$100)-ROW($A$3)+1), ROW()-2)), "")</f>
        <v/>
      </c>
      <c r="K20" s="21" t="str">
        <f t="array" ref="K20">IF(J20="", "", SUM(INDEX(C:C, MATCH(J20, $A:$A, 0)+1), INDEX(D:D, MATCH(J20, $A:$A, 0)+1), INDEX(F:F, MATCH(J20, $A:$A, 0)+1)))</f>
        <v/>
      </c>
      <c r="L20" s="21" t="str">
        <f t="array" ref="L20">IF(J20="", "", INDEX(H:H, MATCH(J20, $A:$A, 0)+1))</f>
        <v/>
      </c>
      <c r="M20" s="21" t="str">
        <f t="array" ref="M20">IF(J20="", "", L20-K20)</f>
        <v/>
      </c>
      <c r="N20" s="22" t="str">
        <f t="array" ref="N20">IF(J20="", "", IF(K20=0, 0, M20/K20))</f>
        <v/>
      </c>
    </row>
    <row r="21" spans="1:14" ht="15.6" x14ac:dyDescent="0.3">
      <c r="A21" s="4"/>
      <c r="B21" s="4"/>
      <c r="C21" s="6"/>
      <c r="D21" s="7"/>
      <c r="E21" s="4"/>
      <c r="F21" s="4"/>
      <c r="G21" s="8"/>
      <c r="H21" s="6"/>
      <c r="I21" s="16"/>
      <c r="J21" s="20" t="str">
        <f t="array" ref="J21">IFERROR(INDEX($A$3:$A$100, SMALL(IF($A$3:$A$100&lt;&gt;"", ROW($A$3:$A$100)-ROW($A$3)+1), ROW()-2)), "")</f>
        <v/>
      </c>
      <c r="K21" s="21" t="str">
        <f t="array" ref="K21">IF(J21="", "", SUM(INDEX(C:C, MATCH(J21, $A:$A, 0)+1), INDEX(D:D, MATCH(J21, $A:$A, 0)+1), INDEX(F:F, MATCH(J21, $A:$A, 0)+1)))</f>
        <v/>
      </c>
      <c r="L21" s="21" t="str">
        <f t="array" ref="L21">IF(J21="", "", INDEX(H:H, MATCH(J21, $A:$A, 0)+1))</f>
        <v/>
      </c>
      <c r="M21" s="21" t="str">
        <f t="array" ref="M21">IF(J21="", "", L21-K21)</f>
        <v/>
      </c>
      <c r="N21" s="22" t="str">
        <f t="array" ref="N21">IF(J21="", "", IF(K21=0, 0, M21/K21))</f>
        <v/>
      </c>
    </row>
    <row r="22" spans="1:14" ht="15.6" x14ac:dyDescent="0.3">
      <c r="A22" s="4"/>
      <c r="B22" s="4"/>
      <c r="C22" s="6"/>
      <c r="D22" s="7"/>
      <c r="E22" s="4"/>
      <c r="F22" s="4"/>
      <c r="G22" s="8"/>
      <c r="H22" s="6"/>
      <c r="I22" s="16"/>
      <c r="J22" s="20" t="str">
        <f t="array" ref="J22">IFERROR(INDEX($A$3:$A$100, SMALL(IF($A$3:$A$100&lt;&gt;"", ROW($A$3:$A$100)-ROW($A$3)+1), ROW()-2)), "")</f>
        <v/>
      </c>
      <c r="K22" s="21" t="str">
        <f t="array" ref="K22">IF(J22="", "", SUM(INDEX(C:C, MATCH(J22, $A:$A, 0)+1), INDEX(D:D, MATCH(J22, $A:$A, 0)+1), INDEX(F:F, MATCH(J22, $A:$A, 0)+1)))</f>
        <v/>
      </c>
      <c r="L22" s="21" t="str">
        <f t="array" ref="L22">IF(J22="", "", INDEX(H:H, MATCH(J22, $A:$A, 0)+1))</f>
        <v/>
      </c>
      <c r="M22" s="21" t="str">
        <f t="array" ref="M22">IF(J22="", "", L22-K22)</f>
        <v/>
      </c>
      <c r="N22" s="22" t="str">
        <f t="array" ref="N22">IF(J22="", "", IF(K22=0, 0, M22/K22))</f>
        <v/>
      </c>
    </row>
    <row r="23" spans="1:14" ht="15.6" x14ac:dyDescent="0.3">
      <c r="A23" s="4"/>
      <c r="B23" s="4"/>
      <c r="C23" s="6"/>
      <c r="D23" s="7"/>
      <c r="E23" s="4"/>
      <c r="F23" s="4"/>
      <c r="G23" s="8"/>
      <c r="H23" s="6"/>
      <c r="I23" s="16"/>
      <c r="J23" s="20" t="str">
        <f t="array" ref="J23">IFERROR(INDEX($A$3:$A$100, SMALL(IF($A$3:$A$100&lt;&gt;"", ROW($A$3:$A$100)-ROW($A$3)+1), ROW()-2)), "")</f>
        <v/>
      </c>
      <c r="K23" s="21" t="str">
        <f t="array" ref="K23">IF(J23="", "", SUM(INDEX(C:C, MATCH(J23, $A:$A, 0)+1), INDEX(D:D, MATCH(J23, $A:$A, 0)+1), INDEX(F:F, MATCH(J23, $A:$A, 0)+1)))</f>
        <v/>
      </c>
      <c r="L23" s="21" t="str">
        <f t="array" ref="L23">IF(J23="", "", INDEX(H:H, MATCH(J23, $A:$A, 0)+1))</f>
        <v/>
      </c>
      <c r="M23" s="21" t="str">
        <f t="array" ref="M23">IF(J23="", "", L23-K23)</f>
        <v/>
      </c>
      <c r="N23" s="22" t="str">
        <f t="array" ref="N23">IF(J23="", "", IF(K23=0, 0, M23/K23))</f>
        <v/>
      </c>
    </row>
    <row r="24" spans="1:14" ht="15.6" x14ac:dyDescent="0.3">
      <c r="A24" s="4"/>
      <c r="B24" s="4"/>
      <c r="C24" s="6"/>
      <c r="D24" s="7"/>
      <c r="E24" s="4"/>
      <c r="F24" s="4"/>
      <c r="G24" s="8"/>
      <c r="H24" s="6"/>
      <c r="I24" s="16"/>
      <c r="J24" s="20" t="str">
        <f t="array" ref="J24">IFERROR(INDEX($A$3:$A$100, SMALL(IF($A$3:$A$100&lt;&gt;"", ROW($A$3:$A$100)-ROW($A$3)+1), ROW()-2)), "")</f>
        <v/>
      </c>
      <c r="K24" s="21" t="str">
        <f t="array" ref="K24">IF(J24="", "", SUM(INDEX(C:C, MATCH(J24, $A:$A, 0)+1), INDEX(D:D, MATCH(J24, $A:$A, 0)+1), INDEX(F:F, MATCH(J24, $A:$A, 0)+1)))</f>
        <v/>
      </c>
      <c r="L24" s="21" t="str">
        <f t="array" ref="L24">IF(J24="", "", INDEX(H:H, MATCH(J24, $A:$A, 0)+1))</f>
        <v/>
      </c>
      <c r="M24" s="21" t="str">
        <f t="array" ref="M24">IF(J24="", "", L24-K24)</f>
        <v/>
      </c>
      <c r="N24" s="22" t="str">
        <f t="array" ref="N24">IF(J24="", "", IF(K24=0, 0, M24/K24))</f>
        <v/>
      </c>
    </row>
    <row r="25" spans="1:14" ht="15.6" x14ac:dyDescent="0.3">
      <c r="A25" s="4"/>
      <c r="B25" s="4"/>
      <c r="C25" s="6"/>
      <c r="D25" s="7"/>
      <c r="E25" s="4"/>
      <c r="F25" s="4"/>
      <c r="G25" s="8"/>
      <c r="H25" s="6"/>
      <c r="I25" s="16"/>
      <c r="J25" s="20" t="str">
        <f t="array" ref="J25">IFERROR(INDEX($A$3:$A$100, SMALL(IF($A$3:$A$100&lt;&gt;"", ROW($A$3:$A$100)-ROW($A$3)+1), ROW()-2)), "")</f>
        <v/>
      </c>
      <c r="K25" s="21" t="str">
        <f t="array" ref="K25">IF(J25="", "", SUM(INDEX(C:C, MATCH(J25, $A:$A, 0)+1), INDEX(D:D, MATCH(J25, $A:$A, 0)+1), INDEX(F:F, MATCH(J25, $A:$A, 0)+1)))</f>
        <v/>
      </c>
      <c r="L25" s="21" t="str">
        <f t="array" ref="L25">IF(J25="", "", INDEX(H:H, MATCH(J25, $A:$A, 0)+1))</f>
        <v/>
      </c>
      <c r="M25" s="21" t="str">
        <f t="array" ref="M25">IF(J25="", "", L25-K25)</f>
        <v/>
      </c>
      <c r="N25" s="22" t="str">
        <f t="array" ref="N25">IF(J25="", "", IF(K25=0, 0, M25/K25))</f>
        <v/>
      </c>
    </row>
    <row r="26" spans="1:14" ht="15.6" x14ac:dyDescent="0.3">
      <c r="A26" s="4"/>
      <c r="B26" s="4"/>
      <c r="C26" s="6"/>
      <c r="D26" s="7"/>
      <c r="E26" s="4"/>
      <c r="F26" s="4"/>
      <c r="G26" s="8"/>
      <c r="H26" s="6"/>
      <c r="I26" s="16"/>
      <c r="J26" s="20" t="str">
        <f t="array" ref="J26">IFERROR(INDEX($A$3:$A$100, SMALL(IF($A$3:$A$100&lt;&gt;"", ROW($A$3:$A$100)-ROW($A$3)+1), ROW()-2)), "")</f>
        <v/>
      </c>
      <c r="K26" s="21" t="str">
        <f t="array" ref="K26">IF(J26="", "", SUM(INDEX(C:C, MATCH(J26, $A:$A, 0)+1), INDEX(D:D, MATCH(J26, $A:$A, 0)+1), INDEX(F:F, MATCH(J26, $A:$A, 0)+1)))</f>
        <v/>
      </c>
      <c r="L26" s="21" t="str">
        <f t="array" ref="L26">IF(J26="", "", INDEX(H:H, MATCH(J26, $A:$A, 0)+1))</f>
        <v/>
      </c>
      <c r="M26" s="21" t="str">
        <f t="array" ref="M26">IF(J26="", "", L26-K26)</f>
        <v/>
      </c>
      <c r="N26" s="22" t="str">
        <f t="array" ref="N26">IF(J26="", "", IF(K26=0, 0, M26/K26))</f>
        <v/>
      </c>
    </row>
    <row r="27" spans="1:14" ht="15.6" x14ac:dyDescent="0.3">
      <c r="A27" s="4"/>
      <c r="B27" s="4"/>
      <c r="C27" s="6"/>
      <c r="D27" s="7"/>
      <c r="E27" s="4"/>
      <c r="F27" s="4"/>
      <c r="G27" s="4"/>
      <c r="H27" s="6"/>
      <c r="I27" s="16"/>
      <c r="J27" s="20" t="str">
        <f t="array" ref="J27">IFERROR(INDEX($A$3:$A$100, SMALL(IF($A$3:$A$100&lt;&gt;"", ROW($A$3:$A$100)-ROW($A$3)+1), ROW()-2)), "")</f>
        <v/>
      </c>
      <c r="K27" s="21" t="str">
        <f t="array" ref="K27">IF(J27="", "", SUM(INDEX(C:C, MATCH(J27, $A:$A, 0)+1), INDEX(D:D, MATCH(J27, $A:$A, 0)+1), INDEX(F:F, MATCH(J27, $A:$A, 0)+1)))</f>
        <v/>
      </c>
      <c r="L27" s="21" t="str">
        <f t="array" ref="L27">IF(J27="", "", INDEX(H:H, MATCH(J27, $A:$A, 0)+1))</f>
        <v/>
      </c>
      <c r="M27" s="21" t="str">
        <f t="array" ref="M27">IF(J27="", "", L27-K27)</f>
        <v/>
      </c>
      <c r="N27" s="22" t="str">
        <f t="array" ref="N27">IF(J27="", "", IF(K27=0, 0, M27/K27))</f>
        <v/>
      </c>
    </row>
    <row r="28" spans="1:14" ht="15.6" x14ac:dyDescent="0.3">
      <c r="A28" s="4"/>
      <c r="B28" s="4"/>
      <c r="C28" s="6"/>
      <c r="D28" s="7"/>
      <c r="E28" s="4"/>
      <c r="F28" s="4"/>
      <c r="G28" s="4"/>
      <c r="H28" s="4"/>
      <c r="I28" s="16"/>
      <c r="J28" s="20" t="str">
        <f t="array" ref="J28">IFERROR(INDEX($A$3:$A$100, SMALL(IF($A$3:$A$100&lt;&gt;"", ROW($A$3:$A$100)-ROW($A$3)+1), ROW()-2)), "")</f>
        <v/>
      </c>
      <c r="K28" s="21" t="str">
        <f t="array" ref="K28">IF(J28="", "", SUM(INDEX(C:C, MATCH(J28, $A:$A, 0)+1), INDEX(D:D, MATCH(J28, $A:$A, 0)+1), INDEX(F:F, MATCH(J28, $A:$A, 0)+1)))</f>
        <v/>
      </c>
      <c r="L28" s="21" t="str">
        <f t="array" ref="L28">IF(J28="", "", INDEX(H:H, MATCH(J28, $A:$A, 0)+1))</f>
        <v/>
      </c>
      <c r="M28" s="21" t="str">
        <f t="array" ref="M28">IF(J28="", "", L28-K28)</f>
        <v/>
      </c>
      <c r="N28" s="22" t="str">
        <f t="array" ref="N28">IF(J28="", "", IF(K28=0, 0, M28/K28))</f>
        <v/>
      </c>
    </row>
  </sheetData>
  <sheetProtection sheet="1" objects="1" scenarios="1"/>
  <mergeCells count="11">
    <mergeCell ref="J1:J2"/>
    <mergeCell ref="K1:K2"/>
    <mergeCell ref="L1:L2"/>
    <mergeCell ref="M1:M2"/>
    <mergeCell ref="N1:N2"/>
    <mergeCell ref="H1:H2"/>
    <mergeCell ref="A1:A2"/>
    <mergeCell ref="B1:C1"/>
    <mergeCell ref="D1:D2"/>
    <mergeCell ref="E1:F1"/>
    <mergeCell ref="G1:G2"/>
  </mergeCells>
  <conditionalFormatting sqref="A3:H50">
    <cfRule type="expression" dxfId="6" priority="1">
      <formula>AND($A3&lt;&gt;"", LEN($A3)&gt;2)</formula>
    </cfRule>
  </conditionalFormatting>
  <pageMargins left="0.19685039370078741" right="0.19685039370078741" top="0.19685039370078741" bottom="0.19685039370078741" header="0" footer="0"/>
  <pageSetup paperSize="11" orientation="landscape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821B32A-EFAB-426E-BF98-813F9AD99289}">
          <x14:formula1>
            <xm:f>Liste!$B$2:$B$7</xm:f>
          </x14:formula1>
          <xm:sqref>E3:E28</xm:sqref>
        </x14:dataValidation>
        <x14:dataValidation type="list" allowBlank="1" showInputMessage="1" showErrorMessage="1" xr:uid="{B2A0CBA8-6015-43FE-9D3D-E7011CF83CFA}">
          <x14:formula1>
            <xm:f>Liste!$A$2:$A$9</xm:f>
          </x14:formula1>
          <xm:sqref>G4:G26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D60478-2358-49BD-AFC1-F61D0D980FD8}">
  <sheetPr codeName="Feuil5">
    <tabColor rgb="FFC00000"/>
  </sheetPr>
  <dimension ref="A1:C13"/>
  <sheetViews>
    <sheetView showGridLines="0" workbookViewId="0">
      <selection activeCell="E8" sqref="E8"/>
    </sheetView>
  </sheetViews>
  <sheetFormatPr baseColWidth="10" defaultRowHeight="14.4" x14ac:dyDescent="0.3"/>
  <sheetData>
    <row r="1" spans="1:3" x14ac:dyDescent="0.3">
      <c r="A1" s="1" t="s">
        <v>12</v>
      </c>
      <c r="B1" s="1" t="s">
        <v>15</v>
      </c>
      <c r="C1" s="1" t="s">
        <v>1</v>
      </c>
    </row>
    <row r="2" spans="1:3" x14ac:dyDescent="0.3">
      <c r="A2" s="26" t="s">
        <v>8</v>
      </c>
      <c r="B2" s="12" t="s">
        <v>16</v>
      </c>
      <c r="C2" s="12" t="s">
        <v>37</v>
      </c>
    </row>
    <row r="3" spans="1:3" x14ac:dyDescent="0.3">
      <c r="A3" s="26" t="s">
        <v>9</v>
      </c>
      <c r="B3" s="12" t="s">
        <v>17</v>
      </c>
      <c r="C3" s="12" t="s">
        <v>38</v>
      </c>
    </row>
    <row r="4" spans="1:3" x14ac:dyDescent="0.3">
      <c r="A4" s="26" t="s">
        <v>10</v>
      </c>
      <c r="B4" s="12" t="s">
        <v>18</v>
      </c>
      <c r="C4" s="12" t="s">
        <v>39</v>
      </c>
    </row>
    <row r="5" spans="1:3" x14ac:dyDescent="0.3">
      <c r="A5" s="26" t="s">
        <v>11</v>
      </c>
      <c r="B5" s="12" t="s">
        <v>20</v>
      </c>
      <c r="C5" s="12" t="s">
        <v>40</v>
      </c>
    </row>
    <row r="6" spans="1:3" x14ac:dyDescent="0.3">
      <c r="A6" s="26">
        <v>1</v>
      </c>
      <c r="B6" s="12" t="s">
        <v>19</v>
      </c>
      <c r="C6" s="12" t="s">
        <v>41</v>
      </c>
    </row>
    <row r="7" spans="1:3" x14ac:dyDescent="0.3">
      <c r="A7" s="26">
        <v>2</v>
      </c>
      <c r="B7" s="12"/>
      <c r="C7" s="12" t="s">
        <v>42</v>
      </c>
    </row>
    <row r="8" spans="1:3" x14ac:dyDescent="0.3">
      <c r="A8" s="26">
        <v>3</v>
      </c>
      <c r="B8" s="12"/>
      <c r="C8" s="12" t="s">
        <v>43</v>
      </c>
    </row>
    <row r="9" spans="1:3" x14ac:dyDescent="0.3">
      <c r="A9" s="26">
        <v>4</v>
      </c>
      <c r="B9" s="12"/>
      <c r="C9" s="12" t="s">
        <v>44</v>
      </c>
    </row>
    <row r="10" spans="1:3" x14ac:dyDescent="0.3">
      <c r="A10" s="12"/>
      <c r="B10" s="12"/>
      <c r="C10" s="12" t="s">
        <v>0</v>
      </c>
    </row>
    <row r="11" spans="1:3" x14ac:dyDescent="0.3">
      <c r="A11" s="12"/>
      <c r="B11" s="12"/>
      <c r="C11" s="12" t="s">
        <v>26</v>
      </c>
    </row>
    <row r="12" spans="1:3" x14ac:dyDescent="0.3">
      <c r="A12" s="12"/>
      <c r="B12" s="12"/>
      <c r="C12" s="12" t="s">
        <v>45</v>
      </c>
    </row>
    <row r="13" spans="1:3" x14ac:dyDescent="0.3">
      <c r="A13" s="12"/>
      <c r="B13" s="12"/>
      <c r="C13" s="12" t="s">
        <v>27</v>
      </c>
    </row>
  </sheetData>
  <phoneticPr fontId="6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3DDD34-EDFE-4B5F-9434-846AC94C09C6}">
  <sheetPr codeName="Feuil7">
    <tabColor rgb="FFFFC000"/>
  </sheetPr>
  <dimension ref="B2:S15"/>
  <sheetViews>
    <sheetView showGridLines="0" workbookViewId="0">
      <selection activeCell="H22" sqref="H22"/>
    </sheetView>
  </sheetViews>
  <sheetFormatPr baseColWidth="10" defaultColWidth="11.44140625" defaultRowHeight="14.4" x14ac:dyDescent="0.3"/>
  <cols>
    <col min="1" max="1" width="2.77734375" style="2" customWidth="1"/>
    <col min="2" max="2" width="14.21875" style="2" customWidth="1"/>
    <col min="3" max="3" width="15.44140625" style="2" customWidth="1"/>
    <col min="4" max="4" width="13.77734375" style="2" customWidth="1"/>
    <col min="5" max="5" width="14.21875" style="2" customWidth="1"/>
    <col min="6" max="7" width="13.77734375" style="2" customWidth="1"/>
    <col min="8" max="8" width="14.21875" style="2" customWidth="1"/>
    <col min="9" max="9" width="13.77734375" style="2" customWidth="1"/>
    <col min="10" max="10" width="2.77734375" style="2" customWidth="1"/>
    <col min="11" max="11" width="13.88671875" style="2" bestFit="1" customWidth="1"/>
    <col min="12" max="12" width="17" style="18" bestFit="1" customWidth="1"/>
    <col min="13" max="13" width="16.109375" style="18" bestFit="1" customWidth="1"/>
    <col min="14" max="14" width="13.77734375" style="18" customWidth="1"/>
    <col min="15" max="15" width="11.44140625" style="19"/>
    <col min="16" max="16384" width="11.44140625" style="2"/>
  </cols>
  <sheetData>
    <row r="2" spans="2:19" ht="15.75" customHeight="1" x14ac:dyDescent="0.3">
      <c r="B2" s="34" t="s">
        <v>47</v>
      </c>
      <c r="C2" s="35" t="s">
        <v>2</v>
      </c>
      <c r="D2" s="35" t="s">
        <v>48</v>
      </c>
      <c r="E2" s="36" t="s">
        <v>6</v>
      </c>
      <c r="F2" s="35" t="s">
        <v>5</v>
      </c>
      <c r="G2" s="35" t="s">
        <v>49</v>
      </c>
      <c r="H2" s="36" t="s">
        <v>14</v>
      </c>
      <c r="I2" s="37" t="s">
        <v>21</v>
      </c>
      <c r="K2" s="38" t="s">
        <v>1</v>
      </c>
      <c r="L2" s="32" t="s">
        <v>22</v>
      </c>
      <c r="M2" s="32" t="s">
        <v>23</v>
      </c>
      <c r="N2" s="32" t="s">
        <v>24</v>
      </c>
      <c r="O2" s="51" t="s">
        <v>32</v>
      </c>
    </row>
    <row r="3" spans="2:19" ht="15" customHeight="1" x14ac:dyDescent="0.3">
      <c r="B3" s="33">
        <v>45901</v>
      </c>
      <c r="C3" s="4"/>
      <c r="D3" s="6"/>
      <c r="E3" s="7"/>
      <c r="F3" s="4"/>
      <c r="G3" s="4"/>
      <c r="H3" s="8"/>
      <c r="I3" s="6"/>
      <c r="K3" s="52">
        <v>45658</v>
      </c>
      <c r="L3" s="45">
        <f>SUMIF(t_Monica[Prop. Monica],t_Recap_Monica[[#This Row],[Mois]],t_Monica[Mt Inv.])+ +
SUMIF(t_Monica[Prop. Monica],t_Recap_Monica[[#This Row],[Mois]],t_Monica[Loyer à Payer]) +
SUMIF(t_Monica[Prop. Monica],t_Recap_Monica[[#This Row],[Mois]],t_Monica[Mt Frais])</f>
        <v>0</v>
      </c>
      <c r="M3" s="21">
        <f>SUMIF(t_Monica[Prop. Monica],t_Recap_Monica[[#This Row],[Mois]],t_Monica[Tarif])</f>
        <v>0</v>
      </c>
      <c r="N3" s="21">
        <f t="array" ref="N3">IF(K3="", "", M3-L3)</f>
        <v>0</v>
      </c>
      <c r="O3" s="22">
        <f t="shared" ref="O3:O14" si="0">IF(K3="", "", IF(L3=0, 0, N3/L3))</f>
        <v>0</v>
      </c>
    </row>
    <row r="4" spans="2:19" ht="15" customHeight="1" x14ac:dyDescent="0.3">
      <c r="B4" s="33">
        <v>45901</v>
      </c>
      <c r="C4" s="4"/>
      <c r="D4" s="6">
        <v>200</v>
      </c>
      <c r="E4" s="7">
        <v>1200</v>
      </c>
      <c r="F4" s="4" t="s">
        <v>17</v>
      </c>
      <c r="G4" s="4">
        <v>50</v>
      </c>
      <c r="H4" s="8" t="s">
        <v>8</v>
      </c>
      <c r="I4" s="6">
        <v>2100</v>
      </c>
      <c r="K4" s="52">
        <v>45689</v>
      </c>
      <c r="L4" s="45">
        <f>SUMIF(t_Monica[Prop. Monica],t_Recap_Monica[[#This Row],[Mois]],t_Monica[Mt Inv.])+ +
SUMIF(t_Monica[Prop. Monica],t_Recap_Monica[[#This Row],[Mois]],t_Monica[Loyer à Payer]) +
SUMIF(t_Monica[Prop. Monica],t_Recap_Monica[[#This Row],[Mois]],t_Monica[Mt Frais])</f>
        <v>0</v>
      </c>
      <c r="M4" s="21">
        <f>SUMIF(t_Monica[Prop. Monica],t_Recap_Monica[[#This Row],[Mois]],t_Monica[Tarif])</f>
        <v>0</v>
      </c>
      <c r="N4" s="21">
        <f t="array" ref="N4">IF(K4="", "", M4-L4)</f>
        <v>0</v>
      </c>
      <c r="O4" s="22">
        <f t="shared" si="0"/>
        <v>0</v>
      </c>
    </row>
    <row r="5" spans="2:19" ht="15.6" x14ac:dyDescent="0.3">
      <c r="B5" s="33">
        <v>45931</v>
      </c>
      <c r="C5" s="4"/>
      <c r="D5" s="6"/>
      <c r="E5" s="7"/>
      <c r="F5" s="4"/>
      <c r="G5" s="4"/>
      <c r="H5" s="8"/>
      <c r="I5" s="6"/>
      <c r="K5" s="52">
        <v>45717</v>
      </c>
      <c r="L5" s="45">
        <f>SUMIF(t_Monica[Prop. Monica],t_Recap_Monica[[#This Row],[Mois]],t_Monica[Mt Inv.])+ +
SUMIF(t_Monica[Prop. Monica],t_Recap_Monica[[#This Row],[Mois]],t_Monica[Loyer à Payer]) +
SUMIF(t_Monica[Prop. Monica],t_Recap_Monica[[#This Row],[Mois]],t_Monica[Mt Frais])</f>
        <v>0</v>
      </c>
      <c r="M5" s="21">
        <f>SUMIF(t_Monica[Prop. Monica],t_Recap_Monica[[#This Row],[Mois]],t_Monica[Tarif])</f>
        <v>0</v>
      </c>
      <c r="N5" s="21">
        <f t="array" ref="N5">IF(K5="", "", M5-L5)</f>
        <v>0</v>
      </c>
      <c r="O5" s="22">
        <f t="shared" si="0"/>
        <v>0</v>
      </c>
    </row>
    <row r="6" spans="2:19" ht="15.6" x14ac:dyDescent="0.3">
      <c r="B6" s="33">
        <v>45931</v>
      </c>
      <c r="C6" s="4"/>
      <c r="D6" s="6"/>
      <c r="E6" s="7"/>
      <c r="F6" s="4" t="s">
        <v>18</v>
      </c>
      <c r="G6" s="4">
        <v>70</v>
      </c>
      <c r="H6" s="8" t="s">
        <v>9</v>
      </c>
      <c r="I6" s="6">
        <v>1500</v>
      </c>
      <c r="K6" s="52">
        <v>45748</v>
      </c>
      <c r="L6" s="45">
        <f>SUMIF(t_Monica[Prop. Monica],t_Recap_Monica[[#This Row],[Mois]],t_Monica[Mt Inv.])+ +
SUMIF(t_Monica[Prop. Monica],t_Recap_Monica[[#This Row],[Mois]],t_Monica[Loyer à Payer]) +
SUMIF(t_Monica[Prop. Monica],t_Recap_Monica[[#This Row],[Mois]],t_Monica[Mt Frais])</f>
        <v>0</v>
      </c>
      <c r="M6" s="21">
        <f>SUMIF(t_Monica[Prop. Monica],t_Recap_Monica[[#This Row],[Mois]],t_Monica[Tarif])</f>
        <v>0</v>
      </c>
      <c r="N6" s="21">
        <f t="array" ref="N6">IF(K6="", "", M6-L6)</f>
        <v>0</v>
      </c>
      <c r="O6" s="22">
        <f t="shared" si="0"/>
        <v>0</v>
      </c>
    </row>
    <row r="7" spans="2:19" ht="15.6" x14ac:dyDescent="0.3">
      <c r="B7" s="33">
        <v>45962</v>
      </c>
      <c r="C7" s="4"/>
      <c r="D7" s="6"/>
      <c r="E7" s="7"/>
      <c r="F7" s="4"/>
      <c r="G7" s="4"/>
      <c r="H7" s="8"/>
      <c r="I7" s="6"/>
      <c r="K7" s="52">
        <v>45778</v>
      </c>
      <c r="L7" s="45">
        <f>SUMIF(t_Monica[Prop. Monica],t_Recap_Monica[[#This Row],[Mois]],t_Monica[Mt Inv.])+ +
SUMIF(t_Monica[Prop. Monica],t_Recap_Monica[[#This Row],[Mois]],t_Monica[Loyer à Payer]) +
SUMIF(t_Monica[Prop. Monica],t_Recap_Monica[[#This Row],[Mois]],t_Monica[Mt Frais])</f>
        <v>0</v>
      </c>
      <c r="M7" s="21">
        <f>SUMIF(t_Monica[Prop. Monica],t_Recap_Monica[[#This Row],[Mois]],t_Monica[Tarif])</f>
        <v>0</v>
      </c>
      <c r="N7" s="21">
        <f t="array" ref="N7">IF(K7="", "", M7-L7)</f>
        <v>0</v>
      </c>
      <c r="O7" s="22">
        <f t="shared" si="0"/>
        <v>0</v>
      </c>
    </row>
    <row r="8" spans="2:19" ht="15.6" x14ac:dyDescent="0.3">
      <c r="B8" s="33">
        <v>45962</v>
      </c>
      <c r="C8" s="4"/>
      <c r="D8" s="6"/>
      <c r="E8" s="7">
        <v>1000</v>
      </c>
      <c r="F8" s="4"/>
      <c r="G8" s="4"/>
      <c r="H8" s="8" t="s">
        <v>9</v>
      </c>
      <c r="I8" s="6">
        <v>2000</v>
      </c>
      <c r="K8" s="52">
        <v>45809</v>
      </c>
      <c r="L8" s="45">
        <f>SUMIF(t_Monica[Prop. Monica],t_Recap_Monica[[#This Row],[Mois]],t_Monica[Mt Inv.])+ +
SUMIF(t_Monica[Prop. Monica],t_Recap_Monica[[#This Row],[Mois]],t_Monica[Loyer à Payer]) +
SUMIF(t_Monica[Prop. Monica],t_Recap_Monica[[#This Row],[Mois]],t_Monica[Mt Frais])</f>
        <v>0</v>
      </c>
      <c r="M8" s="21">
        <f>SUMIF(t_Monica[Prop. Monica],t_Recap_Monica[[#This Row],[Mois]],t_Monica[Tarif])</f>
        <v>0</v>
      </c>
      <c r="N8" s="21">
        <f t="array" ref="N8">IF(K8="", "", M8-L8)</f>
        <v>0</v>
      </c>
      <c r="O8" s="22">
        <f t="shared" si="0"/>
        <v>0</v>
      </c>
    </row>
    <row r="9" spans="2:19" ht="15.6" x14ac:dyDescent="0.3">
      <c r="B9" s="40" t="s">
        <v>50</v>
      </c>
      <c r="C9" s="41"/>
      <c r="D9" s="42">
        <f>SUBTOTAL(109,t_Monica[Mt Inv.])</f>
        <v>200</v>
      </c>
      <c r="E9" s="43">
        <f>SUBTOTAL(109,t_Monica[Loyer à Payer])</f>
        <v>2200</v>
      </c>
      <c r="F9" s="41"/>
      <c r="G9" s="41">
        <f>SUBTOTAL(109,t_Monica[Mt Frais])</f>
        <v>120</v>
      </c>
      <c r="H9" s="40"/>
      <c r="I9" s="42">
        <f>SUBTOTAL(109,t_Monica[Tarif])</f>
        <v>5600</v>
      </c>
      <c r="K9" s="52">
        <v>45839</v>
      </c>
      <c r="L9" s="45">
        <f>SUMIF(t_Monica[Prop. Monica],t_Recap_Monica[[#This Row],[Mois]],t_Monica[Mt Inv.])+ +
SUMIF(t_Monica[Prop. Monica],t_Recap_Monica[[#This Row],[Mois]],t_Monica[Loyer à Payer]) +
SUMIF(t_Monica[Prop. Monica],t_Recap_Monica[[#This Row],[Mois]],t_Monica[Mt Frais])</f>
        <v>0</v>
      </c>
      <c r="M9" s="21">
        <f>SUMIF(t_Monica[Prop. Monica],t_Recap_Monica[[#This Row],[Mois]],t_Monica[Tarif])</f>
        <v>0</v>
      </c>
      <c r="N9" s="21">
        <f t="array" ref="N9">IF(K9="", "", M9-L9)</f>
        <v>0</v>
      </c>
      <c r="O9" s="22">
        <f t="shared" si="0"/>
        <v>0</v>
      </c>
    </row>
    <row r="10" spans="2:19" ht="15.6" x14ac:dyDescent="0.3">
      <c r="K10" s="52">
        <v>45870</v>
      </c>
      <c r="L10" s="45">
        <f>SUMIF(t_Monica[Prop. Monica],t_Recap_Monica[[#This Row],[Mois]],t_Monica[Mt Inv.])+ +
SUMIF(t_Monica[Prop. Monica],t_Recap_Monica[[#This Row],[Mois]],t_Monica[Loyer à Payer]) +
SUMIF(t_Monica[Prop. Monica],t_Recap_Monica[[#This Row],[Mois]],t_Monica[Mt Frais])</f>
        <v>0</v>
      </c>
      <c r="M10" s="21">
        <f>SUMIF(t_Monica[Prop. Monica],t_Recap_Monica[[#This Row],[Mois]],t_Monica[Tarif])</f>
        <v>0</v>
      </c>
      <c r="N10" s="21">
        <f t="array" ref="N10">IF(K10="", "", M10-L10)</f>
        <v>0</v>
      </c>
      <c r="O10" s="22">
        <f t="shared" si="0"/>
        <v>0</v>
      </c>
    </row>
    <row r="11" spans="2:19" ht="15.6" x14ac:dyDescent="0.3">
      <c r="K11" s="52">
        <v>45901</v>
      </c>
      <c r="L11" s="45">
        <f>SUMIF(t_Monica[Prop. Monica],t_Recap_Monica[[#This Row],[Mois]],t_Monica[Mt Inv.])+ +
SUMIF(t_Monica[Prop. Monica],t_Recap_Monica[[#This Row],[Mois]],t_Monica[Loyer à Payer]) +
SUMIF(t_Monica[Prop. Monica],t_Recap_Monica[[#This Row],[Mois]],t_Monica[Mt Frais])</f>
        <v>1450</v>
      </c>
      <c r="M11" s="21">
        <f>SUMIF(t_Monica[Prop. Monica],t_Recap_Monica[[#This Row],[Mois]],t_Monica[Tarif])</f>
        <v>2100</v>
      </c>
      <c r="N11" s="21">
        <f t="array" ref="N11">IF(K11="", "", M11-L11)</f>
        <v>650</v>
      </c>
      <c r="O11" s="22">
        <f t="shared" si="0"/>
        <v>0.44827586206896552</v>
      </c>
    </row>
    <row r="12" spans="2:19" ht="15.6" x14ac:dyDescent="0.3">
      <c r="K12" s="52">
        <v>45931</v>
      </c>
      <c r="L12" s="45">
        <f>SUMIF(t_Monica[Prop. Monica],t_Recap_Monica[[#This Row],[Mois]],t_Monica[Mt Inv.])+ +
SUMIF(t_Monica[Prop. Monica],t_Recap_Monica[[#This Row],[Mois]],t_Monica[Loyer à Payer]) +
SUMIF(t_Monica[Prop. Monica],t_Recap_Monica[[#This Row],[Mois]],t_Monica[Mt Frais])</f>
        <v>70</v>
      </c>
      <c r="M12" s="21">
        <f>SUMIF(t_Monica[Prop. Monica],t_Recap_Monica[[#This Row],[Mois]],t_Monica[Tarif])</f>
        <v>1500</v>
      </c>
      <c r="N12" s="21">
        <f t="array" ref="N12">IF(K12="", "", M12-L12)</f>
        <v>1430</v>
      </c>
      <c r="O12" s="22">
        <f t="shared" si="0"/>
        <v>20.428571428571427</v>
      </c>
    </row>
    <row r="13" spans="2:19" ht="15.6" x14ac:dyDescent="0.3">
      <c r="K13" s="52">
        <v>45962</v>
      </c>
      <c r="L13" s="45">
        <f>SUMIF(t_Monica[Prop. Monica],t_Recap_Monica[[#This Row],[Mois]],t_Monica[Mt Inv.])+ +
SUMIF(t_Monica[Prop. Monica],t_Recap_Monica[[#This Row],[Mois]],t_Monica[Loyer à Payer]) +
SUMIF(t_Monica[Prop. Monica],t_Recap_Monica[[#This Row],[Mois]],t_Monica[Mt Frais])</f>
        <v>1000</v>
      </c>
      <c r="M13" s="21">
        <f>SUMIF(t_Monica[Prop. Monica],t_Recap_Monica[[#This Row],[Mois]],t_Monica[Tarif])</f>
        <v>2000</v>
      </c>
      <c r="N13" s="21">
        <f t="array" ref="N13">IF(K13="", "", M13-L13)</f>
        <v>1000</v>
      </c>
      <c r="O13" s="22">
        <f t="shared" si="0"/>
        <v>1</v>
      </c>
      <c r="S13" s="28"/>
    </row>
    <row r="14" spans="2:19" ht="15.6" x14ac:dyDescent="0.3">
      <c r="K14" s="52">
        <v>45992</v>
      </c>
      <c r="L14" s="46">
        <f>SUMIF(t_Monica[Prop. Monica],t_Recap_Monica[[#This Row],[Mois]],t_Monica[Mt Inv.])+ +
SUMIF(t_Monica[Prop. Monica],t_Recap_Monica[[#This Row],[Mois]],t_Monica[Loyer à Payer]) +
SUMIF(t_Monica[Prop. Monica],t_Recap_Monica[[#This Row],[Mois]],t_Monica[Mt Frais])</f>
        <v>0</v>
      </c>
      <c r="M14" s="39">
        <f>SUMIF(t_Monica[Prop. Monica],t_Recap_Monica[[#This Row],[Mois]],t_Monica[Tarif])</f>
        <v>0</v>
      </c>
      <c r="N14" s="39">
        <f t="array" ref="N14">IF(K14="", "", M14-L14)</f>
        <v>0</v>
      </c>
      <c r="O14" s="44">
        <f t="shared" si="0"/>
        <v>0</v>
      </c>
    </row>
    <row r="15" spans="2:19" ht="15.6" x14ac:dyDescent="0.3">
      <c r="K15" s="47" t="s">
        <v>50</v>
      </c>
      <c r="L15" s="48">
        <f>SUBTOTAL(109,t_Recap_Monica[Dépense])</f>
        <v>2520</v>
      </c>
      <c r="M15" s="49">
        <f>SUBTOTAL(109,t_Recap_Monica[Rentrée])</f>
        <v>5600</v>
      </c>
      <c r="N15" s="49">
        <f>SUBTOTAL(109,t_Recap_Monica[Bénéfice])</f>
        <v>3080</v>
      </c>
      <c r="O15" s="50"/>
    </row>
  </sheetData>
  <phoneticPr fontId="6" type="noConversion"/>
  <conditionalFormatting sqref="B3:I8 B10:I30">
    <cfRule type="expression" dxfId="5" priority="2" stopIfTrue="1">
      <formula>AND($B3&gt;0,SUM($C3:$I3)=0)</formula>
    </cfRule>
  </conditionalFormatting>
  <conditionalFormatting sqref="O3:O14">
    <cfRule type="colorScale" priority="3">
      <colorScale>
        <cfvo type="min"/>
        <cfvo type="percentile" val="50"/>
        <cfvo type="max"/>
        <color rgb="FFFFC1C1"/>
        <color rgb="FFFFF2B3"/>
        <color rgb="FF8FD1A0"/>
      </colorScale>
    </cfRule>
  </conditionalFormatting>
  <pageMargins left="0.19685039370078741" right="0.19685039370078741" top="0.19685039370078741" bottom="0.19685039370078741" header="0" footer="0"/>
  <pageSetup paperSize="11" orientation="landscape" horizontalDpi="0" verticalDpi="0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51805834-EC2E-4236-AEA9-53B62195EB2C}">
          <x14:formula1>
            <xm:f>Liste!$B$2:$B$7</xm:f>
          </x14:formula1>
          <xm:sqref>F3:F8</xm:sqref>
        </x14:dataValidation>
        <x14:dataValidation type="list" allowBlank="1" showInputMessage="1" showErrorMessage="1" xr:uid="{F5D72156-32FF-4391-A348-84272662A021}">
          <x14:formula1>
            <xm:f>Liste!$A$2:$A$9</xm:f>
          </x14:formula1>
          <xm:sqref>H4:H8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E984DD-CB5B-4FB8-A2C7-30DF66905AB7}">
  <sheetPr codeName="Feuil8">
    <tabColor rgb="FFFFC000"/>
  </sheetPr>
  <dimension ref="B2:S15"/>
  <sheetViews>
    <sheetView showGridLines="0" workbookViewId="0">
      <selection activeCell="L7" sqref="L7"/>
    </sheetView>
  </sheetViews>
  <sheetFormatPr baseColWidth="10" defaultColWidth="11.44140625" defaultRowHeight="14.4" x14ac:dyDescent="0.3"/>
  <cols>
    <col min="1" max="1" width="2.77734375" style="2" customWidth="1"/>
    <col min="2" max="2" width="14.21875" style="2" customWidth="1"/>
    <col min="3" max="3" width="15.44140625" style="2" customWidth="1"/>
    <col min="4" max="4" width="13.77734375" style="2" customWidth="1"/>
    <col min="5" max="5" width="14.21875" style="2" customWidth="1"/>
    <col min="6" max="7" width="13.77734375" style="2" customWidth="1"/>
    <col min="8" max="8" width="14.21875" style="2" customWidth="1"/>
    <col min="9" max="9" width="13.77734375" style="2" customWidth="1"/>
    <col min="10" max="10" width="2.77734375" style="2" customWidth="1"/>
    <col min="11" max="11" width="13.88671875" style="2" bestFit="1" customWidth="1"/>
    <col min="12" max="12" width="17" style="18" bestFit="1" customWidth="1"/>
    <col min="13" max="13" width="16.109375" style="18" bestFit="1" customWidth="1"/>
    <col min="14" max="14" width="13.77734375" style="18" customWidth="1"/>
    <col min="15" max="15" width="11.44140625" style="19"/>
    <col min="16" max="16384" width="11.44140625" style="2"/>
  </cols>
  <sheetData>
    <row r="2" spans="2:19" ht="15.75" customHeight="1" x14ac:dyDescent="0.3">
      <c r="B2" s="34" t="s">
        <v>47</v>
      </c>
      <c r="C2" s="35" t="s">
        <v>2</v>
      </c>
      <c r="D2" s="35" t="s">
        <v>48</v>
      </c>
      <c r="E2" s="36" t="s">
        <v>6</v>
      </c>
      <c r="F2" s="35" t="s">
        <v>5</v>
      </c>
      <c r="G2" s="35" t="s">
        <v>49</v>
      </c>
      <c r="H2" s="36" t="s">
        <v>14</v>
      </c>
      <c r="I2" s="37" t="s">
        <v>21</v>
      </c>
      <c r="K2" s="38" t="s">
        <v>1</v>
      </c>
      <c r="L2" s="32" t="s">
        <v>22</v>
      </c>
      <c r="M2" s="32" t="s">
        <v>23</v>
      </c>
      <c r="N2" s="32" t="s">
        <v>24</v>
      </c>
      <c r="O2" s="51" t="s">
        <v>32</v>
      </c>
    </row>
    <row r="3" spans="2:19" ht="15" customHeight="1" x14ac:dyDescent="0.3">
      <c r="B3" s="33">
        <v>45901</v>
      </c>
      <c r="C3" s="4"/>
      <c r="D3" s="6"/>
      <c r="E3" s="7"/>
      <c r="F3" s="4"/>
      <c r="G3" s="4"/>
      <c r="H3" s="8"/>
      <c r="I3" s="6"/>
      <c r="K3" s="52">
        <v>45658</v>
      </c>
      <c r="L3" s="45">
        <f>SUMIF(t_Monica5[Prop. Monica],t_Recap_La_Plage[[#This Row],[Mois]],t_Monica5[Mt Inv.])+ +
SUMIF(t_Monica5[Prop. Monica],t_Recap_La_Plage[[#This Row],[Mois]],t_Monica5[Loyer à Payer]) +
SUMIF(t_Monica5[Prop. Monica],t_Recap_La_Plage[[#This Row],[Mois]],t_Monica5[Mt Frais])</f>
        <v>0</v>
      </c>
      <c r="M3" s="21">
        <f>SUMIF(t_Monica5[Prop. Monica],t_Recap_La_Plage[[#This Row],[Mois]],t_Monica5[Tarif])</f>
        <v>0</v>
      </c>
      <c r="N3" s="21">
        <f t="array" ref="N3">IF(K3="", "", M3-L3)</f>
        <v>0</v>
      </c>
      <c r="O3" s="22">
        <f t="shared" ref="O3:O14" si="0">IF(K3="", "", IF(L3=0, 0, N3/L3))</f>
        <v>0</v>
      </c>
    </row>
    <row r="4" spans="2:19" ht="15" customHeight="1" x14ac:dyDescent="0.3">
      <c r="B4" s="33">
        <v>45901</v>
      </c>
      <c r="C4" s="4"/>
      <c r="D4" s="6">
        <v>100</v>
      </c>
      <c r="E4" s="7">
        <v>800</v>
      </c>
      <c r="F4" s="4" t="s">
        <v>17</v>
      </c>
      <c r="G4" s="4">
        <v>50</v>
      </c>
      <c r="H4" s="8" t="s">
        <v>8</v>
      </c>
      <c r="I4" s="6">
        <v>2000</v>
      </c>
      <c r="K4" s="52">
        <v>45689</v>
      </c>
      <c r="L4" s="45">
        <f>SUMIF(t_Monica5[Prop. Monica],t_Recap_La_Plage[[#This Row],[Mois]],t_Monica5[Mt Inv.])+ +
SUMIF(t_Monica5[Prop. Monica],t_Recap_La_Plage[[#This Row],[Mois]],t_Monica5[Loyer à Payer]) +
SUMIF(t_Monica5[Prop. Monica],t_Recap_La_Plage[[#This Row],[Mois]],t_Monica5[Mt Frais])</f>
        <v>0</v>
      </c>
      <c r="M4" s="21">
        <f>SUMIF(t_Monica5[Prop. Monica],t_Recap_La_Plage[[#This Row],[Mois]],t_Monica5[Tarif])</f>
        <v>0</v>
      </c>
      <c r="N4" s="21">
        <f t="array" ref="N4">IF(K4="", "", M4-L4)</f>
        <v>0</v>
      </c>
      <c r="O4" s="22">
        <f t="shared" si="0"/>
        <v>0</v>
      </c>
    </row>
    <row r="5" spans="2:19" ht="15.6" x14ac:dyDescent="0.3">
      <c r="B5" s="33">
        <v>45931</v>
      </c>
      <c r="C5" s="4"/>
      <c r="D5" s="6"/>
      <c r="E5" s="7"/>
      <c r="F5" s="4"/>
      <c r="G5" s="4"/>
      <c r="H5" s="8"/>
      <c r="I5" s="6"/>
      <c r="K5" s="52">
        <v>45717</v>
      </c>
      <c r="L5" s="45">
        <f>SUMIF(t_Monica5[Prop. Monica],t_Recap_La_Plage[[#This Row],[Mois]],t_Monica5[Mt Inv.])+ +
SUMIF(t_Monica5[Prop. Monica],t_Recap_La_Plage[[#This Row],[Mois]],t_Monica5[Loyer à Payer]) +
SUMIF(t_Monica5[Prop. Monica],t_Recap_La_Plage[[#This Row],[Mois]],t_Monica5[Mt Frais])</f>
        <v>0</v>
      </c>
      <c r="M5" s="21">
        <f>SUMIF(t_Monica5[Prop. Monica],t_Recap_La_Plage[[#This Row],[Mois]],t_Monica5[Tarif])</f>
        <v>0</v>
      </c>
      <c r="N5" s="21">
        <f t="array" ref="N5">IF(K5="", "", M5-L5)</f>
        <v>0</v>
      </c>
      <c r="O5" s="22">
        <f t="shared" si="0"/>
        <v>0</v>
      </c>
    </row>
    <row r="6" spans="2:19" ht="15.6" x14ac:dyDescent="0.3">
      <c r="B6" s="33">
        <v>45931</v>
      </c>
      <c r="C6" s="12"/>
      <c r="D6" s="9">
        <v>280</v>
      </c>
      <c r="E6" s="10">
        <v>100</v>
      </c>
      <c r="F6" s="12" t="s">
        <v>16</v>
      </c>
      <c r="G6" s="12">
        <v>35</v>
      </c>
      <c r="H6" s="13" t="s">
        <v>9</v>
      </c>
      <c r="I6" s="9">
        <v>300</v>
      </c>
      <c r="K6" s="52">
        <v>45748</v>
      </c>
      <c r="L6" s="45">
        <f>SUMIF(t_Monica5[Prop. Monica],t_Recap_La_Plage[[#This Row],[Mois]],t_Monica5[Mt Inv.])+ +
SUMIF(t_Monica5[Prop. Monica],t_Recap_La_Plage[[#This Row],[Mois]],t_Monica5[Loyer à Payer]) +
SUMIF(t_Monica5[Prop. Monica],t_Recap_La_Plage[[#This Row],[Mois]],t_Monica5[Mt Frais])</f>
        <v>0</v>
      </c>
      <c r="M6" s="21">
        <f>SUMIF(t_Monica5[Prop. Monica],t_Recap_La_Plage[[#This Row],[Mois]],t_Monica5[Tarif])</f>
        <v>0</v>
      </c>
      <c r="N6" s="21">
        <f t="array" ref="N6">IF(K6="", "", M6-L6)</f>
        <v>0</v>
      </c>
      <c r="O6" s="22">
        <f t="shared" si="0"/>
        <v>0</v>
      </c>
    </row>
    <row r="7" spans="2:19" ht="15.6" x14ac:dyDescent="0.3">
      <c r="B7" s="40" t="s">
        <v>50</v>
      </c>
      <c r="C7" s="41"/>
      <c r="D7" s="42">
        <f>SUBTOTAL(109,t_Monica5[Mt Inv.])</f>
        <v>380</v>
      </c>
      <c r="E7" s="43">
        <f>SUBTOTAL(109,t_Monica5[Loyer à Payer])</f>
        <v>900</v>
      </c>
      <c r="F7" s="41"/>
      <c r="G7" s="41">
        <f>SUBTOTAL(109,t_Monica5[Mt Frais])</f>
        <v>85</v>
      </c>
      <c r="H7" s="40"/>
      <c r="I7" s="42">
        <f>SUBTOTAL(109,t_Monica5[Tarif])</f>
        <v>2300</v>
      </c>
      <c r="K7" s="52">
        <v>45778</v>
      </c>
      <c r="L7" s="45">
        <f>SUMIF(t_Monica5[Prop. Monica],t_Recap_La_Plage[[#This Row],[Mois]],t_Monica5[Mt Inv.])+ +
SUMIF(t_Monica5[Prop. Monica],t_Recap_La_Plage[[#This Row],[Mois]],t_Monica5[Loyer à Payer]) +
SUMIF(t_Monica5[Prop. Monica],t_Recap_La_Plage[[#This Row],[Mois]],t_Monica5[Mt Frais])</f>
        <v>0</v>
      </c>
      <c r="M7" s="21">
        <f>SUMIF(t_Monica5[Prop. Monica],t_Recap_La_Plage[[#This Row],[Mois]],t_Monica5[Tarif])</f>
        <v>0</v>
      </c>
      <c r="N7" s="21">
        <f t="array" ref="N7">IF(K7="", "", M7-L7)</f>
        <v>0</v>
      </c>
      <c r="O7" s="22">
        <f t="shared" si="0"/>
        <v>0</v>
      </c>
    </row>
    <row r="8" spans="2:19" ht="15.6" x14ac:dyDescent="0.3">
      <c r="K8" s="52">
        <v>45809</v>
      </c>
      <c r="L8" s="45">
        <f>SUMIF(t_Monica5[Prop. Monica],t_Recap_La_Plage[[#This Row],[Mois]],t_Monica5[Mt Inv.])+ +
SUMIF(t_Monica5[Prop. Monica],t_Recap_La_Plage[[#This Row],[Mois]],t_Monica5[Loyer à Payer]) +
SUMIF(t_Monica5[Prop. Monica],t_Recap_La_Plage[[#This Row],[Mois]],t_Monica5[Mt Frais])</f>
        <v>0</v>
      </c>
      <c r="M8" s="21">
        <f>SUMIF(t_Monica5[Prop. Monica],t_Recap_La_Plage[[#This Row],[Mois]],t_Monica5[Tarif])</f>
        <v>0</v>
      </c>
      <c r="N8" s="21">
        <f t="array" ref="N8">IF(K8="", "", M8-L8)</f>
        <v>0</v>
      </c>
      <c r="O8" s="22">
        <f t="shared" si="0"/>
        <v>0</v>
      </c>
    </row>
    <row r="9" spans="2:19" ht="15.6" x14ac:dyDescent="0.3">
      <c r="K9" s="52">
        <v>45839</v>
      </c>
      <c r="L9" s="45">
        <f>SUMIF(t_Monica5[Prop. Monica],t_Recap_La_Plage[[#This Row],[Mois]],t_Monica5[Mt Inv.])+ +
SUMIF(t_Monica5[Prop. Monica],t_Recap_La_Plage[[#This Row],[Mois]],t_Monica5[Loyer à Payer]) +
SUMIF(t_Monica5[Prop. Monica],t_Recap_La_Plage[[#This Row],[Mois]],t_Monica5[Mt Frais])</f>
        <v>0</v>
      </c>
      <c r="M9" s="21">
        <f>SUMIF(t_Monica5[Prop. Monica],t_Recap_La_Plage[[#This Row],[Mois]],t_Monica5[Tarif])</f>
        <v>0</v>
      </c>
      <c r="N9" s="21">
        <f t="array" ref="N9">IF(K9="", "", M9-L9)</f>
        <v>0</v>
      </c>
      <c r="O9" s="22">
        <f t="shared" si="0"/>
        <v>0</v>
      </c>
    </row>
    <row r="10" spans="2:19" ht="15.6" x14ac:dyDescent="0.3">
      <c r="K10" s="52">
        <v>45870</v>
      </c>
      <c r="L10" s="45">
        <f>SUMIF(t_Monica5[Prop. Monica],t_Recap_La_Plage[[#This Row],[Mois]],t_Monica5[Mt Inv.])+ +
SUMIF(t_Monica5[Prop. Monica],t_Recap_La_Plage[[#This Row],[Mois]],t_Monica5[Loyer à Payer]) +
SUMIF(t_Monica5[Prop. Monica],t_Recap_La_Plage[[#This Row],[Mois]],t_Monica5[Mt Frais])</f>
        <v>0</v>
      </c>
      <c r="M10" s="21">
        <f>SUMIF(t_Monica5[Prop. Monica],t_Recap_La_Plage[[#This Row],[Mois]],t_Monica5[Tarif])</f>
        <v>0</v>
      </c>
      <c r="N10" s="21">
        <f t="array" ref="N10">IF(K10="", "", M10-L10)</f>
        <v>0</v>
      </c>
      <c r="O10" s="22">
        <f t="shared" si="0"/>
        <v>0</v>
      </c>
    </row>
    <row r="11" spans="2:19" ht="15.6" x14ac:dyDescent="0.3">
      <c r="K11" s="52">
        <v>45901</v>
      </c>
      <c r="L11" s="45">
        <f>SUMIF(t_Monica5[Prop. Monica],t_Recap_La_Plage[[#This Row],[Mois]],t_Monica5[Mt Inv.])+ +
SUMIF(t_Monica5[Prop. Monica],t_Recap_La_Plage[[#This Row],[Mois]],t_Monica5[Loyer à Payer]) +
SUMIF(t_Monica5[Prop. Monica],t_Recap_La_Plage[[#This Row],[Mois]],t_Monica5[Mt Frais])</f>
        <v>950</v>
      </c>
      <c r="M11" s="21">
        <f>SUMIF(t_Monica5[Prop. Monica],t_Recap_La_Plage[[#This Row],[Mois]],t_Monica5[Tarif])</f>
        <v>2000</v>
      </c>
      <c r="N11" s="21">
        <f t="array" ref="N11">IF(K11="", "", M11-L11)</f>
        <v>1050</v>
      </c>
      <c r="O11" s="22">
        <f t="shared" si="0"/>
        <v>1.1052631578947369</v>
      </c>
    </row>
    <row r="12" spans="2:19" ht="15.6" x14ac:dyDescent="0.3">
      <c r="K12" s="52">
        <v>45931</v>
      </c>
      <c r="L12" s="45">
        <f>SUMIF(t_Monica5[Prop. Monica],t_Recap_La_Plage[[#This Row],[Mois]],t_Monica5[Mt Inv.])+ +
SUMIF(t_Monica5[Prop. Monica],t_Recap_La_Plage[[#This Row],[Mois]],t_Monica5[Loyer à Payer]) +
SUMIF(t_Monica5[Prop. Monica],t_Recap_La_Plage[[#This Row],[Mois]],t_Monica5[Mt Frais])</f>
        <v>415</v>
      </c>
      <c r="M12" s="21">
        <f>SUMIF(t_Monica5[Prop. Monica],t_Recap_La_Plage[[#This Row],[Mois]],t_Monica5[Tarif])</f>
        <v>300</v>
      </c>
      <c r="N12" s="21">
        <f t="array" ref="N12">IF(K12="", "", M12-L12)</f>
        <v>-115</v>
      </c>
      <c r="O12" s="22">
        <f t="shared" si="0"/>
        <v>-0.27710843373493976</v>
      </c>
    </row>
    <row r="13" spans="2:19" ht="15.6" x14ac:dyDescent="0.3">
      <c r="K13" s="52">
        <v>45962</v>
      </c>
      <c r="L13" s="45">
        <f>SUMIF(t_Monica5[Prop. Monica],t_Recap_La_Plage[[#This Row],[Mois]],t_Monica5[Mt Inv.])+ +
SUMIF(t_Monica5[Prop. Monica],t_Recap_La_Plage[[#This Row],[Mois]],t_Monica5[Loyer à Payer]) +
SUMIF(t_Monica5[Prop. Monica],t_Recap_La_Plage[[#This Row],[Mois]],t_Monica5[Mt Frais])</f>
        <v>0</v>
      </c>
      <c r="M13" s="21">
        <f>SUMIF(t_Monica5[Prop. Monica],t_Recap_La_Plage[[#This Row],[Mois]],t_Monica5[Tarif])</f>
        <v>0</v>
      </c>
      <c r="N13" s="21">
        <f t="array" ref="N13">IF(K13="", "", M13-L13)</f>
        <v>0</v>
      </c>
      <c r="O13" s="22">
        <f t="shared" si="0"/>
        <v>0</v>
      </c>
      <c r="S13" s="28"/>
    </row>
    <row r="14" spans="2:19" ht="15.6" x14ac:dyDescent="0.3">
      <c r="K14" s="52">
        <v>45992</v>
      </c>
      <c r="L14" s="46">
        <f>SUMIF(t_Monica5[Prop. Monica],t_Recap_La_Plage[[#This Row],[Mois]],t_Monica5[Mt Inv.])+ +
SUMIF(t_Monica5[Prop. Monica],t_Recap_La_Plage[[#This Row],[Mois]],t_Monica5[Loyer à Payer]) +
SUMIF(t_Monica5[Prop. Monica],t_Recap_La_Plage[[#This Row],[Mois]],t_Monica5[Mt Frais])</f>
        <v>0</v>
      </c>
      <c r="M14" s="39">
        <f>SUMIF(t_Monica5[Prop. Monica],t_Recap_La_Plage[[#This Row],[Mois]],t_Monica5[Tarif])</f>
        <v>0</v>
      </c>
      <c r="N14" s="39">
        <f t="array" ref="N14">IF(K14="", "", M14-L14)</f>
        <v>0</v>
      </c>
      <c r="O14" s="44">
        <f t="shared" si="0"/>
        <v>0</v>
      </c>
    </row>
    <row r="15" spans="2:19" ht="15.6" x14ac:dyDescent="0.3">
      <c r="K15" s="47" t="s">
        <v>50</v>
      </c>
      <c r="L15" s="48">
        <f>SUBTOTAL(109,t_Recap_La_Plage[Dépense])</f>
        <v>1365</v>
      </c>
      <c r="M15" s="49">
        <f>SUBTOTAL(109,t_Recap_La_Plage[Rentrée])</f>
        <v>2300</v>
      </c>
      <c r="N15" s="49">
        <f>SUBTOTAL(109,t_Recap_La_Plage[Bénéfice])</f>
        <v>935</v>
      </c>
      <c r="O15" s="50"/>
    </row>
  </sheetData>
  <conditionalFormatting sqref="B3:I3 B4 B5:I5 B6 B8:I28">
    <cfRule type="expression" dxfId="4" priority="3" stopIfTrue="1">
      <formula>AND($B3&gt;0,SUM($C3:$I3)=0)</formula>
    </cfRule>
  </conditionalFormatting>
  <conditionalFormatting sqref="C4:I4">
    <cfRule type="expression" dxfId="3" priority="2">
      <formula>AND($A4&lt;&gt;"", LEN($A4)&gt;2)</formula>
    </cfRule>
  </conditionalFormatting>
  <conditionalFormatting sqref="C6:I6">
    <cfRule type="expression" dxfId="2" priority="1">
      <formula>AND($A6&lt;&gt;"", LEN($A6)&gt;2)</formula>
    </cfRule>
  </conditionalFormatting>
  <conditionalFormatting sqref="O3:O14">
    <cfRule type="colorScale" priority="4">
      <colorScale>
        <cfvo type="min"/>
        <cfvo type="percentile" val="50"/>
        <cfvo type="max"/>
        <color rgb="FFFFC1C1"/>
        <color rgb="FFFFF2B3"/>
        <color rgb="FF8FD1A0"/>
      </colorScale>
    </cfRule>
  </conditionalFormatting>
  <pageMargins left="0.19685039370078741" right="0.19685039370078741" top="0.19685039370078741" bottom="0.19685039370078741" header="0" footer="0"/>
  <pageSetup paperSize="11" orientation="landscape" horizontalDpi="0" verticalDpi="0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BA7AF14A-3632-48A4-B273-5CF7EBC45FE7}">
          <x14:formula1>
            <xm:f>Liste!$A$2:$A$9</xm:f>
          </x14:formula1>
          <xm:sqref>H4:H6</xm:sqref>
        </x14:dataValidation>
        <x14:dataValidation type="list" allowBlank="1" showInputMessage="1" showErrorMessage="1" xr:uid="{8B1DA950-553B-499D-B9B8-BCDCBE1A3977}">
          <x14:formula1>
            <xm:f>Liste!$B$2:$B$7</xm:f>
          </x14:formula1>
          <xm:sqref>F3:F6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73BE12-8F0D-4C20-82CD-52ACDC77D827}">
  <sheetPr codeName="Feuil9">
    <tabColor rgb="FFFFC000"/>
  </sheetPr>
  <dimension ref="B2:S15"/>
  <sheetViews>
    <sheetView showGridLines="0" topLeftCell="A4" workbookViewId="0">
      <selection activeCell="L6" sqref="L6"/>
    </sheetView>
  </sheetViews>
  <sheetFormatPr baseColWidth="10" defaultColWidth="11.44140625" defaultRowHeight="14.4" x14ac:dyDescent="0.3"/>
  <cols>
    <col min="1" max="1" width="2.77734375" style="2" customWidth="1"/>
    <col min="2" max="2" width="14.21875" style="2" customWidth="1"/>
    <col min="3" max="3" width="15.44140625" style="2" customWidth="1"/>
    <col min="4" max="4" width="13.77734375" style="2" customWidth="1"/>
    <col min="5" max="5" width="14.21875" style="2" customWidth="1"/>
    <col min="6" max="7" width="13.77734375" style="2" customWidth="1"/>
    <col min="8" max="8" width="14.21875" style="2" customWidth="1"/>
    <col min="9" max="9" width="13.77734375" style="2" customWidth="1"/>
    <col min="10" max="10" width="2.77734375" style="2" customWidth="1"/>
    <col min="11" max="11" width="13.88671875" style="2" bestFit="1" customWidth="1"/>
    <col min="12" max="12" width="17" style="18" bestFit="1" customWidth="1"/>
    <col min="13" max="13" width="16.109375" style="18" bestFit="1" customWidth="1"/>
    <col min="14" max="14" width="13.77734375" style="18" customWidth="1"/>
    <col min="15" max="15" width="11.44140625" style="19"/>
    <col min="16" max="16384" width="11.44140625" style="2"/>
  </cols>
  <sheetData>
    <row r="2" spans="2:19" ht="15.75" customHeight="1" x14ac:dyDescent="0.3">
      <c r="B2" s="34" t="s">
        <v>47</v>
      </c>
      <c r="C2" s="35" t="s">
        <v>2</v>
      </c>
      <c r="D2" s="35" t="s">
        <v>48</v>
      </c>
      <c r="E2" s="36" t="s">
        <v>6</v>
      </c>
      <c r="F2" s="35" t="s">
        <v>5</v>
      </c>
      <c r="G2" s="35" t="s">
        <v>49</v>
      </c>
      <c r="H2" s="36" t="s">
        <v>14</v>
      </c>
      <c r="I2" s="37" t="s">
        <v>21</v>
      </c>
      <c r="K2" s="38" t="s">
        <v>1</v>
      </c>
      <c r="L2" s="32" t="s">
        <v>22</v>
      </c>
      <c r="M2" s="32" t="s">
        <v>23</v>
      </c>
      <c r="N2" s="32" t="s">
        <v>24</v>
      </c>
      <c r="O2" s="51" t="s">
        <v>32</v>
      </c>
    </row>
    <row r="3" spans="2:19" ht="15" customHeight="1" x14ac:dyDescent="0.3">
      <c r="B3" s="33">
        <v>45901</v>
      </c>
      <c r="C3" s="4"/>
      <c r="D3" s="6"/>
      <c r="E3" s="7"/>
      <c r="F3" s="4"/>
      <c r="G3" s="4"/>
      <c r="H3" s="8"/>
      <c r="I3" s="6"/>
      <c r="K3" s="52">
        <v>45658</v>
      </c>
      <c r="L3" s="45">
        <f>SUMIF(t_Monica57[Prop. Monica],t_Recap_Olho_Marinho[[#This Row],[Mois]],t_Monica57[Mt Inv.])+ +
SUMIF(t_Monica57[Prop. Monica],t_Recap_Olho_Marinho[[#This Row],[Mois]],t_Monica57[Loyer à Payer]) +
SUMIF(t_Monica57[Prop. Monica],t_Recap_Olho_Marinho[[#This Row],[Mois]],t_Monica57[Mt Frais])</f>
        <v>0</v>
      </c>
      <c r="M3" s="21">
        <f>SUMIF(t_Monica57[Prop. Monica],t_Recap_Olho_Marinho[[#This Row],[Mois]],t_Monica57[Tarif])</f>
        <v>0</v>
      </c>
      <c r="N3" s="21">
        <f t="array" ref="N3">IF(K3="", "", M3-L3)</f>
        <v>0</v>
      </c>
      <c r="O3" s="22">
        <f t="shared" ref="O3:O14" si="0">IF(K3="", "", IF(L3=0, 0, N3/L3))</f>
        <v>0</v>
      </c>
    </row>
    <row r="4" spans="2:19" ht="15" customHeight="1" x14ac:dyDescent="0.3">
      <c r="B4" s="33">
        <v>45901</v>
      </c>
      <c r="C4" s="4"/>
      <c r="D4" s="6"/>
      <c r="E4" s="7">
        <v>500</v>
      </c>
      <c r="F4" s="4" t="s">
        <v>17</v>
      </c>
      <c r="G4" s="4">
        <v>50</v>
      </c>
      <c r="H4" s="8" t="s">
        <v>8</v>
      </c>
      <c r="I4" s="6">
        <v>900</v>
      </c>
      <c r="K4" s="52">
        <v>45689</v>
      </c>
      <c r="L4" s="45">
        <f>SUMIF(t_Monica57[Prop. Monica],t_Recap_Olho_Marinho[[#This Row],[Mois]],t_Monica57[Mt Inv.])+ +
SUMIF(t_Monica57[Prop. Monica],t_Recap_Olho_Marinho[[#This Row],[Mois]],t_Monica57[Loyer à Payer]) +
SUMIF(t_Monica57[Prop. Monica],t_Recap_Olho_Marinho[[#This Row],[Mois]],t_Monica57[Mt Frais])</f>
        <v>0</v>
      </c>
      <c r="M4" s="21">
        <f>SUMIF(t_Monica57[Prop. Monica],t_Recap_Olho_Marinho[[#This Row],[Mois]],t_Monica57[Tarif])</f>
        <v>0</v>
      </c>
      <c r="N4" s="21">
        <f t="array" ref="N4">IF(K4="", "", M4-L4)</f>
        <v>0</v>
      </c>
      <c r="O4" s="22">
        <f t="shared" si="0"/>
        <v>0</v>
      </c>
    </row>
    <row r="5" spans="2:19" ht="15.6" x14ac:dyDescent="0.3">
      <c r="B5" s="33">
        <v>45931</v>
      </c>
      <c r="C5" s="12"/>
      <c r="D5" s="9"/>
      <c r="E5" s="10"/>
      <c r="F5" s="12"/>
      <c r="G5" s="12"/>
      <c r="H5" s="13"/>
      <c r="I5" s="9"/>
      <c r="K5" s="52">
        <v>45717</v>
      </c>
      <c r="L5" s="45">
        <f>SUMIF(t_Monica57[Prop. Monica],t_Recap_Olho_Marinho[[#This Row],[Mois]],t_Monica57[Mt Inv.])+ +
SUMIF(t_Monica57[Prop. Monica],t_Recap_Olho_Marinho[[#This Row],[Mois]],t_Monica57[Loyer à Payer]) +
SUMIF(t_Monica57[Prop. Monica],t_Recap_Olho_Marinho[[#This Row],[Mois]],t_Monica57[Mt Frais])</f>
        <v>0</v>
      </c>
      <c r="M5" s="21">
        <f>SUMIF(t_Monica57[Prop. Monica],t_Recap_Olho_Marinho[[#This Row],[Mois]],t_Monica57[Tarif])</f>
        <v>0</v>
      </c>
      <c r="N5" s="21">
        <f t="array" ref="N5">IF(K5="", "", M5-L5)</f>
        <v>0</v>
      </c>
      <c r="O5" s="22">
        <f t="shared" si="0"/>
        <v>0</v>
      </c>
    </row>
    <row r="6" spans="2:19" ht="15.6" x14ac:dyDescent="0.3">
      <c r="B6" s="33">
        <v>45931</v>
      </c>
      <c r="C6" s="12"/>
      <c r="D6" s="9"/>
      <c r="E6" s="10">
        <v>100</v>
      </c>
      <c r="F6" s="12"/>
      <c r="G6" s="12">
        <v>20</v>
      </c>
      <c r="H6" s="13" t="s">
        <v>9</v>
      </c>
      <c r="I6" s="9">
        <v>500</v>
      </c>
      <c r="K6" s="52">
        <v>45748</v>
      </c>
      <c r="L6" s="45">
        <f>SUMIF(t_Monica57[Prop. Monica],t_Recap_Olho_Marinho[[#This Row],[Mois]],t_Monica57[Mt Inv.])+ +
SUMIF(t_Monica57[Prop. Monica],t_Recap_Olho_Marinho[[#This Row],[Mois]],t_Monica57[Loyer à Payer]) +
SUMIF(t_Monica57[Prop. Monica],t_Recap_Olho_Marinho[[#This Row],[Mois]],t_Monica57[Mt Frais])</f>
        <v>0</v>
      </c>
      <c r="M6" s="21">
        <f>SUMIF(t_Monica57[Prop. Monica],t_Recap_Olho_Marinho[[#This Row],[Mois]],t_Monica57[Tarif])</f>
        <v>0</v>
      </c>
      <c r="N6" s="21">
        <f t="array" ref="N6">IF(K6="", "", M6-L6)</f>
        <v>0</v>
      </c>
      <c r="O6" s="22">
        <f t="shared" si="0"/>
        <v>0</v>
      </c>
    </row>
    <row r="7" spans="2:19" ht="15.6" x14ac:dyDescent="0.3">
      <c r="B7" s="40" t="s">
        <v>50</v>
      </c>
      <c r="C7" s="41"/>
      <c r="D7" s="42">
        <f>SUBTOTAL(109,t_Monica57[Mt Inv.])</f>
        <v>0</v>
      </c>
      <c r="E7" s="43">
        <f>SUBTOTAL(109,t_Monica57[Loyer à Payer])</f>
        <v>600</v>
      </c>
      <c r="F7" s="41"/>
      <c r="G7" s="41">
        <f>SUBTOTAL(109,t_Monica57[Mt Frais])</f>
        <v>70</v>
      </c>
      <c r="H7" s="40"/>
      <c r="I7" s="42">
        <f>SUBTOTAL(109,t_Monica57[Tarif])</f>
        <v>1400</v>
      </c>
      <c r="K7" s="52">
        <v>45778</v>
      </c>
      <c r="L7" s="45">
        <f>SUMIF(t_Monica57[Prop. Monica],t_Recap_Olho_Marinho[[#This Row],[Mois]],t_Monica57[Mt Inv.])+ +
SUMIF(t_Monica57[Prop. Monica],t_Recap_Olho_Marinho[[#This Row],[Mois]],t_Monica57[Loyer à Payer]) +
SUMIF(t_Monica57[Prop. Monica],t_Recap_Olho_Marinho[[#This Row],[Mois]],t_Monica57[Mt Frais])</f>
        <v>0</v>
      </c>
      <c r="M7" s="21">
        <f>SUMIF(t_Monica57[Prop. Monica],t_Recap_Olho_Marinho[[#This Row],[Mois]],t_Monica57[Tarif])</f>
        <v>0</v>
      </c>
      <c r="N7" s="21">
        <f t="array" ref="N7">IF(K7="", "", M7-L7)</f>
        <v>0</v>
      </c>
      <c r="O7" s="22">
        <f t="shared" si="0"/>
        <v>0</v>
      </c>
    </row>
    <row r="8" spans="2:19" ht="15.6" x14ac:dyDescent="0.3">
      <c r="K8" s="52">
        <v>45809</v>
      </c>
      <c r="L8" s="45">
        <f>SUMIF(t_Monica57[Prop. Monica],t_Recap_Olho_Marinho[[#This Row],[Mois]],t_Monica57[Mt Inv.])+ +
SUMIF(t_Monica57[Prop. Monica],t_Recap_Olho_Marinho[[#This Row],[Mois]],t_Monica57[Loyer à Payer]) +
SUMIF(t_Monica57[Prop. Monica],t_Recap_Olho_Marinho[[#This Row],[Mois]],t_Monica57[Mt Frais])</f>
        <v>0</v>
      </c>
      <c r="M8" s="21">
        <f>SUMIF(t_Monica57[Prop. Monica],t_Recap_Olho_Marinho[[#This Row],[Mois]],t_Monica57[Tarif])</f>
        <v>0</v>
      </c>
      <c r="N8" s="21">
        <f t="array" ref="N8">IF(K8="", "", M8-L8)</f>
        <v>0</v>
      </c>
      <c r="O8" s="22">
        <f t="shared" si="0"/>
        <v>0</v>
      </c>
    </row>
    <row r="9" spans="2:19" ht="15.6" x14ac:dyDescent="0.3">
      <c r="K9" s="52">
        <v>45839</v>
      </c>
      <c r="L9" s="45">
        <f>SUMIF(t_Monica57[Prop. Monica],t_Recap_Olho_Marinho[[#This Row],[Mois]],t_Monica57[Mt Inv.])+ +
SUMIF(t_Monica57[Prop. Monica],t_Recap_Olho_Marinho[[#This Row],[Mois]],t_Monica57[Loyer à Payer]) +
SUMIF(t_Monica57[Prop. Monica],t_Recap_Olho_Marinho[[#This Row],[Mois]],t_Monica57[Mt Frais])</f>
        <v>0</v>
      </c>
      <c r="M9" s="21">
        <f>SUMIF(t_Monica57[Prop. Monica],t_Recap_Olho_Marinho[[#This Row],[Mois]],t_Monica57[Tarif])</f>
        <v>0</v>
      </c>
      <c r="N9" s="21">
        <f t="array" ref="N9">IF(K9="", "", M9-L9)</f>
        <v>0</v>
      </c>
      <c r="O9" s="22">
        <f t="shared" si="0"/>
        <v>0</v>
      </c>
    </row>
    <row r="10" spans="2:19" ht="15.6" x14ac:dyDescent="0.3">
      <c r="K10" s="52">
        <v>45870</v>
      </c>
      <c r="L10" s="45">
        <f>SUMIF(t_Monica57[Prop. Monica],t_Recap_Olho_Marinho[[#This Row],[Mois]],t_Monica57[Mt Inv.])+ +
SUMIF(t_Monica57[Prop. Monica],t_Recap_Olho_Marinho[[#This Row],[Mois]],t_Monica57[Loyer à Payer]) +
SUMIF(t_Monica57[Prop. Monica],t_Recap_Olho_Marinho[[#This Row],[Mois]],t_Monica57[Mt Frais])</f>
        <v>0</v>
      </c>
      <c r="M10" s="21">
        <f>SUMIF(t_Monica57[Prop. Monica],t_Recap_Olho_Marinho[[#This Row],[Mois]],t_Monica57[Tarif])</f>
        <v>0</v>
      </c>
      <c r="N10" s="21">
        <f t="array" ref="N10">IF(K10="", "", M10-L10)</f>
        <v>0</v>
      </c>
      <c r="O10" s="22">
        <f t="shared" si="0"/>
        <v>0</v>
      </c>
    </row>
    <row r="11" spans="2:19" ht="15.6" x14ac:dyDescent="0.3">
      <c r="K11" s="52">
        <v>45901</v>
      </c>
      <c r="L11" s="45">
        <f>SUMIF(t_Monica57[Prop. Monica],t_Recap_Olho_Marinho[[#This Row],[Mois]],t_Monica57[Mt Inv.])+ +
SUMIF(t_Monica57[Prop. Monica],t_Recap_Olho_Marinho[[#This Row],[Mois]],t_Monica57[Loyer à Payer]) +
SUMIF(t_Monica57[Prop. Monica],t_Recap_Olho_Marinho[[#This Row],[Mois]],t_Monica57[Mt Frais])</f>
        <v>550</v>
      </c>
      <c r="M11" s="21">
        <f>SUMIF(t_Monica57[Prop. Monica],t_Recap_Olho_Marinho[[#This Row],[Mois]],t_Monica57[Tarif])</f>
        <v>900</v>
      </c>
      <c r="N11" s="21">
        <f t="array" ref="N11">IF(K11="", "", M11-L11)</f>
        <v>350</v>
      </c>
      <c r="O11" s="22">
        <f t="shared" si="0"/>
        <v>0.63636363636363635</v>
      </c>
    </row>
    <row r="12" spans="2:19" ht="15.6" x14ac:dyDescent="0.3">
      <c r="K12" s="52">
        <v>45931</v>
      </c>
      <c r="L12" s="45">
        <f>SUMIF(t_Monica57[Prop. Monica],t_Recap_Olho_Marinho[[#This Row],[Mois]],t_Monica57[Mt Inv.])+ +
SUMIF(t_Monica57[Prop. Monica],t_Recap_Olho_Marinho[[#This Row],[Mois]],t_Monica57[Loyer à Payer]) +
SUMIF(t_Monica57[Prop. Monica],t_Recap_Olho_Marinho[[#This Row],[Mois]],t_Monica57[Mt Frais])</f>
        <v>120</v>
      </c>
      <c r="M12" s="21">
        <f>SUMIF(t_Monica57[Prop. Monica],t_Recap_Olho_Marinho[[#This Row],[Mois]],t_Monica57[Tarif])</f>
        <v>500</v>
      </c>
      <c r="N12" s="21">
        <f t="array" ref="N12">IF(K12="", "", M12-L12)</f>
        <v>380</v>
      </c>
      <c r="O12" s="22">
        <f t="shared" si="0"/>
        <v>3.1666666666666665</v>
      </c>
    </row>
    <row r="13" spans="2:19" ht="15.6" x14ac:dyDescent="0.3">
      <c r="K13" s="52">
        <v>45962</v>
      </c>
      <c r="L13" s="45">
        <f>SUMIF(t_Monica57[Prop. Monica],t_Recap_Olho_Marinho[[#This Row],[Mois]],t_Monica57[Mt Inv.])+ +
SUMIF(t_Monica57[Prop. Monica],t_Recap_Olho_Marinho[[#This Row],[Mois]],t_Monica57[Loyer à Payer]) +
SUMIF(t_Monica57[Prop. Monica],t_Recap_Olho_Marinho[[#This Row],[Mois]],t_Monica57[Mt Frais])</f>
        <v>0</v>
      </c>
      <c r="M13" s="21">
        <f>SUMIF(t_Monica57[Prop. Monica],t_Recap_Olho_Marinho[[#This Row],[Mois]],t_Monica57[Tarif])</f>
        <v>0</v>
      </c>
      <c r="N13" s="21">
        <f t="array" ref="N13">IF(K13="", "", M13-L13)</f>
        <v>0</v>
      </c>
      <c r="O13" s="22">
        <f t="shared" si="0"/>
        <v>0</v>
      </c>
      <c r="S13" s="28"/>
    </row>
    <row r="14" spans="2:19" ht="15.6" x14ac:dyDescent="0.3">
      <c r="K14" s="52">
        <v>45992</v>
      </c>
      <c r="L14" s="46">
        <f>SUMIF(t_Monica57[Prop. Monica],t_Recap_Olho_Marinho[[#This Row],[Mois]],t_Monica57[Mt Inv.])+ +
SUMIF(t_Monica57[Prop. Monica],t_Recap_Olho_Marinho[[#This Row],[Mois]],t_Monica57[Loyer à Payer]) +
SUMIF(t_Monica57[Prop. Monica],t_Recap_Olho_Marinho[[#This Row],[Mois]],t_Monica57[Mt Frais])</f>
        <v>0</v>
      </c>
      <c r="M14" s="39">
        <f>SUMIF(t_Monica57[Prop. Monica],t_Recap_Olho_Marinho[[#This Row],[Mois]],t_Monica57[Tarif])</f>
        <v>0</v>
      </c>
      <c r="N14" s="39">
        <f t="array" ref="N14">IF(K14="", "", M14-L14)</f>
        <v>0</v>
      </c>
      <c r="O14" s="44">
        <f t="shared" si="0"/>
        <v>0</v>
      </c>
    </row>
    <row r="15" spans="2:19" ht="15.6" x14ac:dyDescent="0.3">
      <c r="K15" s="47" t="s">
        <v>50</v>
      </c>
      <c r="L15" s="48">
        <f>SUBTOTAL(109,t_Recap_Olho_Marinho[Dépense])</f>
        <v>670</v>
      </c>
      <c r="M15" s="49">
        <f>SUBTOTAL(109,t_Recap_Olho_Marinho[Rentrée])</f>
        <v>1400</v>
      </c>
      <c r="N15" s="49">
        <f>SUBTOTAL(109,t_Recap_Olho_Marinho[Bénéfice])</f>
        <v>730</v>
      </c>
      <c r="O15" s="50"/>
    </row>
  </sheetData>
  <conditionalFormatting sqref="B3:I3 B4:B6 B8:I28">
    <cfRule type="expression" dxfId="1" priority="4" stopIfTrue="1">
      <formula>AND($B3&gt;0,SUM($C3:$I3)=0)</formula>
    </cfRule>
  </conditionalFormatting>
  <conditionalFormatting sqref="C4:I6">
    <cfRule type="expression" dxfId="0" priority="1">
      <formula>AND($A4&lt;&gt;"", LEN($A4)&gt;2)</formula>
    </cfRule>
  </conditionalFormatting>
  <conditionalFormatting sqref="O3:O14">
    <cfRule type="colorScale" priority="5">
      <colorScale>
        <cfvo type="min"/>
        <cfvo type="percentile" val="50"/>
        <cfvo type="max"/>
        <color rgb="FFFFC1C1"/>
        <color rgb="FFFFF2B3"/>
        <color rgb="FF8FD1A0"/>
      </colorScale>
    </cfRule>
  </conditionalFormatting>
  <pageMargins left="0.19685039370078741" right="0.19685039370078741" top="0.19685039370078741" bottom="0.19685039370078741" header="0" footer="0"/>
  <pageSetup paperSize="11" orientation="landscape" horizontalDpi="0" verticalDpi="0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8833C02-CFD1-4E51-B55A-C38CEC9AEEF5}">
          <x14:formula1>
            <xm:f>Liste!$B$2:$B$7</xm:f>
          </x14:formula1>
          <xm:sqref>F3:F6</xm:sqref>
        </x14:dataValidation>
        <x14:dataValidation type="list" allowBlank="1" showInputMessage="1" showErrorMessage="1" xr:uid="{1072EA69-F413-4895-A195-0B8312879924}">
          <x14:formula1>
            <xm:f>Liste!$A$2:$A$9</xm:f>
          </x14:formula1>
          <xm:sqref>H4:H6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Props1.xml><?xml version="1.0" encoding="utf-8"?>
<ds:datastoreItem xmlns:ds="http://schemas.openxmlformats.org/officeDocument/2006/customXml" ds:itemID="{DBC31C22-9462-4666-A5F2-872BB038091A}">
  <ds:schemaRefs/>
</ds:datastoreItem>
</file>

<file path=customXml/itemProps2.xml><?xml version="1.0" encoding="utf-8"?>
<ds:datastoreItem xmlns:ds="http://schemas.openxmlformats.org/officeDocument/2006/customXml" ds:itemID="{55A2E5B9-7836-4609-8A6D-19CC6CF99DDB}">
  <ds:schemaRefs/>
</ds:datastoreItem>
</file>

<file path=customXml/itemProps3.xml><?xml version="1.0" encoding="utf-8"?>
<ds:datastoreItem xmlns:ds="http://schemas.openxmlformats.org/officeDocument/2006/customXml" ds:itemID="{66C04AD5-F225-4B58-AA7A-DC6B7777BA59}">
  <ds:schemaRefs/>
</ds:datastoreItem>
</file>

<file path=customXml/itemProps4.xml><?xml version="1.0" encoding="utf-8"?>
<ds:datastoreItem xmlns:ds="http://schemas.openxmlformats.org/officeDocument/2006/customXml" ds:itemID="{57EC16A8-B3B4-4299-ADC8-DFEDD5910B5C}">
  <ds:schemaRefs/>
</ds:datastoreItem>
</file>

<file path=customXml/itemProps5.xml><?xml version="1.0" encoding="utf-8"?>
<ds:datastoreItem xmlns:ds="http://schemas.openxmlformats.org/officeDocument/2006/customXml" ds:itemID="{B6D5E48D-BC94-4B70-ABF1-24BF185B7105}">
  <ds:schemaRefs/>
</ds:datastoreItem>
</file>

<file path=customXml/itemProps6.xml><?xml version="1.0" encoding="utf-8"?>
<ds:datastoreItem xmlns:ds="http://schemas.openxmlformats.org/officeDocument/2006/customXml" ds:itemID="{A0183062-23C0-42F7-A70A-CF5E4F362D17}">
  <ds:schemaRefs/>
</ds:datastoreItem>
</file>

<file path=customXml/itemProps7.xml><?xml version="1.0" encoding="utf-8"?>
<ds:datastoreItem xmlns:ds="http://schemas.openxmlformats.org/officeDocument/2006/customXml" ds:itemID="{7FBD0499-509D-47FC-BE0C-60CEE19D598C}">
  <ds:schemaRefs/>
</ds:datastoreItem>
</file>

<file path=customXml/itemProps8.xml><?xml version="1.0" encoding="utf-8"?>
<ds:datastoreItem xmlns:ds="http://schemas.openxmlformats.org/officeDocument/2006/customXml" ds:itemID="{4CD1D347-AC73-4C02-A5FD-2BDA66A43C61}">
  <ds:schemaRefs>
    <ds:schemaRef ds:uri="http://schemas.microsoft.com/DataMashup"/>
  </ds:schemaRefs>
</ds:datastoreItem>
</file>

<file path=customXml/itemProps9.xml><?xml version="1.0" encoding="utf-8"?>
<ds:datastoreItem xmlns:ds="http://schemas.openxmlformats.org/officeDocument/2006/customXml" ds:itemID="{2057F3D7-D4E7-4C77-81CB-8AA664FDBAE3}">
  <ds:schemaRefs/>
</ds:datastoreItem>
</file>

<file path=customXml/itemProps10.xml><?xml version="1.0" encoding="utf-8"?>
<ds:datastoreItem xmlns:ds="http://schemas.openxmlformats.org/officeDocument/2006/customXml" ds:itemID="{239AAF53-8365-4086-84A4-D68AF3A21B60}">
  <ds:schemaRefs/>
</ds:datastoreItem>
</file>

<file path=customXml/itemProps11.xml><?xml version="1.0" encoding="utf-8"?>
<ds:datastoreItem xmlns:ds="http://schemas.openxmlformats.org/officeDocument/2006/customXml" ds:itemID="{3D2747F0-3A51-455C-B88C-3A3BDE9D124A}">
  <ds:schemaRefs/>
</ds:datastoreItem>
</file>

<file path=customXml/itemProps12.xml><?xml version="1.0" encoding="utf-8"?>
<ds:datastoreItem xmlns:ds="http://schemas.openxmlformats.org/officeDocument/2006/customXml" ds:itemID="{49D84AF7-36A9-4978-9B27-41E92A366C29}">
  <ds:schemaRefs/>
</ds:datastoreItem>
</file>

<file path=customXml/itemProps13.xml><?xml version="1.0" encoding="utf-8"?>
<ds:datastoreItem xmlns:ds="http://schemas.openxmlformats.org/officeDocument/2006/customXml" ds:itemID="{42C589CC-0977-40F9-A9E7-D3EC36896B75}">
  <ds:schemaRefs/>
</ds:datastoreItem>
</file>

<file path=customXml/itemProps14.xml><?xml version="1.0" encoding="utf-8"?>
<ds:datastoreItem xmlns:ds="http://schemas.openxmlformats.org/officeDocument/2006/customXml" ds:itemID="{01A36C19-0A4D-4339-AFFD-E1345938B360}">
  <ds:schemaRefs/>
</ds:datastoreItem>
</file>

<file path=customXml/itemProps15.xml><?xml version="1.0" encoding="utf-8"?>
<ds:datastoreItem xmlns:ds="http://schemas.openxmlformats.org/officeDocument/2006/customXml" ds:itemID="{14E70C0C-D23C-417A-B4FB-FA411798FAF1}">
  <ds:schemaRefs/>
</ds:datastoreItem>
</file>

<file path=customXml/itemProps16.xml><?xml version="1.0" encoding="utf-8"?>
<ds:datastoreItem xmlns:ds="http://schemas.openxmlformats.org/officeDocument/2006/customXml" ds:itemID="{834611C9-00EF-491A-BF0A-CE82818C2430}">
  <ds:schemaRefs/>
</ds:datastoreItem>
</file>

<file path=customXml/itemProps17.xml><?xml version="1.0" encoding="utf-8"?>
<ds:datastoreItem xmlns:ds="http://schemas.openxmlformats.org/officeDocument/2006/customXml" ds:itemID="{A7276BA7-E743-4241-AA98-6CD63BBF2D1F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Tableau de Bord</vt:lpstr>
      <vt:lpstr>TdB</vt:lpstr>
      <vt:lpstr>Monica</vt:lpstr>
      <vt:lpstr>La plage</vt:lpstr>
      <vt:lpstr>Olho Marinho</vt:lpstr>
      <vt:lpstr>Liste</vt:lpstr>
      <vt:lpstr>Monica (2)</vt:lpstr>
      <vt:lpstr>La plage (2)</vt:lpstr>
      <vt:lpstr>Olho Marinho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Damaste .</cp:lastModifiedBy>
  <cp:lastPrinted>2025-09-16T15:11:50Z</cp:lastPrinted>
  <dcterms:created xsi:type="dcterms:W3CDTF">2025-09-15T14:32:32Z</dcterms:created>
  <dcterms:modified xsi:type="dcterms:W3CDTF">2025-09-19T14:22:55Z</dcterms:modified>
</cp:coreProperties>
</file>