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77578348-0B38-4091-A6D7-221008CB6E54}" xr6:coauthVersionLast="47" xr6:coauthVersionMax="47" xr10:uidLastSave="{00000000-0000-0000-0000-000000000000}"/>
  <bookViews>
    <workbookView xWindow="-108" yWindow="-108" windowWidth="23256" windowHeight="12576" activeTab="4" xr2:uid="{647A5883-AEE3-4EE2-95C7-F7E094371D72}"/>
  </bookViews>
  <sheets>
    <sheet name="Formulaire" sheetId="5" r:id="rId1"/>
    <sheet name="Données" sheetId="1" r:id="rId2"/>
    <sheet name="Paiement" sheetId="3" r:id="rId3"/>
    <sheet name="Certificat" sheetId="2" r:id="rId4"/>
    <sheet name="Reçu" sheetId="4" r:id="rId5"/>
  </sheets>
  <functionGroups builtInGroupCount="19"/>
  <definedNames>
    <definedName name="_DebutSA" comment="Renvoie la date de début d’un service annuel d’une année (lendemain du deuxième samedi de décembre de l’année précédente).">_xlfn.LAMBDA(_xlpm.année,DATE(_xlpm.année-1,12,MOD(6-WEEKDAY(DATE(_xlpm.année-1,12,1),2),7)+9))</definedName>
    <definedName name="_DegFtoC" comment="Convertit la température en °F en °C">_xlfn.LAMBDA(_xlpm.tempF, 5/9 * (_xlpm.tempF-32))</definedName>
    <definedName name="_extraitChiffres" comment="Extrait tous les chiffres d’une chaîne de caractères.">_xlfn.LAMBDA(_xlpm.string, IF(SUM(LEN(_xlpm.string)-LEN(SUBSTITUTE(_xlpm.string, {"0","1","2","3","4","5","6","7","8","9"}, "")))&gt;0, SUMPRODUCT(MID(0&amp;_xlpm.string, LARGE(INDEX(ISNUMBER(--MID(_xlpm.string, ROW(INDIRECT("$1:$"&amp;LEN(_xlpm.string))),1))* ROW(INDIRECT("$1:$"&amp;LEN(_xlpm.string))),0), ROW(INDIRECT("$1:$"&amp;LEN(_xlpm.string))))+1,1) * 10^ROW(INDIRECT("$1:$"&amp;LEN(_xlpm.string)))/10),""))</definedName>
    <definedName name="_Facto" comment="Factorielle dun entier (LAMBDA récursive).">_xlfn.LAMBDA(_xlpm.n,IF(_xlpm.n=2,2,_xlpm.n*_Facto(_xlpm.n-1)))</definedName>
    <definedName name="_FinSA" comment="Renvoie la date de fin d’un service annuel d’une année (deuxième samedi de décembre de l’année précédente).">_xlfn.LAMBDA(_xlpm.année,DATE(_xlpm.année,12,MOD(6-WEEKDAY(DATE(_xlpm.année,12,1),2),7)+8))</definedName>
    <definedName name="_joursFeries" comment="Liste tous les jours fériés d’une année.">_xlfn.LAMBDA(_xlpm.an,_xlfn.MAKEARRAY(11,1,_xlfn.LAMBDA(_xlpm.ligne,_xlpm.colonne,CHOOSE(_xlpm.ligne,DATE(_xlpm.an,1,1),_Paques(_xlpm.an)+1,DATE(_xlpm.an,5,1),DATE(_xlpm.an,5,8),_Paques(_xlpm.an)+40,_Paques(_xlpm.an)+50,DATE(_xlpm.an,7,14),DATE(_xlpm.an,8,15),DATE(_xlpm.an,11,1),DATE(_xlpm.an,11,11),DATE(_xlpm.an,12,25)))))</definedName>
    <definedName name="_ListeFormules" comment="Liste toutes les formules d’une sélection de cellules.">_xlfn.LAMBDA(_xlpm.reference,IFERROR(_xlfn.TOCOL(ADDRESS(ROW(_xlpm.reference),COLUMN(_xlpm.reference),4)&amp;" : "&amp;_xlfn.FORMULATEXT(_xlpm.reference),2),"Aucune formule"))</definedName>
    <definedName name="_NomFeuille" comment="Renvoie le nom de la feuille courante. Le fichier doit avoir été enregistré au moins une fois.">_xlfn.LAMBDA(     _xlfn.LET(_xlpm.name, CELL("nomfichier"),         RIGHT(_xlpm.name, LEN(_xlpm.name) - FIND("]", _xlpm.name))     ) )</definedName>
    <definedName name="_NomFichier" comment="Renvoie le nom du fichier actuel. Le fichier doit avoir éé enregistré au moins une fois.">_xlfn.LAMBDA( _xlfn.LET(_xlpm.name,CELL("nomfichier"), _xlfn.LET(_xlpm.premierCrochet,FIND("[", _xlpm.name)+1, MID(_xlpm.name,_xlpm.premierCrochet,FIND("]",_xlpm.name)-_xlpm.premierCrochet) ) ) )</definedName>
    <definedName name="_Paques" comment="Renvoie la date de Pâques correspondant à une année (algorithme de Butcher-Meeus).">_xlfn.LAMBDA(_xlpm.an,_xlfn.LET(_xlpm.n,MOD(_xlpm.an,19),_xlpm.c,INT(_xlpm.an/100),_xlpm.u,MOD(_xlpm.an,100),_xlpm.s,INT(_xlpm.c/4),_xlpm.t,MOD(_xlpm.c,4),_xlpm.p,INT((_xlpm.c+8)/25),_xlpm.q,INT((_xlpm.c-_xlpm.p+1)/3),_xlpm.e,MOD(19*_xlpm.n+_xlpm.c-_xlpm.s-_xlpm.q+15,30),_xlpm.b,INT(_xlpm.u/4),_xlpm.d,MOD(_xlpm.u,4),_xlpm.L,MOD(2*_xlpm.t+2*_xlpm.b-_xlpm.e-_xlpm.d+32,7),_xlpm.h,INT((_xlpm.n+11*_xlpm.e+22*_xlpm.L)/451),_xlpm.m,INT((_xlpm.e+_xlpm.L-7*_xlpm.h+114)/31),_xlpm.j,MOD(_xlpm.e+_xlpm.L-7*_xlpm.h+114,31)+1,IF(OR(_xlpm.an&lt;1583,_xlpm.an&gt;9999),"Non calculable",IF(_xlpm.an&lt;1900,TEXT(_xlpm.j,"00")&amp;"/0"&amp;_xlpm.m&amp;"/"&amp;_xlpm.an,DATE(_xlpm.an,_xlpm.m,_xlpm.j)))))</definedName>
    <definedName name="_RemplaceCaractères" comment="Remplace dans une sélection tous les caractères donnés par un texte. Par exemple : =remplace_caractères(A2:A6; &quot;/_#&quot;;&quot;||&quot;)">_xlfn.LAMBDA(_xlpm.data,_xlpm.chars,_xlpm.new_char,  IF(_xlpm.chars&lt;&gt;"", _RemplaceCaractères(SUBSTITUTE(_xlpm.data, LEFT(_xlpm.chars), _xlpm.new_char), RIGHT(_xlpm.chars, LEN(_xlpm.chars)-1), _xlpm.new_char), _xlpm.data))</definedName>
    <definedName name="_RetourneTexte" comment="Renvoie le texte donné à l’envers (toutes les lettres dans l’ordre inverse).">_xlfn.LAMBDA(_xlpm.texte,IF(LEN(_xlpm.texte)=0,"",RIGHT(_xlpm.texte)&amp;_RetourneTexte(LEFT(_xlpm.texte,LEN(_xlpm.texte)-1))))</definedName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_SupprimeCaractères" comment="Supprime d’une sélection tous les caractères d’un texte. Par exemple : =supprime_caractères(A2:A10;&quot;_^*/&amp;%&quot;)">_xlfn.LAMBDA(_xlpm.data,_xlpm.chars, IF(_xlpm.chars="", _xlpm.data, RemoveChars(SUBSTITUTE(_xlpm.data, LEFT(_xlpm.chars, 1), ""), RIGHT(_xlpm.chars, LEN(_xlpm.chars) -1))))</definedName>
    <definedName name="_TriParNombre" comment="Trie une liste par le nombre d’occurrences de ces éléments.">_xlfn.LAMBDA(_xlpm.list, _xlfn.SORTBY(_xlfn.UNIQUE(_xlpm.list), COUNTIF(_xlpm.list, _xlfn.UNIQUE(_xlpm.list)), -1))</definedName>
    <definedName name="_TrouveDernier" comment="Renvoie la position de la dernière occurence d’une texte.">_xlfn.LAMBDA(_xlpm.texteAchercher,_xlpm.texte,LEN(_xlpm.texte)-LEN(_xlpm.texteAchercher)+2-FIND(_RetourneTexte(_xlpm.texteAchercher),_RetourneTexte(_xlpm.texte)))</definedName>
    <definedName name="_xlpm.b" hidden="1" xlm="1">#NAME?</definedName>
    <definedName name="_xlpm.c" hidden="1" xlm="1">#NAME?</definedName>
    <definedName name="_xlpm.d" hidden="1" xlm="1">#NAME?</definedName>
    <definedName name="_xlpm.e" hidden="1" xlm="1">#NAME?</definedName>
    <definedName name="_xlpm.h" hidden="1" xlm="1">#NAME?</definedName>
    <definedName name="_xlpm.j" hidden="1" xlm="1">#NAME?</definedName>
    <definedName name="_xlpm.jeudi" hidden="1" xlm="1">#NAME?</definedName>
    <definedName name="_xlpm.L" hidden="1" xlm="1">#NAME?</definedName>
    <definedName name="_xlpm.m" hidden="1" xlm="1">#NAME?</definedName>
    <definedName name="_xlpm.myYear" hidden="1" xlm="1">#NAME?</definedName>
    <definedName name="_xlpm.n" hidden="1" xlm="1">#NAME?</definedName>
    <definedName name="_xlpm.name" hidden="1" xlm="1">#NAME?</definedName>
    <definedName name="_xlpm.p" hidden="1" xlm="1">#NAME?</definedName>
    <definedName name="_xlpm.premierCrochet" hidden="1" xlm="1">#NAME?</definedName>
    <definedName name="_xlpm.q" hidden="1" xlm="1">#NAME?</definedName>
    <definedName name="_xlpm.s" hidden="1" xlm="1">#NAME?</definedName>
    <definedName name="_xlpm.t" hidden="1" xlm="1">#NAME?</definedName>
    <definedName name="_xlpm.u" hidden="1" xlm="1">#NAME?</definedName>
    <definedName name="choixEleve">Certificat!$F$2</definedName>
    <definedName name="Controle">Formulaire!$F$18</definedName>
    <definedName name="fc_Adresse">Formulaire!$D$13</definedName>
    <definedName name="fc_Age">Formulaire!$D$8</definedName>
    <definedName name="fc_Classe">Formulaire!$D$9</definedName>
    <definedName name="fc_CP">Formulaire!$D$14</definedName>
    <definedName name="fc_DateInscription">Formulaire!$D$11</definedName>
    <definedName name="fc_DateNaissance">Formulaire!$D$7</definedName>
    <definedName name="fc_INE">Formulaire!$D$12</definedName>
    <definedName name="fc_Mail">Formulaire!$D$17</definedName>
    <definedName name="fc_Mensualite">Formulaire!$D$6</definedName>
    <definedName name="fc_Nom">Formulaire!$D$3</definedName>
    <definedName name="fc_NomPrenom">Formulaire!$D$5</definedName>
    <definedName name="fc_Prenom">Formulaire!$D$4</definedName>
    <definedName name="fc_Serie">Formulaire!$D$10</definedName>
    <definedName name="fc_Telephone">Formulaire!$D$16</definedName>
    <definedName name="fc_Ville">Formulaire!$D$15</definedName>
    <definedName name="_xlnm.Print_Area" localSheetId="3">Certificat!$A$1:$D$18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" i="3" l="1"/>
  <c r="N10" i="3"/>
  <c r="M10" i="3"/>
  <c r="L10" i="3"/>
  <c r="K10" i="3"/>
  <c r="J10" i="3"/>
  <c r="I10" i="3"/>
  <c r="H10" i="3"/>
  <c r="G10" i="3"/>
  <c r="F10" i="3"/>
  <c r="E6" i="3"/>
  <c r="F8" i="3"/>
  <c r="F9" i="3" s="1"/>
  <c r="F17" i="5"/>
  <c r="F16" i="5"/>
  <c r="F15" i="5"/>
  <c r="F14" i="5"/>
  <c r="F13" i="5"/>
  <c r="F12" i="5"/>
  <c r="F11" i="5"/>
  <c r="F10" i="5"/>
  <c r="F9" i="5"/>
  <c r="F7" i="5"/>
  <c r="F6" i="5"/>
  <c r="F4" i="5"/>
  <c r="F3" i="5"/>
  <c r="G8" i="3" l="1"/>
  <c r="F18" i="5"/>
  <c r="N11" i="5"/>
  <c r="K11" i="5"/>
  <c r="N10" i="5"/>
  <c r="K10" i="5"/>
  <c r="N9" i="5"/>
  <c r="K9" i="5"/>
  <c r="N8" i="5"/>
  <c r="K8" i="5"/>
  <c r="N7" i="5"/>
  <c r="K7" i="5"/>
  <c r="N6" i="5"/>
  <c r="K6" i="5"/>
  <c r="N5" i="5"/>
  <c r="K5" i="5"/>
  <c r="H8" i="3" l="1"/>
  <c r="G9" i="3"/>
  <c r="D5" i="5"/>
  <c r="A15" i="2" a="1"/>
  <c r="A15" i="2" s="1"/>
  <c r="D8" i="5"/>
  <c r="C12" i="4"/>
  <c r="C14" i="4" s="1"/>
  <c r="C10" i="4"/>
  <c r="B16" i="4"/>
  <c r="B18" i="2"/>
  <c r="C9" i="4"/>
  <c r="I8" i="3" l="1"/>
  <c r="H9" i="3"/>
  <c r="F11" i="3"/>
  <c r="G11" i="3" s="1"/>
  <c r="H11" i="3" s="1"/>
  <c r="I11" i="3" s="1"/>
  <c r="J11" i="3" s="1"/>
  <c r="K11" i="3" s="1"/>
  <c r="L11" i="3" s="1"/>
  <c r="M11" i="3" s="1"/>
  <c r="N11" i="3" s="1"/>
  <c r="O11" i="3" s="1"/>
  <c r="C8" i="4"/>
  <c r="C11" i="2"/>
  <c r="C13" i="2"/>
  <c r="C8" i="2"/>
  <c r="C9" i="2"/>
  <c r="C10" i="2"/>
  <c r="C12" i="2"/>
  <c r="I9" i="3" l="1"/>
  <c r="J8" i="3"/>
  <c r="K8" i="3" l="1"/>
  <c r="J9" i="3"/>
  <c r="K9" i="3" l="1"/>
  <c r="L8" i="3"/>
  <c r="M8" i="3" l="1"/>
  <c r="L9" i="3"/>
  <c r="N8" i="3" l="1"/>
  <c r="M9" i="3"/>
  <c r="N9" i="3" l="1"/>
  <c r="O8" i="3"/>
  <c r="O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<sst xmlns="http://schemas.openxmlformats.org/spreadsheetml/2006/main" count="148" uniqueCount="94">
  <si>
    <t>INE</t>
  </si>
  <si>
    <t>CP</t>
  </si>
  <si>
    <t>Dupont</t>
  </si>
  <si>
    <t>harry</t>
  </si>
  <si>
    <t>3eme</t>
  </si>
  <si>
    <t>générale</t>
  </si>
  <si>
    <t>rue de la place</t>
  </si>
  <si>
    <t>paris</t>
  </si>
  <si>
    <t>t@m.com</t>
  </si>
  <si>
    <t>Durand</t>
  </si>
  <si>
    <t>tom</t>
  </si>
  <si>
    <t>4eme</t>
  </si>
  <si>
    <t>technologique</t>
  </si>
  <si>
    <t>rue de la pluie</t>
  </si>
  <si>
    <t>m@m.com</t>
  </si>
  <si>
    <t>Tutu</t>
  </si>
  <si>
    <t>Tata</t>
  </si>
  <si>
    <t>5eme</t>
  </si>
  <si>
    <t>rue du nuage</t>
  </si>
  <si>
    <t>t@t.com</t>
  </si>
  <si>
    <t>Toto</t>
  </si>
  <si>
    <t>Toutou</t>
  </si>
  <si>
    <t>CM2</t>
  </si>
  <si>
    <t>rue du soleil</t>
  </si>
  <si>
    <t>p@p.com</t>
  </si>
  <si>
    <t>Henry</t>
  </si>
  <si>
    <t>CE2</t>
  </si>
  <si>
    <t>adapté</t>
  </si>
  <si>
    <t>Titi</t>
  </si>
  <si>
    <t>papa</t>
  </si>
  <si>
    <t>CE1</t>
  </si>
  <si>
    <t>rue de la lune</t>
  </si>
  <si>
    <t>o@o.com</t>
  </si>
  <si>
    <t>nana</t>
  </si>
  <si>
    <t>GS</t>
  </si>
  <si>
    <t>GROUPE SCOLAIRE PUBLIQUE</t>
  </si>
  <si>
    <t>et que sa fréquentation est régulière.</t>
  </si>
  <si>
    <t>Date inscription</t>
  </si>
  <si>
    <t>Nom</t>
  </si>
  <si>
    <t>Prénom</t>
  </si>
  <si>
    <t xml:space="preserve">Né le </t>
  </si>
  <si>
    <t>Classe</t>
  </si>
  <si>
    <t>Série</t>
  </si>
  <si>
    <t>Choix de l’élève</t>
  </si>
  <si>
    <t>CERTIFICAT DE SCOLARITÉ</t>
  </si>
  <si>
    <t>Je soussigné, M, MARTIN directeur du GROUPE SCOLAIRE PUBLIQUE,</t>
  </si>
  <si>
    <t>certifie que l’élève :</t>
  </si>
  <si>
    <t>Inscrit</t>
  </si>
  <si>
    <t>Mensualité</t>
  </si>
  <si>
    <t>sept</t>
  </si>
  <si>
    <t>oct</t>
  </si>
  <si>
    <t>nov</t>
  </si>
  <si>
    <t>dec</t>
  </si>
  <si>
    <t>jan</t>
  </si>
  <si>
    <t>fev</t>
  </si>
  <si>
    <t>mar</t>
  </si>
  <si>
    <t>avr</t>
  </si>
  <si>
    <t>mai</t>
  </si>
  <si>
    <t>jui</t>
  </si>
  <si>
    <t>TOTAL PARENTS PAYES</t>
  </si>
  <si>
    <t>TOTAL PARENTS IMPAYES</t>
  </si>
  <si>
    <t>ENCAISSE</t>
  </si>
  <si>
    <t>RESTE A ENCAISSER</t>
  </si>
  <si>
    <t>RECU DE PAIEMENT</t>
  </si>
  <si>
    <t>Madame, Monsieur,</t>
  </si>
  <si>
    <t>Veuillez trouver ci-joint le reçu de paiement pour :</t>
  </si>
  <si>
    <t>Mois</t>
  </si>
  <si>
    <t>Montant</t>
  </si>
  <si>
    <t>septembre 2024</t>
  </si>
  <si>
    <t>DURAND Tom</t>
  </si>
  <si>
    <t>TOTAL</t>
  </si>
  <si>
    <t>Prenom</t>
  </si>
  <si>
    <t>Nom-Prénom</t>
  </si>
  <si>
    <t>Date naissance</t>
  </si>
  <si>
    <t>Age</t>
  </si>
  <si>
    <t>Adresse</t>
  </si>
  <si>
    <t>Ville</t>
  </si>
  <si>
    <t>Téléphone</t>
  </si>
  <si>
    <t>Mail</t>
  </si>
  <si>
    <t>https://forum.excel-pratique.com/excel/tcd-interactions-recus-remplissage-195606</t>
  </si>
  <si>
    <t>Harry</t>
  </si>
  <si>
    <t>3ème</t>
  </si>
  <si>
    <t>Générale</t>
  </si>
  <si>
    <t>rue de la Place</t>
  </si>
  <si>
    <t>Paris</t>
  </si>
  <si>
    <t>hdupont@free.fr</t>
  </si>
  <si>
    <t>DUPONT Harry</t>
  </si>
  <si>
    <t xml:space="preserve">14a 7m </t>
  </si>
  <si>
    <t>Tom</t>
  </si>
  <si>
    <t>4ème</t>
  </si>
  <si>
    <t>Technologique</t>
  </si>
  <si>
    <t>rue de la Pluie</t>
  </si>
  <si>
    <t xml:space="preserve">13a 7m </t>
  </si>
  <si>
    <t>tdurand@gmail.com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</si>
</sst>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7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#&quot; &quot;##&quot; &quot;##&quot; &quot;##&quot; &quot;##"/>
    <numFmt numFmtId="165" formatCode="#,##0&quot; m/s²&quot;"/>
    <numFmt numFmtId="166" formatCode="#,##0&quot; daN·m&quot;"/>
    <numFmt numFmtId="167" formatCode="#,##0&quot; N·m&quot;"/>
    <numFmt numFmtId="168" formatCode="#,##0&quot; ℓ/min&quot;"/>
    <numFmt numFmtId="169" formatCode="#,##0&quot; ℓ/s&quot;"/>
    <numFmt numFmtId="170" formatCode="#,##0&quot; m³/h&quot;"/>
    <numFmt numFmtId="171" formatCode="#,##0&quot; cm&quot;"/>
    <numFmt numFmtId="172" formatCode="#,##0&quot; m&quot;"/>
    <numFmt numFmtId="173" formatCode="#,##0&quot; mm&quot;"/>
    <numFmt numFmtId="174" formatCode="#,##0&quot; km&quot;"/>
    <numFmt numFmtId="175" formatCode="#,##0&quot; µm&quot;"/>
    <numFmt numFmtId="176" formatCode="#,##0&quot; V&quot;"/>
    <numFmt numFmtId="177" formatCode="#,##0&quot; daN&quot;"/>
    <numFmt numFmtId="178" formatCode="#,##0&quot; N&quot;"/>
    <numFmt numFmtId="179" formatCode="#,##0&quot; kN&quot;"/>
    <numFmt numFmtId="180" formatCode="#,##0&quot; rpm&quot;"/>
    <numFmt numFmtId="181" formatCode="#,##0&quot; tr/min&quot;"/>
    <numFmt numFmtId="182" formatCode="#,##0&quot; kg&quot;"/>
    <numFmt numFmtId="183" formatCode="#,##0&quot; t&quot;"/>
    <numFmt numFmtId="184" formatCode="#,##0&quot; kg/m³&quot;"/>
    <numFmt numFmtId="185" formatCode="#,##0&quot; k€&quot;"/>
    <numFmt numFmtId="186" formatCode="#,##0&quot; M€&quot;"/>
    <numFmt numFmtId="187" formatCode="#,##0&quot; Pa&quot;"/>
    <numFmt numFmtId="188" formatCode="#,##0&quot; kW&quot;"/>
    <numFmt numFmtId="189" formatCode="#,##0&quot; m²&quot;"/>
    <numFmt numFmtId="190" formatCode="#,##0&quot; cm²&quot;"/>
    <numFmt numFmtId="191" formatCode="#,##0&quot; mm²&quot;"/>
    <numFmt numFmtId="192" formatCode="#,##0&quot; °C&quot;"/>
    <numFmt numFmtId="193" formatCode="#,##0&quot; h&quot;"/>
    <numFmt numFmtId="194" formatCode="#,##0&quot; j&quot;"/>
    <numFmt numFmtId="195" formatCode="#,##0&quot; min&quot;"/>
    <numFmt numFmtId="196" formatCode="#,##0&quot; mois&quot;"/>
    <numFmt numFmtId="197" formatCode="#,##0&quot; s&quot;"/>
    <numFmt numFmtId="198" formatCode="#,##0&quot; sem.&quot;"/>
    <numFmt numFmtId="199" formatCode="#,##0&quot; an(s)&quot;"/>
    <numFmt numFmtId="200" formatCode="#,##0&quot; km/h&quot;"/>
    <numFmt numFmtId="201" formatCode="#,##0&quot; m/s&quot;"/>
    <numFmt numFmtId="202" formatCode="#,##0&quot; m/min&quot;"/>
    <numFmt numFmtId="203" formatCode="#,##0&quot; cm/min&quot;"/>
    <numFmt numFmtId="204" formatCode="#,##0&quot; mm/min&quot;"/>
    <numFmt numFmtId="205" formatCode="#,##0&quot; mm/s&quot;"/>
    <numFmt numFmtId="206" formatCode="#,##0&quot; L&quot;"/>
    <numFmt numFmtId="207" formatCode="#,##0&quot; ℓ&quot;"/>
    <numFmt numFmtId="208" formatCode="#,##0&quot; m³&quot;"/>
    <numFmt numFmtId="209" formatCode="#,##0&quot; cm³&quot;"/>
    <numFmt numFmtId="210" formatCode="#,##0&quot; dm³&quot;"/>
    <numFmt numFmtId="211" formatCode="#,##0,&quot; k€&quot;"/>
    <numFmt numFmtId="212" formatCode="@\ *.\ \:"/>
    <numFmt numFmtId="213" formatCode="[$-40C]\ ddd\ dd\ mmm\ yy;@"/>
    <numFmt numFmtId="214" formatCode="#,##0.00\ [$MAD]"/>
    <numFmt numFmtId="215" formatCode="#,##0\ &quot;€&quot;"/>
    <numFmt numFmtId="217" formatCode="00000"/>
  </numFmts>
  <fonts count="35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20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4"/>
      <color rgb="FF000000"/>
      <name val="Arial"/>
      <family val="2"/>
      <scheme val="minor"/>
    </font>
    <font>
      <b/>
      <sz val="18"/>
      <color theme="1"/>
      <name val="Arial"/>
      <family val="2"/>
      <scheme val="minor"/>
    </font>
    <font>
      <u/>
      <sz val="11"/>
      <color theme="11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10"/>
      <color rgb="FF006100"/>
      <name val="Arial"/>
      <family val="2"/>
      <scheme val="minor"/>
    </font>
    <font>
      <sz val="10"/>
      <color rgb="FF9C0006"/>
      <name val="Arial"/>
      <family val="2"/>
      <scheme val="minor"/>
    </font>
    <font>
      <sz val="10"/>
      <color rgb="FF9C5700"/>
      <name val="Arial"/>
      <family val="2"/>
      <scheme val="minor"/>
    </font>
    <font>
      <sz val="10"/>
      <color rgb="FF3F3F76"/>
      <name val="Arial"/>
      <family val="2"/>
      <scheme val="minor"/>
    </font>
    <font>
      <b/>
      <sz val="10"/>
      <color rgb="FF3F3F3F"/>
      <name val="Arial"/>
      <family val="2"/>
      <scheme val="minor"/>
    </font>
    <font>
      <b/>
      <sz val="10"/>
      <color rgb="FFFA7D00"/>
      <name val="Arial"/>
      <family val="2"/>
      <scheme val="minor"/>
    </font>
    <font>
      <sz val="10"/>
      <color rgb="FFFA7D00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rgb="FFFF0000"/>
      <name val="Arial"/>
      <family val="2"/>
      <scheme val="minor"/>
    </font>
    <font>
      <i/>
      <sz val="10"/>
      <color rgb="FF7F7F7F"/>
      <name val="Arial"/>
      <family val="2"/>
      <scheme val="minor"/>
    </font>
    <font>
      <sz val="10"/>
      <color theme="0"/>
      <name val="Arial"/>
      <family val="2"/>
      <scheme val="minor"/>
    </font>
    <font>
      <b/>
      <sz val="15"/>
      <color theme="3"/>
      <name val="Arial"/>
      <family val="2"/>
      <scheme val="major"/>
    </font>
    <font>
      <b/>
      <sz val="13"/>
      <color theme="3"/>
      <name val="Arial"/>
      <family val="2"/>
      <scheme val="major"/>
    </font>
    <font>
      <b/>
      <sz val="11"/>
      <color theme="3"/>
      <name val="Arial"/>
      <family val="2"/>
      <scheme val="major"/>
    </font>
    <font>
      <b/>
      <sz val="10"/>
      <color theme="1"/>
      <name val="Arial"/>
      <family val="2"/>
      <scheme val="major"/>
    </font>
    <font>
      <sz val="11"/>
      <color theme="1"/>
      <name val="Calibri"/>
      <family val="2"/>
    </font>
    <font>
      <b/>
      <sz val="14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name val="Arial"/>
      <family val="2"/>
      <scheme val="minor"/>
    </font>
    <font>
      <sz val="8"/>
      <color theme="1"/>
      <name val="Arial"/>
      <family val="2"/>
      <scheme val="minor"/>
    </font>
    <font>
      <u/>
      <sz val="8"/>
      <color theme="10"/>
      <name val="Arial"/>
      <family val="2"/>
      <scheme val="minor"/>
    </font>
    <font>
      <sz val="11"/>
      <name val="Arial"/>
      <family val="2"/>
      <scheme val="minor"/>
    </font>
    <font>
      <sz val="11"/>
      <color theme="0"/>
      <name val="Arial"/>
      <family val="2"/>
      <scheme val="minor"/>
    </font>
    <font>
      <sz val="11"/>
      <color theme="1"/>
      <name val="Wingdings 2"/>
      <family val="1"/>
      <charset val="2"/>
    </font>
    <font>
      <sz val="7"/>
      <color theme="0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CCCCCC"/>
      </left>
      <right/>
      <top style="medium">
        <color rgb="FFCCCCCC"/>
      </top>
      <bottom style="thin">
        <color rgb="FFCCCCCC"/>
      </bottom>
      <diagonal/>
    </border>
    <border>
      <left/>
      <right style="medium">
        <color rgb="FFCCCCCC"/>
      </right>
      <top style="medium">
        <color rgb="FFCCCCCC"/>
      </top>
      <bottom style="thin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ck">
        <color theme="8" tint="-0.24994659260841701"/>
      </top>
      <bottom style="thin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ck">
        <color theme="8" tint="-0.24994659260841701"/>
      </left>
      <right style="thick">
        <color theme="8" tint="-0.24994659260841701"/>
      </right>
      <top style="thin">
        <color theme="8" tint="-0.24994659260841701"/>
      </top>
      <bottom style="thick">
        <color theme="8" tint="-0.24994659260841701"/>
      </bottom>
      <diagonal/>
    </border>
  </borders>
  <cellStyleXfs count="98">
    <xf numFmtId="0" fontId="0" fillId="0" borderId="0"/>
    <xf numFmtId="0" fontId="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189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191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193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97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99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204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206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8" fontId="8" fillId="0" borderId="0" applyFont="0" applyFill="0" applyBorder="0" applyAlignment="0" applyProtection="0"/>
    <xf numFmtId="209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11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3" fontId="8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0" fontId="5" fillId="0" borderId="0" xfId="0" applyFont="1"/>
    <xf numFmtId="212" fontId="4" fillId="0" borderId="0" xfId="96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vertical="top"/>
    </xf>
    <xf numFmtId="14" fontId="4" fillId="0" borderId="0" xfId="0" applyNumberFormat="1" applyFont="1" applyAlignment="1">
      <alignment horizontal="left"/>
    </xf>
    <xf numFmtId="212" fontId="0" fillId="0" borderId="0" xfId="96" applyFont="1" applyAlignment="1">
      <alignment vertical="center"/>
    </xf>
    <xf numFmtId="0" fontId="0" fillId="33" borderId="0" xfId="0" applyFill="1" applyAlignment="1">
      <alignment vertical="center"/>
    </xf>
    <xf numFmtId="0" fontId="4" fillId="0" borderId="0" xfId="0" applyFont="1" applyAlignment="1">
      <alignment horizontal="left"/>
    </xf>
    <xf numFmtId="14" fontId="5" fillId="0" borderId="0" xfId="0" applyNumberFormat="1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214" fontId="26" fillId="0" borderId="0" xfId="0" applyNumberFormat="1" applyFont="1" applyAlignment="1">
      <alignment horizontal="center" vertical="center"/>
    </xf>
    <xf numFmtId="21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15" fontId="0" fillId="0" borderId="0" xfId="0" applyNumberFormat="1" applyAlignment="1">
      <alignment horizontal="right" vertical="center"/>
    </xf>
    <xf numFmtId="215" fontId="0" fillId="0" borderId="0" xfId="0" applyNumberFormat="1" applyAlignment="1">
      <alignment vertical="center"/>
    </xf>
    <xf numFmtId="0" fontId="25" fillId="0" borderId="11" xfId="0" applyFont="1" applyBorder="1" applyAlignment="1">
      <alignment horizontal="right" vertical="center" wrapText="1" indent="1"/>
    </xf>
    <xf numFmtId="0" fontId="25" fillId="0" borderId="12" xfId="0" applyFont="1" applyBorder="1" applyAlignment="1">
      <alignment horizontal="right" vertical="center" wrapText="1" indent="1"/>
    </xf>
    <xf numFmtId="0" fontId="25" fillId="0" borderId="14" xfId="0" applyFont="1" applyBorder="1" applyAlignment="1">
      <alignment horizontal="right" vertical="center" wrapText="1" indent="1"/>
    </xf>
    <xf numFmtId="0" fontId="25" fillId="0" borderId="15" xfId="0" applyFont="1" applyBorder="1" applyAlignment="1">
      <alignment horizontal="right" vertical="center" wrapText="1" indent="1"/>
    </xf>
    <xf numFmtId="0" fontId="25" fillId="0" borderId="17" xfId="0" applyFont="1" applyBorder="1" applyAlignment="1">
      <alignment horizontal="right" vertical="center" wrapText="1" indent="1"/>
    </xf>
    <xf numFmtId="0" fontId="25" fillId="0" borderId="18" xfId="0" applyFont="1" applyBorder="1" applyAlignment="1">
      <alignment horizontal="right" vertical="center" wrapText="1" indent="1"/>
    </xf>
    <xf numFmtId="215" fontId="1" fillId="0" borderId="19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0" fillId="34" borderId="0" xfId="0" applyFill="1" applyAlignment="1">
      <alignment vertical="center"/>
    </xf>
    <xf numFmtId="0" fontId="27" fillId="34" borderId="0" xfId="0" applyFont="1" applyFill="1" applyAlignment="1">
      <alignment horizontal="left" vertical="center" indent="1"/>
    </xf>
    <xf numFmtId="0" fontId="0" fillId="35" borderId="21" xfId="0" applyFill="1" applyBorder="1" applyAlignment="1">
      <alignment horizontal="left" vertical="center"/>
    </xf>
    <xf numFmtId="0" fontId="2" fillId="0" borderId="0" xfId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9" fillId="0" borderId="10" xfId="0" applyFont="1" applyBorder="1" applyAlignment="1">
      <alignment horizontal="left" indent="1"/>
    </xf>
    <xf numFmtId="215" fontId="29" fillId="0" borderId="10" xfId="0" applyNumberFormat="1" applyFont="1" applyBorder="1" applyAlignment="1">
      <alignment horizontal="right" indent="1"/>
    </xf>
    <xf numFmtId="14" fontId="29" fillId="0" borderId="10" xfId="0" applyNumberFormat="1" applyFont="1" applyBorder="1" applyAlignment="1">
      <alignment horizontal="center"/>
    </xf>
    <xf numFmtId="0" fontId="29" fillId="0" borderId="10" xfId="0" applyFont="1" applyBorder="1" applyAlignment="1">
      <alignment horizontal="right"/>
    </xf>
    <xf numFmtId="0" fontId="29" fillId="0" borderId="10" xfId="0" applyFont="1" applyBorder="1" applyAlignment="1">
      <alignment horizontal="center"/>
    </xf>
    <xf numFmtId="49" fontId="29" fillId="0" borderId="10" xfId="0" applyNumberFormat="1" applyFont="1" applyBorder="1" applyAlignment="1">
      <alignment horizontal="center"/>
    </xf>
    <xf numFmtId="217" fontId="29" fillId="0" borderId="10" xfId="0" applyNumberFormat="1" applyFont="1" applyBorder="1" applyAlignment="1">
      <alignment horizontal="center"/>
    </xf>
    <xf numFmtId="164" fontId="29" fillId="0" borderId="10" xfId="0" applyNumberFormat="1" applyFont="1" applyBorder="1" applyAlignment="1">
      <alignment horizontal="center"/>
    </xf>
    <xf numFmtId="0" fontId="30" fillId="0" borderId="10" xfId="1" applyFont="1" applyBorder="1" applyAlignment="1">
      <alignment horizontal="left" indent="1"/>
    </xf>
    <xf numFmtId="0" fontId="0" fillId="35" borderId="20" xfId="0" applyFill="1" applyBorder="1" applyAlignment="1" applyProtection="1">
      <alignment horizontal="left" vertical="center"/>
      <protection locked="0"/>
    </xf>
    <xf numFmtId="0" fontId="0" fillId="35" borderId="21" xfId="0" applyFill="1" applyBorder="1" applyAlignment="1" applyProtection="1">
      <alignment horizontal="left" vertical="center"/>
      <protection locked="0"/>
    </xf>
    <xf numFmtId="215" fontId="0" fillId="35" borderId="21" xfId="0" applyNumberFormat="1" applyFill="1" applyBorder="1" applyAlignment="1" applyProtection="1">
      <alignment horizontal="left" vertical="center"/>
      <protection locked="0"/>
    </xf>
    <xf numFmtId="14" fontId="0" fillId="35" borderId="21" xfId="0" applyNumberFormat="1" applyFill="1" applyBorder="1" applyAlignment="1" applyProtection="1">
      <alignment horizontal="left" vertical="center"/>
      <protection locked="0"/>
    </xf>
    <xf numFmtId="217" fontId="0" fillId="35" borderId="21" xfId="0" applyNumberFormat="1" applyFill="1" applyBorder="1" applyAlignment="1" applyProtection="1">
      <alignment horizontal="left" vertical="center"/>
      <protection locked="0"/>
    </xf>
    <xf numFmtId="164" fontId="0" fillId="35" borderId="21" xfId="0" applyNumberFormat="1" applyFill="1" applyBorder="1" applyAlignment="1" applyProtection="1">
      <alignment horizontal="left" vertical="center"/>
      <protection locked="0"/>
    </xf>
    <xf numFmtId="0" fontId="0" fillId="35" borderId="22" xfId="0" applyFill="1" applyBorder="1" applyAlignment="1" applyProtection="1">
      <alignment horizontal="left" vertical="center"/>
      <protection locked="0"/>
    </xf>
    <xf numFmtId="14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right" vertical="center"/>
    </xf>
    <xf numFmtId="0" fontId="31" fillId="0" borderId="0" xfId="0" applyFont="1" applyFill="1" applyAlignment="1">
      <alignment horizontal="center"/>
    </xf>
    <xf numFmtId="49" fontId="31" fillId="0" borderId="0" xfId="0" applyNumberFormat="1" applyFont="1" applyFill="1" applyAlignment="1">
      <alignment horizontal="center"/>
    </xf>
    <xf numFmtId="217" fontId="31" fillId="0" borderId="0" xfId="0" applyNumberFormat="1" applyFont="1" applyFill="1" applyAlignment="1">
      <alignment horizontal="center" vertical="center"/>
    </xf>
    <xf numFmtId="164" fontId="31" fillId="0" borderId="0" xfId="0" applyNumberFormat="1" applyFont="1" applyFill="1" applyAlignment="1">
      <alignment horizontal="center"/>
    </xf>
    <xf numFmtId="0" fontId="31" fillId="0" borderId="0" xfId="0" applyFont="1" applyFill="1" applyAlignment="1">
      <alignment vertical="center"/>
    </xf>
    <xf numFmtId="0" fontId="31" fillId="0" borderId="0" xfId="0" applyNumberFormat="1" applyFont="1" applyFill="1" applyAlignment="1">
      <alignment vertical="center"/>
    </xf>
    <xf numFmtId="215" fontId="31" fillId="0" borderId="0" xfId="0" applyNumberFormat="1" applyFont="1" applyFill="1" applyAlignment="1">
      <alignment horizontal="center"/>
    </xf>
    <xf numFmtId="0" fontId="2" fillId="0" borderId="0" xfId="1" applyFont="1" applyFill="1" applyAlignment="1">
      <alignment vertical="center"/>
    </xf>
    <xf numFmtId="0" fontId="32" fillId="34" borderId="0" xfId="0" applyFont="1" applyFill="1" applyBorder="1" applyAlignment="1" applyProtection="1">
      <alignment horizontal="left" vertical="center"/>
    </xf>
    <xf numFmtId="0" fontId="33" fillId="34" borderId="0" xfId="0" applyFont="1" applyFill="1" applyAlignment="1" applyProtection="1">
      <alignment vertical="center"/>
    </xf>
    <xf numFmtId="0" fontId="0" fillId="34" borderId="0" xfId="0" applyFill="1" applyAlignment="1" applyProtection="1">
      <alignment vertical="center"/>
    </xf>
    <xf numFmtId="215" fontId="32" fillId="34" borderId="0" xfId="0" applyNumberFormat="1" applyFont="1" applyFill="1" applyBorder="1" applyAlignment="1" applyProtection="1">
      <alignment horizontal="left" vertical="center"/>
    </xf>
    <xf numFmtId="14" fontId="32" fillId="34" borderId="0" xfId="0" applyNumberFormat="1" applyFont="1" applyFill="1" applyBorder="1" applyAlignment="1" applyProtection="1">
      <alignment horizontal="left" vertical="center"/>
    </xf>
    <xf numFmtId="217" fontId="32" fillId="34" borderId="0" xfId="0" applyNumberFormat="1" applyFont="1" applyFill="1" applyBorder="1" applyAlignment="1" applyProtection="1">
      <alignment horizontal="left" vertical="center"/>
    </xf>
    <xf numFmtId="164" fontId="32" fillId="34" borderId="0" xfId="0" applyNumberFormat="1" applyFont="1" applyFill="1" applyBorder="1" applyAlignment="1" applyProtection="1">
      <alignment horizontal="left" vertical="center"/>
    </xf>
    <xf numFmtId="0" fontId="34" fillId="34" borderId="0" xfId="0" applyFont="1" applyFill="1" applyAlignment="1" applyProtection="1">
      <alignment horizontal="center" vertical="center"/>
    </xf>
    <xf numFmtId="215" fontId="0" fillId="0" borderId="16" xfId="0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0" xfId="0" applyNumberFormat="1" applyAlignment="1">
      <alignment vertical="center"/>
    </xf>
  </cellXfs>
  <cellStyles count="98">
    <cellStyle name="°C" xfId="76" xr:uid="{8B1D3CF8-7F93-42E5-AD87-83EC5836480B}"/>
    <cellStyle name="µm" xfId="59" xr:uid="{52FC29A5-2250-4EC3-90EE-3F582E722FFB}"/>
    <cellStyle name="… :" xfId="96" xr:uid="{6756A125-A837-4BF5-811C-D390E7855A93}"/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nnée" xfId="83" xr:uid="{328FB1B1-350C-4FB1-B025-EAB6516631E8}"/>
    <cellStyle name="Avertissement" xfId="21" builtinId="11" customBuiltin="1"/>
    <cellStyle name="Calcul" xfId="18" builtinId="22" customBuiltin="1"/>
    <cellStyle name="Cellule liée" xfId="19" builtinId="24" customBuiltin="1"/>
    <cellStyle name="cm" xfId="55" xr:uid="{5373AE23-ADEA-4A75-94D8-4F9257BBCF57}"/>
    <cellStyle name="cm/min" xfId="87" xr:uid="{53893F68-1F1A-4775-A307-32EB5B5CE6B2}"/>
    <cellStyle name="cm²" xfId="74" xr:uid="{FAF65263-DC3A-49FF-9789-F5DBCF996228}"/>
    <cellStyle name="cm³" xfId="93" xr:uid="{AE91D27C-7275-4A89-A8A5-952E1AF5F092}"/>
    <cellStyle name="daN" xfId="61" xr:uid="{FFC22140-09EF-416B-8C58-6D50067B069C}"/>
    <cellStyle name="daN·m" xfId="50" xr:uid="{FA82C32F-7E2C-4E27-AB2F-92F8C4441D8D}"/>
    <cellStyle name="Date semi-longue" xfId="97" xr:uid="{DDA03BBC-0A38-45C0-9004-65621F6DACA8}"/>
    <cellStyle name="dm³" xfId="94" xr:uid="{47612B1E-D1BD-4426-A6DA-A92ACA811ACA}"/>
    <cellStyle name="Entrée" xfId="16" builtinId="20" customBuiltin="1"/>
    <cellStyle name="h" xfId="77" xr:uid="{FFD8B94B-282C-4871-A732-DF35552BCC33}"/>
    <cellStyle name="Insatisfaisant" xfId="14" builtinId="27" customBuiltin="1"/>
    <cellStyle name="jours" xfId="78" xr:uid="{76B2F6C7-49BC-49B2-BAC5-CB428788B734}"/>
    <cellStyle name="k€" xfId="69" xr:uid="{02AE0212-29EB-4CFB-A696-C400544F35CC}"/>
    <cellStyle name="k€ (valeur en €)" xfId="95" xr:uid="{151C349C-B558-42D3-A4EF-F13C2D966F85}"/>
    <cellStyle name="kg" xfId="66" xr:uid="{E91718E5-19B0-40FE-A18E-E988B6630F02}"/>
    <cellStyle name="kg/m³" xfId="68" xr:uid="{A5E5243D-0E55-4E93-AF0F-D5DF0DC79859}"/>
    <cellStyle name="km" xfId="58" xr:uid="{13CC6791-6DF8-4743-A1F7-095D3C7BDA9F}"/>
    <cellStyle name="km/h" xfId="84" xr:uid="{C94EAF94-F909-4EC3-BA0C-80ABBA6B0C0D}"/>
    <cellStyle name="kN" xfId="63" xr:uid="{F6EB3DFD-EDA9-4881-87AA-62F9BCE88E51}"/>
    <cellStyle name="kW" xfId="72" xr:uid="{A6718125-681B-4CDD-A744-E4EB717AE704}"/>
    <cellStyle name="L" xfId="90" xr:uid="{4517CBC5-F82A-4AAE-845E-BA8369942B95}"/>
    <cellStyle name="ℓ" xfId="91" xr:uid="{A5BFFA0C-FC5D-49F0-99BB-FF543C2DECA2}"/>
    <cellStyle name="ℓ/min" xfId="52" xr:uid="{7FF50697-5D79-4B17-88F2-5B53E5F4BFEB}"/>
    <cellStyle name="ℓ/s" xfId="53" xr:uid="{7A85C2C5-1875-43C7-A8FD-BF1193004293}"/>
    <cellStyle name="Lien hypertexte" xfId="1" builtinId="8" customBuiltin="1"/>
    <cellStyle name="Lien hypertexte visité" xfId="2" builtinId="9" customBuiltin="1"/>
    <cellStyle name="m" xfId="56" xr:uid="{168391EB-BE11-4254-AD84-FF5CE55A2B57}"/>
    <cellStyle name="m/min" xfId="86" xr:uid="{E85D06DF-E570-493E-BBC1-FE623A1EA44B}"/>
    <cellStyle name="m/s" xfId="85" xr:uid="{D915C6FA-1733-40B3-B292-165E983CD75D}"/>
    <cellStyle name="m/s²" xfId="49" xr:uid="{3B7B4CCB-B7EE-49FA-B4AA-B74855D5DDE4}"/>
    <cellStyle name="M€" xfId="70" xr:uid="{123B0451-985A-47B0-9F85-6BD8CDFE6D79}"/>
    <cellStyle name="m²" xfId="73" xr:uid="{2DA9A97B-9AFD-40BC-ADBB-C9DFA87BB63D}"/>
    <cellStyle name="m³" xfId="92" xr:uid="{73861A22-E498-4DCB-B257-EDA1423AFBEF}"/>
    <cellStyle name="m³/h" xfId="54" xr:uid="{683D43A1-C166-4030-9588-CB7D2C212C39}"/>
    <cellStyle name="Milliers" xfId="3" builtinId="3" customBuiltin="1"/>
    <cellStyle name="Milliers [0]" xfId="4" builtinId="6" customBuiltin="1"/>
    <cellStyle name="minute" xfId="79" xr:uid="{F2D20023-1ABD-4BB5-A773-E15E01D55DE7}"/>
    <cellStyle name="mm" xfId="57" xr:uid="{91A42562-13C1-4FB8-8DDF-EEEDA2F78D92}"/>
    <cellStyle name="mm/min" xfId="88" xr:uid="{B9016C4F-03B9-4B8B-AC36-5F4FFF88FC3A}"/>
    <cellStyle name="mm/s" xfId="89" xr:uid="{A52FAACB-6265-4788-9673-4A4E5A37943D}"/>
    <cellStyle name="mm²" xfId="75" xr:uid="{616D91A8-A785-4395-96F7-7293BD97CD43}"/>
    <cellStyle name="mois" xfId="80" xr:uid="{998E0FFE-0BC7-43CD-801B-913482E0BD77}"/>
    <cellStyle name="Monétaire" xfId="5" builtinId="4" customBuiltin="1"/>
    <cellStyle name="Monétaire [0]" xfId="6" builtinId="7" customBuiltin="1"/>
    <cellStyle name="N" xfId="62" xr:uid="{7A385472-EA20-4EDB-B7BA-DF660E7A6626}"/>
    <cellStyle name="N·m" xfId="51" xr:uid="{1B98D0D1-2351-4564-9883-3616B18DAADA}"/>
    <cellStyle name="Neutre" xfId="15" builtinId="28" customBuiltin="1"/>
    <cellStyle name="Normal" xfId="0" builtinId="0" customBuiltin="1"/>
    <cellStyle name="Note" xfId="22" builtinId="10" customBuiltin="1"/>
    <cellStyle name="Pa" xfId="71" xr:uid="{011429E6-818E-43CE-A693-AB41B5B2A851}"/>
    <cellStyle name="Pourcentage" xfId="7" builtinId="5" customBuiltin="1"/>
    <cellStyle name="rpm" xfId="64" xr:uid="{1040730E-8F5A-4D83-A8CB-6B4536715CA0}"/>
    <cellStyle name="s" xfId="81" xr:uid="{FA7BE0F0-09D0-4994-BDFF-1FA98333E709}"/>
    <cellStyle name="Satisfaisant" xfId="13" builtinId="26" customBuiltin="1"/>
    <cellStyle name="semaine" xfId="82" xr:uid="{9B286FE5-F485-4E82-B9C1-9A169E8D3083}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nne" xfId="67" xr:uid="{220A58DD-E102-4D27-8725-57C5D04713B5}"/>
    <cellStyle name="Total" xfId="24" builtinId="25" customBuiltin="1"/>
    <cellStyle name="tr/min" xfId="65" xr:uid="{971DC344-BE21-4DA6-8B48-746F91E64ADC}"/>
    <cellStyle name="V" xfId="60" xr:uid="{88A4D4A0-D8FD-4A51-88EB-D75E277E2FED}"/>
    <cellStyle name="Vérification" xfId="20" builtinId="23" customBuiltin="1"/>
  </cellStyles>
  <dxfs count="49">
    <dxf>
      <font>
        <b val="0"/>
        <i/>
      </font>
      <fill>
        <patternFill>
          <bgColor theme="8" tint="0.79998168889431442"/>
        </patternFill>
      </fill>
    </dxf>
    <dxf>
      <font>
        <b val="0"/>
        <i/>
      </font>
      <fill>
        <patternFill>
          <bgColor theme="8" tint="0.79998168889431442"/>
        </patternFill>
      </fill>
    </dxf>
    <dxf>
      <numFmt numFmtId="215" formatCode="#,##0\ &quot;€&quot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</font>
      <alignment horizontal="general" vertical="center" textRotation="0" wrapText="0" indent="0" justifyLastLine="0" shrinkToFit="0" readingOrder="0"/>
    </dxf>
    <dxf>
      <font>
        <b val="0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b val="0"/>
      </font>
      <alignment horizontal="general" vertical="center" textRotation="0" wrapText="0" indent="0" justifyLastLine="0" shrinkToFit="0" readingOrder="0"/>
    </dxf>
    <dxf>
      <font>
        <b val="0"/>
      </font>
      <numFmt numFmtId="217" formatCode="00000"/>
      <alignment horizontal="center" textRotation="0" wrapText="0" indent="0" justifyLastLine="0" shrinkToFit="0" readingOrder="0"/>
    </dxf>
    <dxf>
      <font>
        <b val="0"/>
      </font>
      <alignment horizontal="general" vertical="center" textRotation="0" wrapText="0" indent="0" justifyLastLine="0" shrinkToFit="0" readingOrder="0"/>
    </dxf>
    <dxf>
      <font>
        <b val="0"/>
      </font>
      <numFmt numFmtId="30" formatCode="@"/>
      <alignment horizontal="center" vertical="bottom" textRotation="0" wrapText="0" indent="0" justifyLastLine="0" shrinkToFit="0" readingOrder="0"/>
    </dxf>
    <dxf>
      <font>
        <b val="0"/>
      </font>
      <alignment horizontal="general" vertical="center" textRotation="0" wrapText="0" indent="0" justifyLastLine="0" shrinkToFit="0" readingOrder="0"/>
    </dxf>
    <dxf>
      <font>
        <b val="0"/>
      </font>
      <numFmt numFmtId="19" formatCode="dd/mm/yyyy"/>
      <alignment horizontal="center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</font>
      <numFmt numFmtId="215" formatCode="#,##0\ &quot;€&quot;"/>
      <alignment horizontal="center" vertical="bottom" textRotation="0" wrapText="0" indent="0" justifyLastLine="0" shrinkToFit="0" readingOrder="0"/>
    </dxf>
    <dxf>
      <font>
        <b val="0"/>
      </font>
      <alignment horizontal="general" vertical="center" textRotation="0" wrapText="0" indent="0" justifyLastLine="0" shrinkToFit="0" readingOrder="0"/>
    </dxf>
    <dxf>
      <font>
        <b val="0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215" formatCode="#,##0\ &quot;€&quot;"/>
      <alignment horizontal="righ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</font>
      <numFmt numFmtId="19" formatCode="dd/mm/yyyy"/>
      <alignment horizontal="center" textRotation="0" wrapText="0" indent="0" justifyLastLine="0" shrinkToFit="0" readingOrder="0"/>
    </dxf>
    <dxf>
      <font>
        <b val="0"/>
      </font>
    </dxf>
    <dxf>
      <font>
        <b val="0"/>
      </font>
      <alignment horizontal="right" textRotation="0" wrapText="0" relativeIndent="-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1676400</xdr:colOff>
      <xdr:row>17</xdr:row>
      <xdr:rowOff>76200</xdr:rowOff>
    </xdr:from>
    <xdr:to>
      <xdr:col>7</xdr:col>
      <xdr:colOff>144780</xdr:colOff>
      <xdr:row>18</xdr:row>
      <xdr:rowOff>129540</xdr:rowOff>
    </xdr:to>
    <xdr:sp macro="[0]!Aj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7BF5FCD-C44F-2FB6-B82D-57607782642B}"/>
            </a:ext>
          </a:extLst>
        </xdr:cNvPr>
        <xdr:cNvSpPr/>
      </xdr:nvSpPr>
      <xdr:spPr>
        <a:xfrm>
          <a:off x="3436620" y="4351020"/>
          <a:ext cx="967740" cy="304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7F9425-1218-407F-B60D-4467F8ED4FD5}" name="t_Data" displayName="t_Data" ref="A1:O3" totalsRowShown="0" headerRowDxfId="22" dataDxfId="36">
  <autoFilter ref="A1:O3" xr:uid="{067F9425-1218-407F-B60D-4467F8ED4FD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4309939E-354C-4DA3-9EF5-CCA080B9D600}" name="Nom" dataDxfId="21"/>
    <tableColumn id="2" xr3:uid="{E7FD5650-355C-4DAD-962D-A23A7417CEE4}" name="Prenom" dataDxfId="20"/>
    <tableColumn id="14" xr3:uid="{D2A343E2-1338-436B-92BB-47DCDE7310F3}" name="Nom-Prénom" dataDxfId="18"/>
    <tableColumn id="15" xr3:uid="{9405AC5F-E3E2-4EA6-919E-2ACDBC3AAEB5}" name="Mensualité" dataDxfId="19"/>
    <tableColumn id="3" xr3:uid="{39466D1D-E441-459D-8E28-8FBEDBB91348}" name="Date naissance" dataDxfId="35"/>
    <tableColumn id="4" xr3:uid="{A1A5E63B-4921-4B89-A783-2114A5E0385D}" name="Age" dataDxfId="37"/>
    <tableColumn id="5" xr3:uid="{E7118CEB-19EA-41E9-9500-1E6BFF8799B6}" name="Classe" dataDxfId="17"/>
    <tableColumn id="6" xr3:uid="{3E173EAC-ED9B-4F1C-9802-E4B127C25436}" name="Série" dataDxfId="15"/>
    <tableColumn id="7" xr3:uid="{E3B430C6-3C53-4BBA-9A5D-30A347CE9026}" name="Date inscription" dataDxfId="16"/>
    <tableColumn id="8" xr3:uid="{90C08D6E-712B-4228-87D4-537390337712}" name="INE" dataDxfId="14"/>
    <tableColumn id="9" xr3:uid="{EDCE2554-B509-4260-A80B-B7674934B45F}" name="Adresse" dataDxfId="13"/>
    <tableColumn id="10" xr3:uid="{9F726097-DFCC-4C67-BFE2-516A63AB91CA}" name="CP" dataDxfId="12"/>
    <tableColumn id="11" xr3:uid="{D747762A-516E-4B35-8C11-57E1F0AF1149}" name="Ville" dataDxfId="11"/>
    <tableColumn id="12" xr3:uid="{C5F5EFF9-878C-42E2-8849-29628C99CA77}" name="Téléphone" dataDxfId="10"/>
    <tableColumn id="13" xr3:uid="{97DA706E-47FB-4231-825D-C456B4AA7395}" name="Mail" dataDxfId="9" dataCellStyle="Lien hypertex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E3E4BA-E513-43F8-A92B-9DC06EF49330}" name="t_Paiement" displayName="t_Paiement" ref="B2:O4" headerRowDxfId="39" dataDxfId="38">
  <autoFilter ref="B2:O4" xr:uid="{AEE3E4BA-E513-43F8-A92B-9DC06EF4933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5" xr3:uid="{45CE5360-355A-4705-9970-EFD28A561EA9}" name="Nom" dataDxfId="6" totalsRowDxfId="8"/>
    <tableColumn id="16" xr3:uid="{38E71D2E-F194-460E-B920-D9A65F5F85CD}" name="Prenom" dataDxfId="5" totalsRowDxfId="7"/>
    <tableColumn id="3" xr3:uid="{01BF9E80-D95B-4E46-98C6-D5530B768DA5}" name="Nom-Prénom" dataDxfId="4" totalsRowDxfId="23"/>
    <tableColumn id="4" xr3:uid="{2536E10A-8168-4A48-AF50-AA606202F92A}" name="Mensualité" totalsRowFunction="sum" dataDxfId="2" totalsRowDxfId="24"/>
    <tableColumn id="5" xr3:uid="{836858A3-227B-49F2-BA62-749D909B2E79}" name="sept" dataDxfId="3" totalsRowDxfId="25"/>
    <tableColumn id="6" xr3:uid="{6A7639BF-A299-41F2-8837-82C452A40ED8}" name="oct" dataDxfId="48" totalsRowDxfId="26"/>
    <tableColumn id="7" xr3:uid="{655179E0-BE01-401F-B4D2-B6C747FD9CE7}" name="nov" dataDxfId="47" totalsRowDxfId="27"/>
    <tableColumn id="8" xr3:uid="{153A3D3A-A93C-4A27-B08D-26DEF5722F63}" name="dec" dataDxfId="46" totalsRowDxfId="28"/>
    <tableColumn id="9" xr3:uid="{38DBA33C-87AF-49AA-AA0A-D4F976E6967D}" name="jan" dataDxfId="45" totalsRowDxfId="29"/>
    <tableColumn id="10" xr3:uid="{9B24224C-7D57-4352-8FFB-3D39F72E6671}" name="fev" dataDxfId="44" totalsRowDxfId="30"/>
    <tableColumn id="11" xr3:uid="{19B448BD-58E0-43D0-9B03-5EBEBCE552B5}" name="mar" dataDxfId="43" totalsRowDxfId="31"/>
    <tableColumn id="12" xr3:uid="{D1F078A6-D495-44C4-8B07-2B0494F7C5EB}" name="avr" dataDxfId="42" totalsRowDxfId="32"/>
    <tableColumn id="13" xr3:uid="{0043FCC4-07A9-488E-BD4C-87446E1AA296}" name="mai" dataDxfId="41" totalsRowDxfId="33"/>
    <tableColumn id="14" xr3:uid="{F9F49557-60C3-471A-9455-23FF1F008129}" name="jui" dataDxfId="40" totalsRowDxfId="3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@m.com" TargetMode="External"/><Relationship Id="rId3" Type="http://schemas.openxmlformats.org/officeDocument/2006/relationships/hyperlink" Target="mailto:m@m.com" TargetMode="External"/><Relationship Id="rId7" Type="http://schemas.openxmlformats.org/officeDocument/2006/relationships/hyperlink" Target="mailto:m@m.com" TargetMode="External"/><Relationship Id="rId2" Type="http://schemas.openxmlformats.org/officeDocument/2006/relationships/hyperlink" Target="mailto:t@m.com" TargetMode="External"/><Relationship Id="rId1" Type="http://schemas.openxmlformats.org/officeDocument/2006/relationships/hyperlink" Target="https://forum.excel-pratique.com/excel/tcd-interactions-recus-remplissage-195606" TargetMode="External"/><Relationship Id="rId6" Type="http://schemas.openxmlformats.org/officeDocument/2006/relationships/hyperlink" Target="mailto:o@o.com" TargetMode="External"/><Relationship Id="rId5" Type="http://schemas.openxmlformats.org/officeDocument/2006/relationships/hyperlink" Target="mailto:p@p.com" TargetMode="External"/><Relationship Id="rId4" Type="http://schemas.openxmlformats.org/officeDocument/2006/relationships/hyperlink" Target="mailto:t@t.com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65E10-41DD-4A75-95B1-3F9AA7E7CAAA}">
  <sheetPr codeName="Feuil5"/>
  <dimension ref="B2:W18"/>
  <sheetViews>
    <sheetView showGridLines="0" workbookViewId="0">
      <selection activeCell="D3" sqref="D3"/>
    </sheetView>
  </sheetViews>
  <sheetFormatPr baseColWidth="10" defaultRowHeight="19.95" customHeight="1" x14ac:dyDescent="0.25"/>
  <cols>
    <col min="1" max="1" width="3.69921875" style="22" customWidth="1"/>
    <col min="2" max="2" width="2.69921875" style="22" customWidth="1"/>
    <col min="3" max="3" width="16.69921875" style="22" customWidth="1"/>
    <col min="4" max="4" width="25.69921875" style="22" customWidth="1"/>
    <col min="5" max="5" width="1.69921875" style="22" customWidth="1"/>
    <col min="6" max="6" width="3.69921875" style="22" customWidth="1"/>
    <col min="7" max="7" width="1.69921875" style="22" customWidth="1"/>
    <col min="8" max="8" width="11.19921875" style="22"/>
    <col min="9" max="9" width="6.296875" style="22" bestFit="1" customWidth="1"/>
    <col min="10" max="10" width="6.59765625" style="22" customWidth="1"/>
    <col min="11" max="11" width="11.296875" style="22" bestFit="1" customWidth="1"/>
    <col min="12" max="12" width="6.5" style="22" bestFit="1" customWidth="1"/>
    <col min="13" max="13" width="7.09765625" style="22" bestFit="1" customWidth="1"/>
    <col min="14" max="14" width="5.3984375" style="22" bestFit="1" customWidth="1"/>
    <col min="15" max="15" width="3.8984375" style="22" bestFit="1" customWidth="1"/>
    <col min="16" max="16" width="10.19921875" style="22" bestFit="1" customWidth="1"/>
    <col min="17" max="17" width="7.09765625" style="22" bestFit="1" customWidth="1"/>
    <col min="18" max="18" width="7.69921875" style="22" bestFit="1" customWidth="1"/>
    <col min="19" max="19" width="10.69921875" style="22" bestFit="1" customWidth="1"/>
    <col min="20" max="20" width="4.19921875" style="22" bestFit="1" customWidth="1"/>
    <col min="21" max="21" width="5" style="22" bestFit="1" customWidth="1"/>
    <col min="22" max="22" width="9.296875" style="22" bestFit="1" customWidth="1"/>
    <col min="23" max="23" width="8.59765625" style="22" bestFit="1" customWidth="1"/>
    <col min="24" max="16384" width="11.19921875" style="22"/>
  </cols>
  <sheetData>
    <row r="2" spans="2:23" ht="19.95" customHeight="1" thickBot="1" x14ac:dyDescent="0.3">
      <c r="B2" s="34"/>
      <c r="C2" s="34"/>
      <c r="D2" s="34"/>
      <c r="E2" s="34"/>
      <c r="F2" s="34"/>
      <c r="G2" s="34"/>
      <c r="J2" s="37" t="s">
        <v>79</v>
      </c>
    </row>
    <row r="3" spans="2:23" ht="19.95" customHeight="1" thickTop="1" x14ac:dyDescent="0.25">
      <c r="B3" s="34"/>
      <c r="C3" s="35" t="s">
        <v>38</v>
      </c>
      <c r="D3" s="48"/>
      <c r="E3" s="65"/>
      <c r="F3" s="66" t="str">
        <f>IF(D3="","","P")</f>
        <v/>
      </c>
      <c r="G3" s="65"/>
    </row>
    <row r="4" spans="2:23" ht="19.95" customHeight="1" x14ac:dyDescent="0.25">
      <c r="B4" s="34"/>
      <c r="C4" s="35" t="s">
        <v>71</v>
      </c>
      <c r="D4" s="49"/>
      <c r="E4" s="65"/>
      <c r="F4" s="66" t="str">
        <f>IF(D4="","","P")</f>
        <v/>
      </c>
      <c r="G4" s="65"/>
    </row>
    <row r="5" spans="2:23" ht="19.95" customHeight="1" x14ac:dyDescent="0.2">
      <c r="B5" s="34"/>
      <c r="C5" s="35" t="s">
        <v>72</v>
      </c>
      <c r="D5" s="36" t="str">
        <f>_xlfn.TEXTJOIN(" ",TRUE,UPPER(fc_Nom),PROPER(fc_Prenom))</f>
        <v/>
      </c>
      <c r="E5" s="65"/>
      <c r="F5" s="67"/>
      <c r="G5" s="65"/>
      <c r="I5" s="39" t="s">
        <v>2</v>
      </c>
      <c r="J5" s="39" t="s">
        <v>3</v>
      </c>
      <c r="K5" s="39" t="e">
        <f>_xlfn.TEXTJOIN(" ",TRUE,UPPER(t_Data[[#This Row],[Nom]]),PROPER(t_Data[[#This Row],[Prenom]]))</f>
        <v>#VALUE!</v>
      </c>
      <c r="L5" s="40">
        <v>1800</v>
      </c>
      <c r="M5" s="41">
        <v>40205</v>
      </c>
      <c r="N5" s="42" t="str">
        <f ca="1">DATEDIF(M5,TODAY(),"y") &amp; "a " &amp; DATEDIF(M5,TODAY(),"ym") &amp; "m "</f>
        <v xml:space="preserve">14a 7m </v>
      </c>
      <c r="O5" s="43" t="s">
        <v>4</v>
      </c>
      <c r="P5" s="39" t="s">
        <v>5</v>
      </c>
      <c r="Q5" s="41">
        <v>45536</v>
      </c>
      <c r="R5" s="44">
        <v>7123456789</v>
      </c>
      <c r="S5" s="39" t="s">
        <v>6</v>
      </c>
      <c r="T5" s="45">
        <v>75000</v>
      </c>
      <c r="U5" s="39" t="s">
        <v>7</v>
      </c>
      <c r="V5" s="46">
        <v>102030405</v>
      </c>
      <c r="W5" s="47" t="s">
        <v>8</v>
      </c>
    </row>
    <row r="6" spans="2:23" ht="19.95" customHeight="1" x14ac:dyDescent="0.2">
      <c r="B6" s="34"/>
      <c r="C6" s="35" t="s">
        <v>48</v>
      </c>
      <c r="D6" s="50"/>
      <c r="E6" s="68"/>
      <c r="F6" s="66" t="str">
        <f>IF(D6="","","P")</f>
        <v/>
      </c>
      <c r="G6" s="68"/>
      <c r="I6" s="39" t="s">
        <v>9</v>
      </c>
      <c r="J6" s="39" t="s">
        <v>10</v>
      </c>
      <c r="K6" s="39" t="e">
        <f>_xlfn.TEXTJOIN(" ",TRUE,UPPER(t_Data[[#This Row],[Nom]]),PROPER(t_Data[[#This Row],[Prenom]]))</f>
        <v>#VALUE!</v>
      </c>
      <c r="L6" s="40">
        <v>2000</v>
      </c>
      <c r="M6" s="41">
        <v>40570</v>
      </c>
      <c r="N6" s="42" t="str">
        <f t="shared" ref="N6:N11" ca="1" si="0">DATEDIF(M6,TODAY(),"y") &amp; "a " &amp; DATEDIF(M6,TODAY(),"ym") &amp; "m "</f>
        <v xml:space="preserve">13a 7m </v>
      </c>
      <c r="O6" s="43" t="s">
        <v>11</v>
      </c>
      <c r="P6" s="39" t="s">
        <v>12</v>
      </c>
      <c r="Q6" s="41">
        <v>45532</v>
      </c>
      <c r="R6" s="44">
        <v>745789123</v>
      </c>
      <c r="S6" s="39" t="s">
        <v>13</v>
      </c>
      <c r="T6" s="45">
        <v>75000</v>
      </c>
      <c r="U6" s="39" t="s">
        <v>7</v>
      </c>
      <c r="V6" s="46">
        <v>1122334455</v>
      </c>
      <c r="W6" s="47" t="s">
        <v>14</v>
      </c>
    </row>
    <row r="7" spans="2:23" ht="19.95" customHeight="1" x14ac:dyDescent="0.2">
      <c r="B7" s="34"/>
      <c r="C7" s="35" t="s">
        <v>73</v>
      </c>
      <c r="D7" s="51"/>
      <c r="E7" s="69"/>
      <c r="F7" s="66" t="str">
        <f>IF(D7="","","P")</f>
        <v/>
      </c>
      <c r="G7" s="69"/>
      <c r="I7" s="39" t="s">
        <v>15</v>
      </c>
      <c r="J7" s="39" t="s">
        <v>16</v>
      </c>
      <c r="K7" s="39" t="e">
        <f>_xlfn.TEXTJOIN(" ",TRUE,UPPER(t_Data[[#This Row],[Nom]]),PROPER(t_Data[[#This Row],[Prenom]]))</f>
        <v>#VALUE!</v>
      </c>
      <c r="L7" s="40">
        <v>2200</v>
      </c>
      <c r="M7" s="41">
        <v>40935</v>
      </c>
      <c r="N7" s="42" t="str">
        <f t="shared" ca="1" si="0"/>
        <v xml:space="preserve">12a 7m </v>
      </c>
      <c r="O7" s="43" t="s">
        <v>17</v>
      </c>
      <c r="P7" s="39" t="s">
        <v>5</v>
      </c>
      <c r="Q7" s="41">
        <v>45536</v>
      </c>
      <c r="R7" s="44">
        <v>153515486</v>
      </c>
      <c r="S7" s="39" t="s">
        <v>18</v>
      </c>
      <c r="T7" s="45">
        <v>75000</v>
      </c>
      <c r="U7" s="39" t="s">
        <v>7</v>
      </c>
      <c r="V7" s="46">
        <v>22334455</v>
      </c>
      <c r="W7" s="47" t="s">
        <v>19</v>
      </c>
    </row>
    <row r="8" spans="2:23" ht="19.95" customHeight="1" x14ac:dyDescent="0.2">
      <c r="B8" s="34"/>
      <c r="C8" s="35" t="s">
        <v>74</v>
      </c>
      <c r="D8" s="36" t="str">
        <f ca="1">IF(D7&lt;&gt;"",DATEDIF(D7,TODAY(),"y") &amp; "a " &amp; DATEDIF(D7,TODAY(),"ym") &amp; "m ","")</f>
        <v/>
      </c>
      <c r="E8" s="65"/>
      <c r="F8" s="67"/>
      <c r="G8" s="65"/>
      <c r="I8" s="39" t="s">
        <v>20</v>
      </c>
      <c r="J8" s="39" t="s">
        <v>21</v>
      </c>
      <c r="K8" s="39" t="e">
        <f>_xlfn.TEXTJOIN(" ",TRUE,UPPER(t_Data[[#This Row],[Nom]]),PROPER(t_Data[[#This Row],[Prenom]]))</f>
        <v>#VALUE!</v>
      </c>
      <c r="L8" s="40">
        <v>1600</v>
      </c>
      <c r="M8" s="41">
        <v>41666</v>
      </c>
      <c r="N8" s="42" t="str">
        <f t="shared" ca="1" si="0"/>
        <v xml:space="preserve">10a 7m </v>
      </c>
      <c r="O8" s="43" t="s">
        <v>22</v>
      </c>
      <c r="P8" s="39" t="s">
        <v>5</v>
      </c>
      <c r="Q8" s="41">
        <v>45533</v>
      </c>
      <c r="R8" s="44">
        <v>1597532846</v>
      </c>
      <c r="S8" s="39" t="s">
        <v>23</v>
      </c>
      <c r="T8" s="45">
        <v>75000</v>
      </c>
      <c r="U8" s="39" t="s">
        <v>7</v>
      </c>
      <c r="V8" s="46">
        <v>33445566</v>
      </c>
      <c r="W8" s="47" t="s">
        <v>24</v>
      </c>
    </row>
    <row r="9" spans="2:23" ht="19.95" customHeight="1" x14ac:dyDescent="0.2">
      <c r="B9" s="34"/>
      <c r="C9" s="35" t="s">
        <v>41</v>
      </c>
      <c r="D9" s="49"/>
      <c r="E9" s="65"/>
      <c r="F9" s="66" t="str">
        <f>IF(D9="","","P")</f>
        <v/>
      </c>
      <c r="G9" s="65"/>
      <c r="I9" s="39" t="s">
        <v>2</v>
      </c>
      <c r="J9" s="39" t="s">
        <v>25</v>
      </c>
      <c r="K9" s="39" t="e">
        <f>_xlfn.TEXTJOIN(" ",TRUE,UPPER(t_Data[[#This Row],[Nom]]),PROPER(t_Data[[#This Row],[Prenom]]))</f>
        <v>#VALUE!</v>
      </c>
      <c r="L9" s="40">
        <v>1500</v>
      </c>
      <c r="M9" s="41">
        <v>42396</v>
      </c>
      <c r="N9" s="42" t="str">
        <f t="shared" ca="1" si="0"/>
        <v xml:space="preserve">8a 7m </v>
      </c>
      <c r="O9" s="43" t="s">
        <v>26</v>
      </c>
      <c r="P9" s="39" t="s">
        <v>27</v>
      </c>
      <c r="Q9" s="41">
        <v>45565</v>
      </c>
      <c r="R9" s="44"/>
      <c r="S9" s="39" t="s">
        <v>6</v>
      </c>
      <c r="T9" s="45">
        <v>75000</v>
      </c>
      <c r="U9" s="39" t="s">
        <v>7</v>
      </c>
      <c r="V9" s="46">
        <v>102030405</v>
      </c>
      <c r="W9" s="47" t="s">
        <v>8</v>
      </c>
    </row>
    <row r="10" spans="2:23" ht="19.95" customHeight="1" x14ac:dyDescent="0.2">
      <c r="B10" s="34"/>
      <c r="C10" s="35" t="s">
        <v>42</v>
      </c>
      <c r="D10" s="49"/>
      <c r="E10" s="65"/>
      <c r="F10" s="66" t="str">
        <f>IF(D10="","","P")</f>
        <v/>
      </c>
      <c r="G10" s="65"/>
      <c r="I10" s="39" t="s">
        <v>28</v>
      </c>
      <c r="J10" s="39" t="s">
        <v>29</v>
      </c>
      <c r="K10" s="39" t="e">
        <f>_xlfn.TEXTJOIN(" ",TRUE,UPPER(t_Data[[#This Row],[Nom]]),PROPER(t_Data[[#This Row],[Prenom]]))</f>
        <v>#VALUE!</v>
      </c>
      <c r="L10" s="40">
        <v>1600</v>
      </c>
      <c r="M10" s="41">
        <v>42762</v>
      </c>
      <c r="N10" s="42" t="str">
        <f t="shared" ca="1" si="0"/>
        <v xml:space="preserve">7a 7m </v>
      </c>
      <c r="O10" s="43" t="s">
        <v>30</v>
      </c>
      <c r="P10" s="39" t="s">
        <v>5</v>
      </c>
      <c r="Q10" s="41">
        <v>45539</v>
      </c>
      <c r="R10" s="44">
        <v>842697513</v>
      </c>
      <c r="S10" s="39" t="s">
        <v>31</v>
      </c>
      <c r="T10" s="45">
        <v>75000</v>
      </c>
      <c r="U10" s="39" t="s">
        <v>7</v>
      </c>
      <c r="V10" s="46">
        <v>7788994455</v>
      </c>
      <c r="W10" s="47" t="s">
        <v>32</v>
      </c>
    </row>
    <row r="11" spans="2:23" ht="19.95" customHeight="1" x14ac:dyDescent="0.2">
      <c r="B11" s="34"/>
      <c r="C11" s="35" t="s">
        <v>37</v>
      </c>
      <c r="D11" s="51"/>
      <c r="E11" s="69"/>
      <c r="F11" s="66" t="str">
        <f>IF(D11="","","P")</f>
        <v/>
      </c>
      <c r="G11" s="69"/>
      <c r="I11" s="39" t="s">
        <v>9</v>
      </c>
      <c r="J11" s="39" t="s">
        <v>33</v>
      </c>
      <c r="K11" s="39" t="e">
        <f>_xlfn.TEXTJOIN(" ",TRUE,UPPER(t_Data[[#This Row],[Nom]]),PROPER(t_Data[[#This Row],[Prenom]]))</f>
        <v>#VALUE!</v>
      </c>
      <c r="L11" s="40">
        <v>1900</v>
      </c>
      <c r="M11" s="41">
        <v>43492</v>
      </c>
      <c r="N11" s="42" t="str">
        <f t="shared" ca="1" si="0"/>
        <v xml:space="preserve">5a 7m </v>
      </c>
      <c r="O11" s="43" t="s">
        <v>34</v>
      </c>
      <c r="P11" s="39" t="s">
        <v>5</v>
      </c>
      <c r="Q11" s="41">
        <v>45444</v>
      </c>
      <c r="R11" s="44">
        <v>456123789</v>
      </c>
      <c r="S11" s="39" t="s">
        <v>13</v>
      </c>
      <c r="T11" s="45">
        <v>75000</v>
      </c>
      <c r="U11" s="39" t="s">
        <v>7</v>
      </c>
      <c r="V11" s="46">
        <v>1122334455</v>
      </c>
      <c r="W11" s="47" t="s">
        <v>14</v>
      </c>
    </row>
    <row r="12" spans="2:23" ht="19.95" customHeight="1" x14ac:dyDescent="0.25">
      <c r="B12" s="34"/>
      <c r="C12" s="35" t="s">
        <v>0</v>
      </c>
      <c r="D12" s="49"/>
      <c r="E12" s="65"/>
      <c r="F12" s="66" t="str">
        <f>IF(D12="","","P")</f>
        <v/>
      </c>
      <c r="G12" s="65"/>
    </row>
    <row r="13" spans="2:23" ht="19.95" customHeight="1" x14ac:dyDescent="0.25">
      <c r="B13" s="34"/>
      <c r="C13" s="35" t="s">
        <v>75</v>
      </c>
      <c r="D13" s="49"/>
      <c r="E13" s="65"/>
      <c r="F13" s="66" t="str">
        <f>IF(D13="","","P")</f>
        <v/>
      </c>
      <c r="G13" s="65"/>
    </row>
    <row r="14" spans="2:23" ht="19.95" customHeight="1" x14ac:dyDescent="0.25">
      <c r="B14" s="34"/>
      <c r="C14" s="35" t="s">
        <v>1</v>
      </c>
      <c r="D14" s="52"/>
      <c r="E14" s="70"/>
      <c r="F14" s="66" t="str">
        <f>IF(D14="","","P")</f>
        <v/>
      </c>
      <c r="G14" s="70"/>
    </row>
    <row r="15" spans="2:23" ht="19.95" customHeight="1" x14ac:dyDescent="0.25">
      <c r="B15" s="34"/>
      <c r="C15" s="35" t="s">
        <v>76</v>
      </c>
      <c r="D15" s="49"/>
      <c r="E15" s="65"/>
      <c r="F15" s="66" t="str">
        <f>IF(D15="","","P")</f>
        <v/>
      </c>
      <c r="G15" s="65"/>
    </row>
    <row r="16" spans="2:23" ht="19.95" customHeight="1" x14ac:dyDescent="0.25">
      <c r="B16" s="34"/>
      <c r="C16" s="35" t="s">
        <v>77</v>
      </c>
      <c r="D16" s="53"/>
      <c r="E16" s="71"/>
      <c r="F16" s="66" t="str">
        <f>IF(D16="","","P")</f>
        <v/>
      </c>
      <c r="G16" s="71"/>
    </row>
    <row r="17" spans="2:7" ht="19.95" customHeight="1" thickBot="1" x14ac:dyDescent="0.3">
      <c r="B17" s="34"/>
      <c r="C17" s="35" t="s">
        <v>78</v>
      </c>
      <c r="D17" s="54"/>
      <c r="E17" s="65"/>
      <c r="F17" s="66" t="str">
        <f>IF(D17="","","P")</f>
        <v/>
      </c>
      <c r="G17" s="65"/>
    </row>
    <row r="18" spans="2:7" ht="19.95" customHeight="1" thickTop="1" x14ac:dyDescent="0.25">
      <c r="B18" s="34"/>
      <c r="C18" s="34"/>
      <c r="D18" s="34"/>
      <c r="E18" s="67"/>
      <c r="F18" s="72" t="str">
        <f>IF(COUNTIF(F3:F17,"P")=13,"OK","NOK")</f>
        <v>NOK</v>
      </c>
      <c r="G18" s="67"/>
    </row>
  </sheetData>
  <sheetProtection sheet="1" objects="1" scenarios="1" selectLockedCells="1"/>
  <conditionalFormatting sqref="F3:F4">
    <cfRule type="expression" dxfId="1" priority="2">
      <formula>$F3="P"</formula>
    </cfRule>
  </conditionalFormatting>
  <conditionalFormatting sqref="F9:F17 F6:F7">
    <cfRule type="expression" dxfId="0" priority="1">
      <formula>$F6="P"</formula>
    </cfRule>
  </conditionalFormatting>
  <hyperlinks>
    <hyperlink ref="J2" r:id="rId1" xr:uid="{BBF16C1D-DC49-4243-8266-FAAAF7EEE269}"/>
    <hyperlink ref="W5" r:id="rId2" xr:uid="{EE83F8CE-1998-4AE1-8E13-353297C28DAC}"/>
    <hyperlink ref="W6" r:id="rId3" xr:uid="{C314A48E-F92D-4D48-AA97-4BCE347B29D3}"/>
    <hyperlink ref="W7" r:id="rId4" xr:uid="{2239F8B0-5CD6-4A4C-9164-81BAA31D5DBD}"/>
    <hyperlink ref="W8" r:id="rId5" xr:uid="{26A6BDC0-D53A-4CE9-B77D-0D8D41DC27B0}"/>
    <hyperlink ref="W10" r:id="rId6" xr:uid="{B0F07133-38A2-4019-B1A2-AE660AE63616}"/>
    <hyperlink ref="W11" r:id="rId7" xr:uid="{08B7AB6A-C44B-4AB6-B71A-E2F2D13DF372}"/>
    <hyperlink ref="W9" r:id="rId8" xr:uid="{E7C5B33A-6BD0-4BC3-8F92-99609C56A3CE}"/>
  </hyperlinks>
  <pageMargins left="0.7" right="0.7" top="0.75" bottom="0.75" header="0.3" footer="0.3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1F3E8-3265-4257-A318-6C01729E6393}">
  <sheetPr codeName="Feuil2"/>
  <dimension ref="A1:O3"/>
  <sheetViews>
    <sheetView showGridLines="0" workbookViewId="0">
      <selection activeCell="A2" sqref="A2"/>
    </sheetView>
  </sheetViews>
  <sheetFormatPr baseColWidth="10" defaultRowHeight="13.8" x14ac:dyDescent="0.25"/>
  <cols>
    <col min="1" max="2" width="12.69921875" customWidth="1"/>
    <col min="3" max="3" width="25.69921875" customWidth="1"/>
    <col min="4" max="4" width="12.296875" bestFit="1" customWidth="1"/>
    <col min="5" max="5" width="15.69921875" customWidth="1"/>
    <col min="6" max="6" width="8.69921875" customWidth="1"/>
    <col min="7" max="7" width="9.69921875" customWidth="1"/>
    <col min="8" max="8" width="20.69921875" customWidth="1"/>
    <col min="9" max="9" width="15.69921875" customWidth="1"/>
    <col min="10" max="10" width="10.8984375" bestFit="1" customWidth="1"/>
    <col min="11" max="11" width="30.69921875" customWidth="1"/>
    <col min="12" max="12" width="8.69921875" customWidth="1"/>
    <col min="13" max="13" width="15.69921875" customWidth="1"/>
    <col min="14" max="14" width="13.69921875" customWidth="1"/>
    <col min="15" max="15" width="25.69921875" customWidth="1"/>
  </cols>
  <sheetData>
    <row r="1" spans="1:15" s="14" customFormat="1" x14ac:dyDescent="0.25">
      <c r="A1" s="38" t="s">
        <v>38</v>
      </c>
      <c r="B1" s="38" t="s">
        <v>71</v>
      </c>
      <c r="C1" s="38" t="s">
        <v>72</v>
      </c>
      <c r="D1" s="38" t="s">
        <v>48</v>
      </c>
      <c r="E1" s="38" t="s">
        <v>73</v>
      </c>
      <c r="F1" s="38" t="s">
        <v>74</v>
      </c>
      <c r="G1" s="38" t="s">
        <v>41</v>
      </c>
      <c r="H1" s="38" t="s">
        <v>42</v>
      </c>
      <c r="I1" s="38" t="s">
        <v>37</v>
      </c>
      <c r="J1" s="38" t="s">
        <v>0</v>
      </c>
      <c r="K1" s="38" t="s">
        <v>75</v>
      </c>
      <c r="L1" s="38" t="s">
        <v>1</v>
      </c>
      <c r="M1" s="38" t="s">
        <v>76</v>
      </c>
      <c r="N1" s="38" t="s">
        <v>77</v>
      </c>
      <c r="O1" s="38" t="s">
        <v>78</v>
      </c>
    </row>
    <row r="2" spans="1:15" s="21" customFormat="1" x14ac:dyDescent="0.25">
      <c r="A2" s="61" t="s">
        <v>2</v>
      </c>
      <c r="B2" s="61" t="s">
        <v>80</v>
      </c>
      <c r="C2" s="62" t="s">
        <v>86</v>
      </c>
      <c r="D2" s="63">
        <v>1800</v>
      </c>
      <c r="E2" s="55">
        <v>40205</v>
      </c>
      <c r="F2" s="56" t="s">
        <v>87</v>
      </c>
      <c r="G2" s="57" t="s">
        <v>81</v>
      </c>
      <c r="H2" s="61" t="s">
        <v>82</v>
      </c>
      <c r="I2" s="55">
        <v>45536</v>
      </c>
      <c r="J2" s="58">
        <v>7123456789</v>
      </c>
      <c r="K2" s="61" t="s">
        <v>83</v>
      </c>
      <c r="L2" s="59">
        <v>75001</v>
      </c>
      <c r="M2" s="61" t="s">
        <v>84</v>
      </c>
      <c r="N2" s="60">
        <v>102030405</v>
      </c>
      <c r="O2" s="64" t="s">
        <v>85</v>
      </c>
    </row>
    <row r="3" spans="1:15" x14ac:dyDescent="0.25">
      <c r="A3" s="61" t="s">
        <v>9</v>
      </c>
      <c r="B3" s="61" t="s">
        <v>88</v>
      </c>
      <c r="C3" s="62" t="s">
        <v>69</v>
      </c>
      <c r="D3" s="63">
        <v>2000</v>
      </c>
      <c r="E3" s="55">
        <v>40570</v>
      </c>
      <c r="F3" s="56" t="s">
        <v>92</v>
      </c>
      <c r="G3" s="57" t="s">
        <v>89</v>
      </c>
      <c r="H3" s="61" t="s">
        <v>90</v>
      </c>
      <c r="I3" s="55">
        <v>45532</v>
      </c>
      <c r="J3" s="58">
        <v>745789123</v>
      </c>
      <c r="K3" s="61" t="s">
        <v>91</v>
      </c>
      <c r="L3" s="59">
        <v>75002</v>
      </c>
      <c r="M3" s="61" t="s">
        <v>84</v>
      </c>
      <c r="N3" s="60">
        <v>104070805</v>
      </c>
      <c r="O3" s="64" t="s">
        <v>93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60E4A-EFBB-4645-836A-24E149742463}">
  <sheetPr codeName="Feuil4"/>
  <dimension ref="B2:O16"/>
  <sheetViews>
    <sheetView showGridLines="0" workbookViewId="0">
      <selection activeCell="G19" sqref="G19"/>
    </sheetView>
  </sheetViews>
  <sheetFormatPr baseColWidth="10" defaultRowHeight="13.8" x14ac:dyDescent="0.25"/>
  <cols>
    <col min="1" max="1" width="3.69921875" style="22" customWidth="1"/>
    <col min="2" max="3" width="15.69921875" style="22" customWidth="1"/>
    <col min="4" max="4" width="20.69921875" style="22" customWidth="1"/>
    <col min="5" max="5" width="11.296875" style="22" customWidth="1"/>
    <col min="6" max="15" width="7.69921875" style="22" customWidth="1"/>
    <col min="16" max="16384" width="11.19921875" style="22"/>
  </cols>
  <sheetData>
    <row r="2" spans="2:15" x14ac:dyDescent="0.25">
      <c r="B2" s="33" t="s">
        <v>38</v>
      </c>
      <c r="C2" s="33" t="s">
        <v>71</v>
      </c>
      <c r="D2" s="33" t="s">
        <v>72</v>
      </c>
      <c r="E2" s="22" t="s">
        <v>48</v>
      </c>
      <c r="F2" s="23" t="s">
        <v>49</v>
      </c>
      <c r="G2" s="23" t="s">
        <v>50</v>
      </c>
      <c r="H2" s="23" t="s">
        <v>51</v>
      </c>
      <c r="I2" s="23" t="s">
        <v>52</v>
      </c>
      <c r="J2" s="23" t="s">
        <v>53</v>
      </c>
      <c r="K2" s="23" t="s">
        <v>54</v>
      </c>
      <c r="L2" s="23" t="s">
        <v>55</v>
      </c>
      <c r="M2" s="23" t="s">
        <v>56</v>
      </c>
      <c r="N2" s="23" t="s">
        <v>57</v>
      </c>
      <c r="O2" s="23" t="s">
        <v>58</v>
      </c>
    </row>
    <row r="3" spans="2:15" x14ac:dyDescent="0.25">
      <c r="B3" s="22" t="s">
        <v>2</v>
      </c>
      <c r="C3" s="22" t="s">
        <v>80</v>
      </c>
      <c r="D3" s="76" t="s">
        <v>86</v>
      </c>
      <c r="E3" s="24">
        <v>1800</v>
      </c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2:15" x14ac:dyDescent="0.25">
      <c r="B4" s="22" t="s">
        <v>9</v>
      </c>
      <c r="C4" s="22" t="s">
        <v>88</v>
      </c>
      <c r="D4" s="76" t="s">
        <v>69</v>
      </c>
      <c r="E4" s="24">
        <v>2000</v>
      </c>
      <c r="F4" s="23"/>
      <c r="G4" s="23"/>
      <c r="H4" s="23"/>
      <c r="I4" s="23"/>
      <c r="J4" s="23"/>
      <c r="K4" s="23"/>
      <c r="L4" s="23"/>
      <c r="M4" s="23"/>
      <c r="N4" s="23"/>
      <c r="O4" s="23"/>
    </row>
    <row r="6" spans="2:15" x14ac:dyDescent="0.25">
      <c r="E6" s="25">
        <f>SUM(E3:E4)</f>
        <v>3800</v>
      </c>
    </row>
    <row r="7" spans="2:15" ht="14.4" thickBot="1" x14ac:dyDescent="0.3"/>
    <row r="8" spans="2:15" ht="14.4" x14ac:dyDescent="0.25">
      <c r="D8" s="26" t="s">
        <v>59</v>
      </c>
      <c r="E8" s="27"/>
      <c r="F8" s="74">
        <f>COUNTA(F3:F4)</f>
        <v>0</v>
      </c>
      <c r="G8" s="74">
        <f>F8+COUNTA(G3:G4)</f>
        <v>0</v>
      </c>
      <c r="H8" s="74">
        <f>G8+COUNTA(H3:H4)</f>
        <v>0</v>
      </c>
      <c r="I8" s="74">
        <f>H8+COUNTA(I3:I4)</f>
        <v>0</v>
      </c>
      <c r="J8" s="74">
        <f>I8+COUNTA(J3:J4)</f>
        <v>0</v>
      </c>
      <c r="K8" s="74">
        <f>J8+COUNTA(K3:K4)</f>
        <v>0</v>
      </c>
      <c r="L8" s="74">
        <f>K8+COUNTA(L3:L4)</f>
        <v>0</v>
      </c>
      <c r="M8" s="74">
        <f>L8+COUNTA(M3:M4)</f>
        <v>0</v>
      </c>
      <c r="N8" s="74">
        <f>M8+COUNTA(N3:N4)</f>
        <v>0</v>
      </c>
      <c r="O8" s="74">
        <f>N8+COUNTA(O3:O4)</f>
        <v>0</v>
      </c>
    </row>
    <row r="9" spans="2:15" ht="14.4" x14ac:dyDescent="0.25">
      <c r="D9" s="28" t="s">
        <v>60</v>
      </c>
      <c r="E9" s="29"/>
      <c r="F9" s="75">
        <f>COUNTA($E$3:$E$4)-F8</f>
        <v>2</v>
      </c>
      <c r="G9" s="75">
        <f>COUNTA($E$3:$E$4)-G8</f>
        <v>2</v>
      </c>
      <c r="H9" s="75">
        <f>COUNTA($E$3:$E$4)-H8</f>
        <v>2</v>
      </c>
      <c r="I9" s="75">
        <f>COUNTA($E$3:$E$4)-I8</f>
        <v>2</v>
      </c>
      <c r="J9" s="75">
        <f>COUNTA($E$3:$E$4)-J8</f>
        <v>2</v>
      </c>
      <c r="K9" s="75">
        <f>COUNTA($E$3:$E$4)-K8</f>
        <v>2</v>
      </c>
      <c r="L9" s="75">
        <f>COUNTA($E$3:$E$4)-L8</f>
        <v>2</v>
      </c>
      <c r="M9" s="75">
        <f>COUNTA($E$3:$E$4)-M8</f>
        <v>2</v>
      </c>
      <c r="N9" s="75">
        <f>COUNTA($E$3:$E$4)-N8</f>
        <v>2</v>
      </c>
      <c r="O9" s="75">
        <f>COUNTA($E$3:$E$4)-O8</f>
        <v>2</v>
      </c>
    </row>
    <row r="10" spans="2:15" ht="14.4" x14ac:dyDescent="0.25">
      <c r="D10" s="28" t="s">
        <v>61</v>
      </c>
      <c r="E10" s="29"/>
      <c r="F10" s="73">
        <f>SUMIF(F3:F4,"&lt;&gt;",$E$3:$E$4)</f>
        <v>0</v>
      </c>
      <c r="G10" s="73">
        <f>SUMIF(G3:G4,"&lt;&gt;",$E$3:$E$4)</f>
        <v>0</v>
      </c>
      <c r="H10" s="73">
        <f>SUMIF(H3:H4,"&lt;&gt;",$E$3:$E$4)</f>
        <v>0</v>
      </c>
      <c r="I10" s="73">
        <f>SUMIF(I3:I4,"&lt;&gt;",$E$3:$E$4)</f>
        <v>0</v>
      </c>
      <c r="J10" s="73">
        <f>SUMIF(J3:J4,"&lt;&gt;",$E$3:$E$4)</f>
        <v>0</v>
      </c>
      <c r="K10" s="73">
        <f>SUMIF(K3:K4,"&lt;&gt;",$E$3:$E$4)</f>
        <v>0</v>
      </c>
      <c r="L10" s="73">
        <f>SUMIF(L3:L4,"&lt;&gt;",$E$3:$E$4)</f>
        <v>0</v>
      </c>
      <c r="M10" s="73">
        <f>SUMIF(M3:M4,"&lt;&gt;",$E$3:$E$4)</f>
        <v>0</v>
      </c>
      <c r="N10" s="73">
        <f>SUMIF(N3:N4,"&lt;&gt;",$E$3:$E$4)</f>
        <v>0</v>
      </c>
      <c r="O10" s="73">
        <f>SUMIF(O3:O4,"&lt;&gt;",$E$3:$E$4)</f>
        <v>0</v>
      </c>
    </row>
    <row r="11" spans="2:15" ht="15" thickBot="1" x14ac:dyDescent="0.3">
      <c r="D11" s="30" t="s">
        <v>62</v>
      </c>
      <c r="E11" s="31"/>
      <c r="F11" s="32">
        <f>E6-F10</f>
        <v>3800</v>
      </c>
      <c r="G11" s="32">
        <f>F11-G10</f>
        <v>3800</v>
      </c>
      <c r="H11" s="32">
        <f t="shared" ref="H11:O11" si="0">G11-H10</f>
        <v>3800</v>
      </c>
      <c r="I11" s="32">
        <f t="shared" si="0"/>
        <v>3800</v>
      </c>
      <c r="J11" s="32">
        <f t="shared" si="0"/>
        <v>3800</v>
      </c>
      <c r="K11" s="32">
        <f t="shared" si="0"/>
        <v>3800</v>
      </c>
      <c r="L11" s="32">
        <f t="shared" si="0"/>
        <v>3800</v>
      </c>
      <c r="M11" s="32">
        <f t="shared" si="0"/>
        <v>3800</v>
      </c>
      <c r="N11" s="32">
        <f t="shared" si="0"/>
        <v>3800</v>
      </c>
      <c r="O11" s="32">
        <f t="shared" si="0"/>
        <v>3800</v>
      </c>
    </row>
    <row r="15" spans="2:15" ht="15" customHeight="1" x14ac:dyDescent="0.25"/>
    <row r="16" spans="2:15" ht="15" customHeight="1" x14ac:dyDescent="0.25"/>
  </sheetData>
  <mergeCells count="4">
    <mergeCell ref="D8:E8"/>
    <mergeCell ref="D9:E9"/>
    <mergeCell ref="D10:E10"/>
    <mergeCell ref="D11:E1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CEAC1-0C2E-4BEA-87D6-4841B78DB7AD}">
  <sheetPr codeName="Feuil3">
    <pageSetUpPr fitToPage="1"/>
  </sheetPr>
  <dimension ref="A1:F19"/>
  <sheetViews>
    <sheetView showGridLines="0" workbookViewId="0">
      <selection activeCell="F2" sqref="F2"/>
    </sheetView>
  </sheetViews>
  <sheetFormatPr baseColWidth="10" defaultRowHeight="13.8" x14ac:dyDescent="0.25"/>
  <cols>
    <col min="1" max="1" width="7.69921875" customWidth="1"/>
    <col min="2" max="2" width="14.69921875" customWidth="1"/>
    <col min="3" max="3" width="40.69921875" customWidth="1"/>
    <col min="4" max="4" width="20.69921875" customWidth="1"/>
    <col min="5" max="5" width="5.69921875" customWidth="1"/>
    <col min="6" max="6" width="17.59765625" customWidth="1"/>
    <col min="7" max="7" width="35.5" customWidth="1"/>
  </cols>
  <sheetData>
    <row r="1" spans="1:6" ht="24.6" x14ac:dyDescent="0.25">
      <c r="A1" s="5" t="s">
        <v>35</v>
      </c>
      <c r="B1" s="5"/>
      <c r="C1" s="5"/>
      <c r="D1" s="5"/>
      <c r="E1" s="5"/>
      <c r="F1" s="10" t="s">
        <v>43</v>
      </c>
    </row>
    <row r="2" spans="1:6" ht="27.9" customHeight="1" x14ac:dyDescent="0.25">
      <c r="A2" s="4"/>
      <c r="B2" s="4"/>
      <c r="C2" s="4"/>
      <c r="D2" s="4"/>
      <c r="E2" s="4"/>
      <c r="F2" s="11" t="s">
        <v>86</v>
      </c>
    </row>
    <row r="3" spans="1:6" ht="22.8" x14ac:dyDescent="0.25">
      <c r="A3" s="7" t="s">
        <v>44</v>
      </c>
      <c r="B3" s="7"/>
      <c r="C3" s="7"/>
      <c r="D3" s="6"/>
      <c r="E3" s="6"/>
    </row>
    <row r="4" spans="1:6" ht="37.5" customHeight="1" x14ac:dyDescent="0.3">
      <c r="A4" s="1"/>
      <c r="B4" s="1"/>
      <c r="C4" s="1"/>
    </row>
    <row r="5" spans="1:6" ht="17.399999999999999" x14ac:dyDescent="0.25">
      <c r="A5" s="8" t="s">
        <v>45</v>
      </c>
      <c r="B5" s="8"/>
      <c r="C5" s="8"/>
    </row>
    <row r="6" spans="1:6" ht="17.399999999999999" x14ac:dyDescent="0.25">
      <c r="A6" s="8" t="s">
        <v>46</v>
      </c>
      <c r="B6" s="8"/>
      <c r="C6" s="8"/>
    </row>
    <row r="7" spans="1:6" ht="37.5" customHeight="1" x14ac:dyDescent="0.25">
      <c r="A7" s="8"/>
      <c r="B7" s="8"/>
      <c r="C7" s="8"/>
    </row>
    <row r="8" spans="1:6" ht="17.399999999999999" x14ac:dyDescent="0.3">
      <c r="A8" s="1"/>
      <c r="B8" s="3" t="s">
        <v>38</v>
      </c>
      <c r="C8" s="1" t="str">
        <f>UPPER(_xlfn.XLOOKUP(choixEleve,t_Data[Nom-Prénom],t_Data[Nom],"Cet élève n’existe pas"))</f>
        <v>DUPONT</v>
      </c>
    </row>
    <row r="9" spans="1:6" ht="17.399999999999999" x14ac:dyDescent="0.3">
      <c r="A9" s="1"/>
      <c r="B9" s="3" t="s">
        <v>39</v>
      </c>
      <c r="C9" s="1" t="str">
        <f>PROPER(_xlfn.XLOOKUP(choixEleve,t_Data[Nom-Prénom],t_Data[Prenom],"Cet élève n’existe pas"))</f>
        <v>Harry</v>
      </c>
    </row>
    <row r="10" spans="1:6" ht="17.399999999999999" x14ac:dyDescent="0.3">
      <c r="A10" s="1"/>
      <c r="B10" s="3" t="s">
        <v>40</v>
      </c>
      <c r="C10" s="9">
        <f>_xlfn.XLOOKUP(choixEleve,t_Data[Nom-Prénom],t_Data[Date naissance],"Cet élève n’existe pas")</f>
        <v>40205</v>
      </c>
    </row>
    <row r="11" spans="1:6" ht="17.399999999999999" x14ac:dyDescent="0.3">
      <c r="A11" s="1"/>
      <c r="B11" s="3" t="s">
        <v>47</v>
      </c>
      <c r="C11" s="12">
        <f>_xlfn.XLOOKUP(choixEleve,t_Data[Nom-Prénom],t_Data[INE],"Cet élève n’existe pas")</f>
        <v>7123456789</v>
      </c>
    </row>
    <row r="12" spans="1:6" ht="17.399999999999999" x14ac:dyDescent="0.3">
      <c r="A12" s="1"/>
      <c r="B12" s="3" t="s">
        <v>41</v>
      </c>
      <c r="C12" s="1" t="str">
        <f>_xlfn.XLOOKUP(choixEleve,t_Data[Nom-Prénom],t_Data[Classe],"Cet élève n’existe pas")</f>
        <v>3ème</v>
      </c>
    </row>
    <row r="13" spans="1:6" ht="17.399999999999999" x14ac:dyDescent="0.3">
      <c r="A13" s="1"/>
      <c r="B13" s="3" t="s">
        <v>42</v>
      </c>
      <c r="C13" s="1" t="str">
        <f>_xlfn.XLOOKUP(choixEleve,t_Data[Nom-Prénom],t_Data[Série],"Cet élève n’existe pas")</f>
        <v>Générale</v>
      </c>
    </row>
    <row r="14" spans="1:6" ht="31.5" customHeight="1" x14ac:dyDescent="0.3">
      <c r="A14" s="1"/>
      <c r="B14" s="1"/>
      <c r="C14" s="1"/>
    </row>
    <row r="15" spans="1:6" ht="17.399999999999999" x14ac:dyDescent="0.3">
      <c r="A15" s="13" t="str" cm="1">
        <f t="array" ref="A15">"est actuellement inscrit dans mon établissement depuis le : " &amp; _xlfn.XLOOKUP(choixEleve,t_Data[Nom-Prénom],TEXT(t_Data[Date inscription],"j mmmm aaa"),"Cet élève n’existe pas")</f>
        <v>est actuellement inscrit dans mon établissement depuis le : 1 septembre 2024</v>
      </c>
      <c r="B15" s="2"/>
      <c r="C15" s="2"/>
    </row>
    <row r="16" spans="1:6" ht="17.399999999999999" x14ac:dyDescent="0.3">
      <c r="A16" s="20" t="s">
        <v>36</v>
      </c>
      <c r="B16" s="20"/>
      <c r="C16" s="20"/>
    </row>
    <row r="17" spans="1:3" ht="48.9" customHeight="1" x14ac:dyDescent="0.3">
      <c r="A17" s="1"/>
      <c r="B17" s="1"/>
      <c r="C17" s="1"/>
    </row>
    <row r="18" spans="1:3" ht="17.399999999999999" x14ac:dyDescent="0.3">
      <c r="A18" s="1"/>
      <c r="B18" s="1" t="str">
        <f ca="1">"Fait à Paris, le " &amp; TEXT(TODAY(),"[$-fr-fr]jjjj jj mmmm aaaa")</f>
        <v>Fait à Paris, le jeudi 19 septembre 2024</v>
      </c>
      <c r="C18" s="1"/>
    </row>
    <row r="19" spans="1:3" ht="17.399999999999999" x14ac:dyDescent="0.3">
      <c r="A19" s="1"/>
      <c r="B19" s="1"/>
      <c r="C19" s="1"/>
    </row>
  </sheetData>
  <mergeCells count="1">
    <mergeCell ref="A16:C16"/>
  </mergeCells>
  <printOptions horizontalCentered="1"/>
  <pageMargins left="0" right="0" top="0" bottom="0" header="0" footer="0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FE89BF-460C-49C8-9330-A512EBD24CA2}">
          <x14:formula1>
            <xm:f>Données!$C$2:$C$3</xm:f>
          </x14:formula1>
          <xm:sqref>F2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C223-F9A9-4B76-81A2-DAB09C6B66C0}">
  <sheetPr codeName="Feuil1"/>
  <dimension ref="A1:E17"/>
  <sheetViews>
    <sheetView showGridLines="0" tabSelected="1" workbookViewId="0"/>
  </sheetViews>
  <sheetFormatPr baseColWidth="10" defaultRowHeight="13.8" x14ac:dyDescent="0.25"/>
  <cols>
    <col min="1" max="1" width="7.09765625" customWidth="1"/>
    <col min="2" max="2" width="13.3984375" customWidth="1"/>
    <col min="3" max="3" width="36.19921875" customWidth="1"/>
    <col min="4" max="4" width="18.59765625" customWidth="1"/>
    <col min="5" max="5" width="17.59765625" customWidth="1"/>
    <col min="6" max="6" width="35.5" customWidth="1"/>
  </cols>
  <sheetData>
    <row r="1" spans="1:5" ht="24.6" x14ac:dyDescent="0.25">
      <c r="A1" s="5" t="s">
        <v>35</v>
      </c>
      <c r="B1" s="6"/>
      <c r="C1" s="5"/>
      <c r="D1" s="5"/>
      <c r="E1" s="10" t="s">
        <v>43</v>
      </c>
    </row>
    <row r="2" spans="1:5" ht="27.9" customHeight="1" x14ac:dyDescent="0.25">
      <c r="A2" s="4"/>
      <c r="B2" s="4"/>
      <c r="C2" s="4"/>
      <c r="D2" s="4"/>
      <c r="E2" s="11" t="s">
        <v>86</v>
      </c>
    </row>
    <row r="3" spans="1:5" ht="22.8" x14ac:dyDescent="0.25">
      <c r="A3" s="7" t="s">
        <v>63</v>
      </c>
      <c r="B3" s="7"/>
      <c r="C3" s="7"/>
      <c r="D3" s="6"/>
    </row>
    <row r="4" spans="1:5" ht="37.5" customHeight="1" x14ac:dyDescent="0.3">
      <c r="A4" s="1"/>
      <c r="B4" s="1"/>
      <c r="C4" s="1"/>
    </row>
    <row r="5" spans="1:5" ht="17.399999999999999" x14ac:dyDescent="0.25">
      <c r="A5" s="8" t="s">
        <v>64</v>
      </c>
      <c r="B5" s="8"/>
      <c r="C5" s="8"/>
    </row>
    <row r="6" spans="1:5" ht="17.399999999999999" x14ac:dyDescent="0.25">
      <c r="A6" s="8" t="s">
        <v>65</v>
      </c>
      <c r="B6" s="8"/>
      <c r="C6" s="8"/>
    </row>
    <row r="7" spans="1:5" ht="37.5" customHeight="1" x14ac:dyDescent="0.25">
      <c r="A7" s="8"/>
      <c r="B7" s="8"/>
      <c r="C7" s="8"/>
    </row>
    <row r="8" spans="1:5" ht="15" customHeight="1" x14ac:dyDescent="0.3">
      <c r="A8" s="1"/>
      <c r="B8" s="3" t="s">
        <v>38</v>
      </c>
      <c r="C8" s="15" t="str">
        <f>UPPER(_xlfn.XLOOKUP(choixEleve,t_Data[Nom-Prénom],t_Data[Nom],"Cet élève n’existe pas"))</f>
        <v>DUPONT</v>
      </c>
    </row>
    <row r="9" spans="1:5" ht="15" customHeight="1" x14ac:dyDescent="0.3">
      <c r="A9" s="1"/>
      <c r="B9" s="3" t="s">
        <v>39</v>
      </c>
      <c r="C9" s="15" t="str">
        <f>PROPER(_xlfn.XLOOKUP(choixEleve,t_Data[Nom-Prénom],t_Data[Prenom],"Cet élève n’existe pas"))</f>
        <v>Harry</v>
      </c>
    </row>
    <row r="10" spans="1:5" ht="15" customHeight="1" x14ac:dyDescent="0.3">
      <c r="A10" s="1"/>
      <c r="B10" s="3" t="s">
        <v>41</v>
      </c>
      <c r="C10" s="15" t="str">
        <f>_xlfn.XLOOKUP(choixEleve,t_Data[Nom-Prénom],t_Data[Classe],"Cet élève n’existe pas")</f>
        <v>3ème</v>
      </c>
    </row>
    <row r="11" spans="1:5" ht="15" customHeight="1" x14ac:dyDescent="0.3">
      <c r="A11" s="1"/>
      <c r="B11" s="3" t="s">
        <v>66</v>
      </c>
      <c r="C11" s="16" t="s">
        <v>68</v>
      </c>
    </row>
    <row r="12" spans="1:5" ht="15" customHeight="1" x14ac:dyDescent="0.3">
      <c r="A12" s="13"/>
      <c r="B12" s="3" t="s">
        <v>67</v>
      </c>
      <c r="C12" s="19">
        <f>_xlfn.XLOOKUP(choixEleve,t_Data[Nom-Prénom],t_Data[Mensualité],"Cet élève n’existe pas")</f>
        <v>1800</v>
      </c>
    </row>
    <row r="13" spans="1:5" ht="17.399999999999999" x14ac:dyDescent="0.3">
      <c r="A13" s="20"/>
      <c r="B13" s="20"/>
      <c r="C13" s="20"/>
    </row>
    <row r="14" spans="1:5" ht="48.9" customHeight="1" x14ac:dyDescent="0.3">
      <c r="A14" s="1"/>
      <c r="B14" s="17" t="s">
        <v>70</v>
      </c>
      <c r="C14" s="18">
        <f>C12</f>
        <v>1800</v>
      </c>
    </row>
    <row r="15" spans="1:5" ht="48.9" customHeight="1" x14ac:dyDescent="0.3">
      <c r="A15" s="1"/>
      <c r="B15" s="1"/>
      <c r="C15" s="1"/>
    </row>
    <row r="16" spans="1:5" ht="17.399999999999999" x14ac:dyDescent="0.3">
      <c r="A16" s="1"/>
      <c r="B16" s="1" t="str">
        <f ca="1">"Fait à Paris, le " &amp; TEXT(TODAY(),"[$-fr-fr]jjjj jj mmmm aaaa")</f>
        <v>Fait à Paris, le jeudi 19 septembre 2024</v>
      </c>
      <c r="C16" s="1"/>
    </row>
    <row r="17" spans="1:3" ht="17.399999999999999" x14ac:dyDescent="0.3">
      <c r="A17" s="1"/>
      <c r="B17" s="1"/>
      <c r="C17" s="1"/>
    </row>
  </sheetData>
  <mergeCells count="1">
    <mergeCell ref="A13:C13"/>
  </mergeCells>
  <dataValidations count="1">
    <dataValidation type="list" allowBlank="1" showInputMessage="1" showErrorMessage="1" sqref="C11" xr:uid="{75B7447E-5AF0-4D49-B5BF-3734C782396F}">
      <formula1>",septembre 2024, octobre 2024, novembre 2024, décembre 2024, janvier 2025, février 2025, mars 2025: avril 2025: mai 2025: juin 2025"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B54CEC-B3A5-4C4F-AFC2-3FB4994EFDFD}">
          <x14:formula1>
            <xm:f>Données!$C$2:$C$3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Formulaire</vt:lpstr>
      <vt:lpstr>Données</vt:lpstr>
      <vt:lpstr>Paiement</vt:lpstr>
      <vt:lpstr>Certificat</vt:lpstr>
      <vt:lpstr>Reçu</vt:lpstr>
      <vt:lpstr>choixEleve</vt:lpstr>
      <vt:lpstr>Controle</vt:lpstr>
      <vt:lpstr>fc_Adresse</vt:lpstr>
      <vt:lpstr>fc_Age</vt:lpstr>
      <vt:lpstr>fc_Classe</vt:lpstr>
      <vt:lpstr>fc_CP</vt:lpstr>
      <vt:lpstr>fc_DateInscription</vt:lpstr>
      <vt:lpstr>fc_DateNaissance</vt:lpstr>
      <vt:lpstr>fc_INE</vt:lpstr>
      <vt:lpstr>fc_Mail</vt:lpstr>
      <vt:lpstr>fc_Mensualite</vt:lpstr>
      <vt:lpstr>fc_Nom</vt:lpstr>
      <vt:lpstr>fc_NomPrenom</vt:lpstr>
      <vt:lpstr>fc_Prenom</vt:lpstr>
      <vt:lpstr>fc_Serie</vt:lpstr>
      <vt:lpstr>fc_Telephone</vt:lpstr>
      <vt:lpstr>fc_Ville</vt:lpstr>
      <vt:lpstr>Certificat!Zone_d_impression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MALEK</dc:creator>
  <cp:lastModifiedBy>Damaste .</cp:lastModifiedBy>
  <cp:lastPrinted>2024-09-19T01:50:45Z</cp:lastPrinted>
  <dcterms:created xsi:type="dcterms:W3CDTF">2024-09-16T18:35:31Z</dcterms:created>
  <dcterms:modified xsi:type="dcterms:W3CDTF">2024-09-19T03:07:53Z</dcterms:modified>
</cp:coreProperties>
</file>