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793AE233-3F19-49C4-A8D6-88D2EA8CE2C1}" xr6:coauthVersionLast="47" xr6:coauthVersionMax="47" xr10:uidLastSave="{00000000-0000-0000-0000-000000000000}"/>
  <bookViews>
    <workbookView xWindow="-108" yWindow="-108" windowWidth="23256" windowHeight="12576" xr2:uid="{EE95F191-CF5B-4BE3-A27A-7A44243A6BA9}"/>
  </bookViews>
  <sheets>
    <sheet name="DATA CALCUL" sheetId="1" r:id="rId1"/>
    <sheet name="TCD" sheetId="3" r:id="rId2"/>
  </sheets>
  <definedNames>
    <definedName name="_xlnm._FilterDatabase" localSheetId="0" hidden="1">'DATA CALCUL'!$B$2:$S$21</definedName>
    <definedName name="_xlcn.WorksheetConnection_DATACALCULA1V201" hidden="1">'DATA CALCUL'!$B$2:$W$21</definedName>
    <definedName name="Segment_Premier_OF_Gamme">#N/A</definedName>
    <definedName name="Segment_Premier_OF_Gamme1">#N/A</definedName>
    <definedName name="Segment_Premier_OP_Label">#N/A</definedName>
    <definedName name="Segment_Premier_OP_Label1">#N/A</definedName>
    <definedName name="Segment_Utilisateur">#N/A</definedName>
    <definedName name="Segment_Utilisateur1">#N/A</definedName>
  </definedNames>
  <calcPr calcId="191029"/>
  <pivotCaches>
    <pivotCache cacheId="0" r:id="rId3"/>
  </pivotCaches>
  <extLst>
    <ext xmlns:x14="http://schemas.microsoft.com/office/spreadsheetml/2009/9/main" uri="{876F7934-8845-4945-9796-88D515C7AA90}">
      <x14:pivotCaches>
        <pivotCache cacheId="1" r:id="rId4"/>
      </x14:pivotCaches>
    </ex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8"/>
        <x14:slicerCache r:id="rId9"/>
        <x14:slicerCache r:id="rId10"/>
      </x15:slicerCaches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" name="Plage" connection="WorksheetConnection_DATA CALCUL!$A$1:$V$20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L8" i="1"/>
  <c r="Q8" i="1"/>
  <c r="N8" i="1" s="1"/>
  <c r="T8" i="1"/>
  <c r="U8" i="1"/>
  <c r="U21" i="1"/>
  <c r="Q21" i="1"/>
  <c r="N21" i="1" s="1"/>
  <c r="L21" i="1"/>
  <c r="U20" i="1"/>
  <c r="Q20" i="1"/>
  <c r="N20" i="1" s="1"/>
  <c r="L20" i="1"/>
  <c r="U19" i="1"/>
  <c r="Q19" i="1"/>
  <c r="L19" i="1"/>
  <c r="U18" i="1"/>
  <c r="Q18" i="1"/>
  <c r="T18" i="1"/>
  <c r="U17" i="1"/>
  <c r="Q17" i="1"/>
  <c r="N17" i="1" s="1"/>
  <c r="L17" i="1"/>
  <c r="U16" i="1"/>
  <c r="Q16" i="1"/>
  <c r="T16" i="1"/>
  <c r="U15" i="1"/>
  <c r="Q15" i="1"/>
  <c r="N15" i="1" s="1"/>
  <c r="T15" i="1"/>
  <c r="U14" i="1"/>
  <c r="Q14" i="1"/>
  <c r="N14" i="1" s="1"/>
  <c r="J14" i="1"/>
  <c r="U13" i="1"/>
  <c r="Q13" i="1"/>
  <c r="U12" i="1"/>
  <c r="Q12" i="1"/>
  <c r="J12" i="1"/>
  <c r="U11" i="1"/>
  <c r="Q11" i="1"/>
  <c r="T11" i="1"/>
  <c r="U10" i="1"/>
  <c r="Q10" i="1"/>
  <c r="O10" i="1" s="1"/>
  <c r="P10" i="1" s="1"/>
  <c r="J10" i="1"/>
  <c r="U9" i="1"/>
  <c r="Q9" i="1"/>
  <c r="U7" i="1"/>
  <c r="Q7" i="1"/>
  <c r="O8" i="1" s="1"/>
  <c r="U6" i="1"/>
  <c r="Q6" i="1"/>
  <c r="N6" i="1" s="1"/>
  <c r="T6" i="1"/>
  <c r="U5" i="1"/>
  <c r="Q5" i="1"/>
  <c r="N5" i="1" s="1"/>
  <c r="U4" i="1"/>
  <c r="Q4" i="1"/>
  <c r="T4" i="1"/>
  <c r="U3" i="1"/>
  <c r="R3" i="1"/>
  <c r="Q3" i="1"/>
  <c r="R4" i="1" s="1"/>
  <c r="T3" i="1"/>
  <c r="P8" i="1" l="1"/>
  <c r="M8" i="1"/>
  <c r="R8" i="1"/>
  <c r="J15" i="1"/>
  <c r="L15" i="1"/>
  <c r="J6" i="1"/>
  <c r="R20" i="1"/>
  <c r="N19" i="1"/>
  <c r="S20" i="1" s="1"/>
  <c r="V20" i="1" s="1"/>
  <c r="N10" i="1"/>
  <c r="O9" i="1"/>
  <c r="P9" i="1" s="1"/>
  <c r="R19" i="1"/>
  <c r="N18" i="1"/>
  <c r="O11" i="1"/>
  <c r="P11" i="1" s="1"/>
  <c r="R9" i="1"/>
  <c r="O6" i="1"/>
  <c r="P6" i="1" s="1"/>
  <c r="L7" i="1"/>
  <c r="J7" i="1"/>
  <c r="O18" i="1"/>
  <c r="P18" i="1" s="1"/>
  <c r="O13" i="1"/>
  <c r="P13" i="1" s="1"/>
  <c r="N7" i="1"/>
  <c r="S8" i="1" s="1"/>
  <c r="V8" i="1" s="1"/>
  <c r="J3" i="1"/>
  <c r="L3" i="1"/>
  <c r="O7" i="1"/>
  <c r="R10" i="1"/>
  <c r="O20" i="1"/>
  <c r="M20" i="1" s="1"/>
  <c r="N3" i="1"/>
  <c r="O5" i="1"/>
  <c r="M5" i="1" s="1"/>
  <c r="N9" i="1"/>
  <c r="S10" i="1" s="1"/>
  <c r="V10" i="1" s="1"/>
  <c r="O16" i="1"/>
  <c r="O3" i="1"/>
  <c r="P3" i="1" s="1"/>
  <c r="R7" i="1"/>
  <c r="R17" i="1"/>
  <c r="J19" i="1"/>
  <c r="O21" i="1"/>
  <c r="P21" i="1" s="1"/>
  <c r="T7" i="1"/>
  <c r="R16" i="1"/>
  <c r="R11" i="1"/>
  <c r="S3" i="1"/>
  <c r="V3" i="1" s="1"/>
  <c r="O19" i="1"/>
  <c r="S19" i="1"/>
  <c r="V19" i="1" s="1"/>
  <c r="S6" i="1"/>
  <c r="V6" i="1" s="1"/>
  <c r="L18" i="1"/>
  <c r="T12" i="1"/>
  <c r="R14" i="1"/>
  <c r="R15" i="1"/>
  <c r="N16" i="1"/>
  <c r="S17" i="1" s="1"/>
  <c r="V17" i="1" s="1"/>
  <c r="O17" i="1"/>
  <c r="N4" i="1"/>
  <c r="S5" i="1" s="1"/>
  <c r="V5" i="1" s="1"/>
  <c r="J9" i="1"/>
  <c r="T9" i="1"/>
  <c r="S4" i="1"/>
  <c r="V4" i="1" s="1"/>
  <c r="L9" i="1"/>
  <c r="L10" i="1"/>
  <c r="T10" i="1"/>
  <c r="R18" i="1"/>
  <c r="R5" i="1"/>
  <c r="R6" i="1"/>
  <c r="M10" i="1"/>
  <c r="J11" i="1"/>
  <c r="J21" i="1"/>
  <c r="T21" i="1"/>
  <c r="L11" i="1"/>
  <c r="L12" i="1"/>
  <c r="T14" i="1"/>
  <c r="T20" i="1"/>
  <c r="J20" i="1"/>
  <c r="L13" i="1"/>
  <c r="J13" i="1"/>
  <c r="T13" i="1"/>
  <c r="S7" i="1"/>
  <c r="V7" i="1" s="1"/>
  <c r="N11" i="1"/>
  <c r="S12" i="1" s="1"/>
  <c r="V12" i="1" s="1"/>
  <c r="N12" i="1"/>
  <c r="S15" i="1" s="1"/>
  <c r="V15" i="1" s="1"/>
  <c r="N13" i="1"/>
  <c r="S16" i="1" s="1"/>
  <c r="V16" i="1" s="1"/>
  <c r="L14" i="1"/>
  <c r="T19" i="1"/>
  <c r="R21" i="1"/>
  <c r="O12" i="1"/>
  <c r="L16" i="1"/>
  <c r="J16" i="1"/>
  <c r="T17" i="1"/>
  <c r="J17" i="1"/>
  <c r="J18" i="1"/>
  <c r="S21" i="1"/>
  <c r="V21" i="1" s="1"/>
  <c r="L4" i="1"/>
  <c r="J4" i="1"/>
  <c r="O14" i="1"/>
  <c r="T5" i="1"/>
  <c r="J5" i="1"/>
  <c r="L5" i="1"/>
  <c r="R12" i="1"/>
  <c r="O15" i="1"/>
  <c r="O4" i="1"/>
  <c r="L6" i="1"/>
  <c r="S11" i="1"/>
  <c r="V11" i="1" s="1"/>
  <c r="R13" i="1"/>
  <c r="M9" i="1" l="1"/>
  <c r="M18" i="1"/>
  <c r="M3" i="1"/>
  <c r="M6" i="1"/>
  <c r="P5" i="1"/>
  <c r="M11" i="1"/>
  <c r="X3" i="1"/>
  <c r="M13" i="1"/>
  <c r="M21" i="1"/>
  <c r="P16" i="1"/>
  <c r="M16" i="1"/>
  <c r="P20" i="1"/>
  <c r="P7" i="1"/>
  <c r="M7" i="1"/>
  <c r="M19" i="1"/>
  <c r="P19" i="1"/>
  <c r="S9" i="1"/>
  <c r="V9" i="1" s="1"/>
  <c r="S14" i="1"/>
  <c r="V14" i="1" s="1"/>
  <c r="P15" i="1"/>
  <c r="M15" i="1"/>
  <c r="S13" i="1"/>
  <c r="V13" i="1" s="1"/>
  <c r="S18" i="1"/>
  <c r="V18" i="1" s="1"/>
  <c r="P12" i="1"/>
  <c r="M12" i="1"/>
  <c r="P14" i="1"/>
  <c r="M14" i="1"/>
  <c r="P17" i="1"/>
  <c r="M17" i="1"/>
  <c r="M4" i="1"/>
  <c r="P4" i="1"/>
  <c r="W21" i="1" l="1"/>
  <c r="W18" i="1"/>
  <c r="W15" i="1"/>
  <c r="W12" i="1"/>
  <c r="W9" i="1"/>
  <c r="W6" i="1"/>
  <c r="W3" i="1"/>
  <c r="W19" i="1"/>
  <c r="W16" i="1"/>
  <c r="W13" i="1"/>
  <c r="W10" i="1"/>
  <c r="W7" i="1"/>
  <c r="W4" i="1"/>
  <c r="W20" i="1"/>
  <c r="W17" i="1"/>
  <c r="W14" i="1"/>
  <c r="W11" i="1"/>
  <c r="W8" i="1"/>
  <c r="W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A3D8C5C-7F71-4A35-A836-E7CA8B4D3F15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5907728-90B5-4A43-85DA-3D41F24E836E}" name="WorksheetConnection_DATA CALCUL!$A$1:$V$20" type="102" refreshedVersion="8" minRefreshableVersion="5">
    <extLst>
      <ext xmlns:x15="http://schemas.microsoft.com/office/spreadsheetml/2010/11/main" uri="{DE250136-89BD-433C-8126-D09CA5730AF9}">
        <x15:connection id="Plage" autoDelete="1">
          <x15:rangePr sourceName="_xlcn.WorksheetConnection_DATACALCULA1V201"/>
        </x15:connection>
      </ext>
    </extLst>
  </connection>
</connections>
</file>

<file path=xl/sharedStrings.xml><?xml version="1.0" encoding="utf-8"?>
<sst xmlns="http://schemas.openxmlformats.org/spreadsheetml/2006/main" count="136" uniqueCount="46">
  <si>
    <t>Utilisateur</t>
  </si>
  <si>
    <t>Numero Article</t>
  </si>
  <si>
    <t>Mois</t>
  </si>
  <si>
    <t>Somme de Qte OK</t>
  </si>
  <si>
    <t>Somme de Minutes Par Pces</t>
  </si>
  <si>
    <t>Somme de Duree Seconde</t>
  </si>
  <si>
    <t>Premier OP Label</t>
  </si>
  <si>
    <t>Premier OF_Gamme</t>
  </si>
  <si>
    <t>LTI SAP</t>
  </si>
  <si>
    <t>TPS SAP</t>
  </si>
  <si>
    <t>LTS SAP</t>
  </si>
  <si>
    <t>LTI réel</t>
  </si>
  <si>
    <t>H X R</t>
  </si>
  <si>
    <t>moy reel arythmétique</t>
  </si>
  <si>
    <t>LTS réel</t>
  </si>
  <si>
    <t>temps réel</t>
  </si>
  <si>
    <t>Moyenne de classe</t>
  </si>
  <si>
    <t>base 100</t>
  </si>
  <si>
    <t xml:space="preserve">concaténé </t>
  </si>
  <si>
    <t>sans doublon</t>
  </si>
  <si>
    <t>mars</t>
  </si>
  <si>
    <t>Emboîtage</t>
  </si>
  <si>
    <t>mai</t>
  </si>
  <si>
    <t>Visitage intermédiaire</t>
  </si>
  <si>
    <t>juin</t>
  </si>
  <si>
    <t>Visitage final</t>
  </si>
  <si>
    <t>avril</t>
  </si>
  <si>
    <t>février</t>
  </si>
  <si>
    <t>Aiguillage</t>
  </si>
  <si>
    <t>janvier</t>
  </si>
  <si>
    <t>Étiquettes de lignes</t>
  </si>
  <si>
    <t>Total général</t>
  </si>
  <si>
    <t>jean</t>
  </si>
  <si>
    <t>louis</t>
  </si>
  <si>
    <t>arthur</t>
  </si>
  <si>
    <t>paul</t>
  </si>
  <si>
    <t>TPRO01</t>
  </si>
  <si>
    <t>TCPS00</t>
  </si>
  <si>
    <t>TCSS06</t>
  </si>
  <si>
    <t>TCSS08</t>
  </si>
  <si>
    <t>TCSS11</t>
  </si>
  <si>
    <t>Qte OK</t>
  </si>
  <si>
    <t>Moyenne classe</t>
  </si>
  <si>
    <t>100%</t>
  </si>
  <si>
    <t>moyenne de classe2</t>
  </si>
  <si>
    <t>Colonne3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</si>
</sst>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right" indent="1"/>
    </xf>
    <xf numFmtId="3" fontId="0" fillId="0" borderId="0" xfId="0" applyNumberFormat="1" applyAlignment="1">
      <alignment horizontal="right" indent="1"/>
    </xf>
    <xf numFmtId="4" fontId="0" fillId="0" borderId="0" xfId="0" applyNumberFormat="1" applyAlignment="1">
      <alignment horizontal="right" indent="1"/>
    </xf>
    <xf numFmtId="0" fontId="0" fillId="0" borderId="0" xfId="0" applyFill="1" applyBorder="1" applyAlignment="1">
      <alignment horizontal="center" vertical="center" wrapText="1"/>
    </xf>
    <xf numFmtId="9" fontId="0" fillId="0" borderId="0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2" fontId="0" fillId="0" borderId="0" xfId="0" applyNumberFormat="1" applyFill="1" applyBorder="1" applyAlignment="1">
      <alignment vertical="center"/>
    </xf>
    <xf numFmtId="2" fontId="0" fillId="0" borderId="0" xfId="1" applyNumberFormat="1" applyFont="1" applyFill="1" applyBorder="1" applyAlignment="1">
      <alignment vertical="center"/>
    </xf>
  </cellXfs>
  <cellStyles count="2">
    <cellStyle name="Normal" xfId="0" builtinId="0"/>
    <cellStyle name="Pourcentage" xfId="1" builtinId="5"/>
  </cellStyles>
  <dxfs count="29">
    <dxf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numFmt numFmtId="2" formatCode="0.00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alignment relativeIndent="1"/>
    </dxf>
    <dxf>
      <alignment relativeIndent="1"/>
    </dxf>
    <dxf>
      <alignment horizontal="right"/>
    </dxf>
    <dxf>
      <alignment horizontal="right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13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microsoft.com/office/2007/relationships/slicerCache" Target="slicerCaches/slicerCache3.xml"/><Relationship Id="rId12" Type="http://schemas.openxmlformats.org/officeDocument/2006/relationships/connections" Target="connections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theme" Target="theme/theme1.xml"/><Relationship Id="rId5" Type="http://schemas.microsoft.com/office/2007/relationships/slicerCache" Target="slicerCaches/slicerCache1.xml"/><Relationship Id="rId15" Type="http://schemas.openxmlformats.org/officeDocument/2006/relationships/powerPivotData" Target="model/item.data"/><Relationship Id="rId10" Type="http://schemas.microsoft.com/office/2007/relationships/slicerCache" Target="slicerCaches/slicerCache6.xml"/><Relationship Id="rId4" Type="http://schemas.openxmlformats.org/officeDocument/2006/relationships/pivotCacheDefinition" Target="pivotCache/pivotCacheDefinition2.xml"/><Relationship Id="rId9" Type="http://schemas.microsoft.com/office/2007/relationships/slicerCache" Target="slicerCaches/slicerCache5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51886</xdr:colOff>
      <xdr:row>1</xdr:row>
      <xdr:rowOff>36285</xdr:rowOff>
    </xdr:from>
    <xdr:to>
      <xdr:col>0</xdr:col>
      <xdr:colOff>1023886</xdr:colOff>
      <xdr:row>8</xdr:row>
      <xdr:rowOff>88171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2" name="Utilisateur 1">
              <a:extLst>
                <a:ext uri="{FF2B5EF4-FFF2-40B4-BE49-F238E27FC236}">
                  <a16:creationId xmlns:a16="http://schemas.microsoft.com/office/drawing/2014/main" id="{1600B38A-8BC0-E640-3822-A89AEE750E6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tilisateur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1886" y="221636"/>
              <a:ext cx="972000" cy="170975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45719</xdr:colOff>
      <xdr:row>8</xdr:row>
      <xdr:rowOff>109946</xdr:rowOff>
    </xdr:from>
    <xdr:to>
      <xdr:col>0</xdr:col>
      <xdr:colOff>2010228</xdr:colOff>
      <xdr:row>16</xdr:row>
      <xdr:rowOff>116115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Premier OP Label 1">
              <a:extLst>
                <a:ext uri="{FF2B5EF4-FFF2-40B4-BE49-F238E27FC236}">
                  <a16:creationId xmlns:a16="http://schemas.microsoft.com/office/drawing/2014/main" id="{B0C12197-0CF4-573A-20A3-EE1F5F240FE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emier OP Label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5719" y="1953162"/>
              <a:ext cx="1964509" cy="148898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1055552</xdr:colOff>
      <xdr:row>1</xdr:row>
      <xdr:rowOff>38461</xdr:rowOff>
    </xdr:from>
    <xdr:to>
      <xdr:col>0</xdr:col>
      <xdr:colOff>2027552</xdr:colOff>
      <xdr:row>8</xdr:row>
      <xdr:rowOff>90347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Premier OF_Gamme 1">
              <a:extLst>
                <a:ext uri="{FF2B5EF4-FFF2-40B4-BE49-F238E27FC236}">
                  <a16:creationId xmlns:a16="http://schemas.microsoft.com/office/drawing/2014/main" id="{2F32EDBF-4EF0-544A-7B2C-296848D00E1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emier OF_Gamme 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55552" y="223812"/>
              <a:ext cx="972000" cy="170975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205740</xdr:colOff>
      <xdr:row>1</xdr:row>
      <xdr:rowOff>160021</xdr:rowOff>
    </xdr:from>
    <xdr:to>
      <xdr:col>6</xdr:col>
      <xdr:colOff>449580</xdr:colOff>
      <xdr:row>8</xdr:row>
      <xdr:rowOff>67861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Utilisateur">
              <a:extLst>
                <a:ext uri="{FF2B5EF4-FFF2-40B4-BE49-F238E27FC236}">
                  <a16:creationId xmlns:a16="http://schemas.microsoft.com/office/drawing/2014/main" id="{23C18DFF-598F-4820-0D6E-6311B7B074E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Utilisat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335780" y="342901"/>
              <a:ext cx="1828800" cy="118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457200</xdr:colOff>
      <xdr:row>1</xdr:row>
      <xdr:rowOff>160021</xdr:rowOff>
    </xdr:from>
    <xdr:to>
      <xdr:col>8</xdr:col>
      <xdr:colOff>701040</xdr:colOff>
      <xdr:row>8</xdr:row>
      <xdr:rowOff>67861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6" name="Premier OF_Gamme">
              <a:extLst>
                <a:ext uri="{FF2B5EF4-FFF2-40B4-BE49-F238E27FC236}">
                  <a16:creationId xmlns:a16="http://schemas.microsoft.com/office/drawing/2014/main" id="{DAB81FA1-2310-5969-A322-C9FFCADD0C4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emier OF_Gamm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72200" y="342901"/>
              <a:ext cx="1828800" cy="1188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205740</xdr:colOff>
      <xdr:row>8</xdr:row>
      <xdr:rowOff>76201</xdr:rowOff>
    </xdr:from>
    <xdr:to>
      <xdr:col>8</xdr:col>
      <xdr:colOff>707820</xdr:colOff>
      <xdr:row>14</xdr:row>
      <xdr:rowOff>130921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Premier OP Label">
              <a:extLst>
                <a:ext uri="{FF2B5EF4-FFF2-40B4-BE49-F238E27FC236}">
                  <a16:creationId xmlns:a16="http://schemas.microsoft.com/office/drawing/2014/main" id="{8AAE4055-C5B2-4F7F-E615-961A1956FD5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emier OP Labe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335780" y="1539241"/>
              <a:ext cx="3672000" cy="115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oDan" refreshedDate="45478.518026157406" backgroundQuery="1" createdVersion="8" refreshedVersion="8" minRefreshableVersion="3" recordCount="0" supportSubquery="1" supportAdvancedDrill="1" xr:uid="{5F0FA63C-FCF3-4BC0-8B72-514C6486D106}">
  <cacheSource type="external" connectionId="1"/>
  <cacheFields count="5">
    <cacheField name="[Plage].[Utilisateur].[Utilisateur]" caption="Utilisateur" numFmtId="0" level="1">
      <sharedItems count="4">
        <s v="arthur"/>
        <s v="jean"/>
        <s v="louis"/>
        <s v="paul"/>
      </sharedItems>
    </cacheField>
    <cacheField name="[Plage].[Premier OF_Gamme].[Premier OF_Gamme]" caption="Premier OF_Gamme" numFmtId="0" hierarchy="7" level="1">
      <sharedItems count="5">
        <s v="TCPS00"/>
        <s v="TCSS06"/>
        <s v="TCSS08"/>
        <s v="TCSS11"/>
        <s v="TPRO01"/>
      </sharedItems>
    </cacheField>
    <cacheField name="[Plage].[Premier OP Label].[Premier OP Label]" caption="Premier OP Label" numFmtId="0" hierarchy="6" level="1">
      <sharedItems count="4">
        <s v="Aiguillage"/>
        <s v="Emboîtage"/>
        <s v="Visitage intermédiaire"/>
        <s v="Visitage final"/>
      </sharedItems>
    </cacheField>
    <cacheField name="[Measures].[Somme de Somme de Qte OK]" caption="Somme de Somme de Qte OK" numFmtId="0" hierarchy="24" level="32767"/>
    <cacheField name="[Measures].[Moyenne de Moyenne de classe]" caption="Moyenne de Moyenne de classe" numFmtId="0" hierarchy="26" level="32767"/>
  </cacheFields>
  <cacheHierarchies count="27">
    <cacheHierarchy uniqueName="[Plage].[Utilisateur]" caption="Utilisateur" attribute="1" defaultMemberUniqueName="[Plage].[Utilisateur].[All]" allUniqueName="[Plage].[Utilisateur].[All]" dimensionUniqueName="[Plage]" displayFolder="" count="2" memberValueDatatype="130" unbalanced="0">
      <fieldsUsage count="2">
        <fieldUsage x="-1"/>
        <fieldUsage x="0"/>
      </fieldsUsage>
    </cacheHierarchy>
    <cacheHierarchy uniqueName="[Plage].[Numero Article]" caption="Numero Article" attribute="1" defaultMemberUniqueName="[Plage].[Numero Article].[All]" allUniqueName="[Plage].[Numero Article].[All]" dimensionUniqueName="[Plage]" displayFolder="" count="2" memberValueDatatype="130" unbalanced="0"/>
    <cacheHierarchy uniqueName="[Plage].[Mois]" caption="Mois" attribute="1" defaultMemberUniqueName="[Plage].[Mois].[All]" allUniqueName="[Plage].[Mois].[All]" dimensionUniqueName="[Plage]" displayFolder="" count="2" memberValueDatatype="130" unbalanced="0"/>
    <cacheHierarchy uniqueName="[Plage].[Somme de Qte OK]" caption="Somme de Qte OK" attribute="1" defaultMemberUniqueName="[Plage].[Somme de Qte OK].[All]" allUniqueName="[Plage].[Somme de Qte OK].[All]" dimensionUniqueName="[Plage]" displayFolder="" count="2" memberValueDatatype="20" unbalanced="0"/>
    <cacheHierarchy uniqueName="[Plage].[Somme de Minutes Par Pces]" caption="Somme de Minutes Par Pces" attribute="1" defaultMemberUniqueName="[Plage].[Somme de Minutes Par Pces].[All]" allUniqueName="[Plage].[Somme de Minutes Par Pces].[All]" dimensionUniqueName="[Plage]" displayFolder="" count="2" memberValueDatatype="5" unbalanced="0"/>
    <cacheHierarchy uniqueName="[Plage].[Somme de Duree Seconde]" caption="Somme de Duree Seconde" attribute="1" defaultMemberUniqueName="[Plage].[Somme de Duree Seconde].[All]" allUniqueName="[Plage].[Somme de Duree Seconde].[All]" dimensionUniqueName="[Plage]" displayFolder="" count="2" memberValueDatatype="5" unbalanced="0"/>
    <cacheHierarchy uniqueName="[Plage].[Premier OP Label]" caption="Premier OP Label" attribute="1" defaultMemberUniqueName="[Plage].[Premier OP Label].[All]" allUniqueName="[Plage].[Premier OP Label].[All]" dimensionUniqueName="[Plage]" displayFolder="" count="2" memberValueDatatype="130" unbalanced="0">
      <fieldsUsage count="2">
        <fieldUsage x="-1"/>
        <fieldUsage x="2"/>
      </fieldsUsage>
    </cacheHierarchy>
    <cacheHierarchy uniqueName="[Plage].[Premier OF_Gamme]" caption="Premier OF_Gamme" attribute="1" defaultMemberUniqueName="[Plage].[Premier OF_Gamme].[All]" allUniqueName="[Plage].[Premier OF_Gamme].[All]" dimensionUniqueName="[Plage]" displayFolder="" count="2" memberValueDatatype="130" unbalanced="0">
      <fieldsUsage count="2">
        <fieldUsage x="-1"/>
        <fieldUsage x="1"/>
      </fieldsUsage>
    </cacheHierarchy>
    <cacheHierarchy uniqueName="[Plage].[LTI SAP]" caption="LTI SAP" attribute="1" defaultMemberUniqueName="[Plage].[LTI SAP].[All]" allUniqueName="[Plage].[LTI SAP].[All]" dimensionUniqueName="[Plage]" displayFolder="" count="2" memberValueDatatype="5" unbalanced="0"/>
    <cacheHierarchy uniqueName="[Plage].[TPS SAP]" caption="TPS SAP" attribute="1" defaultMemberUniqueName="[Plage].[TPS SAP].[All]" allUniqueName="[Plage].[TPS SAP].[All]" dimensionUniqueName="[Plage]" displayFolder="" count="2" memberValueDatatype="20" unbalanced="0"/>
    <cacheHierarchy uniqueName="[Plage].[LTS SAP]" caption="LTS SAP" attribute="1" defaultMemberUniqueName="[Plage].[LTS SAP].[All]" allUniqueName="[Plage].[LTS SAP].[All]" dimensionUniqueName="[Plage]" displayFolder="" count="2" memberValueDatatype="5" unbalanced="0"/>
    <cacheHierarchy uniqueName="[Plage].[LTI réel]" caption="LTI réel" attribute="1" defaultMemberUniqueName="[Plage].[LTI réel].[All]" allUniqueName="[Plage].[LTI réel].[All]" dimensionUniqueName="[Plage]" displayFolder="" count="2" memberValueDatatype="5" unbalanced="0"/>
    <cacheHierarchy uniqueName="[Plage].[H X R]" caption="H X R" attribute="1" defaultMemberUniqueName="[Plage].[H X R].[All]" allUniqueName="[Plage].[H X R].[All]" dimensionUniqueName="[Plage]" displayFolder="" count="2" memberValueDatatype="5" unbalanced="0"/>
    <cacheHierarchy uniqueName="[Plage].[moy reel arythmétique]" caption="moy reel arythmétique" attribute="1" defaultMemberUniqueName="[Plage].[moy reel arythmétique].[All]" allUniqueName="[Plage].[moy reel arythmétique].[All]" dimensionUniqueName="[Plage]" displayFolder="" count="2" memberValueDatatype="5" unbalanced="0"/>
    <cacheHierarchy uniqueName="[Plage].[LTS réel]" caption="LTS réel" attribute="1" defaultMemberUniqueName="[Plage].[LTS réel].[All]" allUniqueName="[Plage].[LTS réel].[All]" dimensionUniqueName="[Plage]" displayFolder="" count="2" memberValueDatatype="5" unbalanced="0"/>
    <cacheHierarchy uniqueName="[Plage].[temps réel]" caption="temps réel" attribute="1" defaultMemberUniqueName="[Plage].[temps réel].[All]" allUniqueName="[Plage].[temps réel].[All]" dimensionUniqueName="[Plage]" displayFolder="" count="2" memberValueDatatype="5" unbalanced="0"/>
    <cacheHierarchy uniqueName="[Plage].[Moyenne de classe]" caption="Moyenne de classe" attribute="1" defaultMemberUniqueName="[Plage].[Moyenne de classe].[All]" allUniqueName="[Plage].[Moyenne de classe].[All]" dimensionUniqueName="[Plage]" displayFolder="" count="2" memberValueDatatype="5" unbalanced="0"/>
    <cacheHierarchy uniqueName="[Plage].[base 100]" caption="base 100" attribute="1" defaultMemberUniqueName="[Plage].[base 100].[All]" allUniqueName="[Plage].[base 100].[All]" dimensionUniqueName="[Plage]" displayFolder="" count="2" memberValueDatatype="130" unbalanced="0"/>
    <cacheHierarchy uniqueName="[Plage].[100%]" caption="100%" attribute="1" defaultMemberUniqueName="[Plage].[100%].[All]" allUniqueName="[Plage].[100%].[All]" dimensionUniqueName="[Plage]" displayFolder="" count="2" memberValueDatatype="20" unbalanced="0"/>
    <cacheHierarchy uniqueName="[Plage].[concaténé]" caption="concaténé" attribute="1" defaultMemberUniqueName="[Plage].[concaténé].[All]" allUniqueName="[Plage].[concaténé].[All]" dimensionUniqueName="[Plage]" displayFolder="" count="2" memberValueDatatype="130" unbalanced="0"/>
    <cacheHierarchy uniqueName="[Plage].[sans doublon]" caption="sans doublon" attribute="1" defaultMemberUniqueName="[Plage].[sans doublon].[All]" allUniqueName="[Plage].[sans doublon].[All]" dimensionUniqueName="[Plage]" displayFolder="" count="2" memberValueDatatype="130" unbalanced="0"/>
    <cacheHierarchy uniqueName="[Plage].[moyenne de classe 2]" caption="moyenne de classe 2" attribute="1" defaultMemberUniqueName="[Plage].[moyenne de classe 2].[All]" allUniqueName="[Plage].[moyenne de classe 2].[All]" dimensionUniqueName="[Plage]" displayFolder="" count="2" memberValueDatatype="5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Somme de Somme de Qte OK]" caption="Somme de Somme de Qte OK" measure="1" displayFolder="" measureGroup="Plage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Moyenne de classe]" caption="Somme de Moyenne de classe" measure="1" displayFolder="" measureGroup="Plage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Moyenne de Moyenne de classe]" caption="Moyenne de Moyenne de classe" measure="1" displayFolder="" measureGroup="Plage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16"/>
        </ext>
      </extLst>
    </cacheHierarchy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oDan" refreshedDate="45478.496497685184" backgroundQuery="1" createdVersion="3" refreshedVersion="8" minRefreshableVersion="3" recordCount="0" supportSubquery="1" supportAdvancedDrill="1" xr:uid="{6DF1ED43-CBD1-4EF8-9E03-B141B4A1BAA1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27">
    <cacheHierarchy uniqueName="[Plage].[Utilisateur]" caption="Utilisateur" attribute="1" defaultMemberUniqueName="[Plage].[Utilisateur].[All]" allUniqueName="[Plage].[Utilisateur].[All]" dimensionUniqueName="[Plage]" displayFolder="" count="2" memberValueDatatype="130" unbalanced="0"/>
    <cacheHierarchy uniqueName="[Plage].[Numero Article]" caption="Numero Article" attribute="1" defaultMemberUniqueName="[Plage].[Numero Article].[All]" allUniqueName="[Plage].[Numero Article].[All]" dimensionUniqueName="[Plage]" displayFolder="" count="0" memberValueDatatype="130" unbalanced="0"/>
    <cacheHierarchy uniqueName="[Plage].[Mois]" caption="Mois" attribute="1" defaultMemberUniqueName="[Plage].[Mois].[All]" allUniqueName="[Plage].[Mois].[All]" dimensionUniqueName="[Plage]" displayFolder="" count="0" memberValueDatatype="130" unbalanced="0"/>
    <cacheHierarchy uniqueName="[Plage].[Somme de Qte OK]" caption="Somme de Qte OK" attribute="1" defaultMemberUniqueName="[Plage].[Somme de Qte OK].[All]" allUniqueName="[Plage].[Somme de Qte OK].[All]" dimensionUniqueName="[Plage]" displayFolder="" count="0" memberValueDatatype="20" unbalanced="0"/>
    <cacheHierarchy uniqueName="[Plage].[Somme de Minutes Par Pces]" caption="Somme de Minutes Par Pces" attribute="1" defaultMemberUniqueName="[Plage].[Somme de Minutes Par Pces].[All]" allUniqueName="[Plage].[Somme de Minutes Par Pces].[All]" dimensionUniqueName="[Plage]" displayFolder="" count="0" memberValueDatatype="5" unbalanced="0"/>
    <cacheHierarchy uniqueName="[Plage].[Somme de Duree Seconde]" caption="Somme de Duree Seconde" attribute="1" defaultMemberUniqueName="[Plage].[Somme de Duree Seconde].[All]" allUniqueName="[Plage].[Somme de Duree Seconde].[All]" dimensionUniqueName="[Plage]" displayFolder="" count="0" memberValueDatatype="5" unbalanced="0"/>
    <cacheHierarchy uniqueName="[Plage].[Premier OP Label]" caption="Premier OP Label" attribute="1" defaultMemberUniqueName="[Plage].[Premier OP Label].[All]" allUniqueName="[Plage].[Premier OP Label].[All]" dimensionUniqueName="[Plage]" displayFolder="" count="2" memberValueDatatype="130" unbalanced="0"/>
    <cacheHierarchy uniqueName="[Plage].[Premier OF_Gamme]" caption="Premier OF_Gamme" attribute="1" defaultMemberUniqueName="[Plage].[Premier OF_Gamme].[All]" allUniqueName="[Plage].[Premier OF_Gamme].[All]" dimensionUniqueName="[Plage]" displayFolder="" count="2" memberValueDatatype="130" unbalanced="0"/>
    <cacheHierarchy uniqueName="[Plage].[LTI SAP]" caption="LTI SAP" attribute="1" defaultMemberUniqueName="[Plage].[LTI SAP].[All]" allUniqueName="[Plage].[LTI SAP].[All]" dimensionUniqueName="[Plage]" displayFolder="" count="0" memberValueDatatype="5" unbalanced="0"/>
    <cacheHierarchy uniqueName="[Plage].[TPS SAP]" caption="TPS SAP" attribute="1" defaultMemberUniqueName="[Plage].[TPS SAP].[All]" allUniqueName="[Plage].[TPS SAP].[All]" dimensionUniqueName="[Plage]" displayFolder="" count="0" memberValueDatatype="20" unbalanced="0"/>
    <cacheHierarchy uniqueName="[Plage].[LTS SAP]" caption="LTS SAP" attribute="1" defaultMemberUniqueName="[Plage].[LTS SAP].[All]" allUniqueName="[Plage].[LTS SAP].[All]" dimensionUniqueName="[Plage]" displayFolder="" count="0" memberValueDatatype="5" unbalanced="0"/>
    <cacheHierarchy uniqueName="[Plage].[LTI réel]" caption="LTI réel" attribute="1" defaultMemberUniqueName="[Plage].[LTI réel].[All]" allUniqueName="[Plage].[LTI réel].[All]" dimensionUniqueName="[Plage]" displayFolder="" count="0" memberValueDatatype="5" unbalanced="0"/>
    <cacheHierarchy uniqueName="[Plage].[H X R]" caption="H X R" attribute="1" defaultMemberUniqueName="[Plage].[H X R].[All]" allUniqueName="[Plage].[H X R].[All]" dimensionUniqueName="[Plage]" displayFolder="" count="0" memberValueDatatype="5" unbalanced="0"/>
    <cacheHierarchy uniqueName="[Plage].[moy reel arythmétique]" caption="moy reel arythmétique" attribute="1" defaultMemberUniqueName="[Plage].[moy reel arythmétique].[All]" allUniqueName="[Plage].[moy reel arythmétique].[All]" dimensionUniqueName="[Plage]" displayFolder="" count="0" memberValueDatatype="5" unbalanced="0"/>
    <cacheHierarchy uniqueName="[Plage].[LTS réel]" caption="LTS réel" attribute="1" defaultMemberUniqueName="[Plage].[LTS réel].[All]" allUniqueName="[Plage].[LTS réel].[All]" dimensionUniqueName="[Plage]" displayFolder="" count="0" memberValueDatatype="5" unbalanced="0"/>
    <cacheHierarchy uniqueName="[Plage].[temps réel]" caption="temps réel" attribute="1" defaultMemberUniqueName="[Plage].[temps réel].[All]" allUniqueName="[Plage].[temps réel].[All]" dimensionUniqueName="[Plage]" displayFolder="" count="0" memberValueDatatype="5" unbalanced="0"/>
    <cacheHierarchy uniqueName="[Plage].[Moyenne de classe]" caption="Moyenne de classe" attribute="1" defaultMemberUniqueName="[Plage].[Moyenne de classe].[All]" allUniqueName="[Plage].[Moyenne de classe].[All]" dimensionUniqueName="[Plage]" displayFolder="" count="0" memberValueDatatype="5" unbalanced="0"/>
    <cacheHierarchy uniqueName="[Plage].[base 100]" caption="base 100" attribute="1" defaultMemberUniqueName="[Plage].[base 100].[All]" allUniqueName="[Plage].[base 100].[All]" dimensionUniqueName="[Plage]" displayFolder="" count="0" memberValueDatatype="130" unbalanced="0"/>
    <cacheHierarchy uniqueName="[Plage].[100%]" caption="100%" attribute="1" defaultMemberUniqueName="[Plage].[100%].[All]" allUniqueName="[Plage].[100%].[All]" dimensionUniqueName="[Plage]" displayFolder="" count="0" memberValueDatatype="20" unbalanced="0"/>
    <cacheHierarchy uniqueName="[Plage].[concaténé]" caption="concaténé" attribute="1" defaultMemberUniqueName="[Plage].[concaténé].[All]" allUniqueName="[Plage].[concaténé].[All]" dimensionUniqueName="[Plage]" displayFolder="" count="0" memberValueDatatype="130" unbalanced="0"/>
    <cacheHierarchy uniqueName="[Plage].[sans doublon]" caption="sans doublon" attribute="1" defaultMemberUniqueName="[Plage].[sans doublon].[All]" allUniqueName="[Plage].[sans doublon].[All]" dimensionUniqueName="[Plage]" displayFolder="" count="0" memberValueDatatype="130" unbalanced="0"/>
    <cacheHierarchy uniqueName="[Plage].[moyenne de classe 2]" caption="moyenne de classe 2" attribute="1" defaultMemberUniqueName="[Plage].[moyenne de classe 2].[All]" allUniqueName="[Plage].[moyenne de classe 2].[All]" dimensionUniqueName="[Plage]" displayFolder="" count="0" memberValueDatatype="5" unbalanced="0"/>
    <cacheHierarchy uniqueName="[Measures].[__XL_Count Plage]" caption="__XL_Count Plage" measure="1" displayFolder="" measureGroup="Plage" count="0" hidden="1"/>
    <cacheHierarchy uniqueName="[Measures].[__No measures defined]" caption="__No measures defined" measure="1" displayFolder="" count="0" hidden="1"/>
    <cacheHierarchy uniqueName="[Measures].[Somme de Somme de Qte OK]" caption="Somme de Somme de Qte OK" measure="1" displayFolder="" measureGroup="Plage" count="0" hidden="1">
      <extLst>
        <ext xmlns:x15="http://schemas.microsoft.com/office/spreadsheetml/2010/11/main" uri="{B97F6D7D-B522-45F9-BDA1-12C45D357490}">
          <x15:cacheHierarchy aggregatedColumn="3"/>
        </ext>
      </extLst>
    </cacheHierarchy>
    <cacheHierarchy uniqueName="[Measures].[Somme de Moyenne de classe]" caption="Somme de Moyenne de classe" measure="1" displayFolder="" measureGroup="Plage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  <cacheHierarchy uniqueName="[Measures].[Moyenne de Moyenne de classe]" caption="Moyenne de Moyenne de classe" measure="1" displayFolder="" measureGroup="Plage" count="0" hidden="1">
      <extLst>
        <ext xmlns:x15="http://schemas.microsoft.com/office/spreadsheetml/2010/11/main" uri="{B97F6D7D-B522-45F9-BDA1-12C45D357490}">
          <x15:cacheHierarchy aggregatedColumn="16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781458461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8FA5EC6-6002-469C-A346-7AB7A4591C46}" name="Tableau croisé dynamique1" cacheId="0" applyNumberFormats="0" applyBorderFormats="0" applyFontFormats="0" applyPatternFormats="0" applyAlignmentFormats="0" applyWidthHeightFormats="1" dataCaption="Valeurs" updatedVersion="8" minRefreshableVersion="3" itemPrintTitles="1" createdVersion="8" indent="0" outline="1" outlineData="1" multipleFieldFilters="0">
  <location ref="B3:D37" firstHeaderRow="0" firstDataRow="1" firstDataCol="1"/>
  <pivotFields count="5">
    <pivotField axis="axisRow" allDrilled="1" showAll="0" dataSourceSort="1" defaultAttributeDrillState="1">
      <items count="5">
        <item x="0"/>
        <item x="1"/>
        <item x="2"/>
        <item x="3"/>
        <item t="default"/>
      </items>
    </pivotField>
    <pivotField axis="axisRow" allDrilled="1" showAll="0" dataSourceSort="1" defaultAttributeDrillState="1">
      <items count="6">
        <item x="0"/>
        <item x="1"/>
        <item x="2"/>
        <item x="3"/>
        <item x="4"/>
        <item t="default"/>
      </items>
    </pivotField>
    <pivotField axis="axisRow" allDrilled="1" showAll="0" dataSourceSort="1" defaultAttributeDrillState="1">
      <items count="5">
        <item x="0"/>
        <item x="1"/>
        <item x="2"/>
        <item x="3"/>
        <item t="default"/>
      </items>
    </pivotField>
    <pivotField dataField="1" showAll="0" defaultSubtotal="0"/>
    <pivotField dataField="1" showAll="0"/>
  </pivotFields>
  <rowFields count="3">
    <field x="0"/>
    <field x="1"/>
    <field x="2"/>
  </rowFields>
  <rowItems count="34">
    <i>
      <x/>
    </i>
    <i r="1">
      <x/>
    </i>
    <i r="2">
      <x/>
    </i>
    <i r="2">
      <x v="1"/>
    </i>
    <i r="1">
      <x v="1"/>
    </i>
    <i r="2">
      <x v="1"/>
    </i>
    <i r="2">
      <x v="2"/>
    </i>
    <i r="1">
      <x v="2"/>
    </i>
    <i r="2">
      <x v="3"/>
    </i>
    <i r="1">
      <x v="3"/>
    </i>
    <i r="2">
      <x v="3"/>
    </i>
    <i>
      <x v="1"/>
    </i>
    <i r="1">
      <x/>
    </i>
    <i r="2">
      <x v="2"/>
    </i>
    <i r="1">
      <x v="2"/>
    </i>
    <i r="2">
      <x v="1"/>
    </i>
    <i r="1">
      <x v="3"/>
    </i>
    <i r="2">
      <x v="1"/>
    </i>
    <i r="1">
      <x v="4"/>
    </i>
    <i r="2">
      <x v="1"/>
    </i>
    <i r="2">
      <x v="2"/>
    </i>
    <i>
      <x v="2"/>
    </i>
    <i r="1">
      <x/>
    </i>
    <i r="2">
      <x v="1"/>
    </i>
    <i r="2">
      <x v="3"/>
    </i>
    <i>
      <x v="3"/>
    </i>
    <i r="1">
      <x v="2"/>
    </i>
    <i r="2">
      <x v="1"/>
    </i>
    <i r="2">
      <x v="3"/>
    </i>
    <i r="1">
      <x v="3"/>
    </i>
    <i r="2">
      <x/>
    </i>
    <i r="2">
      <x v="1"/>
    </i>
    <i r="2"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Qte OK" fld="3" baseField="0" baseItem="0" numFmtId="3"/>
    <dataField name="Moyenne classe" fld="4" subtotal="average" baseField="0" baseItem="0" numFmtId="4"/>
  </dataFields>
  <formats count="4">
    <format dxfId="28">
      <pivotArea outline="0" collapsedLevelsAreSubtotals="1" fieldPosition="0"/>
    </format>
    <format dxfId="2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6">
      <pivotArea outline="0" collapsedLevelsAreSubtotals="1" fieldPosition="0"/>
    </format>
    <format dxfId="25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</formats>
  <pivotHierarchies count="27"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 caption="Qte OK"/>
    <pivotHierarchy dragToData="1"/>
    <pivotHierarchy dragToData="1" caption="Moyenne classe"/>
  </pivotHierarchies>
  <pivotTableStyleInfo name="PivotStyleLight16" showRowHeaders="1" showColHeaders="1" showRowStripes="0" showColStripes="0" showLastColumn="1"/>
  <rowHierarchiesUsage count="3">
    <rowHierarchyUsage hierarchyUsage="0"/>
    <rowHierarchyUsage hierarchyUsage="7"/>
    <rowHierarchyUsage hierarchyUsage="6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DATA CALCUL!$A$1:$V$20">
        <x15:activeTabTopLevelEntity name="[Plage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Utilisateur" xr10:uid="{A375E4CC-466B-4072-A7CD-A002B7D0862D}" sourceName="[Plage].[Utilisateur]">
  <pivotTables>
    <pivotTable tabId="3" name="Tableau croisé dynamique1"/>
  </pivotTables>
  <data>
    <olap pivotCacheId="781458461">
      <levels count="2">
        <level uniqueName="[Plage].[Utilisateur].[(All)]" sourceCaption="(All)" count="0"/>
        <level uniqueName="[Plage].[Utilisateur].[Utilisateur]" sourceCaption="Utilisateur" count="4">
          <ranges>
            <range startItem="0">
              <i n="[Plage].[Utilisateur].&amp;[arthur]" c="arthur"/>
              <i n="[Plage].[Utilisateur].&amp;[jean]" c="jean"/>
              <i n="[Plage].[Utilisateur].&amp;[louis]" c="louis"/>
              <i n="[Plage].[Utilisateur].&amp;[paul]" c="paul"/>
            </range>
          </ranges>
        </level>
      </levels>
      <selections count="1">
        <selection n="[Plage].[Utilisateur].[All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emier_OF_Gamme" xr10:uid="{8535D63A-727F-41F5-9BDC-481FB3F6570F}" sourceName="[Plage].[Premier OF_Gamme]">
  <pivotTables>
    <pivotTable tabId="3" name="Tableau croisé dynamique1"/>
  </pivotTables>
  <data>
    <olap pivotCacheId="781458461">
      <levels count="2">
        <level uniqueName="[Plage].[Premier OF_Gamme].[(All)]" sourceCaption="(All)" count="0"/>
        <level uniqueName="[Plage].[Premier OF_Gamme].[Premier OF_Gamme]" sourceCaption="Premier OF_Gamme" count="5">
          <ranges>
            <range startItem="0">
              <i n="[Plage].[Premier OF_Gamme].&amp;[TCPS00]" c="TCPS00"/>
              <i n="[Plage].[Premier OF_Gamme].&amp;[TCSS06]" c="TCSS06"/>
              <i n="[Plage].[Premier OF_Gamme].&amp;[TCSS08]" c="TCSS08"/>
              <i n="[Plage].[Premier OF_Gamme].&amp;[TCSS11]" c="TCSS11"/>
              <i n="[Plage].[Premier OF_Gamme].&amp;[TPRO01]" c="TPRO01"/>
            </range>
          </ranges>
        </level>
      </levels>
      <selections count="1">
        <selection n="[Plage].[Premier OF_Gamme].[All]"/>
      </selections>
    </olap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emier_OP_Label" xr10:uid="{0923B845-861E-4159-9ACB-186400E38504}" sourceName="[Plage].[Premier OP Label]">
  <pivotTables>
    <pivotTable tabId="3" name="Tableau croisé dynamique1"/>
  </pivotTables>
  <data>
    <olap pivotCacheId="781458461">
      <levels count="2">
        <level uniqueName="[Plage].[Premier OP Label].[(All)]" sourceCaption="(All)" count="0"/>
        <level uniqueName="[Plage].[Premier OP Label].[Premier OP Label]" sourceCaption="Premier OP Label" count="4">
          <ranges>
            <range startItem="0">
              <i n="[Plage].[Premier OP Label].&amp;[Aiguillage]" c="Aiguillage"/>
              <i n="[Plage].[Premier OP Label].&amp;[Emboîtage]" c="Emboîtage"/>
              <i n="[Plage].[Premier OP Label].&amp;[Visitage final]" c="Visitage final"/>
              <i n="[Plage].[Premier OP Label].&amp;[Visitage intermédiaire]" c="Visitage intermédiaire"/>
            </range>
          </ranges>
        </level>
      </levels>
      <selections count="1">
        <selection n="[Plage].[Premier OP Label].[All]"/>
      </selections>
    </olap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Utilisateur1" xr10:uid="{9F80E919-ADA0-4263-8D02-4EB5B152046E}" sourceName="Utilisateur">
  <extLst>
    <x:ext xmlns:x15="http://schemas.microsoft.com/office/spreadsheetml/2010/11/main" uri="{2F2917AC-EB37-4324-AD4E-5DD8C200BD13}">
      <x15:tableSlicerCache tableId="1" column="1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emier_OP_Label1" xr10:uid="{0C236DC4-5333-48A0-9507-EB6B93DC9732}" sourceName="Premier OP Label">
  <extLst>
    <x:ext xmlns:x15="http://schemas.microsoft.com/office/spreadsheetml/2010/11/main" uri="{2F2917AC-EB37-4324-AD4E-5DD8C200BD13}">
      <x15:tableSlicerCache tableId="1" column="7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emier_OF_Gamme1" xr10:uid="{BDDF62FC-3C88-457C-A229-8A1D3A9ABBF3}" sourceName="Premier OF_Gamme">
  <extLst>
    <x:ext xmlns:x15="http://schemas.microsoft.com/office/spreadsheetml/2010/11/main" uri="{2F2917AC-EB37-4324-AD4E-5DD8C200BD13}">
      <x15:tableSlicerCache tableId="1" column="8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Utilisateur 1" xr10:uid="{62CCEE21-6F24-4F15-92FC-9B1C185A452C}" cache="Segment_Utilisateur1" caption="Utilisateur" rowHeight="234950"/>
  <slicer name="Premier OP Label 1" xr10:uid="{D399D097-B424-4E80-BAD8-8BEE43A35BE3}" cache="Segment_Premier_OP_Label1" caption="Premier OP Label" rowHeight="234950"/>
  <slicer name="Premier OF_Gamme 1" xr10:uid="{7425EB25-B4BD-49AF-843A-514EE7F88170}" cache="Segment_Premier_OF_Gamme1" caption="Premier OF_Gamme" rowHeight="23495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Utilisateur" xr10:uid="{1AE96120-56E4-4707-8460-069102876200}" cache="Segment_Utilisateur" caption="Utilisateur" columnCount="2" level="1" rowHeight="234950"/>
  <slicer name="Premier OF_Gamme" xr10:uid="{DC126866-FBF5-4097-ACC5-E82617925F43}" cache="Segment_Premier_OF_Gamme" caption="Premier OF_Gamme" columnCount="2" level="1" rowHeight="234950"/>
  <slicer name="Premier OP Label" xr10:uid="{B702A49B-65CE-47E8-8304-B88B8F13333A}" cache="Segment_Premier_OP_Label" caption="Premier OP Label" columnCount="2" level="1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88976A4-D8EF-4F5A-B290-ADD226DA9893}" name="Tableau1" displayName="Tableau1" ref="B2:X21" totalsRowShown="0" headerRowDxfId="1" dataDxfId="2">
  <autoFilter ref="B2:X21" xr:uid="{A88976A4-D8EF-4F5A-B290-ADD226DA989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</autoFilter>
  <tableColumns count="23">
    <tableColumn id="1" xr3:uid="{FB82B294-10A0-4857-B784-F9626B4875AD}" name="Utilisateur" dataDxfId="24"/>
    <tableColumn id="2" xr3:uid="{F87EC196-759E-4260-A8B4-5D61D4CC0951}" name="Numero Article" dataDxfId="23"/>
    <tableColumn id="3" xr3:uid="{92EAC476-74C8-48A7-8D70-BF7410DC4414}" name="Mois" dataDxfId="22"/>
    <tableColumn id="4" xr3:uid="{BD20DD76-9BF3-4245-A2C9-92B202B1B1CF}" name="Somme de Qte OK" dataDxfId="21"/>
    <tableColumn id="5" xr3:uid="{422F03E5-4070-43B8-86AF-50C5611A357B}" name="Somme de Minutes Par Pces" dataDxfId="20"/>
    <tableColumn id="6" xr3:uid="{0A9884C4-42E0-4331-9AE4-4C2FD0B1676F}" name="Somme de Duree Seconde" dataDxfId="19"/>
    <tableColumn id="7" xr3:uid="{394E6C94-6894-45D1-83C9-92AA228429DA}" name="Premier OP Label" dataDxfId="18"/>
    <tableColumn id="8" xr3:uid="{C9CC2E25-DEF3-43FE-9F82-486B710270DD}" name="Premier OF_Gamme" dataDxfId="17"/>
    <tableColumn id="9" xr3:uid="{C718D95F-9809-49C7-85B5-DD766D4D7951}" name="LTI SAP" dataDxfId="16">
      <calculatedColumnFormula>K3*0.9</calculatedColumnFormula>
    </tableColumn>
    <tableColumn id="10" xr3:uid="{FD135D32-86B6-425C-82C0-8EA4F5D5FEFF}" name="TPS SAP" dataDxfId="15"/>
    <tableColumn id="11" xr3:uid="{B2F97FE2-463C-4FA1-BDF0-0C70EB2B37F9}" name="LTS SAP" dataDxfId="14">
      <calculatedColumnFormula>K3*1.1</calculatedColumnFormula>
    </tableColumn>
    <tableColumn id="12" xr3:uid="{5D0EACA7-7F23-494C-881D-F397727B038E}" name="LTI réel" dataDxfId="13">
      <calculatedColumnFormula>O3*0.9</calculatedColumnFormula>
    </tableColumn>
    <tableColumn id="13" xr3:uid="{17493725-0EEC-46AA-BCEC-DBCDE3C2F67D}" name="H X R" dataDxfId="12">
      <calculatedColumnFormula>E2*Q3</calculatedColumnFormula>
    </tableColumn>
    <tableColumn id="14" xr3:uid="{5BC1CB35-B9A1-4C08-915B-2A1A06BC6D62}" name="moy reel arythmétique" dataDxfId="11">
      <calculatedColumnFormula>IFERROR(AVERAGEIFS($Q$3:$Q$21, $H$3:$H$21, H3, $I$3:$I$21, I3), 0)</calculatedColumnFormula>
    </tableColumn>
    <tableColumn id="15" xr3:uid="{6BDC3D52-08D2-49CF-8E04-ACF23DD3212E}" name="LTS réel" dataDxfId="10">
      <calculatedColumnFormula>O3*1.1</calculatedColumnFormula>
    </tableColumn>
    <tableColumn id="16" xr3:uid="{F5FD628B-0F68-436E-BBC7-3E8EEAB27342}" name="temps réel" dataDxfId="9">
      <calculatedColumnFormula>IFERROR(G2/60/E2, 0)</calculatedColumnFormula>
    </tableColumn>
    <tableColumn id="17" xr3:uid="{CEA3DF49-6E37-4FF2-B75C-83891B09D933}" name="Moyenne de classe" dataDxfId="8">
      <calculatedColumnFormula>IFERROR(AVERAGEIFS($Q$3:$Q$21, $B$3:$B$21,B2,$H$3:$H$21, H2, $I$3:$I$21, I2), 0)</calculatedColumnFormula>
    </tableColumn>
    <tableColumn id="18" xr3:uid="{AC1F60B1-1867-4EEA-BC46-713B5D1BB89A}" name="base 100" dataDxfId="7">
      <calculatedColumnFormula>100*K3/(SUMIFS(N:N,B:B,B2,H:H,H2,I:I,I2)/(SUMIFS(E:E,B:B,B2,H:H,H2,I:I,I2)))</calculatedColumnFormula>
    </tableColumn>
    <tableColumn id="19" xr3:uid="{85805D17-B4E7-44AC-AB64-1B1FB0A1627B}" name="100%" dataDxfId="6" dataCellStyle="Pourcentage">
      <calculatedColumnFormula>K3/K3*100</calculatedColumnFormula>
    </tableColumn>
    <tableColumn id="20" xr3:uid="{5BEABC9F-2F1D-4A62-AC0A-FC227950F798}" name="concaténé " dataDxfId="5">
      <calculatedColumnFormula>B3&amp;I3&amp;H3</calculatedColumnFormula>
    </tableColumn>
    <tableColumn id="21" xr3:uid="{809FEABD-1715-406B-BA50-2E0D9117FA62}" name="sans doublon" dataDxfId="4">
      <calculatedColumnFormula>IF(COUNTIF($U$3:U3,U3)=1,IF(ISNUMBER(S3),S3,""),"")</calculatedColumnFormula>
    </tableColumn>
    <tableColumn id="22" xr3:uid="{554C531D-3F92-49A1-8DE7-7CEBAA3CCAF1}" name="moyenne de classe2" dataDxfId="0">
      <calculatedColumnFormula>_xlfn.AGGREGATE(1,3,Tableau1[sans doublon])</calculatedColumnFormula>
    </tableColumn>
    <tableColumn id="23" xr3:uid="{90A9E73D-8943-4770-BC1F-95495B4CCD4D}" name="Colonne3" dataDxfId="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06C1F5-BDE0-4879-B10F-46C519F0FB7A}">
  <sheetPr codeName="Feuil2"/>
  <dimension ref="B2:X21"/>
  <sheetViews>
    <sheetView tabSelected="1" zoomScale="74" zoomScaleNormal="74" workbookViewId="0">
      <selection activeCell="X3" sqref="X3"/>
    </sheetView>
  </sheetViews>
  <sheetFormatPr baseColWidth="10" defaultColWidth="10.6640625" defaultRowHeight="14.4" x14ac:dyDescent="0.3"/>
  <cols>
    <col min="1" max="1" width="34.5546875" style="10" customWidth="1"/>
    <col min="2" max="2" width="10" style="10" bestFit="1" customWidth="1"/>
    <col min="3" max="3" width="7.88671875" style="10" bestFit="1" customWidth="1"/>
    <col min="4" max="4" width="6.5546875" style="10" bestFit="1" customWidth="1"/>
    <col min="5" max="6" width="10" style="10" bestFit="1" customWidth="1"/>
    <col min="7" max="7" width="11.5546875" style="10" bestFit="1" customWidth="1"/>
    <col min="8" max="8" width="18.77734375" style="10" bestFit="1" customWidth="1"/>
    <col min="9" max="9" width="10.6640625" style="10"/>
    <col min="10" max="10" width="7.21875" style="10" bestFit="1" customWidth="1"/>
    <col min="11" max="11" width="7.88671875" style="10" bestFit="1" customWidth="1"/>
    <col min="12" max="12" width="7.6640625" style="10" bestFit="1" customWidth="1"/>
    <col min="13" max="13" width="7.109375" style="10" bestFit="1" customWidth="1"/>
    <col min="14" max="14" width="7.88671875" style="10" bestFit="1" customWidth="1"/>
    <col min="15" max="15" width="12.5546875" style="10" bestFit="1" customWidth="1"/>
    <col min="16" max="16" width="7.5546875" style="10" bestFit="1" customWidth="1"/>
    <col min="17" max="17" width="10.109375" style="10" bestFit="1" customWidth="1"/>
    <col min="18" max="19" width="12.5546875" style="10" bestFit="1" customWidth="1"/>
    <col min="20" max="20" width="6.77734375" style="10" bestFit="1" customWidth="1"/>
    <col min="21" max="21" width="30.109375" style="10" bestFit="1" customWidth="1"/>
    <col min="22" max="23" width="12.5546875" style="10" bestFit="1" customWidth="1"/>
    <col min="24" max="24" width="9" style="10" bestFit="1" customWidth="1"/>
    <col min="25" max="16384" width="10.6640625" style="10"/>
  </cols>
  <sheetData>
    <row r="2" spans="2:24" s="8" customFormat="1" ht="43.2" x14ac:dyDescent="0.3">
      <c r="B2" s="8" t="s">
        <v>0</v>
      </c>
      <c r="C2" s="8" t="s">
        <v>1</v>
      </c>
      <c r="D2" s="8" t="s">
        <v>2</v>
      </c>
      <c r="E2" s="8" t="s">
        <v>3</v>
      </c>
      <c r="F2" s="8" t="s">
        <v>4</v>
      </c>
      <c r="G2" s="8" t="s">
        <v>5</v>
      </c>
      <c r="H2" s="8" t="s">
        <v>6</v>
      </c>
      <c r="I2" s="8" t="s">
        <v>7</v>
      </c>
      <c r="J2" s="8" t="s">
        <v>8</v>
      </c>
      <c r="K2" s="8" t="s">
        <v>9</v>
      </c>
      <c r="L2" s="8" t="s">
        <v>10</v>
      </c>
      <c r="M2" s="8" t="s">
        <v>11</v>
      </c>
      <c r="N2" s="8" t="s">
        <v>12</v>
      </c>
      <c r="O2" s="8" t="s">
        <v>13</v>
      </c>
      <c r="P2" s="8" t="s">
        <v>14</v>
      </c>
      <c r="Q2" s="8" t="s">
        <v>15</v>
      </c>
      <c r="R2" s="8" t="s">
        <v>16</v>
      </c>
      <c r="S2" s="8" t="s">
        <v>17</v>
      </c>
      <c r="T2" s="9" t="s">
        <v>43</v>
      </c>
      <c r="U2" s="8" t="s">
        <v>18</v>
      </c>
      <c r="V2" s="8" t="s">
        <v>19</v>
      </c>
      <c r="W2" s="8" t="s">
        <v>44</v>
      </c>
      <c r="X2" s="8" t="s">
        <v>45</v>
      </c>
    </row>
    <row r="3" spans="2:24" x14ac:dyDescent="0.3">
      <c r="B3" s="10" t="s">
        <v>32</v>
      </c>
      <c r="D3" s="10" t="s">
        <v>20</v>
      </c>
      <c r="E3" s="10">
        <v>25</v>
      </c>
      <c r="F3" s="10">
        <v>27.02</v>
      </c>
      <c r="G3" s="10">
        <v>27008.743999999999</v>
      </c>
      <c r="H3" s="10" t="s">
        <v>21</v>
      </c>
      <c r="I3" s="10" t="s">
        <v>36</v>
      </c>
      <c r="J3" s="11">
        <f t="shared" ref="J3:J21" si="0">K3*0.9</f>
        <v>1.8</v>
      </c>
      <c r="K3" s="11">
        <v>2</v>
      </c>
      <c r="L3" s="11">
        <f t="shared" ref="L3:L21" si="1">K3*1.1</f>
        <v>2.2000000000000002</v>
      </c>
      <c r="M3" s="11">
        <f>O3*0.9</f>
        <v>0</v>
      </c>
      <c r="N3" s="11">
        <f>E3*Q3</f>
        <v>0</v>
      </c>
      <c r="O3" s="10">
        <f>IFERROR(AVERAGEIFS($Q$3:$Q$21, $H$3:$H$21, H3, $I$3:$I$21, I3), 0)</f>
        <v>0</v>
      </c>
      <c r="P3" s="11">
        <f t="shared" ref="P3:P21" si="2">O3*1.1</f>
        <v>0</v>
      </c>
      <c r="Q3" s="11">
        <f t="shared" ref="Q3:Q21" si="3">IFERROR(G2/60/E2, 0)</f>
        <v>0</v>
      </c>
      <c r="R3" s="10">
        <f>IFERROR(AVERAGEIFS($Q$3:$Q$21, $B$3:$B$21,B2,$H$3:$H$21, H2, $I$3:$I$21, I2), 0)</f>
        <v>0</v>
      </c>
      <c r="S3" s="10" t="e">
        <f>100*K3/(SUMIFS(N:N,B:B,B2,H:H,H2,I:I,I2)/(SUMIFS(E:E,B:B,B2,H:H,H2,I:I,I2)))</f>
        <v>#DIV/0!</v>
      </c>
      <c r="T3" s="12">
        <f>K3/K3*100</f>
        <v>100</v>
      </c>
      <c r="U3" s="10" t="str">
        <f>B3&amp;I3&amp;H3</f>
        <v>jeanTPRO01Emboîtage</v>
      </c>
      <c r="V3" s="10" t="str">
        <f>IF(COUNTIF($U$3:U3,U3)=1,IF(ISNUMBER(S3),S3,""),"")</f>
        <v/>
      </c>
      <c r="W3" s="10">
        <f>_xlfn.AGGREGATE(1,3,Tableau1[sans doublon])</f>
        <v>151.39996841397721</v>
      </c>
      <c r="X3" s="10" t="str">
        <f>IF(COUNTIF($U$3:U3,U3)=1,IF(ISNUMBER(S3),S3,""),"")</f>
        <v/>
      </c>
    </row>
    <row r="4" spans="2:24" x14ac:dyDescent="0.3">
      <c r="B4" s="10" t="s">
        <v>32</v>
      </c>
      <c r="D4" s="10" t="s">
        <v>22</v>
      </c>
      <c r="E4" s="10">
        <v>20</v>
      </c>
      <c r="F4" s="10">
        <v>4.3600000000000003</v>
      </c>
      <c r="G4" s="10">
        <v>3312</v>
      </c>
      <c r="H4" s="10" t="s">
        <v>23</v>
      </c>
      <c r="I4" s="10" t="s">
        <v>36</v>
      </c>
      <c r="J4" s="11">
        <f t="shared" si="0"/>
        <v>1.8</v>
      </c>
      <c r="K4" s="11">
        <v>2</v>
      </c>
      <c r="L4" s="11">
        <f t="shared" si="1"/>
        <v>2.2000000000000002</v>
      </c>
      <c r="M4" s="11">
        <f t="shared" ref="M4:M21" si="4">O4*0.9</f>
        <v>16.2052464</v>
      </c>
      <c r="N4" s="11">
        <f t="shared" ref="N4:N21" si="5">E3*Q4</f>
        <v>450.14573333333334</v>
      </c>
      <c r="O4" s="10">
        <f>IFERROR(AVERAGEIFS($Q$3:$Q$21, $H$3:$H$21, H4, $I$3:$I$21, I4), 0)</f>
        <v>18.005829333333335</v>
      </c>
      <c r="P4" s="11">
        <f t="shared" si="2"/>
        <v>19.806412266666669</v>
      </c>
      <c r="Q4" s="11">
        <f t="shared" si="3"/>
        <v>18.005829333333335</v>
      </c>
      <c r="R4" s="10">
        <f>IFERROR(AVERAGEIFS($Q$3:$Q$21, $B$3:$B$21,B3,$H$3:$H$21, H3, $I$3:$I$21, I3), 0)</f>
        <v>0</v>
      </c>
      <c r="S4" s="10" t="e">
        <f>100*K4/(SUMIFS(N:N,B:B,B3,H:H,H3,I:I,I3)/(SUMIFS(E:E,B:B,B3,H:H,H3,I:I,I3)))</f>
        <v>#DIV/0!</v>
      </c>
      <c r="T4" s="12">
        <f t="shared" ref="T4:T21" si="6">K4/K4*100</f>
        <v>100</v>
      </c>
      <c r="U4" s="10" t="str">
        <f t="shared" ref="U4:U21" si="7">B4&amp;I4&amp;H4</f>
        <v>jeanTPRO01Visitage intermédiaire</v>
      </c>
      <c r="V4" s="10" t="str">
        <f>IF(COUNTIF($U$3:U4,U4)=1,IF(ISNUMBER(S4),S4,""),"")</f>
        <v/>
      </c>
      <c r="W4" s="10">
        <f>_xlfn.AGGREGATE(1,3,Tableau1[sans doublon])</f>
        <v>151.39996841397721</v>
      </c>
    </row>
    <row r="5" spans="2:24" x14ac:dyDescent="0.3">
      <c r="B5" s="10" t="s">
        <v>32</v>
      </c>
      <c r="D5" s="10" t="s">
        <v>20</v>
      </c>
      <c r="E5" s="10">
        <v>50</v>
      </c>
      <c r="F5" s="10">
        <v>5.92</v>
      </c>
      <c r="G5" s="10">
        <v>3656</v>
      </c>
      <c r="H5" s="10" t="s">
        <v>23</v>
      </c>
      <c r="I5" s="10" t="s">
        <v>37</v>
      </c>
      <c r="J5" s="11">
        <f t="shared" si="0"/>
        <v>2.7</v>
      </c>
      <c r="K5" s="11">
        <v>3</v>
      </c>
      <c r="L5" s="11">
        <f t="shared" si="1"/>
        <v>3.3000000000000003</v>
      </c>
      <c r="M5" s="11">
        <f t="shared" si="4"/>
        <v>2.4840000000000004</v>
      </c>
      <c r="N5" s="11">
        <f t="shared" si="5"/>
        <v>55.2</v>
      </c>
      <c r="O5" s="10">
        <f>IFERROR(AVERAGEIFS($Q$3:$Q$21, $H$3:$H$21, H5, $I$3:$I$21, I5), 0)</f>
        <v>2.7600000000000002</v>
      </c>
      <c r="P5" s="11">
        <f t="shared" si="2"/>
        <v>3.0360000000000005</v>
      </c>
      <c r="Q5" s="11">
        <f t="shared" si="3"/>
        <v>2.7600000000000002</v>
      </c>
      <c r="R5" s="10">
        <f>IFERROR(AVERAGEIFS($Q$3:$Q$21, $B$3:$B$21,B4,$H$3:$H$21, H4, $I$3:$I$21, I4), 0)</f>
        <v>18.005829333333335</v>
      </c>
      <c r="S5" s="10">
        <f>100*K5/(SUMIFS(N:N,B:B,B4,H:H,H4,I:I,I4)/(SUMIFS(E:E,B:B,B4,H:H,H4,I:I,I4)))</f>
        <v>13.32901670658954</v>
      </c>
      <c r="T5" s="12">
        <f t="shared" si="6"/>
        <v>100</v>
      </c>
      <c r="U5" s="10" t="str">
        <f t="shared" si="7"/>
        <v>jeanTCPS00Visitage intermédiaire</v>
      </c>
      <c r="V5" s="10">
        <f>IF(COUNTIF($U$3:U5,U5)=1,IF(ISNUMBER(S5),S5,""),"")</f>
        <v>13.32901670658954</v>
      </c>
      <c r="W5" s="10">
        <f>_xlfn.AGGREGATE(1,3,Tableau1[sans doublon])</f>
        <v>151.39996841397721</v>
      </c>
    </row>
    <row r="6" spans="2:24" x14ac:dyDescent="0.3">
      <c r="B6" s="10" t="s">
        <v>33</v>
      </c>
      <c r="D6" s="10" t="s">
        <v>24</v>
      </c>
      <c r="E6" s="10">
        <v>15</v>
      </c>
      <c r="F6" s="10">
        <v>9.0399999999999991</v>
      </c>
      <c r="G6" s="10">
        <v>1576</v>
      </c>
      <c r="H6" s="10" t="s">
        <v>25</v>
      </c>
      <c r="I6" s="10" t="s">
        <v>37</v>
      </c>
      <c r="J6" s="11">
        <f t="shared" si="0"/>
        <v>2.7</v>
      </c>
      <c r="K6" s="11">
        <v>3</v>
      </c>
      <c r="L6" s="11">
        <f t="shared" si="1"/>
        <v>3.3000000000000003</v>
      </c>
      <c r="M6" s="11">
        <f t="shared" si="4"/>
        <v>1.0968</v>
      </c>
      <c r="N6" s="11">
        <f t="shared" si="5"/>
        <v>60.93333333333333</v>
      </c>
      <c r="O6" s="10">
        <f>IFERROR(AVERAGEIFS($Q$3:$Q$21, $H$3:$H$21, H6, $I$3:$I$21, I6), 0)</f>
        <v>1.2186666666666666</v>
      </c>
      <c r="P6" s="11">
        <f t="shared" si="2"/>
        <v>1.3405333333333334</v>
      </c>
      <c r="Q6" s="11">
        <f t="shared" si="3"/>
        <v>1.2186666666666666</v>
      </c>
      <c r="R6" s="10">
        <f>IFERROR(AVERAGEIFS($Q$3:$Q$21, $B$3:$B$21,B5,$H$3:$H$21, H5, $I$3:$I$21, I5), 0)</f>
        <v>2.7600000000000002</v>
      </c>
      <c r="S6" s="10">
        <f>100*K6/(SUMIFS(N:N,B:B,B5,H:H,H5,I:I,I5)/(SUMIFS(E:E,B:B,B5,H:H,H5,I:I,I5)))</f>
        <v>271.73913043478257</v>
      </c>
      <c r="T6" s="12">
        <f t="shared" si="6"/>
        <v>100</v>
      </c>
      <c r="U6" s="10" t="str">
        <f t="shared" si="7"/>
        <v>louisTCPS00Visitage final</v>
      </c>
      <c r="V6" s="10">
        <f>IF(COUNTIF($U$3:U6,U6)=1,IF(ISNUMBER(S6),S6,""),"")</f>
        <v>271.73913043478257</v>
      </c>
      <c r="W6" s="10">
        <f>_xlfn.AGGREGATE(1,3,Tableau1[sans doublon])</f>
        <v>151.39996841397721</v>
      </c>
    </row>
    <row r="7" spans="2:24" x14ac:dyDescent="0.3">
      <c r="B7" s="10" t="s">
        <v>33</v>
      </c>
      <c r="D7" s="10" t="s">
        <v>26</v>
      </c>
      <c r="E7" s="10">
        <v>60</v>
      </c>
      <c r="F7" s="10">
        <v>131.1</v>
      </c>
      <c r="G7" s="10">
        <v>60104</v>
      </c>
      <c r="H7" s="10" t="s">
        <v>21</v>
      </c>
      <c r="I7" s="10" t="s">
        <v>37</v>
      </c>
      <c r="J7" s="11">
        <f t="shared" si="0"/>
        <v>2.7</v>
      </c>
      <c r="K7" s="11">
        <v>3</v>
      </c>
      <c r="L7" s="11">
        <f t="shared" si="1"/>
        <v>3.3000000000000003</v>
      </c>
      <c r="M7" s="11">
        <f t="shared" si="4"/>
        <v>8.3010000000000002</v>
      </c>
      <c r="N7" s="11">
        <f t="shared" si="5"/>
        <v>26.266666666666666</v>
      </c>
      <c r="O7" s="10">
        <f>IFERROR(AVERAGEIFS($Q$3:$Q$21, $H$3:$H$21, H7, $I$3:$I$21, I7), 0)</f>
        <v>9.2233333333333327</v>
      </c>
      <c r="P7" s="11">
        <f t="shared" si="2"/>
        <v>10.145666666666667</v>
      </c>
      <c r="Q7" s="11">
        <f t="shared" si="3"/>
        <v>1.7511111111111111</v>
      </c>
      <c r="R7" s="10">
        <f>IFERROR(AVERAGEIFS($Q$3:$Q$21, $B$3:$B$21,B6,$H$3:$H$21, H6, $I$3:$I$21, I6), 0)</f>
        <v>1.2186666666666666</v>
      </c>
      <c r="S7" s="10">
        <f>100*K7/(SUMIFS(N:N,B:B,B6,H:H,H6,I:I,I6)/(SUMIFS(E:E,B:B,B6,H:H,H6,I:I,I6)))</f>
        <v>73.851203501094091</v>
      </c>
      <c r="T7" s="12">
        <f t="shared" si="6"/>
        <v>100</v>
      </c>
      <c r="U7" s="10" t="str">
        <f t="shared" si="7"/>
        <v>louisTCPS00Emboîtage</v>
      </c>
      <c r="V7" s="10">
        <f>IF(COUNTIF($U$3:U7,U7)=1,IF(ISNUMBER(S7),S7,""),"")</f>
        <v>73.851203501094091</v>
      </c>
      <c r="W7" s="10">
        <f>_xlfn.AGGREGATE(1,3,Tableau1[sans doublon])</f>
        <v>151.39996841397721</v>
      </c>
    </row>
    <row r="8" spans="2:24" x14ac:dyDescent="0.3">
      <c r="B8" s="10" t="s">
        <v>34</v>
      </c>
      <c r="D8" s="10" t="s">
        <v>22</v>
      </c>
      <c r="E8" s="10">
        <v>30</v>
      </c>
      <c r="F8" s="10">
        <v>34.96</v>
      </c>
      <c r="G8" s="10">
        <v>13777</v>
      </c>
      <c r="H8" s="10" t="s">
        <v>21</v>
      </c>
      <c r="I8" s="10" t="s">
        <v>37</v>
      </c>
      <c r="J8" s="11">
        <f t="shared" si="0"/>
        <v>2.7</v>
      </c>
      <c r="K8" s="11">
        <v>3</v>
      </c>
      <c r="L8" s="11">
        <f t="shared" si="1"/>
        <v>3.3000000000000003</v>
      </c>
      <c r="M8" s="11">
        <f t="shared" si="4"/>
        <v>8.3010000000000002</v>
      </c>
      <c r="N8" s="11">
        <f t="shared" si="5"/>
        <v>1001.7333333333332</v>
      </c>
      <c r="O8" s="10">
        <f t="shared" ref="O8" si="8">IFERROR(AVERAGEIFS($Q$3:$Q$21, $H$3:$H$21, H8, $I$3:$I$21, I8), 0)</f>
        <v>9.2233333333333327</v>
      </c>
      <c r="P8" s="11">
        <f t="shared" si="2"/>
        <v>10.145666666666667</v>
      </c>
      <c r="Q8" s="11">
        <f t="shared" si="3"/>
        <v>16.695555555555554</v>
      </c>
      <c r="R8" s="10">
        <f t="shared" ref="R8" si="9">IFERROR(AVERAGEIFS($Q$3:$Q$21, $B$3:$B$21,B7,$H$3:$H$21, H7, $I$3:$I$21, I7), 0)</f>
        <v>1.7511111111111111</v>
      </c>
      <c r="S8" s="10">
        <f>100*K8/(SUMIFS(N:N,B:B,B7,H:H,H7,I:I,I7)/(SUMIFS(E:E,B:B,B7,H:H,H7,I:I,I7)))</f>
        <v>685.27918781725896</v>
      </c>
      <c r="T8" s="12">
        <f t="shared" si="6"/>
        <v>100</v>
      </c>
      <c r="U8" s="10" t="str">
        <f t="shared" si="7"/>
        <v>arthurTCPS00Emboîtage</v>
      </c>
      <c r="V8" s="10">
        <f>IF(COUNTIF($U$3:U8,U8)=1,IF(ISNUMBER(S8),S8,""),"")</f>
        <v>685.27918781725896</v>
      </c>
      <c r="W8" s="10">
        <f>_xlfn.AGGREGATE(1,3,Tableau1[sans doublon])</f>
        <v>151.39996841397721</v>
      </c>
    </row>
    <row r="9" spans="2:24" x14ac:dyDescent="0.3">
      <c r="B9" s="10" t="s">
        <v>34</v>
      </c>
      <c r="D9" s="10" t="s">
        <v>27</v>
      </c>
      <c r="E9" s="10">
        <v>177</v>
      </c>
      <c r="F9" s="10">
        <v>39.81</v>
      </c>
      <c r="G9" s="10">
        <v>97534.74</v>
      </c>
      <c r="H9" s="10" t="s">
        <v>28</v>
      </c>
      <c r="I9" s="10" t="s">
        <v>37</v>
      </c>
      <c r="J9" s="11">
        <f t="shared" si="0"/>
        <v>2.7</v>
      </c>
      <c r="K9" s="11">
        <v>3</v>
      </c>
      <c r="L9" s="11">
        <f t="shared" si="1"/>
        <v>3.3000000000000003</v>
      </c>
      <c r="M9" s="11">
        <f t="shared" si="4"/>
        <v>6.8885000000000005</v>
      </c>
      <c r="N9" s="11">
        <f>E8*Q9</f>
        <v>229.61666666666667</v>
      </c>
      <c r="O9" s="10">
        <f>IFERROR(AVERAGEIFS($Q$3:$Q$21, $H$3:$H$21, H9, $I$3:$I$21, I9), 0)</f>
        <v>7.653888888888889</v>
      </c>
      <c r="P9" s="11">
        <f t="shared" si="2"/>
        <v>8.4192777777777792</v>
      </c>
      <c r="Q9" s="11">
        <f>IFERROR(G8/60/E8, 0)</f>
        <v>7.653888888888889</v>
      </c>
      <c r="R9" s="10">
        <f>IFERROR(AVERAGEIFS($Q$3:$Q$21, $B$3:$B$21,B8,$H$3:$H$21, H8, $I$3:$I$21, I8), 0)</f>
        <v>16.695555555555554</v>
      </c>
      <c r="S9" s="10">
        <f>100*K9/(SUMIFS(N:N,B:B,B8,H:H,H8,I:I,I8)/(SUMIFS(E:E,B:B,B8,H:H,H8,I:I,I8)))</f>
        <v>8.9844269932117662</v>
      </c>
      <c r="T9" s="12">
        <f t="shared" si="6"/>
        <v>100</v>
      </c>
      <c r="U9" s="10" t="str">
        <f t="shared" si="7"/>
        <v>arthurTCPS00Aiguillage</v>
      </c>
      <c r="V9" s="10">
        <f>IF(COUNTIF($U$3:U9,U9)=1,IF(ISNUMBER(S9),S9,""),"")</f>
        <v>8.9844269932117662</v>
      </c>
      <c r="W9" s="10">
        <f>_xlfn.AGGREGATE(1,3,Tableau1[sans doublon])</f>
        <v>151.39996841397721</v>
      </c>
    </row>
    <row r="10" spans="2:24" x14ac:dyDescent="0.3">
      <c r="B10" s="10" t="s">
        <v>34</v>
      </c>
      <c r="D10" s="10" t="s">
        <v>29</v>
      </c>
      <c r="E10" s="10">
        <v>20</v>
      </c>
      <c r="F10" s="10">
        <v>192</v>
      </c>
      <c r="G10" s="10">
        <v>40116</v>
      </c>
      <c r="H10" s="10" t="s">
        <v>21</v>
      </c>
      <c r="I10" s="10" t="s">
        <v>38</v>
      </c>
      <c r="J10" s="11">
        <f t="shared" si="0"/>
        <v>0.9</v>
      </c>
      <c r="K10" s="11">
        <v>1</v>
      </c>
      <c r="L10" s="11">
        <f t="shared" si="1"/>
        <v>1.1000000000000001</v>
      </c>
      <c r="M10" s="11">
        <f t="shared" si="4"/>
        <v>8.2656559322033925</v>
      </c>
      <c r="N10" s="11">
        <f t="shared" si="5"/>
        <v>1625.5790000000004</v>
      </c>
      <c r="O10" s="10">
        <f>IFERROR(AVERAGEIFS($Q$3:$Q$21, $H$3:$H$21, H10, $I$3:$I$21, I10), 0)</f>
        <v>9.1840621468926571</v>
      </c>
      <c r="P10" s="11">
        <f t="shared" si="2"/>
        <v>10.102468361581924</v>
      </c>
      <c r="Q10" s="11">
        <f t="shared" si="3"/>
        <v>9.1840621468926571</v>
      </c>
      <c r="R10" s="10">
        <f>IFERROR(AVERAGEIFS($Q$3:$Q$21, $B$3:$B$21,B9,$H$3:$H$21, H9, $I$3:$I$21, I9), 0)</f>
        <v>7.653888888888889</v>
      </c>
      <c r="S10" s="10">
        <f>100*K10/(SUMIFS(N:N,B:B,B9,H:H,H9,I:I,I9)/(SUMIFS(E:E,B:B,B9,H:H,H9,I:I,I9)))</f>
        <v>77.08499673368658</v>
      </c>
      <c r="T10" s="12">
        <f t="shared" si="6"/>
        <v>100</v>
      </c>
      <c r="U10" s="10" t="str">
        <f t="shared" si="7"/>
        <v>arthurTCSS06Emboîtage</v>
      </c>
      <c r="V10" s="10">
        <f>IF(COUNTIF($U$3:U10,U10)=1,IF(ISNUMBER(S10),S10,""),"")</f>
        <v>77.08499673368658</v>
      </c>
      <c r="W10" s="10">
        <f>_xlfn.AGGREGATE(1,3,Tableau1[sans doublon])</f>
        <v>151.39996841397721</v>
      </c>
    </row>
    <row r="11" spans="2:24" x14ac:dyDescent="0.3">
      <c r="B11" s="10" t="s">
        <v>34</v>
      </c>
      <c r="D11" s="10" t="s">
        <v>20</v>
      </c>
      <c r="E11" s="10">
        <v>1</v>
      </c>
      <c r="F11" s="10">
        <v>6.9999999999999902</v>
      </c>
      <c r="G11" s="10">
        <v>195</v>
      </c>
      <c r="H11" s="10" t="s">
        <v>23</v>
      </c>
      <c r="I11" s="10" t="s">
        <v>38</v>
      </c>
      <c r="J11" s="11">
        <f t="shared" si="0"/>
        <v>0.9</v>
      </c>
      <c r="K11" s="11">
        <v>1</v>
      </c>
      <c r="L11" s="11">
        <f t="shared" si="1"/>
        <v>1.1000000000000001</v>
      </c>
      <c r="M11" s="11">
        <f t="shared" si="4"/>
        <v>30.087</v>
      </c>
      <c r="N11" s="11">
        <f t="shared" si="5"/>
        <v>668.6</v>
      </c>
      <c r="O11" s="10">
        <f>IFERROR(AVERAGEIFS($Q$3:$Q$21, $H$3:$H$21, H11, $I$3:$I$21, I11), 0)</f>
        <v>33.43</v>
      </c>
      <c r="P11" s="11">
        <f t="shared" si="2"/>
        <v>36.773000000000003</v>
      </c>
      <c r="Q11" s="11">
        <f t="shared" si="3"/>
        <v>33.43</v>
      </c>
      <c r="R11" s="10">
        <f>IFERROR(AVERAGEIFS($Q$3:$Q$21, $B$3:$B$21,B10,$H$3:$H$21, H10, $I$3:$I$21, I10), 0)</f>
        <v>9.1840621468926571</v>
      </c>
      <c r="S11" s="10">
        <f>100*K11/(SUMIFS(N:N,B:B,B10,H:H,H10,I:I,I10)/(SUMIFS(E:E,B:B,B10,H:H,H10,I:I,I10)))</f>
        <v>1.2303308544217164</v>
      </c>
      <c r="T11" s="12">
        <f t="shared" si="6"/>
        <v>100</v>
      </c>
      <c r="U11" s="10" t="str">
        <f t="shared" si="7"/>
        <v>arthurTCSS06Visitage intermédiaire</v>
      </c>
      <c r="V11" s="10">
        <f>IF(COUNTIF($U$3:U11,U11)=1,IF(ISNUMBER(S11),S11,""),"")</f>
        <v>1.2303308544217164</v>
      </c>
      <c r="W11" s="10">
        <f>_xlfn.AGGREGATE(1,3,Tableau1[sans doublon])</f>
        <v>151.39996841397721</v>
      </c>
    </row>
    <row r="12" spans="2:24" x14ac:dyDescent="0.3">
      <c r="B12" s="10" t="s">
        <v>34</v>
      </c>
      <c r="D12" s="10" t="s">
        <v>29</v>
      </c>
      <c r="E12" s="10">
        <v>1</v>
      </c>
      <c r="F12" s="10">
        <v>3</v>
      </c>
      <c r="G12" s="10">
        <v>124</v>
      </c>
      <c r="H12" s="10" t="s">
        <v>25</v>
      </c>
      <c r="I12" s="10" t="s">
        <v>39</v>
      </c>
      <c r="J12" s="11">
        <f t="shared" si="0"/>
        <v>1.8</v>
      </c>
      <c r="K12" s="11">
        <v>2</v>
      </c>
      <c r="L12" s="11">
        <f t="shared" si="1"/>
        <v>2.2000000000000002</v>
      </c>
      <c r="M12" s="11">
        <f t="shared" si="4"/>
        <v>23.137279411764709</v>
      </c>
      <c r="N12" s="11">
        <f t="shared" si="5"/>
        <v>3.25</v>
      </c>
      <c r="O12" s="10">
        <f>IFERROR(AVERAGEIFS($Q$3:$Q$21, $H$3:$H$21, H12, $I$3:$I$21, I12), 0)</f>
        <v>25.70808823529412</v>
      </c>
      <c r="P12" s="11">
        <f t="shared" si="2"/>
        <v>28.278897058823535</v>
      </c>
      <c r="Q12" s="11">
        <f t="shared" si="3"/>
        <v>3.25</v>
      </c>
      <c r="R12" s="10">
        <f>IFERROR(AVERAGEIFS($Q$3:$Q$21, $B$3:$B$21,B11,$H$3:$H$21, H11, $I$3:$I$21, I11), 0)</f>
        <v>33.43</v>
      </c>
      <c r="S12" s="10">
        <f>100*K12/(SUMIFS(N:N,B:B,B11,H:H,H11,I:I,I11)/(SUMIFS(E:E,B:B,B11,H:H,H11,I:I,I11)))</f>
        <v>0.29913251570445709</v>
      </c>
      <c r="T12" s="12">
        <f t="shared" si="6"/>
        <v>100</v>
      </c>
      <c r="U12" s="10" t="str">
        <f t="shared" si="7"/>
        <v>arthurTCSS08Visitage final</v>
      </c>
      <c r="V12" s="10">
        <f>IF(COUNTIF($U$3:U12,U12)=1,IF(ISNUMBER(S12),S12,""),"")</f>
        <v>0.29913251570445709</v>
      </c>
      <c r="W12" s="10">
        <f>_xlfn.AGGREGATE(1,3,Tableau1[sans doublon])</f>
        <v>151.39996841397721</v>
      </c>
    </row>
    <row r="13" spans="2:24" x14ac:dyDescent="0.3">
      <c r="B13" s="10" t="s">
        <v>35</v>
      </c>
      <c r="D13" s="10" t="s">
        <v>29</v>
      </c>
      <c r="E13" s="10">
        <v>68</v>
      </c>
      <c r="F13" s="10">
        <v>442.5</v>
      </c>
      <c r="G13" s="10">
        <v>196518</v>
      </c>
      <c r="H13" s="10" t="s">
        <v>21</v>
      </c>
      <c r="I13" s="10" t="s">
        <v>39</v>
      </c>
      <c r="J13" s="11">
        <f t="shared" si="0"/>
        <v>1.8</v>
      </c>
      <c r="K13" s="11">
        <v>2</v>
      </c>
      <c r="L13" s="11">
        <f t="shared" si="1"/>
        <v>2.2000000000000002</v>
      </c>
      <c r="M13" s="11">
        <f t="shared" si="4"/>
        <v>4.7050000000000001</v>
      </c>
      <c r="N13" s="11">
        <f t="shared" si="5"/>
        <v>2.0666666666666669</v>
      </c>
      <c r="O13" s="10">
        <f>IFERROR(AVERAGEIFS($Q$3:$Q$21, $H$3:$H$21, H13, $I$3:$I$21, I13), 0)</f>
        <v>5.2277777777777779</v>
      </c>
      <c r="P13" s="11">
        <f t="shared" si="2"/>
        <v>5.7505555555555565</v>
      </c>
      <c r="Q13" s="11">
        <f t="shared" si="3"/>
        <v>2.0666666666666669</v>
      </c>
      <c r="R13" s="10">
        <f>IFERROR(AVERAGEIFS($Q$3:$Q$21, $B$3:$B$21,B12,$H$3:$H$21, H12, $I$3:$I$21, I12), 0)</f>
        <v>3.25</v>
      </c>
      <c r="S13" s="10">
        <f>100*K13/(SUMIFS(N:N,B:B,B12,H:H,H12,I:I,I12)/(SUMIFS(E:E,B:B,B12,H:H,H12,I:I,I12)))</f>
        <v>61.53846153846154</v>
      </c>
      <c r="T13" s="12">
        <f t="shared" si="6"/>
        <v>100</v>
      </c>
      <c r="U13" s="10" t="str">
        <f t="shared" si="7"/>
        <v>paulTCSS08Emboîtage</v>
      </c>
      <c r="V13" s="10">
        <f>IF(COUNTIF($U$3:U13,U13)=1,IF(ISNUMBER(S13),S13,""),"")</f>
        <v>61.53846153846154</v>
      </c>
      <c r="W13" s="10">
        <f>_xlfn.AGGREGATE(1,3,Tableau1[sans doublon])</f>
        <v>151.39996841397721</v>
      </c>
    </row>
    <row r="14" spans="2:24" x14ac:dyDescent="0.3">
      <c r="B14" s="10" t="s">
        <v>35</v>
      </c>
      <c r="D14" s="10" t="s">
        <v>20</v>
      </c>
      <c r="E14" s="10">
        <v>2</v>
      </c>
      <c r="F14" s="10">
        <v>33.380000000000003</v>
      </c>
      <c r="G14" s="10">
        <v>1634</v>
      </c>
      <c r="H14" s="10" t="s">
        <v>25</v>
      </c>
      <c r="I14" s="10" t="s">
        <v>39</v>
      </c>
      <c r="J14" s="11">
        <f t="shared" si="0"/>
        <v>1.8</v>
      </c>
      <c r="K14" s="11">
        <v>2</v>
      </c>
      <c r="L14" s="11">
        <f t="shared" si="1"/>
        <v>2.2000000000000002</v>
      </c>
      <c r="M14" s="11">
        <f t="shared" si="4"/>
        <v>23.137279411764709</v>
      </c>
      <c r="N14" s="11">
        <f t="shared" si="5"/>
        <v>3275.3</v>
      </c>
      <c r="O14" s="10">
        <f>IFERROR(AVERAGEIFS($Q$3:$Q$21, $H$3:$H$21, H14, $I$3:$I$21, I14), 0)</f>
        <v>25.70808823529412</v>
      </c>
      <c r="P14" s="11">
        <f t="shared" si="2"/>
        <v>28.278897058823535</v>
      </c>
      <c r="Q14" s="11">
        <f t="shared" si="3"/>
        <v>48.16617647058824</v>
      </c>
      <c r="R14" s="10">
        <f>IFERROR(AVERAGEIFS($Q$3:$Q$21, $B$3:$B$21,B13,$H$3:$H$21, H13, $I$3:$I$21, I13), 0)</f>
        <v>7.8416666666666668</v>
      </c>
      <c r="S14" s="10">
        <f>100*K14/(SUMIFS(N:N,B:B,B13,H:H,H13,I:I,I13)/(SUMIFS(E:E,B:B,B13,H:H,H13,I:I,I13)))</f>
        <v>600.68259385665533</v>
      </c>
      <c r="T14" s="12">
        <f t="shared" si="6"/>
        <v>100</v>
      </c>
      <c r="U14" s="10" t="str">
        <f t="shared" si="7"/>
        <v>paulTCSS08Visitage final</v>
      </c>
      <c r="V14" s="10">
        <f>IF(COUNTIF($U$3:U14,U14)=1,IF(ISNUMBER(S14),S14,""),"")</f>
        <v>600.68259385665533</v>
      </c>
      <c r="W14" s="10">
        <f>_xlfn.AGGREGATE(1,3,Tableau1[sans doublon])</f>
        <v>151.39996841397721</v>
      </c>
    </row>
    <row r="15" spans="2:24" x14ac:dyDescent="0.3">
      <c r="B15" s="10" t="s">
        <v>35</v>
      </c>
      <c r="D15" s="10" t="s">
        <v>22</v>
      </c>
      <c r="E15" s="10">
        <v>20</v>
      </c>
      <c r="F15" s="10">
        <v>285.349999999999</v>
      </c>
      <c r="G15" s="10">
        <v>28715</v>
      </c>
      <c r="H15" s="10" t="s">
        <v>21</v>
      </c>
      <c r="I15" s="10" t="s">
        <v>39</v>
      </c>
      <c r="J15" s="11">
        <f t="shared" si="0"/>
        <v>1.8</v>
      </c>
      <c r="K15" s="11">
        <v>2</v>
      </c>
      <c r="L15" s="11">
        <f t="shared" si="1"/>
        <v>2.2000000000000002</v>
      </c>
      <c r="M15" s="11">
        <f t="shared" si="4"/>
        <v>4.7050000000000001</v>
      </c>
      <c r="N15" s="11">
        <f t="shared" si="5"/>
        <v>27.233333333333334</v>
      </c>
      <c r="O15" s="10">
        <f>IFERROR(AVERAGEIFS($Q$3:$Q$21, $H$3:$H$21, H15, $I$3:$I$21, I15), 0)</f>
        <v>5.2277777777777779</v>
      </c>
      <c r="P15" s="11">
        <f t="shared" si="2"/>
        <v>5.7505555555555565</v>
      </c>
      <c r="Q15" s="11">
        <f t="shared" si="3"/>
        <v>13.616666666666667</v>
      </c>
      <c r="R15" s="10">
        <f>IFERROR(AVERAGEIFS($Q$3:$Q$21, $B$3:$B$21,B14,$H$3:$H$21, H14, $I$3:$I$21, I14), 0)</f>
        <v>48.16617647058824</v>
      </c>
      <c r="S15" s="10">
        <f>100*K15/(SUMIFS(N:N,B:B,B14,H:H,H14,I:I,I14)/(SUMIFS(E:E,B:B,B14,H:H,H14,I:I,I14)))</f>
        <v>0.12212621744573016</v>
      </c>
      <c r="T15" s="12">
        <f t="shared" si="6"/>
        <v>100</v>
      </c>
      <c r="U15" s="10" t="str">
        <f t="shared" si="7"/>
        <v>paulTCSS08Emboîtage</v>
      </c>
      <c r="V15" s="10" t="str">
        <f>IF(COUNTIF($U$3:U15,U15)=1,IF(ISNUMBER(S15),S15,""),"")</f>
        <v/>
      </c>
      <c r="W15" s="10">
        <f>_xlfn.AGGREGATE(1,3,Tableau1[sans doublon])</f>
        <v>151.39996841397721</v>
      </c>
    </row>
    <row r="16" spans="2:24" x14ac:dyDescent="0.3">
      <c r="B16" s="10" t="s">
        <v>35</v>
      </c>
      <c r="D16" s="10" t="s">
        <v>29</v>
      </c>
      <c r="E16" s="10">
        <v>0</v>
      </c>
      <c r="F16" s="10">
        <v>2.21999999999999</v>
      </c>
      <c r="G16" s="10">
        <v>87</v>
      </c>
      <c r="H16" s="10" t="s">
        <v>25</v>
      </c>
      <c r="I16" s="10" t="s">
        <v>40</v>
      </c>
      <c r="J16" s="11">
        <f t="shared" si="0"/>
        <v>0.9</v>
      </c>
      <c r="K16" s="11">
        <v>1</v>
      </c>
      <c r="L16" s="11">
        <f t="shared" si="1"/>
        <v>1.1000000000000001</v>
      </c>
      <c r="M16" s="11">
        <f t="shared" si="4"/>
        <v>21.457333470873785</v>
      </c>
      <c r="N16" s="11">
        <f t="shared" si="5"/>
        <v>478.58333333333337</v>
      </c>
      <c r="O16" s="10">
        <f>IFERROR(AVERAGEIFS($Q$3:$Q$21, $H$3:$H$21, H16, $I$3:$I$21, I16), 0)</f>
        <v>23.841481634304206</v>
      </c>
      <c r="P16" s="11">
        <f t="shared" si="2"/>
        <v>26.225629797734626</v>
      </c>
      <c r="Q16" s="11">
        <f t="shared" si="3"/>
        <v>23.929166666666667</v>
      </c>
      <c r="R16" s="10">
        <f>IFERROR(AVERAGEIFS($Q$3:$Q$21, $B$3:$B$21,B15,$H$3:$H$21, H15, $I$3:$I$21, I15), 0)</f>
        <v>7.8416666666666668</v>
      </c>
      <c r="S16" s="10">
        <f>100*K16/(SUMIFS(N:N,B:B,B15,H:H,H15,I:I,I15)/(SUMIFS(E:E,B:B,B15,H:H,H15,I:I,I15)))</f>
        <v>300.34129692832767</v>
      </c>
      <c r="T16" s="12">
        <f t="shared" si="6"/>
        <v>100</v>
      </c>
      <c r="U16" s="10" t="str">
        <f t="shared" si="7"/>
        <v>paulTCSS11Visitage final</v>
      </c>
      <c r="V16" s="10">
        <f>IF(COUNTIF($U$3:U16,U16)=1,IF(ISNUMBER(S16),S16,""),"")</f>
        <v>300.34129692832767</v>
      </c>
      <c r="W16" s="10">
        <f>_xlfn.AGGREGATE(1,3,Tableau1[sans doublon])</f>
        <v>151.39996841397721</v>
      </c>
    </row>
    <row r="17" spans="2:23" x14ac:dyDescent="0.3">
      <c r="B17" s="10" t="s">
        <v>32</v>
      </c>
      <c r="D17" s="10" t="s">
        <v>29</v>
      </c>
      <c r="E17" s="10">
        <v>20</v>
      </c>
      <c r="F17" s="10">
        <v>242.94999999999899</v>
      </c>
      <c r="G17" s="10">
        <v>37699</v>
      </c>
      <c r="H17" s="10" t="s">
        <v>21</v>
      </c>
      <c r="I17" s="10" t="s">
        <v>39</v>
      </c>
      <c r="J17" s="11">
        <f t="shared" si="0"/>
        <v>1.8</v>
      </c>
      <c r="K17" s="11">
        <v>2</v>
      </c>
      <c r="L17" s="11">
        <f t="shared" si="1"/>
        <v>2.2000000000000002</v>
      </c>
      <c r="M17" s="11">
        <f t="shared" si="4"/>
        <v>4.7050000000000001</v>
      </c>
      <c r="N17" s="11">
        <f t="shared" si="5"/>
        <v>0</v>
      </c>
      <c r="O17" s="10">
        <f>IFERROR(AVERAGEIFS($Q$3:$Q$21, $H$3:$H$21, H17, $I$3:$I$21, I17), 0)</f>
        <v>5.2277777777777779</v>
      </c>
      <c r="P17" s="11">
        <f t="shared" si="2"/>
        <v>5.7505555555555565</v>
      </c>
      <c r="Q17" s="11">
        <f t="shared" si="3"/>
        <v>0</v>
      </c>
      <c r="R17" s="10">
        <f>IFERROR(AVERAGEIFS($Q$3:$Q$21, $B$3:$B$21,B16,$H$3:$H$21, H16, $I$3:$I$21, I16), 0)</f>
        <v>23.929166666666667</v>
      </c>
      <c r="S17" s="10" t="e">
        <f>100*K17/(SUMIFS(N:N,B:B,B16,H:H,H16,I:I,I16)/(SUMIFS(E:E,B:B,B16,H:H,H16,I:I,I16)))</f>
        <v>#DIV/0!</v>
      </c>
      <c r="T17" s="12">
        <f t="shared" si="6"/>
        <v>100</v>
      </c>
      <c r="U17" s="10" t="str">
        <f t="shared" si="7"/>
        <v>jeanTCSS08Emboîtage</v>
      </c>
      <c r="V17" s="10" t="str">
        <f>IF(COUNTIF($U$3:U17,U17)=1,IF(ISNUMBER(S17),S17,""),"")</f>
        <v/>
      </c>
      <c r="W17" s="10">
        <f>_xlfn.AGGREGATE(1,3,Tableau1[sans doublon])</f>
        <v>151.39996841397721</v>
      </c>
    </row>
    <row r="18" spans="2:23" x14ac:dyDescent="0.3">
      <c r="B18" s="10" t="s">
        <v>32</v>
      </c>
      <c r="D18" s="10" t="s">
        <v>29</v>
      </c>
      <c r="E18" s="10">
        <v>10</v>
      </c>
      <c r="F18" s="10">
        <v>180.89999999999901</v>
      </c>
      <c r="G18" s="10">
        <v>27663</v>
      </c>
      <c r="H18" s="10" t="s">
        <v>21</v>
      </c>
      <c r="I18" s="10" t="s">
        <v>40</v>
      </c>
      <c r="J18" s="11">
        <f t="shared" si="0"/>
        <v>0.9</v>
      </c>
      <c r="K18" s="11">
        <v>1</v>
      </c>
      <c r="L18" s="11">
        <f t="shared" si="1"/>
        <v>1.1000000000000001</v>
      </c>
      <c r="M18" s="11">
        <f t="shared" si="4"/>
        <v>15.539390624999999</v>
      </c>
      <c r="N18" s="11">
        <f t="shared" si="5"/>
        <v>628.31666666666672</v>
      </c>
      <c r="O18" s="10">
        <f>IFERROR(AVERAGEIFS($Q$3:$Q$21, $H$3:$H$21, H18, $I$3:$I$21, I18), 0)</f>
        <v>17.265989583333333</v>
      </c>
      <c r="P18" s="11">
        <f t="shared" si="2"/>
        <v>18.992588541666667</v>
      </c>
      <c r="Q18" s="11">
        <f t="shared" si="3"/>
        <v>31.415833333333335</v>
      </c>
      <c r="R18" s="10">
        <f>IFERROR(AVERAGEIFS($Q$3:$Q$21, $B$3:$B$21,B17,$H$3:$H$21, H17, $I$3:$I$21, I17), 0)</f>
        <v>0</v>
      </c>
      <c r="S18" s="10" t="e">
        <f>100*K18/(SUMIFS(N:N,B:B,B17,H:H,H17,I:I,I17)/(SUMIFS(E:E,B:B,B17,H:H,H17,I:I,I17)))</f>
        <v>#DIV/0!</v>
      </c>
      <c r="T18" s="12">
        <f t="shared" si="6"/>
        <v>100</v>
      </c>
      <c r="U18" s="10" t="str">
        <f t="shared" si="7"/>
        <v>jeanTCSS11Emboîtage</v>
      </c>
      <c r="V18" s="10" t="str">
        <f>IF(COUNTIF($U$3:U18,U18)=1,IF(ISNUMBER(S18),S18,""),"")</f>
        <v/>
      </c>
      <c r="W18" s="10">
        <f>_xlfn.AGGREGATE(1,3,Tableau1[sans doublon])</f>
        <v>151.39996841397721</v>
      </c>
    </row>
    <row r="19" spans="2:23" x14ac:dyDescent="0.3">
      <c r="B19" s="10" t="s">
        <v>35</v>
      </c>
      <c r="D19" s="10" t="s">
        <v>27</v>
      </c>
      <c r="E19" s="10">
        <v>103</v>
      </c>
      <c r="F19" s="10">
        <v>442.12</v>
      </c>
      <c r="G19" s="10">
        <v>146798.46299999999</v>
      </c>
      <c r="H19" s="10" t="s">
        <v>28</v>
      </c>
      <c r="I19" s="10" t="s">
        <v>40</v>
      </c>
      <c r="J19" s="11">
        <f t="shared" si="0"/>
        <v>0.9</v>
      </c>
      <c r="K19" s="11">
        <v>1</v>
      </c>
      <c r="L19" s="11">
        <f t="shared" si="1"/>
        <v>1.1000000000000001</v>
      </c>
      <c r="M19" s="11">
        <f t="shared" si="4"/>
        <v>41.494500000000002</v>
      </c>
      <c r="N19" s="11">
        <f t="shared" si="5"/>
        <v>461.05000000000007</v>
      </c>
      <c r="O19" s="10">
        <f>IFERROR(AVERAGEIFS($Q$3:$Q$21, $H$3:$H$21, H19, $I$3:$I$21, I19), 0)</f>
        <v>46.105000000000004</v>
      </c>
      <c r="P19" s="11">
        <f t="shared" si="2"/>
        <v>50.715500000000006</v>
      </c>
      <c r="Q19" s="11">
        <f t="shared" si="3"/>
        <v>46.105000000000004</v>
      </c>
      <c r="R19" s="10">
        <f>IFERROR(AVERAGEIFS($Q$3:$Q$21, $B$3:$B$21,B18,$H$3:$H$21, H18, $I$3:$I$21, I18), 0)</f>
        <v>31.415833333333335</v>
      </c>
      <c r="S19" s="10">
        <f>100*K19/(SUMIFS(N:N,B:B,B18,H:H,H18,I:I,I18)/(SUMIFS(E:E,B:B,B18,H:H,H18,I:I,I18)))</f>
        <v>1.5915541526300432</v>
      </c>
      <c r="T19" s="12">
        <f t="shared" si="6"/>
        <v>100</v>
      </c>
      <c r="U19" s="10" t="str">
        <f t="shared" si="7"/>
        <v>paulTCSS11Aiguillage</v>
      </c>
      <c r="V19" s="10">
        <f>IF(COUNTIF($U$3:U19,U19)=1,IF(ISNUMBER(S19),S19,""),"")</f>
        <v>1.5915541526300432</v>
      </c>
      <c r="W19" s="10">
        <f>_xlfn.AGGREGATE(1,3,Tableau1[sans doublon])</f>
        <v>151.39996841397721</v>
      </c>
    </row>
    <row r="20" spans="2:23" x14ac:dyDescent="0.3">
      <c r="B20" s="10" t="s">
        <v>34</v>
      </c>
      <c r="D20" s="10" t="s">
        <v>20</v>
      </c>
      <c r="E20" s="10">
        <v>32</v>
      </c>
      <c r="F20" s="10">
        <v>23.76</v>
      </c>
      <c r="G20" s="10">
        <v>5983</v>
      </c>
      <c r="H20" s="10" t="s">
        <v>25</v>
      </c>
      <c r="I20" s="10" t="s">
        <v>40</v>
      </c>
      <c r="J20" s="11">
        <f t="shared" si="0"/>
        <v>0.9</v>
      </c>
      <c r="K20" s="11">
        <v>1</v>
      </c>
      <c r="L20" s="11">
        <f t="shared" si="1"/>
        <v>1.1000000000000001</v>
      </c>
      <c r="M20" s="11">
        <f t="shared" si="4"/>
        <v>21.457333470873785</v>
      </c>
      <c r="N20" s="11">
        <f t="shared" si="5"/>
        <v>2446.6410499999997</v>
      </c>
      <c r="O20" s="10">
        <f>IFERROR(AVERAGEIFS($Q$3:$Q$21, $H$3:$H$21, H20, $I$3:$I$21, I20), 0)</f>
        <v>23.841481634304206</v>
      </c>
      <c r="P20" s="11">
        <f t="shared" si="2"/>
        <v>26.225629797734626</v>
      </c>
      <c r="Q20" s="11">
        <f t="shared" si="3"/>
        <v>23.753796601941744</v>
      </c>
      <c r="R20" s="10">
        <f>IFERROR(AVERAGEIFS($Q$3:$Q$21, $B$3:$B$21,B19,$H$3:$H$21, H19, $I$3:$I$21, I19), 0)</f>
        <v>46.105000000000004</v>
      </c>
      <c r="S20" s="10">
        <f>100*K20/(SUMIFS(N:N,B:B,B19,H:H,H19,I:I,I19)/(SUMIFS(E:E,B:B,B19,H:H,H19,I:I,I19)))</f>
        <v>22.340310161587677</v>
      </c>
      <c r="T20" s="12">
        <f t="shared" si="6"/>
        <v>100</v>
      </c>
      <c r="U20" s="10" t="str">
        <f t="shared" si="7"/>
        <v>arthurTCSS11Visitage final</v>
      </c>
      <c r="V20" s="10">
        <f>IF(COUNTIF($U$3:U20,U20)=1,IF(ISNUMBER(S20),S20,""),"")</f>
        <v>22.340310161587677</v>
      </c>
      <c r="W20" s="10">
        <f>_xlfn.AGGREGATE(1,3,Tableau1[sans doublon])</f>
        <v>151.39996841397721</v>
      </c>
    </row>
    <row r="21" spans="2:23" x14ac:dyDescent="0.3">
      <c r="B21" s="10" t="s">
        <v>35</v>
      </c>
      <c r="D21" s="10" t="s">
        <v>24</v>
      </c>
      <c r="E21" s="10">
        <v>23</v>
      </c>
      <c r="F21" s="10">
        <v>391.719999999999</v>
      </c>
      <c r="G21" s="10">
        <v>82359.001000000004</v>
      </c>
      <c r="H21" s="10" t="s">
        <v>21</v>
      </c>
      <c r="I21" s="10" t="s">
        <v>40</v>
      </c>
      <c r="J21" s="11">
        <f t="shared" si="0"/>
        <v>0.9</v>
      </c>
      <c r="K21" s="11">
        <v>1</v>
      </c>
      <c r="L21" s="11">
        <f t="shared" si="1"/>
        <v>1.1000000000000001</v>
      </c>
      <c r="M21" s="11">
        <f t="shared" si="4"/>
        <v>15.539390624999999</v>
      </c>
      <c r="N21" s="11">
        <f t="shared" si="5"/>
        <v>99.716666666666669</v>
      </c>
      <c r="O21" s="10">
        <f>IFERROR(AVERAGEIFS($Q$3:$Q$21, $H$3:$H$21, H21, $I$3:$I$21, I21), 0)</f>
        <v>17.265989583333333</v>
      </c>
      <c r="P21" s="11">
        <f t="shared" si="2"/>
        <v>18.992588541666667</v>
      </c>
      <c r="Q21" s="11">
        <f t="shared" si="3"/>
        <v>3.1161458333333334</v>
      </c>
      <c r="R21" s="10">
        <f>IFERROR(AVERAGEIFS($Q$3:$Q$21, $B$3:$B$21,B20,$H$3:$H$21, H20, $I$3:$I$21, I20), 0)</f>
        <v>23.753796601941744</v>
      </c>
      <c r="S21" s="10">
        <f>100*K21/(SUMIFS(N:N,B:B,B20,H:H,H20,I:I,I20)/(SUMIFS(E:E,B:B,B20,H:H,H20,I:I,I20)))</f>
        <v>1.3079156012689317</v>
      </c>
      <c r="T21" s="12">
        <f t="shared" si="6"/>
        <v>100</v>
      </c>
      <c r="U21" s="10" t="str">
        <f t="shared" si="7"/>
        <v>paulTCSS11Emboîtage</v>
      </c>
      <c r="V21" s="10">
        <f>IF(COUNTIF($U$3:U21,U21)=1,IF(ISNUMBER(S21),S21,""),"")</f>
        <v>1.3079156012689317</v>
      </c>
      <c r="W21" s="10">
        <f>_xlfn.AGGREGATE(1,3,Tableau1[sans doublon])</f>
        <v>151.39996841397721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45ED9F-C284-4AD7-9DEB-A612B83D8515}">
  <sheetPr codeName="Feuil1"/>
  <dimension ref="B3:D37"/>
  <sheetViews>
    <sheetView showGridLines="0" workbookViewId="0">
      <selection activeCell="K8" sqref="K8"/>
    </sheetView>
  </sheetViews>
  <sheetFormatPr baseColWidth="10" defaultRowHeight="14.4" x14ac:dyDescent="0.3"/>
  <cols>
    <col min="1" max="1" width="3.77734375" customWidth="1"/>
    <col min="2" max="2" width="24.88671875" bestFit="1" customWidth="1"/>
    <col min="3" max="4" width="15.77734375" style="5" customWidth="1"/>
  </cols>
  <sheetData>
    <row r="3" spans="2:4" x14ac:dyDescent="0.3">
      <c r="B3" s="1" t="s">
        <v>30</v>
      </c>
      <c r="C3" s="5" t="s">
        <v>41</v>
      </c>
      <c r="D3" s="5" t="s">
        <v>42</v>
      </c>
    </row>
    <row r="4" spans="2:4" x14ac:dyDescent="0.3">
      <c r="B4" s="2" t="s">
        <v>34</v>
      </c>
      <c r="C4" s="6">
        <v>261</v>
      </c>
      <c r="D4" s="7">
        <v>19.136602950408037</v>
      </c>
    </row>
    <row r="5" spans="2:4" x14ac:dyDescent="0.3">
      <c r="B5" s="3" t="s">
        <v>37</v>
      </c>
      <c r="C5" s="6">
        <v>207</v>
      </c>
      <c r="D5" s="7">
        <v>9.2233333333333327</v>
      </c>
    </row>
    <row r="6" spans="2:4" x14ac:dyDescent="0.3">
      <c r="B6" s="4" t="s">
        <v>28</v>
      </c>
      <c r="C6" s="6">
        <v>177</v>
      </c>
      <c r="D6" s="7">
        <v>16.695555555555554</v>
      </c>
    </row>
    <row r="7" spans="2:4" x14ac:dyDescent="0.3">
      <c r="B7" s="4" t="s">
        <v>21</v>
      </c>
      <c r="C7" s="6">
        <v>30</v>
      </c>
      <c r="D7" s="7">
        <v>1.7511111111111111</v>
      </c>
    </row>
    <row r="8" spans="2:4" x14ac:dyDescent="0.3">
      <c r="B8" s="3" t="s">
        <v>38</v>
      </c>
      <c r="C8" s="6">
        <v>21</v>
      </c>
      <c r="D8" s="7">
        <v>8.4189755178907735</v>
      </c>
    </row>
    <row r="9" spans="2:4" x14ac:dyDescent="0.3">
      <c r="B9" s="4" t="s">
        <v>21</v>
      </c>
      <c r="C9" s="6">
        <v>20</v>
      </c>
      <c r="D9" s="7">
        <v>7.653888888888889</v>
      </c>
    </row>
    <row r="10" spans="2:4" x14ac:dyDescent="0.3">
      <c r="B10" s="4" t="s">
        <v>23</v>
      </c>
      <c r="C10" s="6">
        <v>1</v>
      </c>
      <c r="D10" s="7">
        <v>9.1840621468926571</v>
      </c>
    </row>
    <row r="11" spans="2:4" x14ac:dyDescent="0.3">
      <c r="B11" s="3" t="s">
        <v>39</v>
      </c>
      <c r="C11" s="6">
        <v>1</v>
      </c>
      <c r="D11" s="7">
        <v>33.43</v>
      </c>
    </row>
    <row r="12" spans="2:4" x14ac:dyDescent="0.3">
      <c r="B12" s="4" t="s">
        <v>25</v>
      </c>
      <c r="C12" s="6">
        <v>1</v>
      </c>
      <c r="D12" s="7">
        <v>33.43</v>
      </c>
    </row>
    <row r="13" spans="2:4" x14ac:dyDescent="0.3">
      <c r="B13" s="3" t="s">
        <v>40</v>
      </c>
      <c r="C13" s="6">
        <v>32</v>
      </c>
      <c r="D13" s="7">
        <v>46.105000000000004</v>
      </c>
    </row>
    <row r="14" spans="2:4" x14ac:dyDescent="0.3">
      <c r="B14" s="4" t="s">
        <v>25</v>
      </c>
      <c r="C14" s="6">
        <v>32</v>
      </c>
      <c r="D14" s="7">
        <v>46.105000000000004</v>
      </c>
    </row>
    <row r="15" spans="2:4" x14ac:dyDescent="0.3">
      <c r="B15" s="2" t="s">
        <v>32</v>
      </c>
      <c r="C15" s="6">
        <v>125</v>
      </c>
      <c r="D15" s="7">
        <v>8.3869992</v>
      </c>
    </row>
    <row r="16" spans="2:4" x14ac:dyDescent="0.3">
      <c r="B16" s="3" t="s">
        <v>37</v>
      </c>
      <c r="C16" s="6">
        <v>50</v>
      </c>
      <c r="D16" s="7">
        <v>18.005829333333335</v>
      </c>
    </row>
    <row r="17" spans="2:4" x14ac:dyDescent="0.3">
      <c r="B17" s="4" t="s">
        <v>23</v>
      </c>
      <c r="C17" s="6">
        <v>50</v>
      </c>
      <c r="D17" s="7">
        <v>18.005829333333335</v>
      </c>
    </row>
    <row r="18" spans="2:4" x14ac:dyDescent="0.3">
      <c r="B18" s="3" t="s">
        <v>39</v>
      </c>
      <c r="C18" s="6">
        <v>20</v>
      </c>
      <c r="D18" s="7">
        <v>23.929166666666667</v>
      </c>
    </row>
    <row r="19" spans="2:4" x14ac:dyDescent="0.3">
      <c r="B19" s="4" t="s">
        <v>21</v>
      </c>
      <c r="C19" s="6">
        <v>20</v>
      </c>
      <c r="D19" s="7">
        <v>23.929166666666667</v>
      </c>
    </row>
    <row r="20" spans="2:4" x14ac:dyDescent="0.3">
      <c r="B20" s="3" t="s">
        <v>40</v>
      </c>
      <c r="C20" s="6">
        <v>10</v>
      </c>
      <c r="D20" s="7">
        <v>0</v>
      </c>
    </row>
    <row r="21" spans="2:4" x14ac:dyDescent="0.3">
      <c r="B21" s="4" t="s">
        <v>21</v>
      </c>
      <c r="C21" s="6">
        <v>10</v>
      </c>
      <c r="D21" s="7">
        <v>0</v>
      </c>
    </row>
    <row r="22" spans="2:4" x14ac:dyDescent="0.3">
      <c r="B22" s="3" t="s">
        <v>36</v>
      </c>
      <c r="C22" s="6">
        <v>45</v>
      </c>
      <c r="D22" s="7">
        <v>0</v>
      </c>
    </row>
    <row r="23" spans="2:4" x14ac:dyDescent="0.3">
      <c r="B23" s="4" t="s">
        <v>21</v>
      </c>
      <c r="C23" s="6">
        <v>25</v>
      </c>
      <c r="D23" s="7">
        <v>0</v>
      </c>
    </row>
    <row r="24" spans="2:4" x14ac:dyDescent="0.3">
      <c r="B24" s="4" t="s">
        <v>23</v>
      </c>
      <c r="C24" s="6">
        <v>20</v>
      </c>
      <c r="D24" s="7">
        <v>0</v>
      </c>
    </row>
    <row r="25" spans="2:4" x14ac:dyDescent="0.3">
      <c r="B25" s="2" t="s">
        <v>33</v>
      </c>
      <c r="C25" s="6">
        <v>75</v>
      </c>
      <c r="D25" s="7">
        <v>1.9893333333333334</v>
      </c>
    </row>
    <row r="26" spans="2:4" x14ac:dyDescent="0.3">
      <c r="B26" s="3" t="s">
        <v>37</v>
      </c>
      <c r="C26" s="6">
        <v>75</v>
      </c>
      <c r="D26" s="7">
        <v>1.9893333333333334</v>
      </c>
    </row>
    <row r="27" spans="2:4" x14ac:dyDescent="0.3">
      <c r="B27" s="4" t="s">
        <v>21</v>
      </c>
      <c r="C27" s="6">
        <v>60</v>
      </c>
      <c r="D27" s="7">
        <v>1.2186666666666666</v>
      </c>
    </row>
    <row r="28" spans="2:4" x14ac:dyDescent="0.3">
      <c r="B28" s="4" t="s">
        <v>25</v>
      </c>
      <c r="C28" s="6">
        <v>15</v>
      </c>
      <c r="D28" s="7">
        <v>2.7600000000000002</v>
      </c>
    </row>
    <row r="29" spans="2:4" x14ac:dyDescent="0.3">
      <c r="B29" s="2" t="s">
        <v>35</v>
      </c>
      <c r="C29" s="6">
        <v>216</v>
      </c>
      <c r="D29" s="7">
        <v>20.378189956532776</v>
      </c>
    </row>
    <row r="30" spans="2:4" x14ac:dyDescent="0.3">
      <c r="B30" s="3" t="s">
        <v>39</v>
      </c>
      <c r="C30" s="6">
        <v>90</v>
      </c>
      <c r="D30" s="7">
        <v>19.752614379084971</v>
      </c>
    </row>
    <row r="31" spans="2:4" x14ac:dyDescent="0.3">
      <c r="B31" s="4" t="s">
        <v>21</v>
      </c>
      <c r="C31" s="6">
        <v>88</v>
      </c>
      <c r="D31" s="7">
        <v>25.70808823529412</v>
      </c>
    </row>
    <row r="32" spans="2:4" x14ac:dyDescent="0.3">
      <c r="B32" s="4" t="s">
        <v>25</v>
      </c>
      <c r="C32" s="6">
        <v>2</v>
      </c>
      <c r="D32" s="7">
        <v>7.8416666666666668</v>
      </c>
    </row>
    <row r="33" spans="2:4" x14ac:dyDescent="0.3">
      <c r="B33" s="3" t="s">
        <v>40</v>
      </c>
      <c r="C33" s="6">
        <v>126</v>
      </c>
      <c r="D33" s="7">
        <v>21.00376553398058</v>
      </c>
    </row>
    <row r="34" spans="2:4" x14ac:dyDescent="0.3">
      <c r="B34" s="4" t="s">
        <v>28</v>
      </c>
      <c r="C34" s="6">
        <v>103</v>
      </c>
      <c r="D34" s="7">
        <v>31.415833333333335</v>
      </c>
    </row>
    <row r="35" spans="2:4" x14ac:dyDescent="0.3">
      <c r="B35" s="4" t="s">
        <v>21</v>
      </c>
      <c r="C35" s="6">
        <v>23</v>
      </c>
      <c r="D35" s="7">
        <v>23.753796601941744</v>
      </c>
    </row>
    <row r="36" spans="2:4" x14ac:dyDescent="0.3">
      <c r="B36" s="4" t="s">
        <v>25</v>
      </c>
      <c r="C36" s="6">
        <v>0</v>
      </c>
      <c r="D36" s="7">
        <v>7.8416666666666668</v>
      </c>
    </row>
    <row r="37" spans="2:4" x14ac:dyDescent="0.3">
      <c r="B37" s="2" t="s">
        <v>31</v>
      </c>
      <c r="C37" s="6">
        <v>677</v>
      </c>
      <c r="D37" s="7">
        <v>14.894864216226926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578D724-4424-4791-B24F-F2076BEE546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 CALCUL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thibaud.weber</dc:creator>
  <cp:lastModifiedBy>Damaste .</cp:lastModifiedBy>
  <dcterms:created xsi:type="dcterms:W3CDTF">2024-07-05T06:29:16Z</dcterms:created>
  <dcterms:modified xsi:type="dcterms:W3CDTF">2024-07-05T12:53:57Z</dcterms:modified>
</cp:coreProperties>
</file>