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D3D46A0D-B1F5-4EE6-AB39-6098FF9F80DB}" xr6:coauthVersionLast="47" xr6:coauthVersionMax="47" xr10:uidLastSave="{00000000-0000-0000-0000-000000000000}"/>
  <bookViews>
    <workbookView xWindow="-108" yWindow="-108" windowWidth="23256" windowHeight="12576" activeTab="1" xr2:uid="{EE95F191-CF5B-4BE3-A27A-7A44243A6BA9}"/>
  </bookViews>
  <sheets>
    <sheet name="DATA CALCUL" sheetId="1" r:id="rId1"/>
    <sheet name="TCD" sheetId="3" r:id="rId2"/>
  </sheets>
  <functionGroups builtInGroupCount="19"/>
  <definedNames>
    <definedName name="_xlnm._FilterDatabase" localSheetId="0" hidden="1">'DATA CALCUL'!$A$1:$R$20</definedName>
    <definedName name="_xlcn.WorksheetConnection_DATACALCULA1V201" hidden="1">'DATA CALCUL'!$A$1:$V$20</definedName>
    <definedName name="Segment_Premier_OF_Gamme">#N/A</definedName>
    <definedName name="Segment_Premier_OP_Label">#N/A</definedName>
    <definedName name="Segment_Utilisateur">#N/A</definedName>
  </definedNames>
  <calcPr calcId="191029"/>
  <pivotCaches>
    <pivotCache cacheId="172" r:id="rId3"/>
  </pivotCaches>
  <extLst>
    <ext xmlns:x14="http://schemas.microsoft.com/office/spreadsheetml/2009/9/main" uri="{876F7934-8845-4945-9796-88D515C7AA90}">
      <x14:pivotCaches>
        <pivotCache cacheId="157" r:id="rId4"/>
      </x14:pivotCaches>
    </ex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DATA CALCUL!$A$1:$V$2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0" i="1" l="1"/>
  <c r="P20" i="1"/>
  <c r="M20" i="1" s="1"/>
  <c r="K20" i="1"/>
  <c r="T19" i="1"/>
  <c r="P19" i="1"/>
  <c r="M19" i="1" s="1"/>
  <c r="K19" i="1"/>
  <c r="T18" i="1"/>
  <c r="P18" i="1"/>
  <c r="K18" i="1"/>
  <c r="T17" i="1"/>
  <c r="P17" i="1"/>
  <c r="S17" i="1"/>
  <c r="T16" i="1"/>
  <c r="P16" i="1"/>
  <c r="M16" i="1" s="1"/>
  <c r="K16" i="1"/>
  <c r="T15" i="1"/>
  <c r="P15" i="1"/>
  <c r="S15" i="1"/>
  <c r="T14" i="1"/>
  <c r="P14" i="1"/>
  <c r="M14" i="1" s="1"/>
  <c r="S14" i="1"/>
  <c r="T13" i="1"/>
  <c r="P13" i="1"/>
  <c r="M13" i="1" s="1"/>
  <c r="I13" i="1"/>
  <c r="T12" i="1"/>
  <c r="P12" i="1"/>
  <c r="T11" i="1"/>
  <c r="P11" i="1"/>
  <c r="I11" i="1"/>
  <c r="T10" i="1"/>
  <c r="P10" i="1"/>
  <c r="S10" i="1"/>
  <c r="T9" i="1"/>
  <c r="P9" i="1"/>
  <c r="N9" i="1" s="1"/>
  <c r="O9" i="1" s="1"/>
  <c r="I9" i="1"/>
  <c r="T8" i="1"/>
  <c r="P8" i="1"/>
  <c r="T7" i="1"/>
  <c r="P7" i="1"/>
  <c r="T6" i="1"/>
  <c r="P6" i="1"/>
  <c r="T5" i="1"/>
  <c r="P5" i="1"/>
  <c r="M5" i="1" s="1"/>
  <c r="S5" i="1"/>
  <c r="T4" i="1"/>
  <c r="P4" i="1"/>
  <c r="M4" i="1" s="1"/>
  <c r="T3" i="1"/>
  <c r="P3" i="1"/>
  <c r="S3" i="1"/>
  <c r="T2" i="1"/>
  <c r="Q2" i="1"/>
  <c r="P2" i="1"/>
  <c r="Q3" i="1" s="1"/>
  <c r="S2" i="1"/>
  <c r="I14" i="1" l="1"/>
  <c r="K14" i="1"/>
  <c r="I5" i="1"/>
  <c r="Q7" i="1"/>
  <c r="M7" i="1"/>
  <c r="Q19" i="1"/>
  <c r="M18" i="1"/>
  <c r="N7" i="1"/>
  <c r="L7" i="1" s="1"/>
  <c r="M9" i="1"/>
  <c r="N8" i="1"/>
  <c r="O8" i="1" s="1"/>
  <c r="Q18" i="1"/>
  <c r="M17" i="1"/>
  <c r="N10" i="1"/>
  <c r="O10" i="1" s="1"/>
  <c r="Q8" i="1"/>
  <c r="N5" i="1"/>
  <c r="O5" i="1" s="1"/>
  <c r="K6" i="1"/>
  <c r="I6" i="1"/>
  <c r="N17" i="1"/>
  <c r="O17" i="1" s="1"/>
  <c r="N12" i="1"/>
  <c r="O12" i="1" s="1"/>
  <c r="M6" i="1"/>
  <c r="R7" i="1" s="1"/>
  <c r="U7" i="1" s="1"/>
  <c r="I2" i="1"/>
  <c r="K2" i="1"/>
  <c r="N6" i="1"/>
  <c r="Q9" i="1"/>
  <c r="N19" i="1"/>
  <c r="L19" i="1" s="1"/>
  <c r="M2" i="1"/>
  <c r="N4" i="1"/>
  <c r="L4" i="1" s="1"/>
  <c r="M8" i="1"/>
  <c r="R9" i="1" s="1"/>
  <c r="U9" i="1" s="1"/>
  <c r="N15" i="1"/>
  <c r="N2" i="1"/>
  <c r="O2" i="1" s="1"/>
  <c r="Q6" i="1"/>
  <c r="Q16" i="1"/>
  <c r="I18" i="1"/>
  <c r="N20" i="1"/>
  <c r="O20" i="1" s="1"/>
  <c r="S6" i="1"/>
  <c r="Q15" i="1"/>
  <c r="Q10" i="1"/>
  <c r="R2" i="1"/>
  <c r="U2" i="1" s="1"/>
  <c r="N18" i="1"/>
  <c r="R18" i="1"/>
  <c r="U18" i="1" s="1"/>
  <c r="R5" i="1"/>
  <c r="U5" i="1" s="1"/>
  <c r="K17" i="1"/>
  <c r="S11" i="1"/>
  <c r="Q13" i="1"/>
  <c r="Q14" i="1"/>
  <c r="M15" i="1"/>
  <c r="R16" i="1" s="1"/>
  <c r="U16" i="1" s="1"/>
  <c r="N16" i="1"/>
  <c r="M3" i="1"/>
  <c r="S7" i="1"/>
  <c r="I7" i="1"/>
  <c r="I8" i="1"/>
  <c r="S8" i="1"/>
  <c r="R3" i="1"/>
  <c r="U3" i="1" s="1"/>
  <c r="K7" i="1"/>
  <c r="K8" i="1"/>
  <c r="K9" i="1"/>
  <c r="S9" i="1"/>
  <c r="Q17" i="1"/>
  <c r="Q4" i="1"/>
  <c r="Q5" i="1"/>
  <c r="L9" i="1"/>
  <c r="I10" i="1"/>
  <c r="I20" i="1"/>
  <c r="S20" i="1"/>
  <c r="K10" i="1"/>
  <c r="K11" i="1"/>
  <c r="S13" i="1"/>
  <c r="S19" i="1"/>
  <c r="I19" i="1"/>
  <c r="K12" i="1"/>
  <c r="I12" i="1"/>
  <c r="S12" i="1"/>
  <c r="R6" i="1"/>
  <c r="U6" i="1" s="1"/>
  <c r="M10" i="1"/>
  <c r="M11" i="1"/>
  <c r="R14" i="1" s="1"/>
  <c r="U14" i="1" s="1"/>
  <c r="M12" i="1"/>
  <c r="R15" i="1" s="1"/>
  <c r="U15" i="1" s="1"/>
  <c r="K13" i="1"/>
  <c r="S18" i="1"/>
  <c r="Q20" i="1"/>
  <c r="N11" i="1"/>
  <c r="K15" i="1"/>
  <c r="I15" i="1"/>
  <c r="S16" i="1"/>
  <c r="I16" i="1"/>
  <c r="I17" i="1"/>
  <c r="R19" i="1"/>
  <c r="U19" i="1" s="1"/>
  <c r="R20" i="1"/>
  <c r="U20" i="1" s="1"/>
  <c r="K3" i="1"/>
  <c r="I3" i="1"/>
  <c r="N13" i="1"/>
  <c r="S4" i="1"/>
  <c r="I4" i="1"/>
  <c r="R4" i="1"/>
  <c r="U4" i="1" s="1"/>
  <c r="K4" i="1"/>
  <c r="Q11" i="1"/>
  <c r="N14" i="1"/>
  <c r="N3" i="1"/>
  <c r="K5" i="1"/>
  <c r="R10" i="1"/>
  <c r="U10" i="1" s="1"/>
  <c r="R11" i="1"/>
  <c r="U11" i="1" s="1"/>
  <c r="Q12" i="1"/>
  <c r="L8" i="1" l="1"/>
  <c r="L17" i="1"/>
  <c r="O7" i="1"/>
  <c r="L2" i="1"/>
  <c r="L5" i="1"/>
  <c r="O4" i="1"/>
  <c r="L10" i="1"/>
  <c r="W2" i="1"/>
  <c r="L12" i="1"/>
  <c r="L20" i="1"/>
  <c r="O15" i="1"/>
  <c r="L15" i="1"/>
  <c r="O19" i="1"/>
  <c r="O6" i="1"/>
  <c r="L6" i="1"/>
  <c r="L18" i="1"/>
  <c r="O18" i="1"/>
  <c r="R8" i="1"/>
  <c r="U8" i="1" s="1"/>
  <c r="R13" i="1"/>
  <c r="U13" i="1" s="1"/>
  <c r="O14" i="1"/>
  <c r="L14" i="1"/>
  <c r="R12" i="1"/>
  <c r="U12" i="1" s="1"/>
  <c r="R17" i="1"/>
  <c r="U17" i="1" s="1"/>
  <c r="O11" i="1"/>
  <c r="L11" i="1"/>
  <c r="O13" i="1"/>
  <c r="L13" i="1"/>
  <c r="O16" i="1"/>
  <c r="L16" i="1"/>
  <c r="L3" i="1"/>
  <c r="O3" i="1"/>
  <c r="V11" i="1" l="1"/>
  <c r="V2" i="1"/>
  <c r="V19" i="1"/>
  <c r="V8" i="1"/>
  <c r="V4" i="1"/>
  <c r="V5" i="1"/>
  <c r="V14" i="1"/>
  <c r="V15" i="1"/>
  <c r="V13" i="1"/>
  <c r="V3" i="1"/>
  <c r="V12" i="1"/>
  <c r="V9" i="1"/>
  <c r="V20" i="1"/>
  <c r="V7" i="1"/>
  <c r="V10" i="1"/>
  <c r="V17" i="1"/>
  <c r="V18" i="1"/>
  <c r="V16" i="1"/>
  <c r="V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3D8C5C-7F71-4A35-A836-E7CA8B4D3F15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5907728-90B5-4A43-85DA-3D41F24E836E}" name="WorksheetConnection_DATA CALCUL!$A$1:$V$20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DATACALCULA1V201"/>
        </x15:connection>
      </ext>
    </extLst>
  </connection>
</connections>
</file>

<file path=xl/sharedStrings.xml><?xml version="1.0" encoding="utf-8"?>
<sst xmlns="http://schemas.openxmlformats.org/spreadsheetml/2006/main" count="134" uniqueCount="44">
  <si>
    <t>Utilisateur</t>
  </si>
  <si>
    <t>Numero Article</t>
  </si>
  <si>
    <t>Mois</t>
  </si>
  <si>
    <t>Somme de Qte OK</t>
  </si>
  <si>
    <t>Somme de Minutes Par Pces</t>
  </si>
  <si>
    <t>Somme de Duree Seconde</t>
  </si>
  <si>
    <t>Premier OP Label</t>
  </si>
  <si>
    <t>Premier OF_Gamme</t>
  </si>
  <si>
    <t>LTI SAP</t>
  </si>
  <si>
    <t>TPS SAP</t>
  </si>
  <si>
    <t>LTS SAP</t>
  </si>
  <si>
    <t>LTI réel</t>
  </si>
  <si>
    <t>H X R</t>
  </si>
  <si>
    <t>moy reel arythmétique</t>
  </si>
  <si>
    <t>LTS réel</t>
  </si>
  <si>
    <t>temps réel</t>
  </si>
  <si>
    <t>Moyenne de classe</t>
  </si>
  <si>
    <t>base 100</t>
  </si>
  <si>
    <t xml:space="preserve">concaténé </t>
  </si>
  <si>
    <t>sans doublon</t>
  </si>
  <si>
    <t>mars</t>
  </si>
  <si>
    <t>Emboîtage</t>
  </si>
  <si>
    <t>mai</t>
  </si>
  <si>
    <t>Visitage intermédiaire</t>
  </si>
  <si>
    <t>juin</t>
  </si>
  <si>
    <t>Visitage final</t>
  </si>
  <si>
    <t>avril</t>
  </si>
  <si>
    <t>février</t>
  </si>
  <si>
    <t>Aiguillage</t>
  </si>
  <si>
    <t>janvier</t>
  </si>
  <si>
    <t>Étiquettes de lignes</t>
  </si>
  <si>
    <t>Total général</t>
  </si>
  <si>
    <t>moyenne de classe</t>
  </si>
  <si>
    <t>jean</t>
  </si>
  <si>
    <t>louis</t>
  </si>
  <si>
    <t>arthur</t>
  </si>
  <si>
    <t>paul</t>
  </si>
  <si>
    <t>TPRO01</t>
  </si>
  <si>
    <t>TCPS00</t>
  </si>
  <si>
    <t>TCSS06</t>
  </si>
  <si>
    <t>TCSS08</t>
  </si>
  <si>
    <t>TCSS11</t>
  </si>
  <si>
    <t>Qte OK</t>
  </si>
  <si>
    <t>Moyenne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</si>
</sst>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9" fontId="0" fillId="2" borderId="0" xfId="0" applyNumberFormat="1" applyFill="1"/>
    <xf numFmtId="2" fontId="0" fillId="2" borderId="0" xfId="0" applyNumberFormat="1" applyFill="1"/>
    <xf numFmtId="2" fontId="0" fillId="2" borderId="0" xfId="1" applyNumberFormat="1" applyFont="1" applyFill="1"/>
    <xf numFmtId="0" fontId="0" fillId="3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right" indent="1"/>
    </xf>
    <xf numFmtId="3" fontId="0" fillId="0" borderId="0" xfId="0" applyNumberFormat="1" applyAlignment="1">
      <alignment horizontal="right" indent="1"/>
    </xf>
    <xf numFmtId="4" fontId="0" fillId="0" borderId="0" xfId="0" applyNumberFormat="1" applyAlignment="1">
      <alignment horizontal="right" indent="1"/>
    </xf>
  </cellXfs>
  <cellStyles count="2">
    <cellStyle name="Normal" xfId="0" builtinId="0"/>
    <cellStyle name="Pourcentage" xfId="1" builtinId="5"/>
  </cellStyles>
  <dxfs count="24"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relativeIndent="1"/>
    </dxf>
    <dxf>
      <alignment relativeIndent="1"/>
    </dxf>
    <dxf>
      <alignment horizontal="right"/>
    </dxf>
    <dxf>
      <alignment horizontal="righ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3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2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205740</xdr:colOff>
      <xdr:row>1</xdr:row>
      <xdr:rowOff>167641</xdr:rowOff>
    </xdr:from>
    <xdr:to>
      <xdr:col>6</xdr:col>
      <xdr:colOff>449580</xdr:colOff>
      <xdr:row>8</xdr:row>
      <xdr:rowOff>75481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Utilisateur">
              <a:extLst>
                <a:ext uri="{FF2B5EF4-FFF2-40B4-BE49-F238E27FC236}">
                  <a16:creationId xmlns:a16="http://schemas.microsoft.com/office/drawing/2014/main" id="{23C18DFF-598F-4820-0D6E-6311B7B074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tilis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35780" y="350521"/>
              <a:ext cx="1828800" cy="118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510540</xdr:colOff>
      <xdr:row>1</xdr:row>
      <xdr:rowOff>160021</xdr:rowOff>
    </xdr:from>
    <xdr:to>
      <xdr:col>8</xdr:col>
      <xdr:colOff>754380</xdr:colOff>
      <xdr:row>8</xdr:row>
      <xdr:rowOff>67861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Premier OF_Gamme">
              <a:extLst>
                <a:ext uri="{FF2B5EF4-FFF2-40B4-BE49-F238E27FC236}">
                  <a16:creationId xmlns:a16="http://schemas.microsoft.com/office/drawing/2014/main" id="{DAB81FA1-2310-5969-A322-C9FFCADD0C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mier OF_Gam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5540" y="342901"/>
              <a:ext cx="1828800" cy="118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213360</xdr:colOff>
      <xdr:row>8</xdr:row>
      <xdr:rowOff>121921</xdr:rowOff>
    </xdr:from>
    <xdr:to>
      <xdr:col>8</xdr:col>
      <xdr:colOff>746760</xdr:colOff>
      <xdr:row>15</xdr:row>
      <xdr:rowOff>29761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Premier OP Label">
              <a:extLst>
                <a:ext uri="{FF2B5EF4-FFF2-40B4-BE49-F238E27FC236}">
                  <a16:creationId xmlns:a16="http://schemas.microsoft.com/office/drawing/2014/main" id="{8AAE4055-C5B2-4F7F-E615-961A1956FD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mier OP Labe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43400" y="1584961"/>
              <a:ext cx="3703320" cy="118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5478.497368402779" backgroundQuery="1" createdVersion="8" refreshedVersion="8" minRefreshableVersion="3" recordCount="0" supportSubquery="1" supportAdvancedDrill="1" xr:uid="{5F0FA63C-FCF3-4BC0-8B72-514C6486D106}">
  <cacheSource type="external" connectionId="1"/>
  <cacheFields count="5">
    <cacheField name="[Plage].[Utilisateur].[Utilisateur]" caption="Utilisateur" numFmtId="0" level="1">
      <sharedItems count="4">
        <s v="arthur"/>
        <s v="jean"/>
        <s v="louis"/>
        <s v="paul"/>
      </sharedItems>
    </cacheField>
    <cacheField name="[Plage].[Premier OF_Gamme].[Premier OF_Gamme]" caption="Premier OF_Gamme" numFmtId="0" hierarchy="7" level="1">
      <sharedItems count="5">
        <s v="TCPS00"/>
        <s v="TCSS06"/>
        <s v="TCSS08"/>
        <s v="TCSS11"/>
        <s v="TPRO01"/>
      </sharedItems>
    </cacheField>
    <cacheField name="[Plage].[Premier OP Label].[Premier OP Label]" caption="Premier OP Label" numFmtId="0" hierarchy="6" level="1">
      <sharedItems count="4">
        <s v="Aiguillage"/>
        <s v="Emboîtage"/>
        <s v="Visitage intermédiaire"/>
        <s v="Visitage final"/>
      </sharedItems>
    </cacheField>
    <cacheField name="[Measures].[Somme de Somme de Qte OK]" caption="Somme de Somme de Qte OK" numFmtId="0" hierarchy="24" level="32767"/>
    <cacheField name="[Measures].[Moyenne de Moyenne de classe]" caption="Moyenne de Moyenne de classe" numFmtId="0" hierarchy="26" level="32767"/>
  </cacheFields>
  <cacheHierarchies count="27">
    <cacheHierarchy uniqueName="[Plage].[Utilisateur]" caption="Utilisateur" attribute="1" defaultMemberUniqueName="[Plage].[Utilisateur].[All]" allUniqueName="[Plage].[Utilisateur].[All]" dimensionUniqueName="[Plage]" displayFolder="" count="2" memberValueDatatype="130" unbalanced="0">
      <fieldsUsage count="2">
        <fieldUsage x="-1"/>
        <fieldUsage x="0"/>
      </fieldsUsage>
    </cacheHierarchy>
    <cacheHierarchy uniqueName="[Plage].[Numero Article]" caption="Numero Article" attribute="1" defaultMemberUniqueName="[Plage].[Numero Article].[All]" allUniqueName="[Plage].[Numero Article].[All]" dimensionUniqueName="[Plage]" displayFolder="" count="2" memberValueDatatype="130" unbalanced="0"/>
    <cacheHierarchy uniqueName="[Plage].[Mois]" caption="Mois" attribute="1" defaultMemberUniqueName="[Plage].[Mois].[All]" allUniqueName="[Plage].[Mois].[All]" dimensionUniqueName="[Plage]" displayFolder="" count="2" memberValueDatatype="130" unbalanced="0"/>
    <cacheHierarchy uniqueName="[Plage].[Somme de Qte OK]" caption="Somme de Qte OK" attribute="1" defaultMemberUniqueName="[Plage].[Somme de Qte OK].[All]" allUniqueName="[Plage].[Somme de Qte OK].[All]" dimensionUniqueName="[Plage]" displayFolder="" count="2" memberValueDatatype="20" unbalanced="0"/>
    <cacheHierarchy uniqueName="[Plage].[Somme de Minutes Par Pces]" caption="Somme de Minutes Par Pces" attribute="1" defaultMemberUniqueName="[Plage].[Somme de Minutes Par Pces].[All]" allUniqueName="[Plage].[Somme de Minutes Par Pces].[All]" dimensionUniqueName="[Plage]" displayFolder="" count="2" memberValueDatatype="5" unbalanced="0"/>
    <cacheHierarchy uniqueName="[Plage].[Somme de Duree Seconde]" caption="Somme de Duree Seconde" attribute="1" defaultMemberUniqueName="[Plage].[Somme de Duree Seconde].[All]" allUniqueName="[Plage].[Somme de Duree Seconde].[All]" dimensionUniqueName="[Plage]" displayFolder="" count="2" memberValueDatatype="5" unbalanced="0"/>
    <cacheHierarchy uniqueName="[Plage].[Premier OP Label]" caption="Premier OP Label" attribute="1" defaultMemberUniqueName="[Plage].[Premier OP Label].[All]" allUniqueName="[Plage].[Premier OP Label].[All]" dimensionUniqueName="[Plage]" displayFolder="" count="2" memberValueDatatype="130" unbalanced="0">
      <fieldsUsage count="2">
        <fieldUsage x="-1"/>
        <fieldUsage x="2"/>
      </fieldsUsage>
    </cacheHierarchy>
    <cacheHierarchy uniqueName="[Plage].[Premier OF_Gamme]" caption="Premier OF_Gamme" attribute="1" defaultMemberUniqueName="[Plage].[Premier OF_Gamme].[All]" allUniqueName="[Plage].[Premier OF_Gamme].[All]" dimensionUniqueName="[Plage]" displayFolder="" count="2" memberValueDatatype="130" unbalanced="0">
      <fieldsUsage count="2">
        <fieldUsage x="-1"/>
        <fieldUsage x="1"/>
      </fieldsUsage>
    </cacheHierarchy>
    <cacheHierarchy uniqueName="[Plage].[LTI SAP]" caption="LTI SAP" attribute="1" defaultMemberUniqueName="[Plage].[LTI SAP].[All]" allUniqueName="[Plage].[LTI SAP].[All]" dimensionUniqueName="[Plage]" displayFolder="" count="2" memberValueDatatype="5" unbalanced="0"/>
    <cacheHierarchy uniqueName="[Plage].[TPS SAP]" caption="TPS SAP" attribute="1" defaultMemberUniqueName="[Plage].[TPS SAP].[All]" allUniqueName="[Plage].[TPS SAP].[All]" dimensionUniqueName="[Plage]" displayFolder="" count="2" memberValueDatatype="20" unbalanced="0"/>
    <cacheHierarchy uniqueName="[Plage].[LTS SAP]" caption="LTS SAP" attribute="1" defaultMemberUniqueName="[Plage].[LTS SAP].[All]" allUniqueName="[Plage].[LTS SAP].[All]" dimensionUniqueName="[Plage]" displayFolder="" count="2" memberValueDatatype="5" unbalanced="0"/>
    <cacheHierarchy uniqueName="[Plage].[LTI réel]" caption="LTI réel" attribute="1" defaultMemberUniqueName="[Plage].[LTI réel].[All]" allUniqueName="[Plage].[LTI réel].[All]" dimensionUniqueName="[Plage]" displayFolder="" count="2" memberValueDatatype="5" unbalanced="0"/>
    <cacheHierarchy uniqueName="[Plage].[H X R]" caption="H X R" attribute="1" defaultMemberUniqueName="[Plage].[H X R].[All]" allUniqueName="[Plage].[H X R].[All]" dimensionUniqueName="[Plage]" displayFolder="" count="2" memberValueDatatype="5" unbalanced="0"/>
    <cacheHierarchy uniqueName="[Plage].[moy reel arythmétique]" caption="moy reel arythmétique" attribute="1" defaultMemberUniqueName="[Plage].[moy reel arythmétique].[All]" allUniqueName="[Plage].[moy reel arythmétique].[All]" dimensionUniqueName="[Plage]" displayFolder="" count="2" memberValueDatatype="5" unbalanced="0"/>
    <cacheHierarchy uniqueName="[Plage].[LTS réel]" caption="LTS réel" attribute="1" defaultMemberUniqueName="[Plage].[LTS réel].[All]" allUniqueName="[Plage].[LTS réel].[All]" dimensionUniqueName="[Plage]" displayFolder="" count="2" memberValueDatatype="5" unbalanced="0"/>
    <cacheHierarchy uniqueName="[Plage].[temps réel]" caption="temps réel" attribute="1" defaultMemberUniqueName="[Plage].[temps réel].[All]" allUniqueName="[Plage].[temps réel].[All]" dimensionUniqueName="[Plage]" displayFolder="" count="2" memberValueDatatype="5" unbalanced="0"/>
    <cacheHierarchy uniqueName="[Plage].[Moyenne de classe]" caption="Moyenne de classe" attribute="1" defaultMemberUniqueName="[Plage].[Moyenne de classe].[All]" allUniqueName="[Plage].[Moyenne de classe].[All]" dimensionUniqueName="[Plage]" displayFolder="" count="2" memberValueDatatype="5" unbalanced="0"/>
    <cacheHierarchy uniqueName="[Plage].[base 100]" caption="base 100" attribute="1" defaultMemberUniqueName="[Plage].[base 100].[All]" allUniqueName="[Plage].[base 100].[All]" dimensionUniqueName="[Plage]" displayFolder="" count="2" memberValueDatatype="130" unbalanced="0"/>
    <cacheHierarchy uniqueName="[Plage].[100%]" caption="100%" attribute="1" defaultMemberUniqueName="[Plage].[100%].[All]" allUniqueName="[Plage].[100%].[All]" dimensionUniqueName="[Plage]" displayFolder="" count="2" memberValueDatatype="20" unbalanced="0"/>
    <cacheHierarchy uniqueName="[Plage].[concaténé]" caption="concaténé" attribute="1" defaultMemberUniqueName="[Plage].[concaténé].[All]" allUniqueName="[Plage].[concaténé].[All]" dimensionUniqueName="[Plage]" displayFolder="" count="2" memberValueDatatype="130" unbalanced="0"/>
    <cacheHierarchy uniqueName="[Plage].[sans doublon]" caption="sans doublon" attribute="1" defaultMemberUniqueName="[Plage].[sans doublon].[All]" allUniqueName="[Plage].[sans doublon].[All]" dimensionUniqueName="[Plage]" displayFolder="" count="2" memberValueDatatype="130" unbalanced="0"/>
    <cacheHierarchy uniqueName="[Plage].[moyenne de classe 2]" caption="moyenne de classe 2" attribute="1" defaultMemberUniqueName="[Plage].[moyenne de classe 2].[All]" allUniqueName="[Plage].[moyenne de classe 2].[All]" dimensionUniqueName="[Plage]" displayFolder="" count="2" memberValueDatatype="5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Somme de Qte OK]" caption="Somme de Somme de Qte OK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Moyenne de classe]" caption="Somme de Moyenne de classe" measure="1" displayFolder="" measureGroup="Plage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Moyenne de Moyenne de classe]" caption="Moyenne de Moyenne de classe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Dan" refreshedDate="45478.496497685184" backgroundQuery="1" createdVersion="3" refreshedVersion="8" minRefreshableVersion="3" recordCount="0" supportSubquery="1" supportAdvancedDrill="1" xr:uid="{6DF1ED43-CBD1-4EF8-9E03-B141B4A1BAA1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Plage].[Utilisateur]" caption="Utilisateur" attribute="1" defaultMemberUniqueName="[Plage].[Utilisateur].[All]" allUniqueName="[Plage].[Utilisateur].[All]" dimensionUniqueName="[Plage]" displayFolder="" count="2" memberValueDatatype="130" unbalanced="0"/>
    <cacheHierarchy uniqueName="[Plage].[Numero Article]" caption="Numero Article" attribute="1" defaultMemberUniqueName="[Plage].[Numero Article].[All]" allUniqueName="[Plage].[Numero Article].[All]" dimensionUniqueName="[Plage]" displayFolder="" count="0" memberValueDatatype="130" unbalanced="0"/>
    <cacheHierarchy uniqueName="[Plage].[Mois]" caption="Mois" attribute="1" defaultMemberUniqueName="[Plage].[Mois].[All]" allUniqueName="[Plage].[Mois].[All]" dimensionUniqueName="[Plage]" displayFolder="" count="0" memberValueDatatype="130" unbalanced="0"/>
    <cacheHierarchy uniqueName="[Plage].[Somme de Qte OK]" caption="Somme de Qte OK" attribute="1" defaultMemberUniqueName="[Plage].[Somme de Qte OK].[All]" allUniqueName="[Plage].[Somme de Qte OK].[All]" dimensionUniqueName="[Plage]" displayFolder="" count="0" memberValueDatatype="20" unbalanced="0"/>
    <cacheHierarchy uniqueName="[Plage].[Somme de Minutes Par Pces]" caption="Somme de Minutes Par Pces" attribute="1" defaultMemberUniqueName="[Plage].[Somme de Minutes Par Pces].[All]" allUniqueName="[Plage].[Somme de Minutes Par Pces].[All]" dimensionUniqueName="[Plage]" displayFolder="" count="0" memberValueDatatype="5" unbalanced="0"/>
    <cacheHierarchy uniqueName="[Plage].[Somme de Duree Seconde]" caption="Somme de Duree Seconde" attribute="1" defaultMemberUniqueName="[Plage].[Somme de Duree Seconde].[All]" allUniqueName="[Plage].[Somme de Duree Seconde].[All]" dimensionUniqueName="[Plage]" displayFolder="" count="0" memberValueDatatype="5" unbalanced="0"/>
    <cacheHierarchy uniqueName="[Plage].[Premier OP Label]" caption="Premier OP Label" attribute="1" defaultMemberUniqueName="[Plage].[Premier OP Label].[All]" allUniqueName="[Plage].[Premier OP Label].[All]" dimensionUniqueName="[Plage]" displayFolder="" count="2" memberValueDatatype="130" unbalanced="0"/>
    <cacheHierarchy uniqueName="[Plage].[Premier OF_Gamme]" caption="Premier OF_Gamme" attribute="1" defaultMemberUniqueName="[Plage].[Premier OF_Gamme].[All]" allUniqueName="[Plage].[Premier OF_Gamme].[All]" dimensionUniqueName="[Plage]" displayFolder="" count="2" memberValueDatatype="130" unbalanced="0"/>
    <cacheHierarchy uniqueName="[Plage].[LTI SAP]" caption="LTI SAP" attribute="1" defaultMemberUniqueName="[Plage].[LTI SAP].[All]" allUniqueName="[Plage].[LTI SAP].[All]" dimensionUniqueName="[Plage]" displayFolder="" count="0" memberValueDatatype="5" unbalanced="0"/>
    <cacheHierarchy uniqueName="[Plage].[TPS SAP]" caption="TPS SAP" attribute="1" defaultMemberUniqueName="[Plage].[TPS SAP].[All]" allUniqueName="[Plage].[TPS SAP].[All]" dimensionUniqueName="[Plage]" displayFolder="" count="0" memberValueDatatype="20" unbalanced="0"/>
    <cacheHierarchy uniqueName="[Plage].[LTS SAP]" caption="LTS SAP" attribute="1" defaultMemberUniqueName="[Plage].[LTS SAP].[All]" allUniqueName="[Plage].[LTS SAP].[All]" dimensionUniqueName="[Plage]" displayFolder="" count="0" memberValueDatatype="5" unbalanced="0"/>
    <cacheHierarchy uniqueName="[Plage].[LTI réel]" caption="LTI réel" attribute="1" defaultMemberUniqueName="[Plage].[LTI réel].[All]" allUniqueName="[Plage].[LTI réel].[All]" dimensionUniqueName="[Plage]" displayFolder="" count="0" memberValueDatatype="5" unbalanced="0"/>
    <cacheHierarchy uniqueName="[Plage].[H X R]" caption="H X R" attribute="1" defaultMemberUniqueName="[Plage].[H X R].[All]" allUniqueName="[Plage].[H X R].[All]" dimensionUniqueName="[Plage]" displayFolder="" count="0" memberValueDatatype="5" unbalanced="0"/>
    <cacheHierarchy uniqueName="[Plage].[moy reel arythmétique]" caption="moy reel arythmétique" attribute="1" defaultMemberUniqueName="[Plage].[moy reel arythmétique].[All]" allUniqueName="[Plage].[moy reel arythmétique].[All]" dimensionUniqueName="[Plage]" displayFolder="" count="0" memberValueDatatype="5" unbalanced="0"/>
    <cacheHierarchy uniqueName="[Plage].[LTS réel]" caption="LTS réel" attribute="1" defaultMemberUniqueName="[Plage].[LTS réel].[All]" allUniqueName="[Plage].[LTS réel].[All]" dimensionUniqueName="[Plage]" displayFolder="" count="0" memberValueDatatype="5" unbalanced="0"/>
    <cacheHierarchy uniqueName="[Plage].[temps réel]" caption="temps réel" attribute="1" defaultMemberUniqueName="[Plage].[temps réel].[All]" allUniqueName="[Plage].[temps réel].[All]" dimensionUniqueName="[Plage]" displayFolder="" count="0" memberValueDatatype="5" unbalanced="0"/>
    <cacheHierarchy uniqueName="[Plage].[Moyenne de classe]" caption="Moyenne de classe" attribute="1" defaultMemberUniqueName="[Plage].[Moyenne de classe].[All]" allUniqueName="[Plage].[Moyenne de classe].[All]" dimensionUniqueName="[Plage]" displayFolder="" count="0" memberValueDatatype="5" unbalanced="0"/>
    <cacheHierarchy uniqueName="[Plage].[base 100]" caption="base 100" attribute="1" defaultMemberUniqueName="[Plage].[base 100].[All]" allUniqueName="[Plage].[base 100].[All]" dimensionUniqueName="[Plage]" displayFolder="" count="0" memberValueDatatype="130" unbalanced="0"/>
    <cacheHierarchy uniqueName="[Plage].[100%]" caption="100%" attribute="1" defaultMemberUniqueName="[Plage].[100%].[All]" allUniqueName="[Plage].[100%].[All]" dimensionUniqueName="[Plage]" displayFolder="" count="0" memberValueDatatype="20" unbalanced="0"/>
    <cacheHierarchy uniqueName="[Plage].[concaténé]" caption="concaténé" attribute="1" defaultMemberUniqueName="[Plage].[concaténé].[All]" allUniqueName="[Plage].[concaténé].[All]" dimensionUniqueName="[Plage]" displayFolder="" count="0" memberValueDatatype="130" unbalanced="0"/>
    <cacheHierarchy uniqueName="[Plage].[sans doublon]" caption="sans doublon" attribute="1" defaultMemberUniqueName="[Plage].[sans doublon].[All]" allUniqueName="[Plage].[sans doublon].[All]" dimensionUniqueName="[Plage]" displayFolder="" count="0" memberValueDatatype="130" unbalanced="0"/>
    <cacheHierarchy uniqueName="[Plage].[moyenne de classe 2]" caption="moyenne de classe 2" attribute="1" defaultMemberUniqueName="[Plage].[moyenne de classe 2].[All]" allUniqueName="[Plage].[moyenne de classe 2].[All]" dimensionUniqueName="[Plage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Somme de Qte OK]" caption="Somme de Somme de Qte OK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Moyenne de classe]" caption="Somme de Moyenne de classe" measure="1" displayFolder="" measureGroup="Plage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Moyenne de Moyenne de classe]" caption="Moyenne de Moyenne de classe" measure="1" displayFolder="" measureGroup="Plage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81458461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FA5EC6-6002-469C-A346-7AB7A4591C46}" name="Tableau croisé dynamique1" cacheId="17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B3:D37" firstHeaderRow="0" firstDataRow="1" firstDataCol="1"/>
  <pivotFields count="5"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dataField="1" showAll="0" defaultSubtotal="0"/>
    <pivotField dataField="1" showAll="0"/>
  </pivotFields>
  <rowFields count="3">
    <field x="0"/>
    <field x="1"/>
    <field x="2"/>
  </rowFields>
  <rowItems count="34">
    <i>
      <x/>
    </i>
    <i r="1">
      <x/>
    </i>
    <i r="2">
      <x/>
    </i>
    <i r="2">
      <x v="1"/>
    </i>
    <i r="1">
      <x v="1"/>
    </i>
    <i r="2">
      <x v="1"/>
    </i>
    <i r="2">
      <x v="2"/>
    </i>
    <i r="1">
      <x v="2"/>
    </i>
    <i r="2">
      <x v="3"/>
    </i>
    <i r="1">
      <x v="3"/>
    </i>
    <i r="2">
      <x v="3"/>
    </i>
    <i>
      <x v="1"/>
    </i>
    <i r="1">
      <x/>
    </i>
    <i r="2">
      <x v="2"/>
    </i>
    <i r="1">
      <x v="2"/>
    </i>
    <i r="2">
      <x v="1"/>
    </i>
    <i r="1">
      <x v="3"/>
    </i>
    <i r="2">
      <x v="1"/>
    </i>
    <i r="1">
      <x v="4"/>
    </i>
    <i r="2">
      <x v="1"/>
    </i>
    <i r="2">
      <x v="2"/>
    </i>
    <i>
      <x v="2"/>
    </i>
    <i r="1">
      <x/>
    </i>
    <i r="2">
      <x v="1"/>
    </i>
    <i r="2">
      <x v="3"/>
    </i>
    <i>
      <x v="3"/>
    </i>
    <i r="1">
      <x v="2"/>
    </i>
    <i r="2">
      <x v="1"/>
    </i>
    <i r="2">
      <x v="3"/>
    </i>
    <i r="1">
      <x v="3"/>
    </i>
    <i r="2">
      <x/>
    </i>
    <i r="2">
      <x v="1"/>
    </i>
    <i r="2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Qte OK" fld="3" baseField="0" baseItem="0" numFmtId="3"/>
    <dataField name="Moyenne classe" fld="4" subtotal="average" baseField="0" baseItem="0" numFmtId="4"/>
  </dataFields>
  <formats count="4">
    <format dxfId="23">
      <pivotArea outline="0" collapsedLevelsAreSubtotals="1" fieldPosition="0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outline="0" collapsedLevelsAreSubtotals="1" fieldPosition="0"/>
    </format>
    <format dxfId="2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27"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Qte OK"/>
    <pivotHierarchy dragToData="1"/>
    <pivotHierarchy dragToData="1" caption="Moyenne classe"/>
  </pivotHierarchies>
  <pivotTableStyleInfo name="PivotStyleLight16" showRowHeaders="1" showColHeaders="1" showRowStripes="0" showColStripes="0" showLastColumn="1"/>
  <rowHierarchiesUsage count="3">
    <rowHierarchyUsage hierarchyUsage="0"/>
    <rowHierarchyUsage hierarchyUsage="7"/>
    <rowHierarchyUsage hierarchyUsage="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A CALCUL!$A$1:$V$20">
        <x15:activeTabTopLevelEntity name="[Pla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tilisateur" xr10:uid="{A375E4CC-466B-4072-A7CD-A002B7D0862D}" sourceName="[Plage].[Utilisateur]">
  <pivotTables>
    <pivotTable tabId="3" name="Tableau croisé dynamique1"/>
  </pivotTables>
  <data>
    <olap pivotCacheId="781458461">
      <levels count="2">
        <level uniqueName="[Plage].[Utilisateur].[(All)]" sourceCaption="(All)" count="0"/>
        <level uniqueName="[Plage].[Utilisateur].[Utilisateur]" sourceCaption="Utilisateur" count="4">
          <ranges>
            <range startItem="0">
              <i n="[Plage].[Utilisateur].&amp;[arthur]" c="arthur"/>
              <i n="[Plage].[Utilisateur].&amp;[jean]" c="jean"/>
              <i n="[Plage].[Utilisateur].&amp;[louis]" c="louis"/>
              <i n="[Plage].[Utilisateur].&amp;[paul]" c="paul"/>
            </range>
          </ranges>
        </level>
      </levels>
      <selections count="1">
        <selection n="[Plage].[Utilisateur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mier_OF_Gamme" xr10:uid="{8535D63A-727F-41F5-9BDC-481FB3F6570F}" sourceName="[Plage].[Premier OF_Gamme]">
  <pivotTables>
    <pivotTable tabId="3" name="Tableau croisé dynamique1"/>
  </pivotTables>
  <data>
    <olap pivotCacheId="781458461">
      <levels count="2">
        <level uniqueName="[Plage].[Premier OF_Gamme].[(All)]" sourceCaption="(All)" count="0"/>
        <level uniqueName="[Plage].[Premier OF_Gamme].[Premier OF_Gamme]" sourceCaption="Premier OF_Gamme" count="5">
          <ranges>
            <range startItem="0">
              <i n="[Plage].[Premier OF_Gamme].&amp;[TCPS00]" c="TCPS00"/>
              <i n="[Plage].[Premier OF_Gamme].&amp;[TCSS06]" c="TCSS06"/>
              <i n="[Plage].[Premier OF_Gamme].&amp;[TCSS08]" c="TCSS08"/>
              <i n="[Plage].[Premier OF_Gamme].&amp;[TCSS11]" c="TCSS11"/>
              <i n="[Plage].[Premier OF_Gamme].&amp;[TPRO01]" c="TPRO01"/>
            </range>
          </ranges>
        </level>
      </levels>
      <selections count="1">
        <selection n="[Plage].[Premier OF_Gamme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emier_OP_Label" xr10:uid="{0923B845-861E-4159-9ACB-186400E38504}" sourceName="[Plage].[Premier OP Label]">
  <pivotTables>
    <pivotTable tabId="3" name="Tableau croisé dynamique1"/>
  </pivotTables>
  <data>
    <olap pivotCacheId="781458461">
      <levels count="2">
        <level uniqueName="[Plage].[Premier OP Label].[(All)]" sourceCaption="(All)" count="0"/>
        <level uniqueName="[Plage].[Premier OP Label].[Premier OP Label]" sourceCaption="Premier OP Label" count="4">
          <ranges>
            <range startItem="0">
              <i n="[Plage].[Premier OP Label].&amp;[Aiguillage]" c="Aiguillage"/>
              <i n="[Plage].[Premier OP Label].&amp;[Emboîtage]" c="Emboîtage"/>
              <i n="[Plage].[Premier OP Label].&amp;[Visitage final]" c="Visitage final"/>
              <i n="[Plage].[Premier OP Label].&amp;[Visitage intermédiaire]" c="Visitage intermédiaire"/>
            </range>
          </ranges>
        </level>
      </levels>
      <selections count="1">
        <selection n="[Plage].[Premier OP Label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tilisateur" xr10:uid="{1AE96120-56E4-4707-8460-069102876200}" cache="Segment_Utilisateur" caption="Utilisateur" columnCount="2" level="1" rowHeight="234950"/>
  <slicer name="Premier OF_Gamme" xr10:uid="{DC126866-FBF5-4097-ACC5-E82617925F43}" cache="Segment_Premier_OF_Gamme" caption="Premier OF_Gamme" columnCount="2" level="1" rowHeight="234950"/>
  <slicer name="Premier OP Label" xr10:uid="{B702A49B-65CE-47E8-8304-B88B8F13333A}" cache="Segment_Premier_OP_Label" caption="Premier OP Label" columnCount="2" level="1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6C1F5-BDE0-4879-B10F-46C519F0FB7A}">
  <sheetPr codeName="Feuil2"/>
  <dimension ref="A1:W20"/>
  <sheetViews>
    <sheetView zoomScale="105" zoomScaleNormal="105" workbookViewId="0">
      <selection activeCell="M10" sqref="M10"/>
    </sheetView>
  </sheetViews>
  <sheetFormatPr baseColWidth="10" defaultRowHeight="14.4" x14ac:dyDescent="0.3"/>
  <cols>
    <col min="1" max="1" width="19.44140625" style="5" bestFit="1" customWidth="1"/>
    <col min="2" max="2" width="17" style="5" bestFit="1" customWidth="1"/>
    <col min="3" max="3" width="7.6640625" style="5" bestFit="1" customWidth="1"/>
    <col min="4" max="4" width="19.6640625" style="5" bestFit="1" customWidth="1"/>
    <col min="5" max="5" width="28.5546875" style="5" bestFit="1" customWidth="1"/>
    <col min="6" max="6" width="27" style="5" bestFit="1" customWidth="1"/>
    <col min="7" max="7" width="21" style="5" bestFit="1" customWidth="1"/>
    <col min="8" max="8" width="21.44140625" style="5" bestFit="1" customWidth="1"/>
    <col min="9" max="9" width="9.6640625" style="1" bestFit="1" customWidth="1"/>
    <col min="10" max="10" width="10.44140625" style="1" bestFit="1" customWidth="1"/>
    <col min="11" max="11" width="10.109375" style="1" bestFit="1" customWidth="1"/>
    <col min="12" max="12" width="9.88671875" style="1" bestFit="1" customWidth="1"/>
    <col min="13" max="13" width="9.5546875" style="1" bestFit="1" customWidth="1"/>
    <col min="14" max="14" width="24.109375" style="1" bestFit="1" customWidth="1"/>
    <col min="15" max="15" width="10.33203125" style="1" bestFit="1" customWidth="1"/>
    <col min="16" max="16" width="13" style="1" bestFit="1" customWidth="1"/>
    <col min="17" max="17" width="20.44140625" style="1" bestFit="1" customWidth="1"/>
    <col min="18" max="18" width="13" style="1" bestFit="1" customWidth="1"/>
    <col min="19" max="19" width="7" style="1" bestFit="1" customWidth="1"/>
    <col min="20" max="20" width="10.5546875" style="1" bestFit="1" customWidth="1"/>
    <col min="21" max="21" width="12.6640625" style="1" bestFit="1" customWidth="1"/>
    <col min="22" max="22" width="19" style="1" bestFit="1" customWidth="1"/>
    <col min="23" max="23" width="19.44140625" bestFit="1" customWidth="1"/>
  </cols>
  <sheetData>
    <row r="1" spans="1:2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>
        <v>1</v>
      </c>
      <c r="T1" s="1" t="s">
        <v>18</v>
      </c>
      <c r="U1" s="1" t="s">
        <v>19</v>
      </c>
      <c r="V1" s="1" t="s">
        <v>32</v>
      </c>
    </row>
    <row r="2" spans="1:23" x14ac:dyDescent="0.3">
      <c r="A2" t="s">
        <v>33</v>
      </c>
      <c r="B2"/>
      <c r="C2" t="s">
        <v>20</v>
      </c>
      <c r="D2">
        <v>25</v>
      </c>
      <c r="E2">
        <v>27.02</v>
      </c>
      <c r="F2">
        <v>27008.743999999999</v>
      </c>
      <c r="G2" t="s">
        <v>21</v>
      </c>
      <c r="H2" t="s">
        <v>37</v>
      </c>
      <c r="I2" s="3">
        <f t="shared" ref="I2:I20" si="0">J2*0.9</f>
        <v>1.8</v>
      </c>
      <c r="J2" s="3">
        <v>2</v>
      </c>
      <c r="K2" s="3">
        <f t="shared" ref="K2:K20" si="1">J2*1.1</f>
        <v>2.2000000000000002</v>
      </c>
      <c r="L2" s="3">
        <f>N2*0.9</f>
        <v>0</v>
      </c>
      <c r="M2" s="3">
        <f>D2*P2</f>
        <v>0</v>
      </c>
      <c r="N2" s="1">
        <f t="shared" ref="N2:N20" si="2">IFERROR(AVERAGEIFS($P$2:$P$20, $G$2:$G$20, G2, $H$2:$H$20, H2), 0)</f>
        <v>0</v>
      </c>
      <c r="O2" s="3">
        <f t="shared" ref="O2:O20" si="3">N2*1.1</f>
        <v>0</v>
      </c>
      <c r="P2" s="3">
        <f t="shared" ref="P2:P20" si="4">IFERROR(F1/60/D1, 0)</f>
        <v>0</v>
      </c>
      <c r="Q2" s="1">
        <f t="shared" ref="Q2:Q20" si="5">IFERROR(AVERAGEIFS($P$2:$P$20, $A$2:$A$20,A1,$G$2:$G$20, G1, $H$2:$H$20, H1), 0)</f>
        <v>0</v>
      </c>
      <c r="R2" s="1" t="e">
        <f t="shared" ref="R2:R20" si="6">100*J2/(SUMIFS(M:M,A:A,A1,G:G,G1,H:H,H1)/(SUMIFS(D:D,A:A,A1,G:G,G1,H:H,H1)))</f>
        <v>#DIV/0!</v>
      </c>
      <c r="S2" s="4">
        <f>J2/J2*100</f>
        <v>100</v>
      </c>
      <c r="T2" s="1" t="str">
        <f>A2&amp;H2&amp;G2</f>
        <v>jeanTPRO01Emboîtage</v>
      </c>
      <c r="U2" s="1" t="str">
        <f>IF(COUNTIF($T$2:T2,T2)=1,IF(ISNUMBER(R2),R2,""),"")</f>
        <v/>
      </c>
      <c r="V2" s="1">
        <f t="shared" ref="V2:V20" si="7">AVERAGE(U:U)</f>
        <v>151.39996841397721</v>
      </c>
      <c r="W2" t="str">
        <f>IF(COUNTIF($T$2:T2,T2)=1,IF(ISNUMBER(R2),R2,""),"")</f>
        <v/>
      </c>
    </row>
    <row r="3" spans="1:23" x14ac:dyDescent="0.3">
      <c r="A3" t="s">
        <v>33</v>
      </c>
      <c r="B3"/>
      <c r="C3" t="s">
        <v>22</v>
      </c>
      <c r="D3">
        <v>20</v>
      </c>
      <c r="E3">
        <v>4.3600000000000003</v>
      </c>
      <c r="F3">
        <v>3312</v>
      </c>
      <c r="G3" t="s">
        <v>23</v>
      </c>
      <c r="H3" t="s">
        <v>37</v>
      </c>
      <c r="I3" s="3">
        <f t="shared" si="0"/>
        <v>1.8</v>
      </c>
      <c r="J3" s="3">
        <v>2</v>
      </c>
      <c r="K3" s="3">
        <f t="shared" si="1"/>
        <v>2.2000000000000002</v>
      </c>
      <c r="L3" s="3">
        <f t="shared" ref="L3:L20" si="8">N3*0.9</f>
        <v>16.2052464</v>
      </c>
      <c r="M3" s="3">
        <f t="shared" ref="M3:M20" si="9">D2*P3</f>
        <v>450.14573333333334</v>
      </c>
      <c r="N3" s="1">
        <f t="shared" si="2"/>
        <v>18.005829333333335</v>
      </c>
      <c r="O3" s="3">
        <f t="shared" si="3"/>
        <v>19.806412266666669</v>
      </c>
      <c r="P3" s="3">
        <f t="shared" si="4"/>
        <v>18.005829333333335</v>
      </c>
      <c r="Q3" s="1">
        <f t="shared" si="5"/>
        <v>0</v>
      </c>
      <c r="R3" s="1" t="e">
        <f t="shared" si="6"/>
        <v>#DIV/0!</v>
      </c>
      <c r="S3" s="4">
        <f t="shared" ref="S3:S20" si="10">J3/J3*100</f>
        <v>100</v>
      </c>
      <c r="T3" s="1" t="str">
        <f t="shared" ref="T3:T20" si="11">A3&amp;H3&amp;G3</f>
        <v>jeanTPRO01Visitage intermédiaire</v>
      </c>
      <c r="U3" s="1" t="str">
        <f>IF(COUNTIF($T$2:T3,T3)=1,IF(ISNUMBER(R3),R3,""),"")</f>
        <v/>
      </c>
      <c r="V3" s="1">
        <f t="shared" si="7"/>
        <v>151.39996841397721</v>
      </c>
    </row>
    <row r="4" spans="1:23" x14ac:dyDescent="0.3">
      <c r="A4" t="s">
        <v>33</v>
      </c>
      <c r="B4"/>
      <c r="C4" t="s">
        <v>20</v>
      </c>
      <c r="D4">
        <v>50</v>
      </c>
      <c r="E4">
        <v>5.92</v>
      </c>
      <c r="F4">
        <v>3656</v>
      </c>
      <c r="G4" t="s">
        <v>23</v>
      </c>
      <c r="H4" t="s">
        <v>38</v>
      </c>
      <c r="I4" s="3">
        <f t="shared" si="0"/>
        <v>2.7</v>
      </c>
      <c r="J4" s="3">
        <v>3</v>
      </c>
      <c r="K4" s="3">
        <f t="shared" si="1"/>
        <v>3.3000000000000003</v>
      </c>
      <c r="L4" s="3">
        <f t="shared" si="8"/>
        <v>2.4840000000000004</v>
      </c>
      <c r="M4" s="3">
        <f t="shared" si="9"/>
        <v>55.2</v>
      </c>
      <c r="N4" s="1">
        <f t="shared" si="2"/>
        <v>2.7600000000000002</v>
      </c>
      <c r="O4" s="3">
        <f t="shared" si="3"/>
        <v>3.0360000000000005</v>
      </c>
      <c r="P4" s="3">
        <f t="shared" si="4"/>
        <v>2.7600000000000002</v>
      </c>
      <c r="Q4" s="1">
        <f t="shared" si="5"/>
        <v>18.005829333333335</v>
      </c>
      <c r="R4" s="1">
        <f t="shared" si="6"/>
        <v>13.32901670658954</v>
      </c>
      <c r="S4" s="4">
        <f t="shared" si="10"/>
        <v>100</v>
      </c>
      <c r="T4" s="1" t="str">
        <f t="shared" si="11"/>
        <v>jeanTCPS00Visitage intermédiaire</v>
      </c>
      <c r="U4" s="1">
        <f>IF(COUNTIF($T$2:T4,T4)=1,IF(ISNUMBER(R4),R4,""),"")</f>
        <v>13.32901670658954</v>
      </c>
      <c r="V4" s="1">
        <f t="shared" si="7"/>
        <v>151.39996841397721</v>
      </c>
    </row>
    <row r="5" spans="1:23" x14ac:dyDescent="0.3">
      <c r="A5" t="s">
        <v>34</v>
      </c>
      <c r="B5"/>
      <c r="C5" t="s">
        <v>24</v>
      </c>
      <c r="D5">
        <v>15</v>
      </c>
      <c r="E5">
        <v>9.0399999999999991</v>
      </c>
      <c r="F5">
        <v>1576</v>
      </c>
      <c r="G5" t="s">
        <v>25</v>
      </c>
      <c r="H5" t="s">
        <v>38</v>
      </c>
      <c r="I5" s="3">
        <f t="shared" si="0"/>
        <v>2.7</v>
      </c>
      <c r="J5" s="3">
        <v>3</v>
      </c>
      <c r="K5" s="3">
        <f t="shared" si="1"/>
        <v>3.3000000000000003</v>
      </c>
      <c r="L5" s="3">
        <f t="shared" si="8"/>
        <v>1.0968</v>
      </c>
      <c r="M5" s="3">
        <f t="shared" si="9"/>
        <v>60.93333333333333</v>
      </c>
      <c r="N5" s="1">
        <f t="shared" si="2"/>
        <v>1.2186666666666666</v>
      </c>
      <c r="O5" s="3">
        <f t="shared" si="3"/>
        <v>1.3405333333333334</v>
      </c>
      <c r="P5" s="3">
        <f t="shared" si="4"/>
        <v>1.2186666666666666</v>
      </c>
      <c r="Q5" s="1">
        <f t="shared" si="5"/>
        <v>2.7600000000000002</v>
      </c>
      <c r="R5" s="1">
        <f t="shared" si="6"/>
        <v>271.73913043478257</v>
      </c>
      <c r="S5" s="4">
        <f t="shared" si="10"/>
        <v>100</v>
      </c>
      <c r="T5" s="1" t="str">
        <f t="shared" si="11"/>
        <v>louisTCPS00Visitage final</v>
      </c>
      <c r="U5" s="1">
        <f>IF(COUNTIF($T$2:T5,T5)=1,IF(ISNUMBER(R5),R5,""),"")</f>
        <v>271.73913043478257</v>
      </c>
      <c r="V5" s="1">
        <f t="shared" si="7"/>
        <v>151.39996841397721</v>
      </c>
    </row>
    <row r="6" spans="1:23" ht="15.15" customHeight="1" x14ac:dyDescent="0.3">
      <c r="A6" t="s">
        <v>34</v>
      </c>
      <c r="B6"/>
      <c r="C6" t="s">
        <v>26</v>
      </c>
      <c r="D6">
        <v>60</v>
      </c>
      <c r="E6">
        <v>131.1</v>
      </c>
      <c r="F6">
        <v>60104</v>
      </c>
      <c r="G6" t="s">
        <v>21</v>
      </c>
      <c r="H6" t="s">
        <v>38</v>
      </c>
      <c r="I6" s="3">
        <f t="shared" si="0"/>
        <v>2.7</v>
      </c>
      <c r="J6" s="3">
        <v>3</v>
      </c>
      <c r="K6" s="3">
        <f t="shared" si="1"/>
        <v>3.3000000000000003</v>
      </c>
      <c r="L6" s="3">
        <f t="shared" si="8"/>
        <v>8.3010000000000002</v>
      </c>
      <c r="M6" s="3">
        <f t="shared" si="9"/>
        <v>26.266666666666666</v>
      </c>
      <c r="N6" s="1">
        <f t="shared" si="2"/>
        <v>9.2233333333333327</v>
      </c>
      <c r="O6" s="3">
        <f t="shared" si="3"/>
        <v>10.145666666666667</v>
      </c>
      <c r="P6" s="3">
        <f t="shared" si="4"/>
        <v>1.7511111111111111</v>
      </c>
      <c r="Q6" s="1">
        <f t="shared" si="5"/>
        <v>1.2186666666666666</v>
      </c>
      <c r="R6" s="1">
        <f t="shared" si="6"/>
        <v>73.851203501094091</v>
      </c>
      <c r="S6" s="4">
        <f t="shared" si="10"/>
        <v>100</v>
      </c>
      <c r="T6" s="1" t="str">
        <f t="shared" si="11"/>
        <v>louisTCPS00Emboîtage</v>
      </c>
      <c r="U6" s="1">
        <f>IF(COUNTIF($T$2:T6,T6)=1,IF(ISNUMBER(R6),R6,""),"")</f>
        <v>73.851203501094091</v>
      </c>
      <c r="V6" s="1">
        <f t="shared" si="7"/>
        <v>151.39996841397721</v>
      </c>
    </row>
    <row r="7" spans="1:23" x14ac:dyDescent="0.3">
      <c r="A7" t="s">
        <v>35</v>
      </c>
      <c r="B7"/>
      <c r="C7" t="s">
        <v>22</v>
      </c>
      <c r="D7">
        <v>30</v>
      </c>
      <c r="E7">
        <v>34.96</v>
      </c>
      <c r="F7">
        <v>13777</v>
      </c>
      <c r="G7" t="s">
        <v>21</v>
      </c>
      <c r="H7" t="s">
        <v>38</v>
      </c>
      <c r="I7" s="3">
        <f t="shared" si="0"/>
        <v>2.7</v>
      </c>
      <c r="J7" s="3">
        <v>3</v>
      </c>
      <c r="K7" s="3">
        <f t="shared" si="1"/>
        <v>3.3000000000000003</v>
      </c>
      <c r="L7" s="3">
        <f t="shared" si="8"/>
        <v>8.3010000000000002</v>
      </c>
      <c r="M7" s="3">
        <f t="shared" si="9"/>
        <v>1001.7333333333332</v>
      </c>
      <c r="N7" s="1">
        <f t="shared" si="2"/>
        <v>9.2233333333333327</v>
      </c>
      <c r="O7" s="3">
        <f t="shared" si="3"/>
        <v>10.145666666666667</v>
      </c>
      <c r="P7" s="3">
        <f t="shared" si="4"/>
        <v>16.695555555555554</v>
      </c>
      <c r="Q7" s="1">
        <f t="shared" si="5"/>
        <v>1.7511111111111111</v>
      </c>
      <c r="R7" s="1">
        <f t="shared" si="6"/>
        <v>685.27918781725896</v>
      </c>
      <c r="S7" s="4">
        <f t="shared" si="10"/>
        <v>100</v>
      </c>
      <c r="T7" s="1" t="str">
        <f t="shared" si="11"/>
        <v>arthurTCPS00Emboîtage</v>
      </c>
      <c r="U7" s="1">
        <f>IF(COUNTIF($T$2:T7,T7)=1,IF(ISNUMBER(R7),R7,""),"")</f>
        <v>685.27918781725896</v>
      </c>
      <c r="V7" s="1">
        <f t="shared" si="7"/>
        <v>151.39996841397721</v>
      </c>
    </row>
    <row r="8" spans="1:23" x14ac:dyDescent="0.3">
      <c r="A8" t="s">
        <v>35</v>
      </c>
      <c r="B8"/>
      <c r="C8" t="s">
        <v>27</v>
      </c>
      <c r="D8">
        <v>177</v>
      </c>
      <c r="E8">
        <v>39.81</v>
      </c>
      <c r="F8">
        <v>97534.74</v>
      </c>
      <c r="G8" t="s">
        <v>28</v>
      </c>
      <c r="H8" t="s">
        <v>38</v>
      </c>
      <c r="I8" s="3">
        <f t="shared" si="0"/>
        <v>2.7</v>
      </c>
      <c r="J8" s="3">
        <v>3</v>
      </c>
      <c r="K8" s="3">
        <f t="shared" si="1"/>
        <v>3.3000000000000003</v>
      </c>
      <c r="L8" s="3">
        <f t="shared" si="8"/>
        <v>6.8885000000000005</v>
      </c>
      <c r="M8" s="3">
        <f t="shared" si="9"/>
        <v>229.61666666666667</v>
      </c>
      <c r="N8" s="1">
        <f t="shared" si="2"/>
        <v>7.653888888888889</v>
      </c>
      <c r="O8" s="3">
        <f t="shared" si="3"/>
        <v>8.4192777777777792</v>
      </c>
      <c r="P8" s="3">
        <f t="shared" si="4"/>
        <v>7.653888888888889</v>
      </c>
      <c r="Q8" s="1">
        <f t="shared" si="5"/>
        <v>16.695555555555554</v>
      </c>
      <c r="R8" s="1">
        <f t="shared" si="6"/>
        <v>8.9844269932117662</v>
      </c>
      <c r="S8" s="4">
        <f t="shared" si="10"/>
        <v>100</v>
      </c>
      <c r="T8" s="1" t="str">
        <f t="shared" si="11"/>
        <v>arthurTCPS00Aiguillage</v>
      </c>
      <c r="U8" s="1">
        <f>IF(COUNTIF($T$2:T8,T8)=1,IF(ISNUMBER(R8),R8,""),"")</f>
        <v>8.9844269932117662</v>
      </c>
      <c r="V8" s="1">
        <f t="shared" si="7"/>
        <v>151.39996841397721</v>
      </c>
    </row>
    <row r="9" spans="1:23" x14ac:dyDescent="0.3">
      <c r="A9" t="s">
        <v>35</v>
      </c>
      <c r="B9"/>
      <c r="C9" t="s">
        <v>29</v>
      </c>
      <c r="D9">
        <v>20</v>
      </c>
      <c r="E9">
        <v>192</v>
      </c>
      <c r="F9">
        <v>40116</v>
      </c>
      <c r="G9" t="s">
        <v>21</v>
      </c>
      <c r="H9" t="s">
        <v>39</v>
      </c>
      <c r="I9" s="3">
        <f t="shared" si="0"/>
        <v>0.9</v>
      </c>
      <c r="J9" s="3">
        <v>1</v>
      </c>
      <c r="K9" s="3">
        <f t="shared" si="1"/>
        <v>1.1000000000000001</v>
      </c>
      <c r="L9" s="3">
        <f t="shared" si="8"/>
        <v>8.2656559322033925</v>
      </c>
      <c r="M9" s="3">
        <f t="shared" si="9"/>
        <v>1625.5790000000004</v>
      </c>
      <c r="N9" s="1">
        <f t="shared" si="2"/>
        <v>9.1840621468926571</v>
      </c>
      <c r="O9" s="3">
        <f t="shared" si="3"/>
        <v>10.102468361581924</v>
      </c>
      <c r="P9" s="3">
        <f t="shared" si="4"/>
        <v>9.1840621468926571</v>
      </c>
      <c r="Q9" s="1">
        <f t="shared" si="5"/>
        <v>7.653888888888889</v>
      </c>
      <c r="R9" s="1">
        <f t="shared" si="6"/>
        <v>77.08499673368658</v>
      </c>
      <c r="S9" s="4">
        <f t="shared" si="10"/>
        <v>100</v>
      </c>
      <c r="T9" s="1" t="str">
        <f t="shared" si="11"/>
        <v>arthurTCSS06Emboîtage</v>
      </c>
      <c r="U9" s="1">
        <f>IF(COUNTIF($T$2:T9,T9)=1,IF(ISNUMBER(R9),R9,""),"")</f>
        <v>77.08499673368658</v>
      </c>
      <c r="V9" s="1">
        <f t="shared" si="7"/>
        <v>151.39996841397721</v>
      </c>
    </row>
    <row r="10" spans="1:23" x14ac:dyDescent="0.3">
      <c r="A10" t="s">
        <v>35</v>
      </c>
      <c r="B10"/>
      <c r="C10" t="s">
        <v>20</v>
      </c>
      <c r="D10">
        <v>1</v>
      </c>
      <c r="E10">
        <v>6.9999999999999902</v>
      </c>
      <c r="F10">
        <v>195</v>
      </c>
      <c r="G10" t="s">
        <v>23</v>
      </c>
      <c r="H10" t="s">
        <v>39</v>
      </c>
      <c r="I10" s="3">
        <f t="shared" si="0"/>
        <v>0.9</v>
      </c>
      <c r="J10" s="3">
        <v>1</v>
      </c>
      <c r="K10" s="3">
        <f t="shared" si="1"/>
        <v>1.1000000000000001</v>
      </c>
      <c r="L10" s="3">
        <f t="shared" si="8"/>
        <v>30.087</v>
      </c>
      <c r="M10" s="3">
        <f t="shared" si="9"/>
        <v>668.6</v>
      </c>
      <c r="N10" s="1">
        <f t="shared" si="2"/>
        <v>33.43</v>
      </c>
      <c r="O10" s="3">
        <f t="shared" si="3"/>
        <v>36.773000000000003</v>
      </c>
      <c r="P10" s="3">
        <f t="shared" si="4"/>
        <v>33.43</v>
      </c>
      <c r="Q10" s="1">
        <f t="shared" si="5"/>
        <v>9.1840621468926571</v>
      </c>
      <c r="R10" s="1">
        <f t="shared" si="6"/>
        <v>1.2303308544217164</v>
      </c>
      <c r="S10" s="4">
        <f t="shared" si="10"/>
        <v>100</v>
      </c>
      <c r="T10" s="1" t="str">
        <f t="shared" si="11"/>
        <v>arthurTCSS06Visitage intermédiaire</v>
      </c>
      <c r="U10" s="1">
        <f>IF(COUNTIF($T$2:T10,T10)=1,IF(ISNUMBER(R10),R10,""),"")</f>
        <v>1.2303308544217164</v>
      </c>
      <c r="V10" s="1">
        <f t="shared" si="7"/>
        <v>151.39996841397721</v>
      </c>
    </row>
    <row r="11" spans="1:23" x14ac:dyDescent="0.3">
      <c r="A11" t="s">
        <v>35</v>
      </c>
      <c r="B11"/>
      <c r="C11" t="s">
        <v>29</v>
      </c>
      <c r="D11">
        <v>1</v>
      </c>
      <c r="E11">
        <v>3</v>
      </c>
      <c r="F11">
        <v>124</v>
      </c>
      <c r="G11" t="s">
        <v>25</v>
      </c>
      <c r="H11" t="s">
        <v>40</v>
      </c>
      <c r="I11" s="3">
        <f t="shared" si="0"/>
        <v>1.8</v>
      </c>
      <c r="J11" s="3">
        <v>2</v>
      </c>
      <c r="K11" s="3">
        <f t="shared" si="1"/>
        <v>2.2000000000000002</v>
      </c>
      <c r="L11" s="3">
        <f t="shared" si="8"/>
        <v>23.137279411764709</v>
      </c>
      <c r="M11" s="3">
        <f t="shared" si="9"/>
        <v>3.25</v>
      </c>
      <c r="N11" s="1">
        <f t="shared" si="2"/>
        <v>25.70808823529412</v>
      </c>
      <c r="O11" s="3">
        <f t="shared" si="3"/>
        <v>28.278897058823535</v>
      </c>
      <c r="P11" s="3">
        <f t="shared" si="4"/>
        <v>3.25</v>
      </c>
      <c r="Q11" s="1">
        <f t="shared" si="5"/>
        <v>33.43</v>
      </c>
      <c r="R11" s="1">
        <f t="shared" si="6"/>
        <v>0.29913251570445709</v>
      </c>
      <c r="S11" s="4">
        <f t="shared" si="10"/>
        <v>100</v>
      </c>
      <c r="T11" s="1" t="str">
        <f t="shared" si="11"/>
        <v>arthurTCSS08Visitage final</v>
      </c>
      <c r="U11" s="1">
        <f>IF(COUNTIF($T$2:T11,T11)=1,IF(ISNUMBER(R11),R11,""),"")</f>
        <v>0.29913251570445709</v>
      </c>
      <c r="V11" s="1">
        <f t="shared" si="7"/>
        <v>151.39996841397721</v>
      </c>
    </row>
    <row r="12" spans="1:23" x14ac:dyDescent="0.3">
      <c r="A12" t="s">
        <v>36</v>
      </c>
      <c r="B12"/>
      <c r="C12" t="s">
        <v>29</v>
      </c>
      <c r="D12">
        <v>68</v>
      </c>
      <c r="E12">
        <v>442.5</v>
      </c>
      <c r="F12">
        <v>196518</v>
      </c>
      <c r="G12" t="s">
        <v>21</v>
      </c>
      <c r="H12" t="s">
        <v>40</v>
      </c>
      <c r="I12" s="3">
        <f t="shared" si="0"/>
        <v>1.8</v>
      </c>
      <c r="J12" s="3">
        <v>2</v>
      </c>
      <c r="K12" s="3">
        <f t="shared" si="1"/>
        <v>2.2000000000000002</v>
      </c>
      <c r="L12" s="3">
        <f t="shared" si="8"/>
        <v>4.7050000000000001</v>
      </c>
      <c r="M12" s="3">
        <f t="shared" si="9"/>
        <v>2.0666666666666669</v>
      </c>
      <c r="N12" s="1">
        <f t="shared" si="2"/>
        <v>5.2277777777777779</v>
      </c>
      <c r="O12" s="3">
        <f t="shared" si="3"/>
        <v>5.7505555555555565</v>
      </c>
      <c r="P12" s="3">
        <f t="shared" si="4"/>
        <v>2.0666666666666669</v>
      </c>
      <c r="Q12" s="1">
        <f t="shared" si="5"/>
        <v>3.25</v>
      </c>
      <c r="R12" s="1">
        <f t="shared" si="6"/>
        <v>61.53846153846154</v>
      </c>
      <c r="S12" s="4">
        <f t="shared" si="10"/>
        <v>100</v>
      </c>
      <c r="T12" s="1" t="str">
        <f t="shared" si="11"/>
        <v>paulTCSS08Emboîtage</v>
      </c>
      <c r="U12" s="1">
        <f>IF(COUNTIF($T$2:T12,T12)=1,IF(ISNUMBER(R12),R12,""),"")</f>
        <v>61.53846153846154</v>
      </c>
      <c r="V12" s="1">
        <f t="shared" si="7"/>
        <v>151.39996841397721</v>
      </c>
    </row>
    <row r="13" spans="1:23" x14ac:dyDescent="0.3">
      <c r="A13" t="s">
        <v>36</v>
      </c>
      <c r="B13"/>
      <c r="C13" t="s">
        <v>20</v>
      </c>
      <c r="D13">
        <v>2</v>
      </c>
      <c r="E13">
        <v>33.380000000000003</v>
      </c>
      <c r="F13">
        <v>1634</v>
      </c>
      <c r="G13" t="s">
        <v>25</v>
      </c>
      <c r="H13" t="s">
        <v>40</v>
      </c>
      <c r="I13" s="3">
        <f t="shared" si="0"/>
        <v>1.8</v>
      </c>
      <c r="J13" s="3">
        <v>2</v>
      </c>
      <c r="K13" s="3">
        <f t="shared" si="1"/>
        <v>2.2000000000000002</v>
      </c>
      <c r="L13" s="3">
        <f t="shared" si="8"/>
        <v>23.137279411764709</v>
      </c>
      <c r="M13" s="3">
        <f t="shared" si="9"/>
        <v>3275.3</v>
      </c>
      <c r="N13" s="1">
        <f t="shared" si="2"/>
        <v>25.70808823529412</v>
      </c>
      <c r="O13" s="3">
        <f t="shared" si="3"/>
        <v>28.278897058823535</v>
      </c>
      <c r="P13" s="3">
        <f t="shared" si="4"/>
        <v>48.16617647058824</v>
      </c>
      <c r="Q13" s="1">
        <f t="shared" si="5"/>
        <v>7.8416666666666668</v>
      </c>
      <c r="R13" s="1">
        <f t="shared" si="6"/>
        <v>600.68259385665533</v>
      </c>
      <c r="S13" s="4">
        <f t="shared" si="10"/>
        <v>100</v>
      </c>
      <c r="T13" s="1" t="str">
        <f t="shared" si="11"/>
        <v>paulTCSS08Visitage final</v>
      </c>
      <c r="U13" s="1">
        <f>IF(COUNTIF($T$2:T13,T13)=1,IF(ISNUMBER(R13),R13,""),"")</f>
        <v>600.68259385665533</v>
      </c>
      <c r="V13" s="1">
        <f t="shared" si="7"/>
        <v>151.39996841397721</v>
      </c>
    </row>
    <row r="14" spans="1:23" x14ac:dyDescent="0.3">
      <c r="A14" t="s">
        <v>36</v>
      </c>
      <c r="B14"/>
      <c r="C14" t="s">
        <v>22</v>
      </c>
      <c r="D14">
        <v>20</v>
      </c>
      <c r="E14">
        <v>285.349999999999</v>
      </c>
      <c r="F14">
        <v>28715</v>
      </c>
      <c r="G14" t="s">
        <v>21</v>
      </c>
      <c r="H14" t="s">
        <v>40</v>
      </c>
      <c r="I14" s="3">
        <f t="shared" si="0"/>
        <v>1.8</v>
      </c>
      <c r="J14" s="3">
        <v>2</v>
      </c>
      <c r="K14" s="3">
        <f t="shared" si="1"/>
        <v>2.2000000000000002</v>
      </c>
      <c r="L14" s="3">
        <f t="shared" si="8"/>
        <v>4.7050000000000001</v>
      </c>
      <c r="M14" s="3">
        <f t="shared" si="9"/>
        <v>27.233333333333334</v>
      </c>
      <c r="N14" s="1">
        <f t="shared" si="2"/>
        <v>5.2277777777777779</v>
      </c>
      <c r="O14" s="3">
        <f t="shared" si="3"/>
        <v>5.7505555555555565</v>
      </c>
      <c r="P14" s="3">
        <f t="shared" si="4"/>
        <v>13.616666666666667</v>
      </c>
      <c r="Q14" s="1">
        <f t="shared" si="5"/>
        <v>48.16617647058824</v>
      </c>
      <c r="R14" s="1">
        <f t="shared" si="6"/>
        <v>0.12212621744573016</v>
      </c>
      <c r="S14" s="4">
        <f t="shared" si="10"/>
        <v>100</v>
      </c>
      <c r="T14" s="1" t="str">
        <f t="shared" si="11"/>
        <v>paulTCSS08Emboîtage</v>
      </c>
      <c r="U14" s="1" t="str">
        <f>IF(COUNTIF($T$2:T14,T14)=1,IF(ISNUMBER(R14),R14,""),"")</f>
        <v/>
      </c>
      <c r="V14" s="1">
        <f t="shared" si="7"/>
        <v>151.39996841397721</v>
      </c>
    </row>
    <row r="15" spans="1:23" x14ac:dyDescent="0.3">
      <c r="A15" t="s">
        <v>36</v>
      </c>
      <c r="B15"/>
      <c r="C15" t="s">
        <v>29</v>
      </c>
      <c r="D15">
        <v>0</v>
      </c>
      <c r="E15">
        <v>2.21999999999999</v>
      </c>
      <c r="F15">
        <v>87</v>
      </c>
      <c r="G15" t="s">
        <v>25</v>
      </c>
      <c r="H15" t="s">
        <v>41</v>
      </c>
      <c r="I15" s="3">
        <f t="shared" si="0"/>
        <v>0.9</v>
      </c>
      <c r="J15" s="3">
        <v>1</v>
      </c>
      <c r="K15" s="3">
        <f t="shared" si="1"/>
        <v>1.1000000000000001</v>
      </c>
      <c r="L15" s="3">
        <f t="shared" si="8"/>
        <v>21.457333470873785</v>
      </c>
      <c r="M15" s="3">
        <f t="shared" si="9"/>
        <v>478.58333333333337</v>
      </c>
      <c r="N15" s="1">
        <f t="shared" si="2"/>
        <v>23.841481634304206</v>
      </c>
      <c r="O15" s="3">
        <f t="shared" si="3"/>
        <v>26.225629797734626</v>
      </c>
      <c r="P15" s="3">
        <f t="shared" si="4"/>
        <v>23.929166666666667</v>
      </c>
      <c r="Q15" s="1">
        <f t="shared" si="5"/>
        <v>7.8416666666666668</v>
      </c>
      <c r="R15" s="1">
        <f t="shared" si="6"/>
        <v>300.34129692832767</v>
      </c>
      <c r="S15" s="4">
        <f t="shared" si="10"/>
        <v>100</v>
      </c>
      <c r="T15" s="1" t="str">
        <f t="shared" si="11"/>
        <v>paulTCSS11Visitage final</v>
      </c>
      <c r="U15" s="1">
        <f>IF(COUNTIF($T$2:T15,T15)=1,IF(ISNUMBER(R15),R15,""),"")</f>
        <v>300.34129692832767</v>
      </c>
      <c r="V15" s="1">
        <f t="shared" si="7"/>
        <v>151.39996841397721</v>
      </c>
    </row>
    <row r="16" spans="1:23" x14ac:dyDescent="0.3">
      <c r="A16" t="s">
        <v>33</v>
      </c>
      <c r="B16"/>
      <c r="C16" t="s">
        <v>29</v>
      </c>
      <c r="D16">
        <v>20</v>
      </c>
      <c r="E16">
        <v>242.94999999999899</v>
      </c>
      <c r="F16">
        <v>37699</v>
      </c>
      <c r="G16" t="s">
        <v>21</v>
      </c>
      <c r="H16" t="s">
        <v>40</v>
      </c>
      <c r="I16" s="3">
        <f t="shared" si="0"/>
        <v>1.8</v>
      </c>
      <c r="J16" s="3">
        <v>2</v>
      </c>
      <c r="K16" s="3">
        <f t="shared" si="1"/>
        <v>2.2000000000000002</v>
      </c>
      <c r="L16" s="3">
        <f t="shared" si="8"/>
        <v>4.7050000000000001</v>
      </c>
      <c r="M16" s="3">
        <f t="shared" si="9"/>
        <v>0</v>
      </c>
      <c r="N16" s="1">
        <f t="shared" si="2"/>
        <v>5.2277777777777779</v>
      </c>
      <c r="O16" s="3">
        <f t="shared" si="3"/>
        <v>5.7505555555555565</v>
      </c>
      <c r="P16" s="3">
        <f t="shared" si="4"/>
        <v>0</v>
      </c>
      <c r="Q16" s="1">
        <f t="shared" si="5"/>
        <v>23.929166666666667</v>
      </c>
      <c r="R16" s="1" t="e">
        <f t="shared" si="6"/>
        <v>#DIV/0!</v>
      </c>
      <c r="S16" s="4">
        <f t="shared" si="10"/>
        <v>100</v>
      </c>
      <c r="T16" s="1" t="str">
        <f t="shared" si="11"/>
        <v>jeanTCSS08Emboîtage</v>
      </c>
      <c r="U16" s="1" t="str">
        <f>IF(COUNTIF($T$2:T16,T16)=1,IF(ISNUMBER(R16),R16,""),"")</f>
        <v/>
      </c>
      <c r="V16" s="1">
        <f t="shared" si="7"/>
        <v>151.39996841397721</v>
      </c>
    </row>
    <row r="17" spans="1:22" x14ac:dyDescent="0.3">
      <c r="A17" t="s">
        <v>33</v>
      </c>
      <c r="B17"/>
      <c r="C17" t="s">
        <v>29</v>
      </c>
      <c r="D17">
        <v>10</v>
      </c>
      <c r="E17">
        <v>180.89999999999901</v>
      </c>
      <c r="F17">
        <v>27663</v>
      </c>
      <c r="G17" t="s">
        <v>21</v>
      </c>
      <c r="H17" t="s">
        <v>41</v>
      </c>
      <c r="I17" s="3">
        <f t="shared" si="0"/>
        <v>0.9</v>
      </c>
      <c r="J17" s="3">
        <v>1</v>
      </c>
      <c r="K17" s="3">
        <f t="shared" si="1"/>
        <v>1.1000000000000001</v>
      </c>
      <c r="L17" s="3">
        <f t="shared" si="8"/>
        <v>15.539390624999999</v>
      </c>
      <c r="M17" s="3">
        <f t="shared" si="9"/>
        <v>628.31666666666672</v>
      </c>
      <c r="N17" s="1">
        <f t="shared" si="2"/>
        <v>17.265989583333333</v>
      </c>
      <c r="O17" s="3">
        <f t="shared" si="3"/>
        <v>18.992588541666667</v>
      </c>
      <c r="P17" s="3">
        <f t="shared" si="4"/>
        <v>31.415833333333335</v>
      </c>
      <c r="Q17" s="1">
        <f t="shared" si="5"/>
        <v>0</v>
      </c>
      <c r="R17" s="1" t="e">
        <f t="shared" si="6"/>
        <v>#DIV/0!</v>
      </c>
      <c r="S17" s="4">
        <f t="shared" si="10"/>
        <v>100</v>
      </c>
      <c r="T17" s="1" t="str">
        <f t="shared" si="11"/>
        <v>jeanTCSS11Emboîtage</v>
      </c>
      <c r="U17" s="1" t="str">
        <f>IF(COUNTIF($T$2:T17,T17)=1,IF(ISNUMBER(R17),R17,""),"")</f>
        <v/>
      </c>
      <c r="V17" s="1">
        <f t="shared" si="7"/>
        <v>151.39996841397721</v>
      </c>
    </row>
    <row r="18" spans="1:22" x14ac:dyDescent="0.3">
      <c r="A18" t="s">
        <v>36</v>
      </c>
      <c r="B18"/>
      <c r="C18" t="s">
        <v>27</v>
      </c>
      <c r="D18">
        <v>103</v>
      </c>
      <c r="E18">
        <v>442.12</v>
      </c>
      <c r="F18">
        <v>146798.46299999999</v>
      </c>
      <c r="G18" t="s">
        <v>28</v>
      </c>
      <c r="H18" t="s">
        <v>41</v>
      </c>
      <c r="I18" s="3">
        <f t="shared" si="0"/>
        <v>0.9</v>
      </c>
      <c r="J18" s="3">
        <v>1</v>
      </c>
      <c r="K18" s="3">
        <f t="shared" si="1"/>
        <v>1.1000000000000001</v>
      </c>
      <c r="L18" s="3">
        <f t="shared" si="8"/>
        <v>41.494500000000002</v>
      </c>
      <c r="M18" s="3">
        <f t="shared" si="9"/>
        <v>461.05000000000007</v>
      </c>
      <c r="N18" s="1">
        <f t="shared" si="2"/>
        <v>46.105000000000004</v>
      </c>
      <c r="O18" s="3">
        <f t="shared" si="3"/>
        <v>50.715500000000006</v>
      </c>
      <c r="P18" s="3">
        <f t="shared" si="4"/>
        <v>46.105000000000004</v>
      </c>
      <c r="Q18" s="1">
        <f t="shared" si="5"/>
        <v>31.415833333333335</v>
      </c>
      <c r="R18" s="1">
        <f t="shared" si="6"/>
        <v>1.5915541526300432</v>
      </c>
      <c r="S18" s="4">
        <f t="shared" si="10"/>
        <v>100</v>
      </c>
      <c r="T18" s="1" t="str">
        <f t="shared" si="11"/>
        <v>paulTCSS11Aiguillage</v>
      </c>
      <c r="U18" s="1">
        <f>IF(COUNTIF($T$2:T18,T18)=1,IF(ISNUMBER(R18),R18,""),"")</f>
        <v>1.5915541526300432</v>
      </c>
      <c r="V18" s="1">
        <f t="shared" si="7"/>
        <v>151.39996841397721</v>
      </c>
    </row>
    <row r="19" spans="1:22" x14ac:dyDescent="0.3">
      <c r="A19" t="s">
        <v>35</v>
      </c>
      <c r="B19"/>
      <c r="C19" t="s">
        <v>20</v>
      </c>
      <c r="D19">
        <v>32</v>
      </c>
      <c r="E19">
        <v>23.76</v>
      </c>
      <c r="F19">
        <v>5983</v>
      </c>
      <c r="G19" t="s">
        <v>25</v>
      </c>
      <c r="H19" t="s">
        <v>41</v>
      </c>
      <c r="I19" s="3">
        <f t="shared" si="0"/>
        <v>0.9</v>
      </c>
      <c r="J19" s="3">
        <v>1</v>
      </c>
      <c r="K19" s="3">
        <f t="shared" si="1"/>
        <v>1.1000000000000001</v>
      </c>
      <c r="L19" s="3">
        <f t="shared" si="8"/>
        <v>21.457333470873785</v>
      </c>
      <c r="M19" s="3">
        <f t="shared" si="9"/>
        <v>2446.6410499999997</v>
      </c>
      <c r="N19" s="1">
        <f t="shared" si="2"/>
        <v>23.841481634304206</v>
      </c>
      <c r="O19" s="3">
        <f t="shared" si="3"/>
        <v>26.225629797734626</v>
      </c>
      <c r="P19" s="3">
        <f t="shared" si="4"/>
        <v>23.753796601941744</v>
      </c>
      <c r="Q19" s="1">
        <f t="shared" si="5"/>
        <v>46.105000000000004</v>
      </c>
      <c r="R19" s="1">
        <f t="shared" si="6"/>
        <v>22.340310161587677</v>
      </c>
      <c r="S19" s="4">
        <f t="shared" si="10"/>
        <v>100</v>
      </c>
      <c r="T19" s="1" t="str">
        <f t="shared" si="11"/>
        <v>arthurTCSS11Visitage final</v>
      </c>
      <c r="U19" s="1">
        <f>IF(COUNTIF($T$2:T19,T19)=1,IF(ISNUMBER(R19),R19,""),"")</f>
        <v>22.340310161587677</v>
      </c>
      <c r="V19" s="1">
        <f t="shared" si="7"/>
        <v>151.39996841397721</v>
      </c>
    </row>
    <row r="20" spans="1:22" x14ac:dyDescent="0.3">
      <c r="A20" t="s">
        <v>36</v>
      </c>
      <c r="B20"/>
      <c r="C20" t="s">
        <v>24</v>
      </c>
      <c r="D20">
        <v>23</v>
      </c>
      <c r="E20">
        <v>391.719999999999</v>
      </c>
      <c r="F20">
        <v>82359.001000000004</v>
      </c>
      <c r="G20" t="s">
        <v>21</v>
      </c>
      <c r="H20" t="s">
        <v>41</v>
      </c>
      <c r="I20" s="3">
        <f t="shared" si="0"/>
        <v>0.9</v>
      </c>
      <c r="J20" s="3">
        <v>1</v>
      </c>
      <c r="K20" s="3">
        <f t="shared" si="1"/>
        <v>1.1000000000000001</v>
      </c>
      <c r="L20" s="3">
        <f t="shared" si="8"/>
        <v>15.539390624999999</v>
      </c>
      <c r="M20" s="3">
        <f t="shared" si="9"/>
        <v>99.716666666666669</v>
      </c>
      <c r="N20" s="1">
        <f t="shared" si="2"/>
        <v>17.265989583333333</v>
      </c>
      <c r="O20" s="3">
        <f t="shared" si="3"/>
        <v>18.992588541666667</v>
      </c>
      <c r="P20" s="3">
        <f t="shared" si="4"/>
        <v>3.1161458333333334</v>
      </c>
      <c r="Q20" s="1">
        <f t="shared" si="5"/>
        <v>23.753796601941744</v>
      </c>
      <c r="R20" s="1">
        <f t="shared" si="6"/>
        <v>1.3079156012689317</v>
      </c>
      <c r="S20" s="4">
        <f t="shared" si="10"/>
        <v>100</v>
      </c>
      <c r="T20" s="1" t="str">
        <f t="shared" si="11"/>
        <v>paulTCSS11Emboîtage</v>
      </c>
      <c r="U20" s="1">
        <f>IF(COUNTIF($T$2:T20,T20)=1,IF(ISNUMBER(R20),R20,""),"")</f>
        <v>1.3079156012689317</v>
      </c>
      <c r="V20" s="1">
        <f t="shared" si="7"/>
        <v>151.39996841397721</v>
      </c>
    </row>
  </sheetData>
  <autoFilter ref="A1:R20" xr:uid="{825A477C-6695-40E7-9B94-C324064C35A2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5ED9F-C284-4AD7-9DEB-A612B83D8515}">
  <sheetPr codeName="Feuil1"/>
  <dimension ref="B3:D37"/>
  <sheetViews>
    <sheetView showGridLines="0" tabSelected="1" workbookViewId="0">
      <selection activeCell="K10" sqref="K10"/>
    </sheetView>
  </sheetViews>
  <sheetFormatPr baseColWidth="10" defaultRowHeight="14.4" x14ac:dyDescent="0.3"/>
  <cols>
    <col min="1" max="1" width="3.77734375" customWidth="1"/>
    <col min="2" max="2" width="24.88671875" bestFit="1" customWidth="1"/>
    <col min="3" max="4" width="15.77734375" style="10" customWidth="1"/>
  </cols>
  <sheetData>
    <row r="3" spans="2:4" x14ac:dyDescent="0.3">
      <c r="B3" s="6" t="s">
        <v>30</v>
      </c>
      <c r="C3" s="10" t="s">
        <v>42</v>
      </c>
      <c r="D3" s="10" t="s">
        <v>43</v>
      </c>
    </row>
    <row r="4" spans="2:4" x14ac:dyDescent="0.3">
      <c r="B4" s="7" t="s">
        <v>35</v>
      </c>
      <c r="C4" s="11">
        <v>261</v>
      </c>
      <c r="D4" s="12">
        <v>19.136602950408037</v>
      </c>
    </row>
    <row r="5" spans="2:4" x14ac:dyDescent="0.3">
      <c r="B5" s="8" t="s">
        <v>38</v>
      </c>
      <c r="C5" s="11">
        <v>207</v>
      </c>
      <c r="D5" s="12">
        <v>9.2233333333333327</v>
      </c>
    </row>
    <row r="6" spans="2:4" x14ac:dyDescent="0.3">
      <c r="B6" s="9" t="s">
        <v>28</v>
      </c>
      <c r="C6" s="11">
        <v>177</v>
      </c>
      <c r="D6" s="12">
        <v>16.695555555555554</v>
      </c>
    </row>
    <row r="7" spans="2:4" x14ac:dyDescent="0.3">
      <c r="B7" s="9" t="s">
        <v>21</v>
      </c>
      <c r="C7" s="11">
        <v>30</v>
      </c>
      <c r="D7" s="12">
        <v>1.7511111111111111</v>
      </c>
    </row>
    <row r="8" spans="2:4" x14ac:dyDescent="0.3">
      <c r="B8" s="8" t="s">
        <v>39</v>
      </c>
      <c r="C8" s="11">
        <v>21</v>
      </c>
      <c r="D8" s="12">
        <v>8.4189755178907735</v>
      </c>
    </row>
    <row r="9" spans="2:4" x14ac:dyDescent="0.3">
      <c r="B9" s="9" t="s">
        <v>21</v>
      </c>
      <c r="C9" s="11">
        <v>20</v>
      </c>
      <c r="D9" s="12">
        <v>7.653888888888889</v>
      </c>
    </row>
    <row r="10" spans="2:4" x14ac:dyDescent="0.3">
      <c r="B10" s="9" t="s">
        <v>23</v>
      </c>
      <c r="C10" s="11">
        <v>1</v>
      </c>
      <c r="D10" s="12">
        <v>9.1840621468926571</v>
      </c>
    </row>
    <row r="11" spans="2:4" x14ac:dyDescent="0.3">
      <c r="B11" s="8" t="s">
        <v>40</v>
      </c>
      <c r="C11" s="11">
        <v>1</v>
      </c>
      <c r="D11" s="12">
        <v>33.43</v>
      </c>
    </row>
    <row r="12" spans="2:4" x14ac:dyDescent="0.3">
      <c r="B12" s="9" t="s">
        <v>25</v>
      </c>
      <c r="C12" s="11">
        <v>1</v>
      </c>
      <c r="D12" s="12">
        <v>33.43</v>
      </c>
    </row>
    <row r="13" spans="2:4" x14ac:dyDescent="0.3">
      <c r="B13" s="8" t="s">
        <v>41</v>
      </c>
      <c r="C13" s="11">
        <v>32</v>
      </c>
      <c r="D13" s="12">
        <v>46.105000000000004</v>
      </c>
    </row>
    <row r="14" spans="2:4" x14ac:dyDescent="0.3">
      <c r="B14" s="9" t="s">
        <v>25</v>
      </c>
      <c r="C14" s="11">
        <v>32</v>
      </c>
      <c r="D14" s="12">
        <v>46.105000000000004</v>
      </c>
    </row>
    <row r="15" spans="2:4" x14ac:dyDescent="0.3">
      <c r="B15" s="7" t="s">
        <v>33</v>
      </c>
      <c r="C15" s="11">
        <v>125</v>
      </c>
      <c r="D15" s="12">
        <v>8.3869992</v>
      </c>
    </row>
    <row r="16" spans="2:4" x14ac:dyDescent="0.3">
      <c r="B16" s="8" t="s">
        <v>38</v>
      </c>
      <c r="C16" s="11">
        <v>50</v>
      </c>
      <c r="D16" s="12">
        <v>18.005829333333335</v>
      </c>
    </row>
    <row r="17" spans="2:4" x14ac:dyDescent="0.3">
      <c r="B17" s="9" t="s">
        <v>23</v>
      </c>
      <c r="C17" s="11">
        <v>50</v>
      </c>
      <c r="D17" s="12">
        <v>18.005829333333335</v>
      </c>
    </row>
    <row r="18" spans="2:4" x14ac:dyDescent="0.3">
      <c r="B18" s="8" t="s">
        <v>40</v>
      </c>
      <c r="C18" s="11">
        <v>20</v>
      </c>
      <c r="D18" s="12">
        <v>23.929166666666667</v>
      </c>
    </row>
    <row r="19" spans="2:4" x14ac:dyDescent="0.3">
      <c r="B19" s="9" t="s">
        <v>21</v>
      </c>
      <c r="C19" s="11">
        <v>20</v>
      </c>
      <c r="D19" s="12">
        <v>23.929166666666667</v>
      </c>
    </row>
    <row r="20" spans="2:4" x14ac:dyDescent="0.3">
      <c r="B20" s="8" t="s">
        <v>41</v>
      </c>
      <c r="C20" s="11">
        <v>10</v>
      </c>
      <c r="D20" s="12">
        <v>0</v>
      </c>
    </row>
    <row r="21" spans="2:4" x14ac:dyDescent="0.3">
      <c r="B21" s="9" t="s">
        <v>21</v>
      </c>
      <c r="C21" s="11">
        <v>10</v>
      </c>
      <c r="D21" s="12">
        <v>0</v>
      </c>
    </row>
    <row r="22" spans="2:4" x14ac:dyDescent="0.3">
      <c r="B22" s="8" t="s">
        <v>37</v>
      </c>
      <c r="C22" s="11">
        <v>45</v>
      </c>
      <c r="D22" s="12">
        <v>0</v>
      </c>
    </row>
    <row r="23" spans="2:4" x14ac:dyDescent="0.3">
      <c r="B23" s="9" t="s">
        <v>21</v>
      </c>
      <c r="C23" s="11">
        <v>25</v>
      </c>
      <c r="D23" s="12">
        <v>0</v>
      </c>
    </row>
    <row r="24" spans="2:4" x14ac:dyDescent="0.3">
      <c r="B24" s="9" t="s">
        <v>23</v>
      </c>
      <c r="C24" s="11">
        <v>20</v>
      </c>
      <c r="D24" s="12">
        <v>0</v>
      </c>
    </row>
    <row r="25" spans="2:4" x14ac:dyDescent="0.3">
      <c r="B25" s="7" t="s">
        <v>34</v>
      </c>
      <c r="C25" s="11">
        <v>75</v>
      </c>
      <c r="D25" s="12">
        <v>1.9893333333333334</v>
      </c>
    </row>
    <row r="26" spans="2:4" x14ac:dyDescent="0.3">
      <c r="B26" s="8" t="s">
        <v>38</v>
      </c>
      <c r="C26" s="11">
        <v>75</v>
      </c>
      <c r="D26" s="12">
        <v>1.9893333333333334</v>
      </c>
    </row>
    <row r="27" spans="2:4" x14ac:dyDescent="0.3">
      <c r="B27" s="9" t="s">
        <v>21</v>
      </c>
      <c r="C27" s="11">
        <v>60</v>
      </c>
      <c r="D27" s="12">
        <v>1.2186666666666666</v>
      </c>
    </row>
    <row r="28" spans="2:4" x14ac:dyDescent="0.3">
      <c r="B28" s="9" t="s">
        <v>25</v>
      </c>
      <c r="C28" s="11">
        <v>15</v>
      </c>
      <c r="D28" s="12">
        <v>2.7600000000000002</v>
      </c>
    </row>
    <row r="29" spans="2:4" x14ac:dyDescent="0.3">
      <c r="B29" s="7" t="s">
        <v>36</v>
      </c>
      <c r="C29" s="11">
        <v>216</v>
      </c>
      <c r="D29" s="12">
        <v>20.378189956532776</v>
      </c>
    </row>
    <row r="30" spans="2:4" x14ac:dyDescent="0.3">
      <c r="B30" s="8" t="s">
        <v>40</v>
      </c>
      <c r="C30" s="11">
        <v>90</v>
      </c>
      <c r="D30" s="12">
        <v>19.752614379084971</v>
      </c>
    </row>
    <row r="31" spans="2:4" x14ac:dyDescent="0.3">
      <c r="B31" s="9" t="s">
        <v>21</v>
      </c>
      <c r="C31" s="11">
        <v>88</v>
      </c>
      <c r="D31" s="12">
        <v>25.70808823529412</v>
      </c>
    </row>
    <row r="32" spans="2:4" x14ac:dyDescent="0.3">
      <c r="B32" s="9" t="s">
        <v>25</v>
      </c>
      <c r="C32" s="11">
        <v>2</v>
      </c>
      <c r="D32" s="12">
        <v>7.8416666666666668</v>
      </c>
    </row>
    <row r="33" spans="2:4" x14ac:dyDescent="0.3">
      <c r="B33" s="8" t="s">
        <v>41</v>
      </c>
      <c r="C33" s="11">
        <v>126</v>
      </c>
      <c r="D33" s="12">
        <v>21.00376553398058</v>
      </c>
    </row>
    <row r="34" spans="2:4" x14ac:dyDescent="0.3">
      <c r="B34" s="9" t="s">
        <v>28</v>
      </c>
      <c r="C34" s="11">
        <v>103</v>
      </c>
      <c r="D34" s="12">
        <v>31.415833333333335</v>
      </c>
    </row>
    <row r="35" spans="2:4" x14ac:dyDescent="0.3">
      <c r="B35" s="9" t="s">
        <v>21</v>
      </c>
      <c r="C35" s="11">
        <v>23</v>
      </c>
      <c r="D35" s="12">
        <v>23.753796601941744</v>
      </c>
    </row>
    <row r="36" spans="2:4" x14ac:dyDescent="0.3">
      <c r="B36" s="9" t="s">
        <v>25</v>
      </c>
      <c r="C36" s="11">
        <v>0</v>
      </c>
      <c r="D36" s="12">
        <v>7.8416666666666668</v>
      </c>
    </row>
    <row r="37" spans="2:4" x14ac:dyDescent="0.3">
      <c r="B37" s="7" t="s">
        <v>31</v>
      </c>
      <c r="C37" s="11">
        <v>677</v>
      </c>
      <c r="D37" s="12">
        <v>14.894864216226926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78D724-4424-4791-B24F-F2076BEE54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CALCUL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thibaud.weber</dc:creator>
  <cp:lastModifiedBy>Damaste .</cp:lastModifiedBy>
  <dcterms:created xsi:type="dcterms:W3CDTF">2024-07-05T06:29:16Z</dcterms:created>
  <dcterms:modified xsi:type="dcterms:W3CDTF">2024-07-05T09:56:25Z</dcterms:modified>
</cp:coreProperties>
</file>