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08F5A5F-1652-49CD-89BE-01410F845B47}" xr6:coauthVersionLast="47" xr6:coauthVersionMax="47" xr10:uidLastSave="{00000000-0000-0000-0000-000000000000}"/>
  <bookViews>
    <workbookView xWindow="-108" yWindow="-108" windowWidth="23256" windowHeight="12576" activeTab="3" xr2:uid="{1D135921-8E20-4A14-ACAE-BA302317A1BE}"/>
  </bookViews>
  <sheets>
    <sheet name="Participant" sheetId="4" r:id="rId1"/>
    <sheet name="Relais" sheetId="2" r:id="rId2"/>
    <sheet name="Récap" sheetId="3" r:id="rId3"/>
    <sheet name="Paramètres" sheetId="5" r:id="rId4"/>
  </sheets>
  <definedNames>
    <definedName name="DonnéesExternes_1" localSheetId="3" hidden="1">Paramètres!$B$4:$B$21</definedName>
    <definedName name="l_Participant">Participant[Concat]</definedName>
  </definedNames>
  <calcPr calcId="191029"/>
  <pivotCaches>
    <pivotCache cacheId="5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2" l="1"/>
  <c r="C18" i="2"/>
  <c r="D18" i="2"/>
  <c r="E18" i="2"/>
  <c r="G18" i="2"/>
  <c r="B17" i="2"/>
  <c r="C17" i="2"/>
  <c r="D17" i="2"/>
  <c r="E17" i="2"/>
  <c r="G17" i="2"/>
  <c r="B16" i="2"/>
  <c r="C16" i="2"/>
  <c r="D16" i="2"/>
  <c r="E16" i="2"/>
  <c r="B15" i="2"/>
  <c r="C15" i="2"/>
  <c r="D15" i="2"/>
  <c r="E15" i="2"/>
  <c r="B14" i="2"/>
  <c r="C3" i="2" s="1"/>
  <c r="C14" i="2"/>
  <c r="D14" i="2"/>
  <c r="E14" i="2"/>
  <c r="AG5" i="5"/>
  <c r="D11" i="3" s="1"/>
  <c r="AE5" i="5"/>
  <c r="C11" i="3" s="1"/>
  <c r="AB5" i="5"/>
  <c r="D10" i="3" s="1"/>
  <c r="Z5" i="5"/>
  <c r="C10" i="3" s="1"/>
  <c r="X5" i="5"/>
  <c r="D9" i="3" s="1"/>
  <c r="V5" i="5"/>
  <c r="C9" i="3" s="1"/>
  <c r="S5" i="5"/>
  <c r="C8" i="3" s="1"/>
  <c r="P5" i="5"/>
  <c r="C7" i="3" s="1"/>
  <c r="M5" i="5"/>
  <c r="C6" i="3" s="1"/>
  <c r="H5" i="5"/>
  <c r="C4" i="3" s="1"/>
  <c r="F5" i="5"/>
  <c r="C3" i="3" s="1"/>
  <c r="J5" i="5"/>
  <c r="C5" i="3" s="1"/>
  <c r="B13" i="2"/>
  <c r="C13" i="2"/>
  <c r="D13" i="2"/>
  <c r="E13" i="2"/>
  <c r="B12" i="2"/>
  <c r="C12" i="2"/>
  <c r="D12" i="2"/>
  <c r="E12" i="2"/>
  <c r="C8" i="2"/>
  <c r="C9" i="2"/>
  <c r="C10" i="2"/>
  <c r="C11" i="2"/>
  <c r="E8" i="2"/>
  <c r="E9" i="2"/>
  <c r="E10" i="2"/>
  <c r="E11" i="2"/>
  <c r="D8" i="2"/>
  <c r="D9" i="2"/>
  <c r="D10" i="2"/>
  <c r="D11" i="2"/>
  <c r="B8" i="2"/>
  <c r="B9" i="2"/>
  <c r="B10" i="2"/>
  <c r="B11" i="2"/>
  <c r="E19" i="4"/>
  <c r="E18" i="4"/>
  <c r="E17" i="4"/>
  <c r="E16" i="4" l="1"/>
  <c r="E15" i="4"/>
  <c r="E14" i="4"/>
  <c r="E13" i="4"/>
  <c r="E12" i="4"/>
  <c r="E11" i="4"/>
  <c r="E10" i="4"/>
  <c r="E9" i="4"/>
  <c r="E8" i="4"/>
  <c r="E7" i="4"/>
  <c r="E6" i="4"/>
  <c r="E5" i="4"/>
  <c r="E4" i="4"/>
  <c r="E3" i="4"/>
  <c r="C4" i="2" l="1"/>
  <c r="C5" i="2" s="1"/>
  <c r="G3" i="2" l="1"/>
  <c r="D4" i="2"/>
  <c r="D3" i="2"/>
  <c r="E3" i="2"/>
  <c r="G4" i="2" l="1"/>
  <c r="E4" i="2"/>
  <c r="D5" i="2" l="1"/>
  <c r="G5" i="2"/>
  <c r="E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F3F4E1-DF0B-4542-9B76-609A560F49CF}" keepAlive="1" name="Requête - Participant" description="Connexion à la requête « Participant » dans le classeur." type="5" refreshedVersion="8" background="1" saveData="1">
    <dbPr connection="Provider=Microsoft.Mashup.OleDb.1;Data Source=$Workbook$;Location=Participant;Extended Properties=&quot;&quot;" command="SELECT * FROM [Participant]"/>
  </connection>
</connections>
</file>

<file path=xl/sharedStrings.xml><?xml version="1.0" encoding="utf-8"?>
<sst xmlns="http://schemas.openxmlformats.org/spreadsheetml/2006/main" count="162" uniqueCount="79">
  <si>
    <t>Nom</t>
  </si>
  <si>
    <t>Prénom</t>
  </si>
  <si>
    <t>Age</t>
  </si>
  <si>
    <t>https://forum.excel-pratique.com/excel/formule-excel-et-vba-194318</t>
  </si>
  <si>
    <t>Temps théorique</t>
  </si>
  <si>
    <t>Relais en cours</t>
  </si>
  <si>
    <t>Prochain relais</t>
  </si>
  <si>
    <t xml:space="preserve"> N° relais</t>
  </si>
  <si>
    <t>Temps total</t>
  </si>
  <si>
    <t>Nombre total de relais</t>
  </si>
  <si>
    <t xml:space="preserve">Nombre de participant unique </t>
  </si>
  <si>
    <t>Moyenne d'age</t>
  </si>
  <si>
    <t>Participant le plus jeune</t>
  </si>
  <si>
    <t>Participant le plus age</t>
  </si>
  <si>
    <t>Relais le plus long (Participant + Temps)</t>
  </si>
  <si>
    <t>Personne à avoir fait le plus de relais (Participant + Nombre)</t>
  </si>
  <si>
    <t>Concat</t>
  </si>
  <si>
    <t>Bodin</t>
  </si>
  <si>
    <t>Mathieu</t>
  </si>
  <si>
    <t>Montagne</t>
  </si>
  <si>
    <t>Michel</t>
  </si>
  <si>
    <t>Morteau</t>
  </si>
  <si>
    <t>Jean-Luc</t>
  </si>
  <si>
    <t>Goyer</t>
  </si>
  <si>
    <t>Mickael</t>
  </si>
  <si>
    <t>Brigitte</t>
  </si>
  <si>
    <t>Alexia</t>
  </si>
  <si>
    <t>Proteau</t>
  </si>
  <si>
    <t>Sylvie</t>
  </si>
  <si>
    <t>Bauthamy</t>
  </si>
  <si>
    <t>Claire</t>
  </si>
  <si>
    <t>Besson</t>
  </si>
  <si>
    <t>Claude</t>
  </si>
  <si>
    <t>Patrick</t>
  </si>
  <si>
    <t>Annie</t>
  </si>
  <si>
    <t>Rousseau</t>
  </si>
  <si>
    <t>Aurélie</t>
  </si>
  <si>
    <t>Raoul</t>
  </si>
  <si>
    <t>Philippe</t>
  </si>
  <si>
    <t>Claudie</t>
  </si>
  <si>
    <t>Personne qui a fait le plus de temps de massage en cumulé (Participant + Temps)</t>
  </si>
  <si>
    <t>BauthamyClaire39</t>
  </si>
  <si>
    <t>BessonAnnie67</t>
  </si>
  <si>
    <t>BessonClaude68</t>
  </si>
  <si>
    <t>BessonPatrick66</t>
  </si>
  <si>
    <t>BodinAlexia39</t>
  </si>
  <si>
    <t>BodinMathieu37</t>
  </si>
  <si>
    <t>GoyerMickael37</t>
  </si>
  <si>
    <t>MontagneMichel74</t>
  </si>
  <si>
    <t>MorteauBrigitte63</t>
  </si>
  <si>
    <t>MorteauJean-Luc63</t>
  </si>
  <si>
    <t>ProteauSylvie39</t>
  </si>
  <si>
    <t>RaoulClaudie64</t>
  </si>
  <si>
    <t>RaoulPhilippe64</t>
  </si>
  <si>
    <t>RousseauAurélie39</t>
  </si>
  <si>
    <t>Cover</t>
  </si>
  <si>
    <t>Harry</t>
  </si>
  <si>
    <t>CoverHarry65</t>
  </si>
  <si>
    <t>Opéra</t>
  </si>
  <si>
    <t>Chantal</t>
  </si>
  <si>
    <t>OpéraChantal62</t>
  </si>
  <si>
    <t>Menvusa</t>
  </si>
  <si>
    <t>Gérard</t>
  </si>
  <si>
    <t>MenvusaGérard68</t>
  </si>
  <si>
    <t>Relais N°</t>
  </si>
  <si>
    <t>Temps réel</t>
  </si>
  <si>
    <t xml:space="preserve">Temps réel </t>
  </si>
  <si>
    <t>Nombre de Concat</t>
  </si>
  <si>
    <t>Nb total de relais</t>
  </si>
  <si>
    <t xml:space="preserve">Nb de participant unique </t>
  </si>
  <si>
    <t xml:space="preserve">Age </t>
  </si>
  <si>
    <t>Age Min</t>
  </si>
  <si>
    <t>Age Max</t>
  </si>
  <si>
    <t>Relais le plus long</t>
  </si>
  <si>
    <t>Nb Relais</t>
  </si>
  <si>
    <t>Personne à avoir fait</t>
  </si>
  <si>
    <t>le plus de relais</t>
  </si>
  <si>
    <t>Personne qui a fait le plus de</t>
  </si>
  <si>
    <t>temps de massage en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</si>
</sst>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46" fontId="0" fillId="0" borderId="1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1" xfId="0" applyBorder="1" applyAlignment="1">
      <alignment horizontal="right" indent="1"/>
    </xf>
    <xf numFmtId="0" fontId="0" fillId="0" borderId="1" xfId="0" applyBorder="1" applyAlignment="1">
      <alignment horizontal="right"/>
    </xf>
    <xf numFmtId="46" fontId="0" fillId="0" borderId="1" xfId="0" applyNumberFormat="1" applyBorder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46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0" fillId="0" borderId="0" xfId="0" pivotButton="1"/>
    <xf numFmtId="46" fontId="0" fillId="0" borderId="0" xfId="0" applyNumberFormat="1"/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left"/>
    </xf>
    <xf numFmtId="46" fontId="3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indent="1"/>
    </xf>
    <xf numFmtId="46" fontId="0" fillId="0" borderId="1" xfId="0" applyNumberFormat="1" applyBorder="1" applyAlignment="1">
      <alignment horizontal="left" indent="1"/>
    </xf>
    <xf numFmtId="0" fontId="0" fillId="0" borderId="1" xfId="0" applyBorder="1" applyAlignment="1">
      <alignment horizontal="left" vertical="center" indent="1"/>
    </xf>
    <xf numFmtId="46" fontId="0" fillId="0" borderId="1" xfId="0" applyNumberFormat="1" applyBorder="1" applyAlignment="1">
      <alignment horizontal="left" vertical="center" indent="1"/>
    </xf>
    <xf numFmtId="1" fontId="0" fillId="0" borderId="1" xfId="0" applyNumberFormat="1" applyBorder="1" applyAlignment="1">
      <alignment horizontal="left" vertical="center" indent="1"/>
    </xf>
    <xf numFmtId="0" fontId="1" fillId="0" borderId="0" xfId="0" applyFont="1" applyAlignment="1">
      <alignment horizontal="left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left" vertical="center" indent="1"/>
    </xf>
    <xf numFmtId="46" fontId="3" fillId="0" borderId="0" xfId="0" applyNumberFormat="1" applyFont="1" applyFill="1" applyAlignment="1">
      <alignment horizontal="center" vertical="center"/>
    </xf>
    <xf numFmtId="46" fontId="3" fillId="0" borderId="0" xfId="0" applyNumberFormat="1" applyFont="1" applyFill="1" applyAlignment="1">
      <alignment horizontal="left" vertical="center" indent="1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9">
    <dxf>
      <alignment horizontal="left" vertical="bottom" textRotation="0" wrapText="0" 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0</xdr:row>
      <xdr:rowOff>106680</xdr:rowOff>
    </xdr:from>
    <xdr:to>
      <xdr:col>2</xdr:col>
      <xdr:colOff>377940</xdr:colOff>
      <xdr:row>0</xdr:row>
      <xdr:rowOff>430680</xdr:rowOff>
    </xdr:to>
    <xdr:sp macro="[0]!SaisieParticipa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960" y="106680"/>
          <a:ext cx="1620000" cy="32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participant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403860</xdr:colOff>
      <xdr:row>1</xdr:row>
      <xdr:rowOff>30480</xdr:rowOff>
    </xdr:from>
    <xdr:to>
      <xdr:col>10</xdr:col>
      <xdr:colOff>438900</xdr:colOff>
      <xdr:row>1</xdr:row>
      <xdr:rowOff>354480</xdr:rowOff>
    </xdr:to>
    <xdr:sp macro="[0]!SaisieRel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5490D07-A890-4248-BD94-5A52B6548085}"/>
            </a:ext>
          </a:extLst>
        </xdr:cNvPr>
        <xdr:cNvSpPr/>
      </xdr:nvSpPr>
      <xdr:spPr>
        <a:xfrm>
          <a:off x="6606540" y="213360"/>
          <a:ext cx="1620000" cy="32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Nouveau relais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478.140550462966" createdVersion="8" refreshedVersion="8" minRefreshableVersion="3" recordCount="11" xr:uid="{49CACD23-E054-492B-8E0C-CE4E8C8A7AFE}">
  <cacheSource type="worksheet">
    <worksheetSource name="t_Relais"/>
  </cacheSource>
  <cacheFields count="7">
    <cacheField name="Relais N°" numFmtId="0">
      <sharedItems containsSemiMixedTypes="0" containsString="0" containsNumber="1" containsInteger="1" minValue="1" maxValue="11" count="11">
        <n v="1"/>
        <n v="2"/>
        <n v="3"/>
        <n v="4"/>
        <n v="5"/>
        <n v="6"/>
        <n v="7"/>
        <n v="8"/>
        <n v="9"/>
        <n v="10"/>
        <n v="11"/>
      </sharedItems>
    </cacheField>
    <cacheField name="Nom" numFmtId="0">
      <sharedItems count="8">
        <s v="Besson"/>
        <s v="Bodin"/>
        <s v="Cover"/>
        <s v="Goyer"/>
        <s v="Proteau"/>
        <s v="Menvusa"/>
        <s v="Opéra"/>
        <s v="Raoul"/>
      </sharedItems>
    </cacheField>
    <cacheField name="Prénom" numFmtId="0">
      <sharedItems count="9">
        <s v="Annie"/>
        <s v="Mathieu"/>
        <s v="Claude"/>
        <s v="Harry"/>
        <s v="Mickael"/>
        <s v="Sylvie"/>
        <s v="Gérard"/>
        <s v="Chantal"/>
        <s v="Philippe"/>
      </sharedItems>
    </cacheField>
    <cacheField name="Age" numFmtId="0">
      <sharedItems containsSemiMixedTypes="0" containsString="0" containsNumber="1" containsInteger="1" minValue="37" maxValue="68"/>
    </cacheField>
    <cacheField name="Temps théorique" numFmtId="46">
      <sharedItems containsSemiMixedTypes="0" containsNonDate="0" containsDate="1" containsString="0" minDate="1899-12-30T00:45:00" maxDate="1899-12-30T01:30:00"/>
    </cacheField>
    <cacheField name="Temps réel" numFmtId="46">
      <sharedItems containsSemiMixedTypes="0" containsNonDate="0" containsDate="1" containsString="0" minDate="1899-12-30T00:00:00" maxDate="1899-12-30T01:40:10"/>
    </cacheField>
    <cacheField name="Concat" numFmtId="46">
      <sharedItems count="9">
        <s v="BessonAnnie67"/>
        <s v="BodinMathieu37"/>
        <s v="BessonClaude68"/>
        <s v="CoverHarry65"/>
        <s v="GoyerMickael37"/>
        <s v="ProteauSylvie39"/>
        <s v="MenvusaGérard68"/>
        <s v="OpéraChantal62"/>
        <s v="RaoulPhilippe6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  <n v="67"/>
    <d v="1899-12-30T01:15:30"/>
    <d v="1899-12-30T01:00:00"/>
    <x v="0"/>
  </r>
  <r>
    <x v="1"/>
    <x v="1"/>
    <x v="1"/>
    <n v="37"/>
    <d v="1899-12-30T00:45:00"/>
    <d v="1899-12-30T00:45:15"/>
    <x v="1"/>
  </r>
  <r>
    <x v="2"/>
    <x v="0"/>
    <x v="2"/>
    <n v="68"/>
    <d v="1899-12-30T01:25:00"/>
    <d v="1899-12-30T01:18:55"/>
    <x v="2"/>
  </r>
  <r>
    <x v="3"/>
    <x v="0"/>
    <x v="0"/>
    <n v="67"/>
    <d v="1899-12-30T00:45:00"/>
    <d v="1899-12-30T00:51:00"/>
    <x v="0"/>
  </r>
  <r>
    <x v="4"/>
    <x v="2"/>
    <x v="3"/>
    <n v="65"/>
    <d v="1899-12-30T01:15:00"/>
    <d v="1899-12-30T01:10:00"/>
    <x v="3"/>
  </r>
  <r>
    <x v="5"/>
    <x v="1"/>
    <x v="1"/>
    <n v="37"/>
    <d v="1899-12-30T01:30:00"/>
    <d v="1899-12-30T01:25:00"/>
    <x v="1"/>
  </r>
  <r>
    <x v="6"/>
    <x v="3"/>
    <x v="4"/>
    <n v="37"/>
    <d v="1899-12-30T01:15:00"/>
    <d v="1899-12-30T01:20:00"/>
    <x v="4"/>
  </r>
  <r>
    <x v="7"/>
    <x v="4"/>
    <x v="5"/>
    <n v="39"/>
    <d v="1899-12-30T00:45:00"/>
    <d v="1899-12-30T00:35:00"/>
    <x v="5"/>
  </r>
  <r>
    <x v="8"/>
    <x v="5"/>
    <x v="6"/>
    <n v="68"/>
    <d v="1899-12-30T01:30:00"/>
    <d v="1899-12-30T01:40:10"/>
    <x v="6"/>
  </r>
  <r>
    <x v="9"/>
    <x v="6"/>
    <x v="7"/>
    <n v="62"/>
    <d v="1899-12-30T01:00:00"/>
    <d v="1899-12-30T00:00:00"/>
    <x v="7"/>
  </r>
  <r>
    <x v="10"/>
    <x v="7"/>
    <x v="8"/>
    <n v="64"/>
    <d v="1899-12-30T00:50:00"/>
    <d v="1899-12-30T00:00:0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77FD1C-6E9A-4432-A21D-8CA8534D18CE}" name="Tableau croisé dynamique3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J7:J16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9">
        <item x="0"/>
        <item x="2"/>
        <item x="1"/>
        <item x="3"/>
        <item x="4"/>
        <item x="5"/>
        <item x="6"/>
        <item x="7"/>
        <item x="8"/>
      </items>
    </pivotField>
  </pivotFields>
  <rowFields count="1">
    <field x="6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E2D56E-585B-47D1-A1D8-3C438B144F43}" name="Tableau croisé dynamique7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U7:X8" firstHeaderRow="1" firstDataRow="1" firstDataCol="3"/>
  <pivotFields count="7">
    <pivotField axis="axisRow" compact="0" outline="0" showAll="0" measureFilter="1" sortType="descending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outline="0" showAll="0" defaultSubtotal="0">
      <items count="9">
        <item x="0"/>
        <item x="2"/>
        <item x="3"/>
        <item x="1"/>
        <item x="4"/>
        <item x="5"/>
        <item x="6"/>
        <item x="7"/>
        <item x="8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3">
    <field x="0"/>
    <field x="1"/>
    <field x="2"/>
  </rowFields>
  <rowItems count="1">
    <i>
      <x v="8"/>
      <x v="5"/>
      <x v="6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2">
    <filter fld="0" type="count" evalOrder="-1" id="6" iMeasureFld="0">
      <autoFilter ref="A1">
        <filterColumn colId="0">
          <top10 val="1" filterVal="1"/>
        </filterColumn>
      </autoFilter>
    </filter>
    <filter fld="6" type="count" evalOrder="-1" id="4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1FBD29-ABF7-4B98-8883-5A2AF9ABD09E}" name="Tableau croisé dynamique2" cacheId="5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H7:H8" firstHeaderRow="1" firstDataRow="1" firstDataCol="0"/>
  <pivotFields count="7">
    <pivotField compact="0" outline="0" showAll="0"/>
    <pivotField compact="0" outline="0" showAll="0"/>
    <pivotField compact="0" outline="0" showAll="0"/>
    <pivotField compact="0" outline="0" showAll="0"/>
    <pivotField compact="0" numFmtId="46" outline="0" showAll="0"/>
    <pivotField compact="0" numFmtId="46" outline="0" showAll="0"/>
    <pivotField dataField="1" compact="0" outline="0" showAll="0"/>
  </pivotFields>
  <rowItems count="1">
    <i/>
  </rowItems>
  <colItems count="1">
    <i/>
  </colItems>
  <dataFields count="1">
    <dataField name="Nombre de Concat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F5222E-CBF4-4493-B98A-131EC6E99900}" name="Tableau croisé dynamique1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E7:F16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axis="axisRow" compact="0" outline="0" showAll="0" defaultSubtotal="0">
      <items count="9">
        <item x="0"/>
        <item x="2"/>
        <item x="1"/>
        <item x="3"/>
        <item x="4"/>
        <item x="5"/>
        <item x="6"/>
        <item x="7"/>
        <item x="8"/>
      </items>
    </pivotField>
  </pivotFields>
  <rowFields count="1">
    <field x="6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F1FA1B-82EA-440B-B14B-E33CA30B0F8D}" name="Tableau croisé dynamique6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R7:S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descending" defaultSubtotal="0">
      <items count="9">
        <item x="0"/>
        <item x="2"/>
        <item x="1"/>
        <item x="3"/>
        <item x="4"/>
        <item x="5"/>
        <item x="6"/>
        <item x="7"/>
        <item x="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2">
    <i>
      <x v="6"/>
    </i>
    <i>
      <x v="1"/>
    </i>
  </rowItems>
  <colItems count="1">
    <i/>
  </colItems>
  <dataFields count="1">
    <dataField name="Age Max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C06433-8271-4AE3-B116-705C3E160C45}" name="Tableau croisé dynamique5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O7:P9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ascending" defaultSubtotal="0">
      <items count="9">
        <item x="0"/>
        <item x="2"/>
        <item x="1"/>
        <item x="3"/>
        <item x="4"/>
        <item x="5"/>
        <item x="6"/>
        <item x="7"/>
        <item x="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2">
    <i>
      <x v="2"/>
    </i>
    <i>
      <x v="4"/>
    </i>
  </rowItems>
  <colItems count="1">
    <i/>
  </colItems>
  <dataFields count="1">
    <dataField name="Age Min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top="0"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D73E39-2DA8-4A59-A6EF-9FD4181705AC}" name="Tableau croisé dynamique4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L7:M16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9">
        <item x="0"/>
        <item x="2"/>
        <item x="1"/>
        <item x="3"/>
        <item x="4"/>
        <item x="5"/>
        <item x="6"/>
        <item x="7"/>
        <item x="8"/>
      </items>
    </pivotField>
  </pivotFields>
  <rowFields count="1">
    <field x="6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Age " fld="3" subtotal="max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2DE429-282E-4425-B940-E2F3C7227415}" name="Tableau croisé dynamique9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AE7:AG8" firstHeaderRow="1" firstDataRow="1" firstDataCol="2"/>
  <pivotFields count="7">
    <pivotField compact="0" outline="0" showAll="0" defaultSubtotal="0"/>
    <pivotField axis="axisRow" compact="0" outline="0" showAll="0" measureFilter="1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outline="0" showAll="0" measureFilter="1" defaultSubtotal="0">
      <items count="9">
        <item x="0"/>
        <item x="2"/>
        <item x="3"/>
        <item x="1"/>
        <item x="4"/>
        <item x="5"/>
        <item x="6"/>
        <item x="7"/>
        <item x="8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2">
    <field x="1"/>
    <field x="2"/>
  </rowFields>
  <rowItems count="1">
    <i>
      <x v="1"/>
      <x v="3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3">
    <filter fld="6" type="count" evalOrder="-1" id="9" iMeasureFld="0">
      <autoFilter ref="A1">
        <filterColumn colId="0">
          <top10 val="1" filterVal="1"/>
        </filterColumn>
      </autoFilter>
    </filter>
    <filter fld="2" type="count" evalOrder="-1" id="10" iMeasureFld="0">
      <autoFilter ref="A1">
        <filterColumn colId="0">
          <top10 val="1" filterVal="1"/>
        </filterColumn>
      </autoFilter>
    </filter>
    <filter fld="1" type="count" evalOrder="-1" id="1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522E55-E2A6-467C-9241-34D1BF60F7C5}" name="Tableau croisé dynamique8" cacheId="56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Z7:AC9" firstHeaderRow="0" firstDataRow="1" firstDataCol="2"/>
  <pivotFields count="7">
    <pivotField dataField="1" compact="0" outline="0" showAll="0" defaultSubtotal="0"/>
    <pivotField axis="axisRow" compact="0" outline="0" showAll="0" measureFilter="1" sortType="descending" defaultSubtotal="0">
      <items count="8">
        <item x="0"/>
        <item x="1"/>
        <item x="2"/>
        <item x="3"/>
        <item x="4"/>
        <item x="5"/>
        <item x="6"/>
        <item x="7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compact="0" outline="0" showAll="0" measureFilter="1" defaultSubtotal="0">
      <items count="9">
        <item x="0"/>
        <item x="2"/>
        <item x="3"/>
        <item x="1"/>
        <item x="4"/>
        <item x="5"/>
        <item x="6"/>
        <item x="7"/>
        <item x="8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defaultSubtotal="0"/>
  </pivotFields>
  <rowFields count="2">
    <field x="1"/>
    <field x="2"/>
  </rowFields>
  <rowItems count="2">
    <i>
      <x v="1"/>
      <x v="3"/>
    </i>
    <i>
      <x/>
      <x/>
    </i>
  </rowItems>
  <colFields count="1">
    <field x="-2"/>
  </colFields>
  <colItems count="2">
    <i>
      <x/>
    </i>
    <i i="1">
      <x v="1"/>
    </i>
  </colItems>
  <dataFields count="2">
    <dataField name="Nb Relais" fld="0" subtotal="count" baseField="2" baseItem="0"/>
    <dataField name="Temps total" fld="5" baseField="2" baseItem="3" numFmtId="46"/>
  </dataFields>
  <pivotTableStyleInfo name="PivotStyleLight16" showRowHeaders="1" showColHeaders="1" showRowStripes="0" showColStripes="0" showLastColumn="1"/>
  <filters count="2">
    <filter fld="2" type="count" evalOrder="-1" id="14" iMeasureFld="0">
      <autoFilter ref="A1">
        <filterColumn colId="0">
          <top10 val="1" filterVal="1"/>
        </filterColumn>
      </autoFilter>
    </filter>
    <filter fld="1" type="count" evalOrder="-1" id="15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BAB9E3C-222C-4190-9843-0154666AD558}" autoFormatId="16" applyNumberFormats="0" applyBorderFormats="0" applyFontFormats="0" applyPatternFormats="0" applyAlignmentFormats="0" applyWidthHeightFormats="0">
  <queryTableRefresh nextId="3">
    <queryTableFields count="1">
      <queryTableField id="2" name="Conc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F6B8ADF-E29F-4F00-A16D-ADA84F8CF66F}" name="t_Participant" displayName="t_Participant" ref="B2:E19" totalsRowShown="0" headerRowDxfId="17" dataDxfId="16">
  <autoFilter ref="B2:E19" xr:uid="{AF6B8ADF-E29F-4F00-A16D-ADA84F8CF66F}">
    <filterColumn colId="0" hiddenButton="1"/>
    <filterColumn colId="1" hiddenButton="1"/>
    <filterColumn colId="2" hiddenButton="1"/>
    <filterColumn colId="3" hiddenButton="1"/>
  </autoFilter>
  <tableColumns count="4">
    <tableColumn id="1" xr3:uid="{E6BB73E8-7A13-472C-AD2F-C7752DD89137}" name="Nom" dataDxfId="15"/>
    <tableColumn id="2" xr3:uid="{DA7064B5-F66A-4D30-BDAF-35E62D04504B}" name="Prénom" dataDxfId="14"/>
    <tableColumn id="3" xr3:uid="{41EF222C-06DC-4B6E-9317-E2F237AECB8D}" name="Age" dataDxfId="13"/>
    <tableColumn id="4" xr3:uid="{D5765CFF-E66A-4044-BC35-BC5C762118D7}" name="Concat" dataDxfId="12">
      <calculatedColumnFormula>_xlfn.CONCAT(t_Participant[[#This Row],[Nom]:[Age]])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27D552-F32B-4175-AF48-06033CA44323}" name="t_Relais" displayName="t_Relais" ref="B7:H18" totalsRowShown="0" headerRowDxfId="11" dataDxfId="10">
  <autoFilter ref="B7:H18" xr:uid="{6427D552-F32B-4175-AF48-06033CA443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002E53F-3819-41B7-9A6A-A81F2634DD19}" name="Relais N°" dataDxfId="9">
      <calculatedColumnFormula>IF(t_Relais[[#This Row],[Concat]]&lt;&gt;"",ROW()-7,"")</calculatedColumnFormula>
    </tableColumn>
    <tableColumn id="2" xr3:uid="{97CF26CC-B259-4C87-9953-19A14009DB31}" name="Nom" dataDxfId="8">
      <calculatedColumnFormula>IF(t_Relais[[#This Row],[Concat]]&lt;&gt;"",_xlfn.XLOOKUP(t_Relais[[#This Row],[Concat]],t_Participant[Concat],t_Participant[Nom],,0,1),"")</calculatedColumnFormula>
    </tableColumn>
    <tableColumn id="3" xr3:uid="{9DEA3D87-69D2-4410-A15D-E7D353DA654B}" name="Prénom" dataDxfId="7">
      <calculatedColumnFormula>IF(t_Relais[[#This Row],[Concat]]&lt;&gt;"",_xlfn.XLOOKUP(t_Relais[[#This Row],[Concat]],t_Participant[Concat],t_Participant[Prénom],,0,1),"")</calculatedColumnFormula>
    </tableColumn>
    <tableColumn id="4" xr3:uid="{E512D5AA-5252-49BE-98BB-AE9B6BA11276}" name="Age" dataDxfId="6">
      <calculatedColumnFormula>IF(t_Relais[[#This Row],[Concat]]&lt;&gt;"",_xlfn.XLOOKUP(t_Relais[[#This Row],[Concat]],t_Participant[Concat],t_Participant[Age],,0,1),"")</calculatedColumnFormula>
    </tableColumn>
    <tableColumn id="5" xr3:uid="{BA31B6F5-2456-4F75-AE79-68CFB12C4B5A}" name="Temps théorique" dataDxfId="5"/>
    <tableColumn id="6" xr3:uid="{6DA4F637-0722-47EE-A969-7C2EF47CB204}" name="Temps réel" dataDxfId="4">
      <calculatedColumnFormula>IF(t_Relais[[#This Row],[Relais N°]]&lt;&gt;"",0,"")</calculatedColumnFormula>
    </tableColumn>
    <tableColumn id="9" xr3:uid="{45ED2B7D-7204-4899-9B83-19262E03083F}" name="Concat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065EA-C1E7-4164-B13E-DC06A651CCD2}" name="Participant" displayName="Participant" ref="B4:B21" tableType="queryTable" totalsRowShown="0" headerRowDxfId="2" dataDxfId="1">
  <autoFilter ref="B4:B21" xr:uid="{D74065EA-C1E7-4164-B13E-DC06A651CCD2}">
    <filterColumn colId="0" hiddenButton="1"/>
  </autoFilter>
  <tableColumns count="1">
    <tableColumn id="1" xr3:uid="{6D6769EC-6B16-4264-97E7-897E4BB52562}" uniqueName="1" name="Conc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table" Target="../tables/table3.xml"/><Relationship Id="rId5" Type="http://schemas.openxmlformats.org/officeDocument/2006/relationships/pivotTable" Target="../pivotTables/pivotTable5.xml"/><Relationship Id="rId10" Type="http://schemas.openxmlformats.org/officeDocument/2006/relationships/hyperlink" Target="https://forum.excel-pratique.com/excel/formule-excel-et-vba-194318" TargetMode="Externa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2EFC4-73E7-4B7D-8E12-AD8A3F8187E4}">
  <sheetPr codeName="Feuil1"/>
  <dimension ref="B1:F19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13" sqref="J13"/>
    </sheetView>
  </sheetViews>
  <sheetFormatPr baseColWidth="10" defaultColWidth="11.5546875" defaultRowHeight="14.4" outlineLevelCol="1" x14ac:dyDescent="0.3"/>
  <cols>
    <col min="1" max="1" width="3.6640625" style="6" customWidth="1"/>
    <col min="2" max="2" width="20.6640625" style="6" customWidth="1"/>
    <col min="3" max="3" width="15.6640625" style="6" customWidth="1"/>
    <col min="4" max="4" width="8.6640625" style="6" customWidth="1"/>
    <col min="5" max="5" width="19.5546875" style="6" hidden="1" customWidth="1" outlineLevel="1"/>
    <col min="6" max="6" width="11.5546875" style="6" collapsed="1"/>
    <col min="7" max="16384" width="11.5546875" style="6"/>
  </cols>
  <sheetData>
    <row r="1" spans="2:5" ht="42.6" customHeight="1" x14ac:dyDescent="0.3"/>
    <row r="2" spans="2:5" x14ac:dyDescent="0.3">
      <c r="B2" s="7" t="s">
        <v>0</v>
      </c>
      <c r="C2" s="7" t="s">
        <v>1</v>
      </c>
      <c r="D2" s="1" t="s">
        <v>2</v>
      </c>
      <c r="E2" s="7" t="s">
        <v>16</v>
      </c>
    </row>
    <row r="3" spans="2:5" x14ac:dyDescent="0.3">
      <c r="B3" s="7" t="s">
        <v>17</v>
      </c>
      <c r="C3" s="7" t="s">
        <v>18</v>
      </c>
      <c r="D3" s="8">
        <v>37</v>
      </c>
      <c r="E3" s="7" t="str">
        <f>_xlfn.CONCAT(t_Participant[[#This Row],[Nom]:[Age]])</f>
        <v>BodinMathieu37</v>
      </c>
    </row>
    <row r="4" spans="2:5" x14ac:dyDescent="0.3">
      <c r="B4" s="7" t="s">
        <v>19</v>
      </c>
      <c r="C4" s="7" t="s">
        <v>20</v>
      </c>
      <c r="D4" s="1">
        <v>74</v>
      </c>
      <c r="E4" s="7" t="str">
        <f>_xlfn.CONCAT(t_Participant[[#This Row],[Nom]:[Age]])</f>
        <v>MontagneMichel74</v>
      </c>
    </row>
    <row r="5" spans="2:5" x14ac:dyDescent="0.3">
      <c r="B5" s="7" t="s">
        <v>21</v>
      </c>
      <c r="C5" s="7" t="s">
        <v>22</v>
      </c>
      <c r="D5" s="1">
        <v>63</v>
      </c>
      <c r="E5" s="7" t="str">
        <f>_xlfn.CONCAT(t_Participant[[#This Row],[Nom]:[Age]])</f>
        <v>MorteauJean-Luc63</v>
      </c>
    </row>
    <row r="6" spans="2:5" x14ac:dyDescent="0.3">
      <c r="B6" s="7" t="s">
        <v>23</v>
      </c>
      <c r="C6" s="7" t="s">
        <v>24</v>
      </c>
      <c r="D6" s="1">
        <v>37</v>
      </c>
      <c r="E6" s="7" t="str">
        <f>_xlfn.CONCAT(t_Participant[[#This Row],[Nom]:[Age]])</f>
        <v>GoyerMickael37</v>
      </c>
    </row>
    <row r="7" spans="2:5" x14ac:dyDescent="0.3">
      <c r="B7" s="7" t="s">
        <v>21</v>
      </c>
      <c r="C7" s="7" t="s">
        <v>25</v>
      </c>
      <c r="D7" s="1">
        <v>63</v>
      </c>
      <c r="E7" s="7" t="str">
        <f>_xlfn.CONCAT(t_Participant[[#This Row],[Nom]:[Age]])</f>
        <v>MorteauBrigitte63</v>
      </c>
    </row>
    <row r="8" spans="2:5" x14ac:dyDescent="0.3">
      <c r="B8" s="7" t="s">
        <v>17</v>
      </c>
      <c r="C8" s="7" t="s">
        <v>26</v>
      </c>
      <c r="D8" s="1">
        <v>39</v>
      </c>
      <c r="E8" s="7" t="str">
        <f>_xlfn.CONCAT(t_Participant[[#This Row],[Nom]:[Age]])</f>
        <v>BodinAlexia39</v>
      </c>
    </row>
    <row r="9" spans="2:5" x14ac:dyDescent="0.3">
      <c r="B9" s="7" t="s">
        <v>27</v>
      </c>
      <c r="C9" s="7" t="s">
        <v>28</v>
      </c>
      <c r="D9" s="1">
        <v>39</v>
      </c>
      <c r="E9" s="7" t="str">
        <f>_xlfn.CONCAT(t_Participant[[#This Row],[Nom]:[Age]])</f>
        <v>ProteauSylvie39</v>
      </c>
    </row>
    <row r="10" spans="2:5" x14ac:dyDescent="0.3">
      <c r="B10" s="7" t="s">
        <v>29</v>
      </c>
      <c r="C10" s="7" t="s">
        <v>30</v>
      </c>
      <c r="D10" s="1">
        <v>39</v>
      </c>
      <c r="E10" s="7" t="str">
        <f>_xlfn.CONCAT(t_Participant[[#This Row],[Nom]:[Age]])</f>
        <v>BauthamyClaire39</v>
      </c>
    </row>
    <row r="11" spans="2:5" x14ac:dyDescent="0.3">
      <c r="B11" s="7" t="s">
        <v>31</v>
      </c>
      <c r="C11" s="7" t="s">
        <v>32</v>
      </c>
      <c r="D11" s="1">
        <v>68</v>
      </c>
      <c r="E11" s="7" t="str">
        <f>_xlfn.CONCAT(t_Participant[[#This Row],[Nom]:[Age]])</f>
        <v>BessonClaude68</v>
      </c>
    </row>
    <row r="12" spans="2:5" x14ac:dyDescent="0.3">
      <c r="B12" s="7" t="s">
        <v>31</v>
      </c>
      <c r="C12" s="7" t="s">
        <v>33</v>
      </c>
      <c r="D12" s="1">
        <v>66</v>
      </c>
      <c r="E12" s="7" t="str">
        <f>_xlfn.CONCAT(t_Participant[[#This Row],[Nom]:[Age]])</f>
        <v>BessonPatrick66</v>
      </c>
    </row>
    <row r="13" spans="2:5" x14ac:dyDescent="0.3">
      <c r="B13" s="7" t="s">
        <v>31</v>
      </c>
      <c r="C13" s="7" t="s">
        <v>34</v>
      </c>
      <c r="D13" s="1">
        <v>67</v>
      </c>
      <c r="E13" s="7" t="str">
        <f>_xlfn.CONCAT(t_Participant[[#This Row],[Nom]:[Age]])</f>
        <v>BessonAnnie67</v>
      </c>
    </row>
    <row r="14" spans="2:5" x14ac:dyDescent="0.3">
      <c r="B14" s="7" t="s">
        <v>35</v>
      </c>
      <c r="C14" s="7" t="s">
        <v>36</v>
      </c>
      <c r="D14" s="1">
        <v>39</v>
      </c>
      <c r="E14" s="7" t="str">
        <f>_xlfn.CONCAT(t_Participant[[#This Row],[Nom]:[Age]])</f>
        <v>RousseauAurélie39</v>
      </c>
    </row>
    <row r="15" spans="2:5" x14ac:dyDescent="0.3">
      <c r="B15" s="7" t="s">
        <v>37</v>
      </c>
      <c r="C15" s="7" t="s">
        <v>38</v>
      </c>
      <c r="D15" s="1">
        <v>64</v>
      </c>
      <c r="E15" s="7" t="str">
        <f>_xlfn.CONCAT(t_Participant[[#This Row],[Nom]:[Age]])</f>
        <v>RaoulPhilippe64</v>
      </c>
    </row>
    <row r="16" spans="2:5" x14ac:dyDescent="0.3">
      <c r="B16" s="7" t="s">
        <v>37</v>
      </c>
      <c r="C16" s="7" t="s">
        <v>39</v>
      </c>
      <c r="D16" s="1">
        <v>64</v>
      </c>
      <c r="E16" s="7" t="str">
        <f>_xlfn.CONCAT(t_Participant[[#This Row],[Nom]:[Age]])</f>
        <v>RaoulClaudie64</v>
      </c>
    </row>
    <row r="17" spans="2:5" x14ac:dyDescent="0.3">
      <c r="B17" s="7" t="s">
        <v>55</v>
      </c>
      <c r="C17" s="7" t="s">
        <v>56</v>
      </c>
      <c r="D17" s="1">
        <v>65</v>
      </c>
      <c r="E17" s="7" t="str">
        <f>_xlfn.CONCAT(t_Participant[[#This Row],[Nom]:[Age]])</f>
        <v>CoverHarry65</v>
      </c>
    </row>
    <row r="18" spans="2:5" x14ac:dyDescent="0.3">
      <c r="B18" s="7" t="s">
        <v>58</v>
      </c>
      <c r="C18" s="7" t="s">
        <v>59</v>
      </c>
      <c r="D18" s="1">
        <v>62</v>
      </c>
      <c r="E18" s="7" t="str">
        <f>_xlfn.CONCAT(t_Participant[[#This Row],[Nom]:[Age]])</f>
        <v>OpéraChantal62</v>
      </c>
    </row>
    <row r="19" spans="2:5" x14ac:dyDescent="0.3">
      <c r="B19" s="7" t="s">
        <v>61</v>
      </c>
      <c r="C19" s="7" t="s">
        <v>62</v>
      </c>
      <c r="D19" s="1">
        <v>68</v>
      </c>
      <c r="E19" s="7" t="str">
        <f>_xlfn.CONCAT(t_Participant[[#This Row],[Nom]:[Age]])</f>
        <v>MenvusaGérard68</v>
      </c>
    </row>
  </sheetData>
  <conditionalFormatting sqref="E3:E19">
    <cfRule type="duplicateValues" dxfId="18" priority="4"/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9B0A-74E1-4952-83B4-8207ABB5E0C4}">
  <sheetPr codeName="Feuil2"/>
  <dimension ref="B2:I18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17" sqref="G17"/>
    </sheetView>
  </sheetViews>
  <sheetFormatPr baseColWidth="10" defaultRowHeight="14.4" outlineLevelCol="1" x14ac:dyDescent="0.3"/>
  <cols>
    <col min="1" max="1" width="3.6640625" customWidth="1"/>
    <col min="2" max="2" width="14.109375" style="1" bestFit="1" customWidth="1"/>
    <col min="3" max="5" width="15.77734375" style="1" customWidth="1"/>
    <col min="6" max="7" width="12.6640625" style="5" customWidth="1"/>
    <col min="8" max="8" width="25.77734375" style="5" hidden="1" customWidth="1" outlineLevel="1"/>
    <col min="9" max="9" width="11.5546875" collapsed="1"/>
  </cols>
  <sheetData>
    <row r="2" spans="2:9" ht="28.8" x14ac:dyDescent="0.3">
      <c r="C2" s="9" t="s">
        <v>7</v>
      </c>
      <c r="D2" s="13" t="s">
        <v>0</v>
      </c>
      <c r="E2" s="15" t="s">
        <v>1</v>
      </c>
      <c r="F2" s="11"/>
      <c r="G2" s="12" t="s">
        <v>4</v>
      </c>
      <c r="H2" s="20"/>
      <c r="I2" s="1"/>
    </row>
    <row r="3" spans="2:9" x14ac:dyDescent="0.3">
      <c r="B3" s="14" t="s">
        <v>5</v>
      </c>
      <c r="C3" s="2">
        <f>IFERROR(_xlfn.XLOOKUP(0,t_Relais[Temps réel],t_Relais[Relais N°]),"")</f>
        <v>10</v>
      </c>
      <c r="D3" s="14" t="str">
        <f>IFERROR(_xlfn.XLOOKUP($C3,t_Relais[Relais N°],t_Relais[Nom],,0,1),"")</f>
        <v>Opéra</v>
      </c>
      <c r="E3" s="16" t="str">
        <f>IFERROR(_xlfn.XLOOKUP($C3,t_Relais[Relais N°],t_Relais[Prénom],,0,1),"")</f>
        <v>Chantal</v>
      </c>
      <c r="F3" s="10"/>
      <c r="G3" s="4">
        <f>IFERROR(_xlfn.XLOOKUP($C3,t_Relais[Relais N°],t_Relais[Temps théorique],,0,1),"")</f>
        <v>4.1666666666666664E-2</v>
      </c>
    </row>
    <row r="4" spans="2:9" x14ac:dyDescent="0.3">
      <c r="B4" s="14" t="s">
        <v>6</v>
      </c>
      <c r="C4" s="2">
        <f>IFERROR(C3+1,"")</f>
        <v>11</v>
      </c>
      <c r="D4" s="14" t="str">
        <f>IFERROR(_xlfn.XLOOKUP($C4,t_Relais[Relais N°],t_Relais[Nom],,0,1),"")</f>
        <v>Raoul</v>
      </c>
      <c r="E4" s="16" t="str">
        <f>IFERROR(_xlfn.XLOOKUP($C4,t_Relais[Relais N°],t_Relais[Prénom],,0,1),"")</f>
        <v>Philippe</v>
      </c>
      <c r="F4" s="10"/>
      <c r="G4" s="4">
        <f>IFERROR(_xlfn.XLOOKUP($C4,t_Relais[Relais N°],t_Relais[Temps théorique],,0,1),"")</f>
        <v>3.4722222222222224E-2</v>
      </c>
    </row>
    <row r="5" spans="2:9" x14ac:dyDescent="0.3">
      <c r="B5" s="14" t="s">
        <v>6</v>
      </c>
      <c r="C5" s="2">
        <f>IFERROR(C4+1,"")</f>
        <v>12</v>
      </c>
      <c r="D5" s="14" t="str">
        <f>IFERROR(_xlfn.XLOOKUP($C5,t_Relais[Relais N°],t_Relais[Nom],,0,1),"")</f>
        <v/>
      </c>
      <c r="E5" s="16" t="str">
        <f>IFERROR(_xlfn.XLOOKUP($C5,t_Relais[Relais N°],t_Relais[Prénom],,0,1),"")</f>
        <v/>
      </c>
      <c r="F5" s="10"/>
      <c r="G5" s="4" t="str">
        <f>IFERROR(_xlfn.XLOOKUP($C5,t_Relais[Relais N°],t_Relais[Temps théorique],,0,1),"")</f>
        <v/>
      </c>
    </row>
    <row r="6" spans="2:9" x14ac:dyDescent="0.3">
      <c r="F6" s="1"/>
      <c r="G6" s="1"/>
      <c r="H6" s="1"/>
    </row>
    <row r="7" spans="2:9" s="3" customFormat="1" ht="28.8" x14ac:dyDescent="0.3">
      <c r="B7" s="24" t="s">
        <v>64</v>
      </c>
      <c r="C7" s="25" t="s">
        <v>0</v>
      </c>
      <c r="D7" s="25" t="s">
        <v>1</v>
      </c>
      <c r="E7" s="24" t="s">
        <v>2</v>
      </c>
      <c r="F7" s="24" t="s">
        <v>4</v>
      </c>
      <c r="G7" s="24" t="s">
        <v>65</v>
      </c>
      <c r="H7" s="25" t="s">
        <v>16</v>
      </c>
    </row>
    <row r="8" spans="2:9" x14ac:dyDescent="0.3">
      <c r="B8" s="21">
        <f>IF(t_Relais[[#This Row],[Concat]]&lt;&gt;"",ROW()-7,"")</f>
        <v>1</v>
      </c>
      <c r="C8" s="22" t="str">
        <f>IF(t_Relais[[#This Row],[Concat]]&lt;&gt;"",_xlfn.XLOOKUP(t_Relais[[#This Row],[Concat]],t_Participant[Concat],t_Participant[Nom],,0,1),"")</f>
        <v>Besson</v>
      </c>
      <c r="D8" s="22" t="str">
        <f>IF(t_Relais[[#This Row],[Concat]]&lt;&gt;"",_xlfn.XLOOKUP(t_Relais[[#This Row],[Concat]],t_Participant[Concat],t_Participant[Prénom],,0,1),"")</f>
        <v>Annie</v>
      </c>
      <c r="E8" s="21">
        <f>IF(t_Relais[[#This Row],[Concat]]&lt;&gt;"",_xlfn.XLOOKUP(t_Relais[[#This Row],[Concat]],t_Participant[Concat],t_Participant[Age],,0,1),"")</f>
        <v>67</v>
      </c>
      <c r="F8" s="23">
        <v>5.2430555555555557E-2</v>
      </c>
      <c r="G8" s="23">
        <v>4.1666666666666664E-2</v>
      </c>
      <c r="H8" s="31" t="s">
        <v>42</v>
      </c>
    </row>
    <row r="9" spans="2:9" x14ac:dyDescent="0.3">
      <c r="B9" s="21">
        <f>IF(t_Relais[[#This Row],[Concat]]&lt;&gt;"",ROW()-7,"")</f>
        <v>2</v>
      </c>
      <c r="C9" s="22" t="str">
        <f>IF(t_Relais[[#This Row],[Concat]]&lt;&gt;"",_xlfn.XLOOKUP(t_Relais[[#This Row],[Concat]],t_Participant[Concat],t_Participant[Nom],,0,1),"")</f>
        <v>Bodin</v>
      </c>
      <c r="D9" s="22" t="str">
        <f>IF(t_Relais[[#This Row],[Concat]]&lt;&gt;"",_xlfn.XLOOKUP(t_Relais[[#This Row],[Concat]],t_Participant[Concat],t_Participant[Prénom],,0,1),"")</f>
        <v>Mathieu</v>
      </c>
      <c r="E9" s="21">
        <f>IF(t_Relais[[#This Row],[Concat]]&lt;&gt;"",_xlfn.XLOOKUP(t_Relais[[#This Row],[Concat]],t_Participant[Concat],t_Participant[Age],,0,1),"")</f>
        <v>37</v>
      </c>
      <c r="F9" s="23">
        <v>3.125E-2</v>
      </c>
      <c r="G9" s="23">
        <v>3.142361111111111E-2</v>
      </c>
      <c r="H9" s="31" t="s">
        <v>46</v>
      </c>
    </row>
    <row r="10" spans="2:9" x14ac:dyDescent="0.3">
      <c r="B10" s="21">
        <f>IF(t_Relais[[#This Row],[Concat]]&lt;&gt;"",ROW()-7,"")</f>
        <v>3</v>
      </c>
      <c r="C10" s="22" t="str">
        <f>IF(t_Relais[[#This Row],[Concat]]&lt;&gt;"",_xlfn.XLOOKUP(t_Relais[[#This Row],[Concat]],t_Participant[Concat],t_Participant[Nom],,0,1),"")</f>
        <v>Besson</v>
      </c>
      <c r="D10" s="22" t="str">
        <f>IF(t_Relais[[#This Row],[Concat]]&lt;&gt;"",_xlfn.XLOOKUP(t_Relais[[#This Row],[Concat]],t_Participant[Concat],t_Participant[Prénom],,0,1),"")</f>
        <v>Claude</v>
      </c>
      <c r="E10" s="21">
        <f>IF(t_Relais[[#This Row],[Concat]]&lt;&gt;"",_xlfn.XLOOKUP(t_Relais[[#This Row],[Concat]],t_Participant[Concat],t_Participant[Age],,0,1),"")</f>
        <v>68</v>
      </c>
      <c r="F10" s="23">
        <v>5.9027777777777776E-2</v>
      </c>
      <c r="G10" s="23">
        <v>5.4803240740740743E-2</v>
      </c>
      <c r="H10" s="31" t="s">
        <v>43</v>
      </c>
    </row>
    <row r="11" spans="2:9" x14ac:dyDescent="0.3">
      <c r="B11" s="21">
        <f>IF(t_Relais[[#This Row],[Concat]]&lt;&gt;"",ROW()-7,"")</f>
        <v>4</v>
      </c>
      <c r="C11" s="22" t="str">
        <f>IF(t_Relais[[#This Row],[Concat]]&lt;&gt;"",_xlfn.XLOOKUP(t_Relais[[#This Row],[Concat]],t_Participant[Concat],t_Participant[Nom],,0,1),"")</f>
        <v>Besson</v>
      </c>
      <c r="D11" s="22" t="str">
        <f>IF(t_Relais[[#This Row],[Concat]]&lt;&gt;"",_xlfn.XLOOKUP(t_Relais[[#This Row],[Concat]],t_Participant[Concat],t_Participant[Prénom],,0,1),"")</f>
        <v>Annie</v>
      </c>
      <c r="E11" s="21">
        <f>IF(t_Relais[[#This Row],[Concat]]&lt;&gt;"",_xlfn.XLOOKUP(t_Relais[[#This Row],[Concat]],t_Participant[Concat],t_Participant[Age],,0,1),"")</f>
        <v>67</v>
      </c>
      <c r="F11" s="23">
        <v>3.125E-2</v>
      </c>
      <c r="G11" s="23">
        <v>3.5416666666666666E-2</v>
      </c>
      <c r="H11" s="31" t="s">
        <v>42</v>
      </c>
    </row>
    <row r="12" spans="2:9" x14ac:dyDescent="0.3">
      <c r="B12" s="21">
        <f>IF(t_Relais[[#This Row],[Concat]]&lt;&gt;"",ROW()-7,"")</f>
        <v>5</v>
      </c>
      <c r="C12" s="22" t="str">
        <f>IF(t_Relais[[#This Row],[Concat]]&lt;&gt;"",_xlfn.XLOOKUP(t_Relais[[#This Row],[Concat]],t_Participant[Concat],t_Participant[Nom],,0,1),"")</f>
        <v>Cover</v>
      </c>
      <c r="D12" s="22" t="str">
        <f>IF(t_Relais[[#This Row],[Concat]]&lt;&gt;"",_xlfn.XLOOKUP(t_Relais[[#This Row],[Concat]],t_Participant[Concat],t_Participant[Prénom],,0,1),"")</f>
        <v>Harry</v>
      </c>
      <c r="E12" s="21">
        <f>IF(t_Relais[[#This Row],[Concat]]&lt;&gt;"",_xlfn.XLOOKUP(t_Relais[[#This Row],[Concat]],t_Participant[Concat],t_Participant[Age],,0,1),"")</f>
        <v>65</v>
      </c>
      <c r="F12" s="23">
        <v>5.2083333333333336E-2</v>
      </c>
      <c r="G12" s="23">
        <v>4.8611111111111112E-2</v>
      </c>
      <c r="H12" s="31" t="s">
        <v>57</v>
      </c>
    </row>
    <row r="13" spans="2:9" x14ac:dyDescent="0.3">
      <c r="B13" s="21">
        <f>IF(t_Relais[[#This Row],[Concat]]&lt;&gt;"",ROW()-7,"")</f>
        <v>6</v>
      </c>
      <c r="C13" s="22" t="str">
        <f>IF(t_Relais[[#This Row],[Concat]]&lt;&gt;"",_xlfn.XLOOKUP(t_Relais[[#This Row],[Concat]],t_Participant[Concat],t_Participant[Nom],,0,1),"")</f>
        <v>Bodin</v>
      </c>
      <c r="D13" s="22" t="str">
        <f>IF(t_Relais[[#This Row],[Concat]]&lt;&gt;"",_xlfn.XLOOKUP(t_Relais[[#This Row],[Concat]],t_Participant[Concat],t_Participant[Prénom],,0,1),"")</f>
        <v>Mathieu</v>
      </c>
      <c r="E13" s="21">
        <f>IF(t_Relais[[#This Row],[Concat]]&lt;&gt;"",_xlfn.XLOOKUP(t_Relais[[#This Row],[Concat]],t_Participant[Concat],t_Participant[Age],,0,1),"")</f>
        <v>37</v>
      </c>
      <c r="F13" s="23">
        <v>6.25E-2</v>
      </c>
      <c r="G13" s="23">
        <v>5.9027777777777776E-2</v>
      </c>
      <c r="H13" s="31" t="s">
        <v>46</v>
      </c>
    </row>
    <row r="14" spans="2:9" x14ac:dyDescent="0.3">
      <c r="B14" s="21">
        <f>IF(t_Relais[[#This Row],[Concat]]&lt;&gt;"",ROW()-7,"")</f>
        <v>7</v>
      </c>
      <c r="C14" s="22" t="str">
        <f>IF(t_Relais[[#This Row],[Concat]]&lt;&gt;"",_xlfn.XLOOKUP(t_Relais[[#This Row],[Concat]],t_Participant[Concat],t_Participant[Nom],,0,1),"")</f>
        <v>Goyer</v>
      </c>
      <c r="D14" s="22" t="str">
        <f>IF(t_Relais[[#This Row],[Concat]]&lt;&gt;"",_xlfn.XLOOKUP(t_Relais[[#This Row],[Concat]],t_Participant[Concat],t_Participant[Prénom],,0,1),"")</f>
        <v>Mickael</v>
      </c>
      <c r="E14" s="21">
        <f>IF(t_Relais[[#This Row],[Concat]]&lt;&gt;"",_xlfn.XLOOKUP(t_Relais[[#This Row],[Concat]],t_Participant[Concat],t_Participant[Age],,0,1),"")</f>
        <v>37</v>
      </c>
      <c r="F14" s="23">
        <v>5.2083333333333336E-2</v>
      </c>
      <c r="G14" s="23">
        <v>5.5555555555555552E-2</v>
      </c>
      <c r="H14" s="31" t="s">
        <v>47</v>
      </c>
    </row>
    <row r="15" spans="2:9" x14ac:dyDescent="0.3">
      <c r="B15" s="39">
        <f>IF(t_Relais[[#This Row],[Concat]]&lt;&gt;"",ROW()-7,"")</f>
        <v>8</v>
      </c>
      <c r="C15" s="40" t="str">
        <f>IF(t_Relais[[#This Row],[Concat]]&lt;&gt;"",_xlfn.XLOOKUP(t_Relais[[#This Row],[Concat]],t_Participant[Concat],t_Participant[Nom],,0,1),"")</f>
        <v>Proteau</v>
      </c>
      <c r="D15" s="40" t="str">
        <f>IF(t_Relais[[#This Row],[Concat]]&lt;&gt;"",_xlfn.XLOOKUP(t_Relais[[#This Row],[Concat]],t_Participant[Concat],t_Participant[Prénom],,0,1),"")</f>
        <v>Sylvie</v>
      </c>
      <c r="E15" s="39">
        <f>IF(t_Relais[[#This Row],[Concat]]&lt;&gt;"",_xlfn.XLOOKUP(t_Relais[[#This Row],[Concat]],t_Participant[Concat],t_Participant[Age],,0,1),"")</f>
        <v>39</v>
      </c>
      <c r="F15" s="41">
        <v>3.125E-2</v>
      </c>
      <c r="G15" s="41">
        <v>2.4305555555555556E-2</v>
      </c>
      <c r="H15" s="42" t="s">
        <v>51</v>
      </c>
    </row>
    <row r="16" spans="2:9" x14ac:dyDescent="0.3">
      <c r="B16" s="39">
        <f>IF(t_Relais[[#This Row],[Concat]]&lt;&gt;"",ROW()-7,"")</f>
        <v>9</v>
      </c>
      <c r="C16" s="40" t="str">
        <f>IF(t_Relais[[#This Row],[Concat]]&lt;&gt;"",_xlfn.XLOOKUP(t_Relais[[#This Row],[Concat]],t_Participant[Concat],t_Participant[Nom],,0,1),"")</f>
        <v>Menvusa</v>
      </c>
      <c r="D16" s="40" t="str">
        <f>IF(t_Relais[[#This Row],[Concat]]&lt;&gt;"",_xlfn.XLOOKUP(t_Relais[[#This Row],[Concat]],t_Participant[Concat],t_Participant[Prénom],,0,1),"")</f>
        <v>Gérard</v>
      </c>
      <c r="E16" s="39">
        <f>IF(t_Relais[[#This Row],[Concat]]&lt;&gt;"",_xlfn.XLOOKUP(t_Relais[[#This Row],[Concat]],t_Participant[Concat],t_Participant[Age],,0,1),"")</f>
        <v>68</v>
      </c>
      <c r="F16" s="41">
        <v>6.25E-2</v>
      </c>
      <c r="G16" s="41">
        <v>6.9560185185185183E-2</v>
      </c>
      <c r="H16" s="42" t="s">
        <v>63</v>
      </c>
    </row>
    <row r="17" spans="2:8" x14ac:dyDescent="0.3">
      <c r="B17" s="39">
        <f>IF(t_Relais[[#This Row],[Concat]]&lt;&gt;"",ROW()-7,"")</f>
        <v>10</v>
      </c>
      <c r="C17" s="40" t="str">
        <f>IF(t_Relais[[#This Row],[Concat]]&lt;&gt;"",_xlfn.XLOOKUP(t_Relais[[#This Row],[Concat]],t_Participant[Concat],t_Participant[Nom],,0,1),"")</f>
        <v>Opéra</v>
      </c>
      <c r="D17" s="40" t="str">
        <f>IF(t_Relais[[#This Row],[Concat]]&lt;&gt;"",_xlfn.XLOOKUP(t_Relais[[#This Row],[Concat]],t_Participant[Concat],t_Participant[Prénom],,0,1),"")</f>
        <v>Chantal</v>
      </c>
      <c r="E17" s="39">
        <f>IF(t_Relais[[#This Row],[Concat]]&lt;&gt;"",_xlfn.XLOOKUP(t_Relais[[#This Row],[Concat]],t_Participant[Concat],t_Participant[Age],,0,1),"")</f>
        <v>62</v>
      </c>
      <c r="F17" s="41">
        <v>4.1666666666666664E-2</v>
      </c>
      <c r="G17" s="41">
        <f>IF(t_Relais[[#This Row],[Relais N°]]&lt;&gt;"",0,"")</f>
        <v>0</v>
      </c>
      <c r="H17" s="42" t="s">
        <v>60</v>
      </c>
    </row>
    <row r="18" spans="2:8" x14ac:dyDescent="0.3">
      <c r="B18" s="39">
        <f>IF(t_Relais[[#This Row],[Concat]]&lt;&gt;"",ROW()-7,"")</f>
        <v>11</v>
      </c>
      <c r="C18" s="40" t="str">
        <f>IF(t_Relais[[#This Row],[Concat]]&lt;&gt;"",_xlfn.XLOOKUP(t_Relais[[#This Row],[Concat]],t_Participant[Concat],t_Participant[Nom],,0,1),"")</f>
        <v>Raoul</v>
      </c>
      <c r="D18" s="40" t="str">
        <f>IF(t_Relais[[#This Row],[Concat]]&lt;&gt;"",_xlfn.XLOOKUP(t_Relais[[#This Row],[Concat]],t_Participant[Concat],t_Participant[Prénom],,0,1),"")</f>
        <v>Philippe</v>
      </c>
      <c r="E18" s="39">
        <f>IF(t_Relais[[#This Row],[Concat]]&lt;&gt;"",_xlfn.XLOOKUP(t_Relais[[#This Row],[Concat]],t_Participant[Concat],t_Participant[Age],,0,1),"")</f>
        <v>64</v>
      </c>
      <c r="F18" s="41">
        <v>3.4722222222222224E-2</v>
      </c>
      <c r="G18" s="41">
        <f>IF(t_Relais[[#This Row],[Relais N°]]&lt;&gt;"",0,"")</f>
        <v>0</v>
      </c>
      <c r="H18" s="42" t="s">
        <v>53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2844-DEBC-4F22-AF68-67B562D2BCEF}">
  <sheetPr codeName="Feuil3"/>
  <dimension ref="B3:D11"/>
  <sheetViews>
    <sheetView showGridLines="0" zoomScale="115" zoomScaleNormal="115" workbookViewId="0">
      <selection activeCell="G8" sqref="G8"/>
    </sheetView>
  </sheetViews>
  <sheetFormatPr baseColWidth="10" defaultRowHeight="14.4" x14ac:dyDescent="0.3"/>
  <cols>
    <col min="1" max="1" width="3.6640625" customWidth="1"/>
    <col min="2" max="2" width="73.6640625" bestFit="1" customWidth="1"/>
    <col min="3" max="3" width="20.6640625" customWidth="1"/>
    <col min="4" max="4" width="9.6640625" customWidth="1"/>
    <col min="5" max="5" width="3.6640625" customWidth="1"/>
  </cols>
  <sheetData>
    <row r="3" spans="2:4" x14ac:dyDescent="0.3">
      <c r="B3" s="17" t="s">
        <v>8</v>
      </c>
      <c r="C3" s="36">
        <f>Paramètres!F5</f>
        <v>0.42037037037037045</v>
      </c>
      <c r="D3" s="35"/>
    </row>
    <row r="4" spans="2:4" x14ac:dyDescent="0.3">
      <c r="B4" s="17" t="s">
        <v>9</v>
      </c>
      <c r="C4" s="35">
        <f>Paramètres!H5</f>
        <v>11</v>
      </c>
      <c r="D4" s="35"/>
    </row>
    <row r="5" spans="2:4" x14ac:dyDescent="0.3">
      <c r="B5" s="17" t="s">
        <v>10</v>
      </c>
      <c r="C5" s="35">
        <f>Paramètres!J5</f>
        <v>9</v>
      </c>
      <c r="D5" s="35"/>
    </row>
    <row r="6" spans="2:4" x14ac:dyDescent="0.3">
      <c r="B6" s="17" t="s">
        <v>11</v>
      </c>
      <c r="C6" s="37">
        <f>Paramètres!M5</f>
        <v>56.333333333333336</v>
      </c>
      <c r="D6" s="37"/>
    </row>
    <row r="7" spans="2:4" x14ac:dyDescent="0.3">
      <c r="B7" s="17" t="s">
        <v>12</v>
      </c>
      <c r="C7" s="35">
        <f>Paramètres!P5</f>
        <v>37</v>
      </c>
      <c r="D7" s="35"/>
    </row>
    <row r="8" spans="2:4" x14ac:dyDescent="0.3">
      <c r="B8" s="17" t="s">
        <v>13</v>
      </c>
      <c r="C8" s="35">
        <f>Paramètres!S5</f>
        <v>68</v>
      </c>
      <c r="D8" s="35"/>
    </row>
    <row r="9" spans="2:4" x14ac:dyDescent="0.3">
      <c r="B9" s="17" t="s">
        <v>14</v>
      </c>
      <c r="C9" s="14" t="str">
        <f>Paramètres!V5</f>
        <v>Menvusa Gérard</v>
      </c>
      <c r="D9" s="19">
        <f>Paramètres!X5</f>
        <v>6.9560185185185183E-2</v>
      </c>
    </row>
    <row r="10" spans="2:4" x14ac:dyDescent="0.3">
      <c r="B10" s="17" t="s">
        <v>15</v>
      </c>
      <c r="C10" s="14" t="str">
        <f>Paramètres!Z5</f>
        <v>Bodin Mathieu</v>
      </c>
      <c r="D10" s="14">
        <f>Paramètres!AB5</f>
        <v>2</v>
      </c>
    </row>
    <row r="11" spans="2:4" x14ac:dyDescent="0.3">
      <c r="B11" s="18" t="s">
        <v>40</v>
      </c>
      <c r="C11" s="33" t="str">
        <f>Paramètres!AE5</f>
        <v>Bodin Mathieu</v>
      </c>
      <c r="D11" s="34">
        <f>Paramètres!AG5</f>
        <v>9.0451388888888887E-2</v>
      </c>
    </row>
  </sheetData>
  <mergeCells count="6">
    <mergeCell ref="C8:D8"/>
    <mergeCell ref="C3:D3"/>
    <mergeCell ref="C4:D4"/>
    <mergeCell ref="C5:D5"/>
    <mergeCell ref="C6:D6"/>
    <mergeCell ref="C7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93E9-23DD-4462-B5B3-99606B31DB70}">
  <sheetPr codeName="Feuil4"/>
  <dimension ref="B2:AG21"/>
  <sheetViews>
    <sheetView showGridLines="0" tabSelected="1" workbookViewId="0">
      <selection activeCell="X17" sqref="X17"/>
    </sheetView>
  </sheetViews>
  <sheetFormatPr baseColWidth="10" defaultRowHeight="14.4" x14ac:dyDescent="0.3"/>
  <cols>
    <col min="1" max="1" width="3.6640625" customWidth="1"/>
    <col min="2" max="2" width="25.77734375" customWidth="1"/>
    <col min="3" max="4" width="3.6640625" customWidth="1"/>
    <col min="5" max="5" width="14.5546875" bestFit="1" customWidth="1"/>
    <col min="6" max="6" width="10.44140625" bestFit="1" customWidth="1"/>
    <col min="7" max="7" width="3.6640625" customWidth="1"/>
    <col min="8" max="8" width="19.5546875" bestFit="1" customWidth="1"/>
    <col min="9" max="9" width="3.6640625" customWidth="1"/>
    <col min="10" max="10" width="22.109375" bestFit="1" customWidth="1"/>
    <col min="11" max="11" width="3.6640625" customWidth="1"/>
    <col min="12" max="12" width="14.5546875" bestFit="1" customWidth="1"/>
    <col min="14" max="14" width="3.6640625" customWidth="1"/>
    <col min="15" max="15" width="21.21875" bestFit="1" customWidth="1"/>
    <col min="16" max="16" width="7.33203125" bestFit="1" customWidth="1"/>
    <col min="17" max="17" width="3.6640625" customWidth="1"/>
    <col min="18" max="18" width="19.44140625" bestFit="1" customWidth="1"/>
    <col min="19" max="19" width="7.6640625" bestFit="1" customWidth="1"/>
    <col min="20" max="20" width="3.6640625" customWidth="1"/>
    <col min="21" max="21" width="10.77734375" bestFit="1" customWidth="1"/>
    <col min="22" max="22" width="14.5546875" bestFit="1" customWidth="1"/>
    <col min="23" max="23" width="12" bestFit="1" customWidth="1"/>
    <col min="24" max="24" width="12" customWidth="1"/>
    <col min="25" max="25" width="3.6640625" customWidth="1"/>
    <col min="26" max="26" width="17.33203125" customWidth="1"/>
    <col min="27" max="27" width="8.88671875" bestFit="1" customWidth="1"/>
    <col min="28" max="28" width="8.88671875" customWidth="1"/>
    <col min="29" max="29" width="10.77734375" bestFit="1" customWidth="1"/>
    <col min="30" max="30" width="3.6640625" customWidth="1"/>
    <col min="31" max="31" width="15.44140625" customWidth="1"/>
    <col min="32" max="32" width="11.5546875" customWidth="1"/>
  </cols>
  <sheetData>
    <row r="2" spans="2:33" x14ac:dyDescent="0.3">
      <c r="C2" t="s">
        <v>3</v>
      </c>
    </row>
    <row r="3" spans="2:33" ht="28.8" x14ac:dyDescent="0.3">
      <c r="Z3" s="32" t="s">
        <v>75</v>
      </c>
      <c r="AA3" s="32"/>
      <c r="AB3" s="32"/>
      <c r="AC3" s="32"/>
      <c r="AE3" s="30" t="s">
        <v>77</v>
      </c>
      <c r="AF3" s="30"/>
    </row>
    <row r="4" spans="2:33" ht="14.4" customHeight="1" x14ac:dyDescent="0.3">
      <c r="B4" s="44" t="s">
        <v>16</v>
      </c>
      <c r="E4" s="28" t="s">
        <v>8</v>
      </c>
      <c r="H4" s="28" t="s">
        <v>68</v>
      </c>
      <c r="J4" s="28" t="s">
        <v>69</v>
      </c>
      <c r="L4" s="28" t="s">
        <v>11</v>
      </c>
      <c r="O4" s="28" t="s">
        <v>12</v>
      </c>
      <c r="R4" s="28" t="s">
        <v>13</v>
      </c>
      <c r="U4" s="38" t="s">
        <v>73</v>
      </c>
      <c r="V4" s="38"/>
      <c r="Z4" s="28" t="s">
        <v>76</v>
      </c>
      <c r="AE4" s="28" t="s">
        <v>78</v>
      </c>
      <c r="AF4" s="28"/>
    </row>
    <row r="5" spans="2:33" x14ac:dyDescent="0.3">
      <c r="B5" s="44" t="s">
        <v>41</v>
      </c>
      <c r="F5" s="27">
        <f>SUM(F8:F500)</f>
        <v>0.42037037037037045</v>
      </c>
      <c r="H5">
        <f>H8</f>
        <v>11</v>
      </c>
      <c r="J5">
        <f>COUNTA(J8:J500)</f>
        <v>9</v>
      </c>
      <c r="M5" s="29">
        <f>AVERAGE(M8:M500)</f>
        <v>56.333333333333336</v>
      </c>
      <c r="P5">
        <f>P8</f>
        <v>37</v>
      </c>
      <c r="S5">
        <f>S8</f>
        <v>68</v>
      </c>
      <c r="V5" t="str">
        <f>V8&amp;" "&amp;W8</f>
        <v>Menvusa Gérard</v>
      </c>
      <c r="W5" s="27"/>
      <c r="X5" s="27">
        <f>X8</f>
        <v>6.9560185185185183E-2</v>
      </c>
      <c r="Z5" t="str">
        <f>Z8&amp;" "&amp;AA8</f>
        <v>Bodin Mathieu</v>
      </c>
      <c r="AB5">
        <f>AB8</f>
        <v>2</v>
      </c>
      <c r="AE5" t="str">
        <f>AE8&amp;" "&amp;AF8</f>
        <v>Bodin Mathieu</v>
      </c>
      <c r="AF5" s="27"/>
      <c r="AG5" s="27">
        <f>AG8</f>
        <v>9.0451388888888887E-2</v>
      </c>
    </row>
    <row r="6" spans="2:33" x14ac:dyDescent="0.3">
      <c r="B6" s="44" t="s">
        <v>42</v>
      </c>
    </row>
    <row r="7" spans="2:33" x14ac:dyDescent="0.3">
      <c r="B7" s="44" t="s">
        <v>43</v>
      </c>
      <c r="E7" s="26" t="s">
        <v>16</v>
      </c>
      <c r="F7" t="s">
        <v>66</v>
      </c>
      <c r="H7" t="s">
        <v>67</v>
      </c>
      <c r="J7" s="26" t="s">
        <v>16</v>
      </c>
      <c r="L7" s="26" t="s">
        <v>16</v>
      </c>
      <c r="M7" t="s">
        <v>70</v>
      </c>
      <c r="O7" s="26" t="s">
        <v>16</v>
      </c>
      <c r="P7" t="s">
        <v>71</v>
      </c>
      <c r="R7" s="26" t="s">
        <v>16</v>
      </c>
      <c r="S7" t="s">
        <v>72</v>
      </c>
      <c r="U7" s="26" t="s">
        <v>64</v>
      </c>
      <c r="V7" s="26" t="s">
        <v>0</v>
      </c>
      <c r="W7" s="26" t="s">
        <v>1</v>
      </c>
      <c r="X7" t="s">
        <v>66</v>
      </c>
      <c r="Z7" s="26" t="s">
        <v>0</v>
      </c>
      <c r="AA7" s="26" t="s">
        <v>1</v>
      </c>
      <c r="AB7" t="s">
        <v>74</v>
      </c>
      <c r="AC7" t="s">
        <v>8</v>
      </c>
      <c r="AE7" s="26" t="s">
        <v>0</v>
      </c>
      <c r="AF7" s="26" t="s">
        <v>1</v>
      </c>
      <c r="AG7" t="s">
        <v>66</v>
      </c>
    </row>
    <row r="8" spans="2:33" x14ac:dyDescent="0.3">
      <c r="B8" s="44" t="s">
        <v>44</v>
      </c>
      <c r="E8" t="s">
        <v>42</v>
      </c>
      <c r="F8" s="27">
        <v>7.7083333333333337E-2</v>
      </c>
      <c r="H8" s="43">
        <v>11</v>
      </c>
      <c r="J8" t="s">
        <v>42</v>
      </c>
      <c r="L8" t="s">
        <v>42</v>
      </c>
      <c r="M8" s="43">
        <v>67</v>
      </c>
      <c r="O8" t="s">
        <v>46</v>
      </c>
      <c r="P8" s="43">
        <v>37</v>
      </c>
      <c r="R8" t="s">
        <v>63</v>
      </c>
      <c r="S8" s="43">
        <v>68</v>
      </c>
      <c r="U8">
        <v>9</v>
      </c>
      <c r="V8" t="s">
        <v>61</v>
      </c>
      <c r="W8" t="s">
        <v>62</v>
      </c>
      <c r="X8" s="27">
        <v>6.9560185185185183E-2</v>
      </c>
      <c r="Z8" t="s">
        <v>17</v>
      </c>
      <c r="AA8" t="s">
        <v>18</v>
      </c>
      <c r="AB8" s="43">
        <v>2</v>
      </c>
      <c r="AC8" s="27">
        <v>9.0451388888888887E-2</v>
      </c>
      <c r="AE8" t="s">
        <v>17</v>
      </c>
      <c r="AF8" t="s">
        <v>18</v>
      </c>
      <c r="AG8" s="27">
        <v>9.0451388888888887E-2</v>
      </c>
    </row>
    <row r="9" spans="2:33" x14ac:dyDescent="0.3">
      <c r="B9" s="44" t="s">
        <v>45</v>
      </c>
      <c r="E9" t="s">
        <v>43</v>
      </c>
      <c r="F9" s="27">
        <v>5.4803240740740743E-2</v>
      </c>
      <c r="J9" t="s">
        <v>43</v>
      </c>
      <c r="L9" t="s">
        <v>43</v>
      </c>
      <c r="M9" s="43">
        <v>68</v>
      </c>
      <c r="O9" t="s">
        <v>47</v>
      </c>
      <c r="P9" s="43">
        <v>37</v>
      </c>
      <c r="R9" t="s">
        <v>43</v>
      </c>
      <c r="S9" s="43">
        <v>68</v>
      </c>
      <c r="Z9" t="s">
        <v>31</v>
      </c>
      <c r="AA9" t="s">
        <v>34</v>
      </c>
      <c r="AB9" s="43">
        <v>2</v>
      </c>
      <c r="AC9" s="27">
        <v>7.7083333333333337E-2</v>
      </c>
    </row>
    <row r="10" spans="2:33" x14ac:dyDescent="0.3">
      <c r="B10" s="44" t="s">
        <v>46</v>
      </c>
      <c r="E10" t="s">
        <v>46</v>
      </c>
      <c r="F10" s="27">
        <v>9.0451388888888887E-2</v>
      </c>
      <c r="J10" t="s">
        <v>46</v>
      </c>
      <c r="L10" t="s">
        <v>46</v>
      </c>
      <c r="M10" s="43">
        <v>37</v>
      </c>
    </row>
    <row r="11" spans="2:33" x14ac:dyDescent="0.3">
      <c r="B11" s="44" t="s">
        <v>57</v>
      </c>
      <c r="E11" t="s">
        <v>57</v>
      </c>
      <c r="F11" s="27">
        <v>4.8611111111111112E-2</v>
      </c>
      <c r="J11" t="s">
        <v>57</v>
      </c>
      <c r="L11" t="s">
        <v>57</v>
      </c>
      <c r="M11" s="43">
        <v>65</v>
      </c>
    </row>
    <row r="12" spans="2:33" x14ac:dyDescent="0.3">
      <c r="B12" s="44" t="s">
        <v>47</v>
      </c>
      <c r="E12" t="s">
        <v>47</v>
      </c>
      <c r="F12" s="27">
        <v>5.5555555555555552E-2</v>
      </c>
      <c r="J12" t="s">
        <v>47</v>
      </c>
      <c r="L12" t="s">
        <v>47</v>
      </c>
      <c r="M12" s="43">
        <v>37</v>
      </c>
    </row>
    <row r="13" spans="2:33" x14ac:dyDescent="0.3">
      <c r="B13" s="44" t="s">
        <v>63</v>
      </c>
      <c r="E13" t="s">
        <v>51</v>
      </c>
      <c r="F13" s="27">
        <v>2.4305555555555556E-2</v>
      </c>
      <c r="J13" t="s">
        <v>51</v>
      </c>
      <c r="L13" t="s">
        <v>51</v>
      </c>
      <c r="M13" s="43">
        <v>39</v>
      </c>
    </row>
    <row r="14" spans="2:33" x14ac:dyDescent="0.3">
      <c r="B14" s="44" t="s">
        <v>48</v>
      </c>
      <c r="E14" t="s">
        <v>63</v>
      </c>
      <c r="F14" s="27">
        <v>6.9560185185185183E-2</v>
      </c>
      <c r="J14" t="s">
        <v>63</v>
      </c>
      <c r="L14" t="s">
        <v>63</v>
      </c>
      <c r="M14" s="43">
        <v>68</v>
      </c>
    </row>
    <row r="15" spans="2:33" x14ac:dyDescent="0.3">
      <c r="B15" s="44" t="s">
        <v>49</v>
      </c>
      <c r="E15" t="s">
        <v>60</v>
      </c>
      <c r="F15" s="27">
        <v>0</v>
      </c>
      <c r="J15" t="s">
        <v>60</v>
      </c>
      <c r="L15" t="s">
        <v>60</v>
      </c>
      <c r="M15" s="43">
        <v>62</v>
      </c>
    </row>
    <row r="16" spans="2:33" x14ac:dyDescent="0.3">
      <c r="B16" s="44" t="s">
        <v>50</v>
      </c>
      <c r="E16" t="s">
        <v>53</v>
      </c>
      <c r="F16" s="27">
        <v>0</v>
      </c>
      <c r="J16" t="s">
        <v>53</v>
      </c>
      <c r="L16" t="s">
        <v>53</v>
      </c>
      <c r="M16" s="43">
        <v>64</v>
      </c>
    </row>
    <row r="17" spans="2:2" x14ac:dyDescent="0.3">
      <c r="B17" s="44" t="s">
        <v>60</v>
      </c>
    </row>
    <row r="18" spans="2:2" x14ac:dyDescent="0.3">
      <c r="B18" s="44" t="s">
        <v>51</v>
      </c>
    </row>
    <row r="19" spans="2:2" x14ac:dyDescent="0.3">
      <c r="B19" s="44" t="s">
        <v>52</v>
      </c>
    </row>
    <row r="20" spans="2:2" x14ac:dyDescent="0.3">
      <c r="B20" s="44" t="s">
        <v>53</v>
      </c>
    </row>
    <row r="21" spans="2:2" x14ac:dyDescent="0.3">
      <c r="B21" s="44" t="s">
        <v>54</v>
      </c>
    </row>
  </sheetData>
  <mergeCells count="1">
    <mergeCell ref="U4:V4"/>
  </mergeCells>
  <hyperlinks>
    <hyperlink ref="C2" r:id="rId10" xr:uid="{A62E0D42-8285-4E15-8524-83778CA59FDC}"/>
  </hyperlinks>
  <pageMargins left="0.7" right="0.7" top="0.75" bottom="0.75" header="0.3" footer="0.3"/>
  <tableParts count="1"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0E19D-FD1B-498A-B4B4-E6F5676B4D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Participant</vt:lpstr>
      <vt:lpstr>Relais</vt:lpstr>
      <vt:lpstr>Récap</vt:lpstr>
      <vt:lpstr>Paramètres</vt:lpstr>
      <vt:lpstr>l_Participant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Damaste .</cp:lastModifiedBy>
  <dcterms:created xsi:type="dcterms:W3CDTF">2024-07-03T11:36:35Z</dcterms:created>
  <dcterms:modified xsi:type="dcterms:W3CDTF">2024-07-05T01:22:46Z</dcterms:modified>
</cp:coreProperties>
</file>