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77E34529-6F5F-4860-ABF0-61F722391C89}" xr6:coauthVersionLast="47" xr6:coauthVersionMax="47" xr10:uidLastSave="{00000000-0000-0000-0000-000000000000}"/>
  <bookViews>
    <workbookView xWindow="-108" yWindow="-108" windowWidth="23256" windowHeight="12576" activeTab="1" xr2:uid="{1D135921-8E20-4A14-ACAE-BA302317A1BE}"/>
  </bookViews>
  <sheets>
    <sheet name="Participant" sheetId="4" r:id="rId1"/>
    <sheet name="Relais" sheetId="2" r:id="rId2"/>
    <sheet name="Récap" sheetId="3" r:id="rId3"/>
    <sheet name="Paramètres" sheetId="5" r:id="rId4"/>
  </sheets>
  <definedNames>
    <definedName name="DonnéesExternes_1" localSheetId="3" hidden="1">Paramètres!$B$4:$B$24</definedName>
    <definedName name="l_Participant">Participant[Concat]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2" l="1"/>
  <c r="B10" i="2"/>
  <c r="B11" i="2"/>
  <c r="G11" i="2" s="1"/>
  <c r="D11" i="2"/>
  <c r="E11" i="2"/>
  <c r="H11" i="2"/>
  <c r="H8" i="2"/>
  <c r="H9" i="2"/>
  <c r="H10" i="2"/>
  <c r="G10" i="2"/>
  <c r="D10" i="2"/>
  <c r="E10" i="2"/>
  <c r="D9" i="2"/>
  <c r="E9" i="2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8" i="2"/>
  <c r="D8" i="2"/>
  <c r="B8" i="2"/>
  <c r="D10" i="3" l="1"/>
  <c r="C5" i="3"/>
  <c r="C3" i="3"/>
  <c r="C10" i="3"/>
  <c r="C9" i="3"/>
  <c r="C8" i="3"/>
  <c r="D9" i="3"/>
  <c r="C3" i="2"/>
  <c r="C4" i="3"/>
  <c r="C6" i="3"/>
  <c r="C7" i="3"/>
  <c r="G3" i="2" l="1"/>
  <c r="C4" i="2"/>
  <c r="D3" i="2"/>
  <c r="E3" i="2"/>
  <c r="C5" i="2" l="1"/>
  <c r="G4" i="2"/>
  <c r="D4" i="2"/>
  <c r="E4" i="2"/>
  <c r="D5" i="2" l="1"/>
  <c r="G5" i="2"/>
  <c r="E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CF3F4E1-DF0B-4542-9B76-609A560F49CF}" keepAlive="1" name="Requête - Participant" description="Connexion à la requête « Participant » dans le classeur." type="5" refreshedVersion="8" background="1" saveData="1">
    <dbPr connection="Provider=Microsoft.Mashup.OleDb.1;Data Source=$Workbook$;Location=Participant;Extended Properties=&quot;&quot;" command="SELECT * FROM [Participant]"/>
  </connection>
</connections>
</file>

<file path=xl/sharedStrings.xml><?xml version="1.0" encoding="utf-8"?>
<sst xmlns="http://schemas.openxmlformats.org/spreadsheetml/2006/main" count="92" uniqueCount="87">
  <si>
    <t>NOM</t>
  </si>
  <si>
    <t>PRENOM</t>
  </si>
  <si>
    <t>AGE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</si>
  <si>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</si>
  <si>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</si>
  <si>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</si>
  <si>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</si>
  <si>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</si>
  <si>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</si>
  <si>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</si>
  <si>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</si>
  <si>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</si>
  <si>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</si>
  <si>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</si>
  <si>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</si>
  <si>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</si>
  <si>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</si>
  <si>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</si>
  <si>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</si>
  <si>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</si>
  <si>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</si>
  <si>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</si>
  <si>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</si>
  <si>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</si>
  <si>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</si>
  <si>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</si>
  <si>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</si>
  <si>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</si>
  <si>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</si>
  <si>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</si>
  <si>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</si>
  <si>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</si>
  <si>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</si>
  <si>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</si>
  <si>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</si>
  <si>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NOM17</t>
  </si>
  <si>
    <t>PRENOM17</t>
  </si>
  <si>
    <t>NOM18</t>
  </si>
  <si>
    <t>PRENOM18</t>
  </si>
  <si>
    <t>NOM19</t>
  </si>
  <si>
    <t>PRENOM19</t>
  </si>
  <si>
    <t>NOM20</t>
  </si>
  <si>
    <t>PRENOM20</t>
  </si>
  <si>
    <t>RELAIS N°</t>
  </si>
  <si>
    <t>TEMPS THEORIQUE</t>
  </si>
  <si>
    <t>TEMPS REEL</t>
  </si>
  <si>
    <t>Nom</t>
  </si>
  <si>
    <t>Prénom</t>
  </si>
  <si>
    <t>Age</t>
  </si>
  <si>
    <t>https://forum.excel-pratique.com/excel/formule-excel-et-vba-194318</t>
  </si>
  <si>
    <t>Temps théorique</t>
  </si>
  <si>
    <t>Relais en cours</t>
  </si>
  <si>
    <t>Prochain relais</t>
  </si>
  <si>
    <t xml:space="preserve"> N° relais</t>
  </si>
  <si>
    <t>Nom14</t>
  </si>
  <si>
    <t>Temps total</t>
  </si>
  <si>
    <t>Nombre total de relais</t>
  </si>
  <si>
    <t xml:space="preserve">Nombre de participant unique </t>
  </si>
  <si>
    <t>Moyenne d'age</t>
  </si>
  <si>
    <t>Participant le plus jeune</t>
  </si>
  <si>
    <t>Participant le plus age</t>
  </si>
  <si>
    <t>Relais le plus long (Participant + Temps)</t>
  </si>
  <si>
    <t>Personne à avoir fait le plus de relais (Participant + Nombre)</t>
  </si>
  <si>
    <t>Concat</t>
  </si>
  <si>
    <t>NOM10PRENOM1019</t>
  </si>
  <si>
    <t>NOM11PRENOM1120</t>
  </si>
  <si>
    <t>NOM12PRENOM1221</t>
  </si>
  <si>
    <t>NOM13PRENOM1322</t>
  </si>
  <si>
    <t>NOM14PRENOM1423</t>
  </si>
  <si>
    <t>NOM15PRENOM1524</t>
  </si>
  <si>
    <t>NOM16PRENOM1625</t>
  </si>
  <si>
    <t>NOM17PRENOM1726</t>
  </si>
  <si>
    <t>NOM18PRENOM1827</t>
  </si>
  <si>
    <t>NOM19PRENOM1928</t>
  </si>
  <si>
    <t>NOM1PRENOM110</t>
  </si>
  <si>
    <t>NOM20PRENOM2029</t>
  </si>
  <si>
    <t>NOM2PRENOM211</t>
  </si>
  <si>
    <t>NOM3PRENOM312</t>
  </si>
  <si>
    <t>NOM4PRENOM413</t>
  </si>
  <si>
    <t>NOM5PRENOM514</t>
  </si>
  <si>
    <t>NOM6PRENOM615</t>
  </si>
  <si>
    <t>NOM7PRENOM716</t>
  </si>
  <si>
    <t>NOM8PRENOM817</t>
  </si>
  <si>
    <t>NOM9PRENOM918</t>
  </si>
  <si>
    <t>Nom17</t>
  </si>
  <si>
    <t>Nb relais</t>
  </si>
  <si>
    <t>Nom13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</si>
</sst>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6" fontId="0" fillId="0" borderId="1" xfId="0" applyNumberFormat="1" applyBorder="1" applyAlignment="1">
      <alignment horizontal="center" vertical="center"/>
    </xf>
    <xf numFmtId="46" fontId="0" fillId="0" borderId="6" xfId="0" applyNumberFormat="1" applyBorder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2"/>
    </xf>
    <xf numFmtId="0" fontId="2" fillId="0" borderId="0" xfId="1"/>
    <xf numFmtId="0" fontId="1" fillId="0" borderId="1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1" fillId="0" borderId="6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3" xfId="0" applyBorder="1" applyAlignment="1">
      <alignment horizontal="left" vertical="center" wrapText="1" indent="1"/>
    </xf>
    <xf numFmtId="0" fontId="0" fillId="0" borderId="1" xfId="0" applyBorder="1" applyAlignment="1">
      <alignment horizontal="right" indent="1"/>
    </xf>
    <xf numFmtId="0" fontId="0" fillId="0" borderId="7" xfId="0" applyBorder="1" applyAlignment="1">
      <alignment horizontal="left" vertical="center" indent="1"/>
    </xf>
    <xf numFmtId="0" fontId="0" fillId="0" borderId="8" xfId="0" applyBorder="1" applyAlignment="1">
      <alignment horizontal="left" vertical="center" indent="1"/>
    </xf>
    <xf numFmtId="0" fontId="0" fillId="0" borderId="8" xfId="0" applyBorder="1" applyAlignment="1">
      <alignment horizontal="center" vertical="center"/>
    </xf>
    <xf numFmtId="46" fontId="0" fillId="0" borderId="9" xfId="0" applyNumberFormat="1" applyBorder="1" applyAlignment="1">
      <alignment horizontal="center" vertical="center"/>
    </xf>
    <xf numFmtId="46" fontId="0" fillId="0" borderId="7" xfId="0" applyNumberFormat="1" applyBorder="1" applyAlignment="1">
      <alignment horizontal="center" vertical="center"/>
    </xf>
    <xf numFmtId="46" fontId="0" fillId="0" borderId="1" xfId="0" applyNumberForma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0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0">
    <dxf>
      <numFmt numFmtId="0" formatCode="General"/>
      <alignment horizontal="center" vertical="center" textRotation="0" wrapText="0" indent="0" justifyLastLine="0" shrinkToFit="0" readingOrder="0"/>
    </dxf>
    <dxf>
      <numFmt numFmtId="31" formatCode="[h]:mm:ss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numFmt numFmtId="31" formatCode="[h]:mm:ss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relativeIndent="1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relativeIndent="1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left" vertical="center" textRotation="0" wrapText="0" relative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182880</xdr:colOff>
      <xdr:row>0</xdr:row>
      <xdr:rowOff>106680</xdr:rowOff>
    </xdr:from>
    <xdr:to>
      <xdr:col>2</xdr:col>
      <xdr:colOff>377940</xdr:colOff>
      <xdr:row>0</xdr:row>
      <xdr:rowOff>430680</xdr:rowOff>
    </xdr:to>
    <xdr:sp macro="[0]!SaisieParticipa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41960" y="106680"/>
          <a:ext cx="1620000" cy="324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Nouveau participant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457200</xdr:colOff>
      <xdr:row>1</xdr:row>
      <xdr:rowOff>167640</xdr:rowOff>
    </xdr:from>
    <xdr:to>
      <xdr:col>10</xdr:col>
      <xdr:colOff>149340</xdr:colOff>
      <xdr:row>2</xdr:row>
      <xdr:rowOff>125880</xdr:rowOff>
    </xdr:to>
    <xdr:sp macro="[0]!SaisieRel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5490D07-A890-4248-BD94-5A52B6548085}"/>
            </a:ext>
          </a:extLst>
        </xdr:cNvPr>
        <xdr:cNvSpPr/>
      </xdr:nvSpPr>
      <xdr:spPr>
        <a:xfrm>
          <a:off x="8130540" y="350520"/>
          <a:ext cx="1620000" cy="324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Nouveau relais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ABAB9E3C-222C-4190-9843-0154666AD558}" autoFormatId="16" applyNumberFormats="0" applyBorderFormats="0" applyFontFormats="0" applyPatternFormats="0" applyAlignmentFormats="0" applyWidthHeightFormats="0">
  <queryTableRefresh nextId="3">
    <queryTableFields count="1">
      <queryTableField id="2" name="Concat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F6B8ADF-E29F-4F00-A16D-ADA84F8CF66F}" name="t_Participant" displayName="t_Participant" ref="B2:E22" totalsRowShown="0" headerRowDxfId="19" dataDxfId="18">
  <autoFilter ref="B2:E22" xr:uid="{AF6B8ADF-E29F-4F00-A16D-ADA84F8CF66F}">
    <filterColumn colId="0" hiddenButton="1"/>
    <filterColumn colId="1" hiddenButton="1"/>
    <filterColumn colId="2" hiddenButton="1"/>
    <filterColumn colId="3" hiddenButton="1"/>
  </autoFilter>
  <tableColumns count="4">
    <tableColumn id="1" xr3:uid="{E6BB73E8-7A13-472C-AD2F-C7752DD89137}" name="Nom" dataDxfId="17"/>
    <tableColumn id="2" xr3:uid="{DA7064B5-F66A-4D30-BDAF-35E62D04504B}" name="Prénom" dataDxfId="16"/>
    <tableColumn id="3" xr3:uid="{41EF222C-06DC-4B6E-9317-E2F237AECB8D}" name="Age" dataDxfId="15"/>
    <tableColumn id="4" xr3:uid="{D5765CFF-E66A-4044-BC35-BC5C762118D7}" name="Concat" dataDxfId="14">
      <calculatedColumnFormula>_xlfn.CONCAT(t_Participant[[#This Row],[Nom]:[Age]])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427D552-F32B-4175-AF48-06033CA44323}" name="t_Relais" displayName="t_Relais" ref="B7:H11" totalsRowShown="0" headerRowDxfId="13" dataDxfId="11" headerRowBorderDxfId="12" tableBorderDxfId="10" totalsRowBorderDxfId="9">
  <autoFilter ref="B7:H11" xr:uid="{6427D552-F32B-4175-AF48-06033CA4432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B002E53F-3819-41B7-9A6A-A81F2634DD19}" name="RELAIS N°" dataDxfId="8">
      <calculatedColumnFormula>IF(t_Relais[[#This Row],[NOM]]&lt;&gt;"",ROW()-7,"")</calculatedColumnFormula>
    </tableColumn>
    <tableColumn id="2" xr3:uid="{97CF26CC-B259-4C87-9953-19A14009DB31}" name="NOM" dataDxfId="7"/>
    <tableColumn id="3" xr3:uid="{9DEA3D87-69D2-4410-A15D-E7D353DA654B}" name="PRENOM" dataDxfId="6">
      <calculatedColumnFormula>IF(t_Relais[[#This Row],[NOM]]&lt;&gt;"",_xlfn.XLOOKUP(t_Relais[[#This Row],[NOM]],t_Participant[Nom],t_Participant[Prénom],,0,1),"")</calculatedColumnFormula>
    </tableColumn>
    <tableColumn id="4" xr3:uid="{E512D5AA-5252-49BE-98BB-AE9B6BA11276}" name="AGE" dataDxfId="5">
      <calculatedColumnFormula>IF(t_Relais[[#This Row],[NOM]]&lt;&gt;"",_xlfn.XLOOKUP(t_Relais[[#This Row],[NOM]],t_Participant[Nom],t_Participant[Age],,0,1),"")</calculatedColumnFormula>
    </tableColumn>
    <tableColumn id="5" xr3:uid="{BA31B6F5-2456-4F75-AE79-68CFB12C4B5A}" name="TEMPS THEORIQUE" dataDxfId="4"/>
    <tableColumn id="6" xr3:uid="{6DA4F637-0722-47EE-A969-7C2EF47CB204}" name="TEMPS REEL" dataDxfId="1">
      <calculatedColumnFormula>IF(t_Relais[[#This Row],[RELAIS N°]]&lt;&gt;"",0,"")</calculatedColumnFormula>
    </tableColumn>
    <tableColumn id="7" xr3:uid="{4CD7AEAF-8A23-4952-BCFC-EE1160B4C40F}" name="Nb relais" dataDxfId="0">
      <calculatedColumnFormula>COUNTIF(t_Relais[[#This Row],[NOM]]:$C$8,t_Relais[[#This Row],[NOM]])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4065EA-C1E7-4164-B13E-DC06A651CCD2}" name="Participant" displayName="Participant" ref="B4:B24" tableType="queryTable" totalsRowShown="0" headerRowDxfId="3" dataDxfId="2">
  <autoFilter ref="B4:B24" xr:uid="{D74065EA-C1E7-4164-B13E-DC06A651CCD2}">
    <filterColumn colId="0" hiddenButton="1"/>
  </autoFilter>
  <tableColumns count="1">
    <tableColumn id="1" xr3:uid="{6D6769EC-6B16-4264-97E7-897E4BB52562}" uniqueName="1" name="Concat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hyperlink" Target="https://forum.excel-pratique.com/excel/formule-excel-et-vba-1943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2EFC4-73E7-4B7D-8E12-AD8A3F8187E4}">
  <sheetPr codeName="Feuil1"/>
  <dimension ref="B1:F22"/>
  <sheetViews>
    <sheetView showGridLines="0" workbookViewId="0">
      <selection activeCell="G2" sqref="G2"/>
    </sheetView>
  </sheetViews>
  <sheetFormatPr baseColWidth="10" defaultRowHeight="14.4" outlineLevelCol="1" x14ac:dyDescent="0.3"/>
  <cols>
    <col min="1" max="1" width="3.77734375" style="11" customWidth="1"/>
    <col min="2" max="2" width="20.77734375" style="11" customWidth="1"/>
    <col min="3" max="3" width="15.77734375" style="11" customWidth="1"/>
    <col min="4" max="4" width="8.77734375" style="11" customWidth="1"/>
    <col min="5" max="5" width="19.5546875" style="11" hidden="1" customWidth="1" outlineLevel="1"/>
    <col min="6" max="6" width="11.5546875" style="11" collapsed="1"/>
    <col min="7" max="16384" width="11.5546875" style="11"/>
  </cols>
  <sheetData>
    <row r="1" spans="2:5" ht="42.6" customHeight="1" x14ac:dyDescent="0.3"/>
    <row r="2" spans="2:5" x14ac:dyDescent="0.3">
      <c r="B2" s="14" t="s">
        <v>46</v>
      </c>
      <c r="C2" s="12" t="s">
        <v>47</v>
      </c>
      <c r="D2" s="1" t="s">
        <v>48</v>
      </c>
      <c r="E2" s="12" t="s">
        <v>63</v>
      </c>
    </row>
    <row r="3" spans="2:5" x14ac:dyDescent="0.3">
      <c r="B3" s="14" t="s">
        <v>3</v>
      </c>
      <c r="C3" s="12" t="s">
        <v>4</v>
      </c>
      <c r="D3" s="13">
        <v>10</v>
      </c>
      <c r="E3" s="12" t="str">
        <f>_xlfn.CONCAT(t_Participant[[#This Row],[Nom]:[Age]])</f>
        <v>NOM1PRENOM110</v>
      </c>
    </row>
    <row r="4" spans="2:5" x14ac:dyDescent="0.3">
      <c r="B4" s="14" t="s">
        <v>5</v>
      </c>
      <c r="C4" s="12" t="s">
        <v>6</v>
      </c>
      <c r="D4" s="1">
        <v>11</v>
      </c>
      <c r="E4" s="12" t="str">
        <f>_xlfn.CONCAT(t_Participant[[#This Row],[Nom]:[Age]])</f>
        <v>NOM2PRENOM211</v>
      </c>
    </row>
    <row r="5" spans="2:5" x14ac:dyDescent="0.3">
      <c r="B5" s="14" t="s">
        <v>7</v>
      </c>
      <c r="C5" s="12" t="s">
        <v>8</v>
      </c>
      <c r="D5" s="1">
        <v>12</v>
      </c>
      <c r="E5" s="12" t="str">
        <f>_xlfn.CONCAT(t_Participant[[#This Row],[Nom]:[Age]])</f>
        <v>NOM3PRENOM312</v>
      </c>
    </row>
    <row r="6" spans="2:5" x14ac:dyDescent="0.3">
      <c r="B6" s="14" t="s">
        <v>9</v>
      </c>
      <c r="C6" s="12" t="s">
        <v>10</v>
      </c>
      <c r="D6" s="1">
        <v>13</v>
      </c>
      <c r="E6" s="12" t="str">
        <f>_xlfn.CONCAT(t_Participant[[#This Row],[Nom]:[Age]])</f>
        <v>NOM4PRENOM413</v>
      </c>
    </row>
    <row r="7" spans="2:5" x14ac:dyDescent="0.3">
      <c r="B7" s="14" t="s">
        <v>11</v>
      </c>
      <c r="C7" s="12" t="s">
        <v>12</v>
      </c>
      <c r="D7" s="1">
        <v>14</v>
      </c>
      <c r="E7" s="12" t="str">
        <f>_xlfn.CONCAT(t_Participant[[#This Row],[Nom]:[Age]])</f>
        <v>NOM5PRENOM514</v>
      </c>
    </row>
    <row r="8" spans="2:5" x14ac:dyDescent="0.3">
      <c r="B8" s="14" t="s">
        <v>13</v>
      </c>
      <c r="C8" s="12" t="s">
        <v>14</v>
      </c>
      <c r="D8" s="1">
        <v>15</v>
      </c>
      <c r="E8" s="12" t="str">
        <f>_xlfn.CONCAT(t_Participant[[#This Row],[Nom]:[Age]])</f>
        <v>NOM6PRENOM615</v>
      </c>
    </row>
    <row r="9" spans="2:5" x14ac:dyDescent="0.3">
      <c r="B9" s="14" t="s">
        <v>15</v>
      </c>
      <c r="C9" s="12" t="s">
        <v>16</v>
      </c>
      <c r="D9" s="1">
        <v>16</v>
      </c>
      <c r="E9" s="12" t="str">
        <f>_xlfn.CONCAT(t_Participant[[#This Row],[Nom]:[Age]])</f>
        <v>NOM7PRENOM716</v>
      </c>
    </row>
    <row r="10" spans="2:5" x14ac:dyDescent="0.3">
      <c r="B10" s="14" t="s">
        <v>17</v>
      </c>
      <c r="C10" s="12" t="s">
        <v>18</v>
      </c>
      <c r="D10" s="1">
        <v>17</v>
      </c>
      <c r="E10" s="12" t="str">
        <f>_xlfn.CONCAT(t_Participant[[#This Row],[Nom]:[Age]])</f>
        <v>NOM8PRENOM817</v>
      </c>
    </row>
    <row r="11" spans="2:5" x14ac:dyDescent="0.3">
      <c r="B11" s="14" t="s">
        <v>19</v>
      </c>
      <c r="C11" s="12" t="s">
        <v>20</v>
      </c>
      <c r="D11" s="1">
        <v>18</v>
      </c>
      <c r="E11" s="12" t="str">
        <f>_xlfn.CONCAT(t_Participant[[#This Row],[Nom]:[Age]])</f>
        <v>NOM9PRENOM918</v>
      </c>
    </row>
    <row r="12" spans="2:5" x14ac:dyDescent="0.3">
      <c r="B12" s="14" t="s">
        <v>21</v>
      </c>
      <c r="C12" s="12" t="s">
        <v>22</v>
      </c>
      <c r="D12" s="1">
        <v>19</v>
      </c>
      <c r="E12" s="12" t="str">
        <f>_xlfn.CONCAT(t_Participant[[#This Row],[Nom]:[Age]])</f>
        <v>NOM10PRENOM1019</v>
      </c>
    </row>
    <row r="13" spans="2:5" x14ac:dyDescent="0.3">
      <c r="B13" s="14" t="s">
        <v>23</v>
      </c>
      <c r="C13" s="12" t="s">
        <v>24</v>
      </c>
      <c r="D13" s="1">
        <v>20</v>
      </c>
      <c r="E13" s="12" t="str">
        <f>_xlfn.CONCAT(t_Participant[[#This Row],[Nom]:[Age]])</f>
        <v>NOM11PRENOM1120</v>
      </c>
    </row>
    <row r="14" spans="2:5" x14ac:dyDescent="0.3">
      <c r="B14" s="14" t="s">
        <v>25</v>
      </c>
      <c r="C14" s="12" t="s">
        <v>26</v>
      </c>
      <c r="D14" s="1">
        <v>21</v>
      </c>
      <c r="E14" s="12" t="str">
        <f>_xlfn.CONCAT(t_Participant[[#This Row],[Nom]:[Age]])</f>
        <v>NOM12PRENOM1221</v>
      </c>
    </row>
    <row r="15" spans="2:5" x14ac:dyDescent="0.3">
      <c r="B15" s="14" t="s">
        <v>27</v>
      </c>
      <c r="C15" s="12" t="s">
        <v>28</v>
      </c>
      <c r="D15" s="1">
        <v>22</v>
      </c>
      <c r="E15" s="12" t="str">
        <f>_xlfn.CONCAT(t_Participant[[#This Row],[Nom]:[Age]])</f>
        <v>NOM13PRENOM1322</v>
      </c>
    </row>
    <row r="16" spans="2:5" x14ac:dyDescent="0.3">
      <c r="B16" s="14" t="s">
        <v>29</v>
      </c>
      <c r="C16" s="12" t="s">
        <v>30</v>
      </c>
      <c r="D16" s="1">
        <v>23</v>
      </c>
      <c r="E16" s="12" t="str">
        <f>_xlfn.CONCAT(t_Participant[[#This Row],[Nom]:[Age]])</f>
        <v>NOM14PRENOM1423</v>
      </c>
    </row>
    <row r="17" spans="2:5" x14ac:dyDescent="0.3">
      <c r="B17" s="14" t="s">
        <v>31</v>
      </c>
      <c r="C17" s="12" t="s">
        <v>32</v>
      </c>
      <c r="D17" s="1">
        <v>24</v>
      </c>
      <c r="E17" s="12" t="str">
        <f>_xlfn.CONCAT(t_Participant[[#This Row],[Nom]:[Age]])</f>
        <v>NOM15PRENOM1524</v>
      </c>
    </row>
    <row r="18" spans="2:5" x14ac:dyDescent="0.3">
      <c r="B18" s="14" t="s">
        <v>33</v>
      </c>
      <c r="C18" s="12" t="s">
        <v>34</v>
      </c>
      <c r="D18" s="1">
        <v>25</v>
      </c>
      <c r="E18" s="12" t="str">
        <f>_xlfn.CONCAT(t_Participant[[#This Row],[Nom]:[Age]])</f>
        <v>NOM16PRENOM1625</v>
      </c>
    </row>
    <row r="19" spans="2:5" x14ac:dyDescent="0.3">
      <c r="B19" s="14" t="s">
        <v>35</v>
      </c>
      <c r="C19" s="12" t="s">
        <v>36</v>
      </c>
      <c r="D19" s="1">
        <v>26</v>
      </c>
      <c r="E19" s="12" t="str">
        <f>_xlfn.CONCAT(t_Participant[[#This Row],[Nom]:[Age]])</f>
        <v>NOM17PRENOM1726</v>
      </c>
    </row>
    <row r="20" spans="2:5" x14ac:dyDescent="0.3">
      <c r="B20" s="14" t="s">
        <v>37</v>
      </c>
      <c r="C20" s="12" t="s">
        <v>38</v>
      </c>
      <c r="D20" s="1">
        <v>27</v>
      </c>
      <c r="E20" s="12" t="str">
        <f>_xlfn.CONCAT(t_Participant[[#This Row],[Nom]:[Age]])</f>
        <v>NOM18PRENOM1827</v>
      </c>
    </row>
    <row r="21" spans="2:5" x14ac:dyDescent="0.3">
      <c r="B21" s="14" t="s">
        <v>39</v>
      </c>
      <c r="C21" s="12" t="s">
        <v>40</v>
      </c>
      <c r="D21" s="1">
        <v>28</v>
      </c>
      <c r="E21" s="12" t="str">
        <f>_xlfn.CONCAT(t_Participant[[#This Row],[Nom]:[Age]])</f>
        <v>NOM19PRENOM1928</v>
      </c>
    </row>
    <row r="22" spans="2:5" x14ac:dyDescent="0.3">
      <c r="B22" s="14" t="s">
        <v>41</v>
      </c>
      <c r="C22" s="12" t="s">
        <v>42</v>
      </c>
      <c r="D22" s="1">
        <v>29</v>
      </c>
      <c r="E22" s="12" t="str">
        <f>_xlfn.CONCAT(t_Participant[[#This Row],[Nom]:[Age]])</f>
        <v>NOM20PRENOM2029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F9B0A-74E1-4952-83B4-8207ABB5E0C4}">
  <sheetPr codeName="Feuil2"/>
  <dimension ref="B2:J11"/>
  <sheetViews>
    <sheetView showGridLines="0"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G10" sqref="G10"/>
    </sheetView>
  </sheetViews>
  <sheetFormatPr baseColWidth="10" defaultRowHeight="14.4" outlineLevelCol="1" x14ac:dyDescent="0.3"/>
  <cols>
    <col min="1" max="1" width="3.77734375" customWidth="1"/>
    <col min="2" max="2" width="14.109375" style="1" bestFit="1" customWidth="1"/>
    <col min="3" max="4" width="29.77734375" style="1" customWidth="1"/>
    <col min="5" max="5" width="8.88671875" style="1" bestFit="1" customWidth="1"/>
    <col min="6" max="7" width="12.77734375" style="10" customWidth="1"/>
    <col min="8" max="8" width="11.5546875" hidden="1" customWidth="1" outlineLevel="1"/>
    <col min="9" max="9" width="16.5546875" bestFit="1" customWidth="1" collapsed="1"/>
  </cols>
  <sheetData>
    <row r="2" spans="2:10" ht="28.8" x14ac:dyDescent="0.3">
      <c r="C2" s="16" t="s">
        <v>53</v>
      </c>
      <c r="D2" s="20" t="s">
        <v>46</v>
      </c>
      <c r="E2" s="22" t="s">
        <v>47</v>
      </c>
      <c r="F2" s="18"/>
      <c r="G2" s="19" t="s">
        <v>50</v>
      </c>
      <c r="J2" s="1"/>
    </row>
    <row r="3" spans="2:10" x14ac:dyDescent="0.3">
      <c r="B3" s="21" t="s">
        <v>51</v>
      </c>
      <c r="C3" s="3">
        <f>_xlfn.XLOOKUP(0,t_Relais[TEMPS REEL],t_Relais[RELAIS N°])</f>
        <v>3</v>
      </c>
      <c r="D3" s="21" t="str">
        <f>IFERROR(_xlfn.XLOOKUP($C3,t_Relais[RELAIS N°],t_Relais[NOM],,0,1),"")</f>
        <v>Nom17</v>
      </c>
      <c r="E3" s="23" t="str">
        <f>IFERROR(_xlfn.XLOOKUP($C3,t_Relais[RELAIS N°],t_Relais[PRENOM],,0,1),"")</f>
        <v>PRENOM17</v>
      </c>
      <c r="F3" s="17"/>
      <c r="G3" s="8">
        <f>IFERROR(_xlfn.XLOOKUP($C3,t_Relais[RELAIS N°],t_Relais[TEMPS THEORIQUE],,0,1),"")</f>
        <v>4.8726851851851855E-2</v>
      </c>
    </row>
    <row r="4" spans="2:10" x14ac:dyDescent="0.3">
      <c r="B4" s="21" t="s">
        <v>52</v>
      </c>
      <c r="C4" s="3">
        <f>C3+1</f>
        <v>4</v>
      </c>
      <c r="D4" s="21" t="str">
        <f>IFERROR(_xlfn.XLOOKUP($C4,t_Relais[RELAIS N°],t_Relais[NOM],,0,1),"")</f>
        <v>Nom13</v>
      </c>
      <c r="E4" s="23" t="str">
        <f>IFERROR(_xlfn.XLOOKUP($C4,t_Relais[RELAIS N°],t_Relais[PRENOM],,0,1),"")</f>
        <v>PRENOM13</v>
      </c>
      <c r="F4" s="17"/>
      <c r="G4" s="8">
        <f>IFERROR(_xlfn.XLOOKUP($C4,t_Relais[RELAIS N°],t_Relais[TEMPS THEORIQUE],,0,1),"")</f>
        <v>1.0590277777777778E-2</v>
      </c>
    </row>
    <row r="5" spans="2:10" x14ac:dyDescent="0.3">
      <c r="B5" s="21" t="s">
        <v>52</v>
      </c>
      <c r="C5" s="3">
        <f>C4+1</f>
        <v>5</v>
      </c>
      <c r="D5" s="21" t="str">
        <f>IFERROR(_xlfn.XLOOKUP($C5,t_Relais[RELAIS N°],t_Relais[NOM],,0,1),"")</f>
        <v/>
      </c>
      <c r="E5" s="23" t="str">
        <f>IFERROR(_xlfn.XLOOKUP($C5,t_Relais[RELAIS N°],t_Relais[PRENOM],,0,1),"")</f>
        <v/>
      </c>
      <c r="F5" s="17"/>
      <c r="G5" s="8" t="str">
        <f>IFERROR(_xlfn.XLOOKUP($C5,t_Relais[RELAIS N°],t_Relais[TEMPS THEORIQUE],,0,1),"")</f>
        <v/>
      </c>
    </row>
    <row r="6" spans="2:10" x14ac:dyDescent="0.3">
      <c r="F6" s="1"/>
      <c r="G6" s="1"/>
    </row>
    <row r="7" spans="2:10" s="4" customFormat="1" ht="28.8" x14ac:dyDescent="0.3">
      <c r="B7" s="5" t="s">
        <v>43</v>
      </c>
      <c r="C7" s="24" t="s">
        <v>0</v>
      </c>
      <c r="D7" s="24" t="s">
        <v>1</v>
      </c>
      <c r="E7" s="6" t="s">
        <v>2</v>
      </c>
      <c r="F7" s="6" t="s">
        <v>44</v>
      </c>
      <c r="G7" s="7" t="s">
        <v>45</v>
      </c>
      <c r="H7" s="6" t="s">
        <v>85</v>
      </c>
    </row>
    <row r="8" spans="2:10" x14ac:dyDescent="0.3">
      <c r="B8" s="2">
        <f>IF(t_Relais[[#This Row],[NOM]]&lt;&gt;"",ROW()-7,"")</f>
        <v>1</v>
      </c>
      <c r="C8" s="21" t="s">
        <v>54</v>
      </c>
      <c r="D8" s="21" t="str">
        <f>IF(t_Relais[[#This Row],[NOM]]&lt;&gt;"",_xlfn.XLOOKUP(t_Relais[[#This Row],[NOM]],t_Participant[Nom],t_Participant[Prénom],,0,1),"")</f>
        <v>PRENOM14</v>
      </c>
      <c r="E8" s="3">
        <f>IF(t_Relais[[#This Row],[NOM]]&lt;&gt;"",_xlfn.XLOOKUP(t_Relais[[#This Row],[NOM]],t_Participant[Nom],t_Participant[Age],,0,1),"")</f>
        <v>23</v>
      </c>
      <c r="F8" s="8">
        <v>3.1597222222222221E-2</v>
      </c>
      <c r="G8" s="9">
        <v>3.1944444444444442E-2</v>
      </c>
      <c r="H8" s="1">
        <f>COUNTIF(t_Relais[[#This Row],[NOM]]:$C$8,t_Relais[[#This Row],[NOM]])</f>
        <v>1</v>
      </c>
    </row>
    <row r="9" spans="2:10" x14ac:dyDescent="0.3">
      <c r="B9" s="2">
        <f>IF(t_Relais[[#This Row],[NOM]]&lt;&gt;"",ROW()-7,"")</f>
        <v>2</v>
      </c>
      <c r="C9" s="26" t="s">
        <v>54</v>
      </c>
      <c r="D9" s="27" t="str">
        <f>IF(t_Relais[[#This Row],[NOM]]&lt;&gt;"",_xlfn.XLOOKUP(t_Relais[[#This Row],[NOM]],t_Participant[Nom],t_Participant[Prénom],,0,1),"")</f>
        <v>PRENOM14</v>
      </c>
      <c r="E9" s="28">
        <f>IF(t_Relais[[#This Row],[NOM]]&lt;&gt;"",_xlfn.XLOOKUP(t_Relais[[#This Row],[NOM]],t_Participant[Nom],t_Participant[Age],,0,1),"")</f>
        <v>23</v>
      </c>
      <c r="F9" s="29">
        <v>1.0706018518518519E-2</v>
      </c>
      <c r="G9" s="30">
        <v>7.2916666666666668E-3</v>
      </c>
      <c r="H9" s="1">
        <f>COUNTIF(t_Relais[[#This Row],[NOM]]:$C$8,t_Relais[[#This Row],[NOM]])</f>
        <v>2</v>
      </c>
    </row>
    <row r="10" spans="2:10" x14ac:dyDescent="0.3">
      <c r="B10" s="2">
        <f>IF(t_Relais[[#This Row],[NOM]]&lt;&gt;"",ROW()-7,"")</f>
        <v>3</v>
      </c>
      <c r="C10" s="26" t="s">
        <v>84</v>
      </c>
      <c r="D10" s="27" t="str">
        <f>IF(t_Relais[[#This Row],[NOM]]&lt;&gt;"",_xlfn.XLOOKUP(t_Relais[[#This Row],[NOM]],t_Participant[Nom],t_Participant[Prénom],,0,1),"")</f>
        <v>PRENOM17</v>
      </c>
      <c r="E10" s="28">
        <f>IF(t_Relais[[#This Row],[NOM]]&lt;&gt;"",_xlfn.XLOOKUP(t_Relais[[#This Row],[NOM]],t_Participant[Nom],t_Participant[Age],,0,1),"")</f>
        <v>26</v>
      </c>
      <c r="F10" s="29">
        <v>4.8726851851851855E-2</v>
      </c>
      <c r="G10" s="30">
        <f>IF(t_Relais[[#This Row],[RELAIS N°]]&lt;&gt;"",0,"")</f>
        <v>0</v>
      </c>
      <c r="H10" s="1">
        <f>COUNTIF(t_Relais[[#This Row],[NOM]]:$C$8,t_Relais[[#This Row],[NOM]])</f>
        <v>1</v>
      </c>
    </row>
    <row r="11" spans="2:10" x14ac:dyDescent="0.3">
      <c r="B11" s="2">
        <f>IF(t_Relais[[#This Row],[NOM]]&lt;&gt;"",ROW()-7,"")</f>
        <v>4</v>
      </c>
      <c r="C11" s="26" t="s">
        <v>86</v>
      </c>
      <c r="D11" s="27" t="str">
        <f>IF(t_Relais[[#This Row],[NOM]]&lt;&gt;"",_xlfn.XLOOKUP(t_Relais[[#This Row],[NOM]],t_Participant[Nom],t_Participant[Prénom],,0,1),"")</f>
        <v>PRENOM13</v>
      </c>
      <c r="E11" s="28">
        <f>IF(t_Relais[[#This Row],[NOM]]&lt;&gt;"",_xlfn.XLOOKUP(t_Relais[[#This Row],[NOM]],t_Participant[Nom],t_Participant[Age],,0,1),"")</f>
        <v>22</v>
      </c>
      <c r="F11" s="29">
        <v>1.0590277777777778E-2</v>
      </c>
      <c r="G11" s="30">
        <f>IF(t_Relais[[#This Row],[RELAIS N°]]&lt;&gt;"",0,"")</f>
        <v>0</v>
      </c>
      <c r="H11" s="33">
        <f>COUNTIF(t_Relais[[#This Row],[NOM]]:$C$8,t_Relais[[#This Row],[NOM]])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42844-DEBC-4F22-AF68-67B562D2BCEF}">
  <sheetPr codeName="Feuil3"/>
  <dimension ref="B3:D10"/>
  <sheetViews>
    <sheetView showGridLines="0" zoomScale="115" zoomScaleNormal="115" workbookViewId="0">
      <selection activeCell="B3" sqref="B3:B10"/>
    </sheetView>
  </sheetViews>
  <sheetFormatPr baseColWidth="10" defaultRowHeight="14.4" x14ac:dyDescent="0.3"/>
  <cols>
    <col min="1" max="1" width="3.77734375" customWidth="1"/>
    <col min="2" max="2" width="55.77734375" customWidth="1"/>
    <col min="3" max="3" width="20.77734375" customWidth="1"/>
    <col min="4" max="4" width="7.77734375" customWidth="1"/>
    <col min="5" max="5" width="3.77734375" customWidth="1"/>
  </cols>
  <sheetData>
    <row r="3" spans="2:4" x14ac:dyDescent="0.3">
      <c r="B3" s="25" t="s">
        <v>55</v>
      </c>
      <c r="C3" s="31">
        <f>SUM(t_Relais[TEMPS REEL])</f>
        <v>3.923611111111111E-2</v>
      </c>
      <c r="D3" s="32"/>
    </row>
    <row r="4" spans="2:4" x14ac:dyDescent="0.3">
      <c r="B4" s="25" t="s">
        <v>56</v>
      </c>
      <c r="C4" s="32">
        <f>COUNT(t_Relais[RELAIS N°])</f>
        <v>4</v>
      </c>
      <c r="D4" s="32"/>
    </row>
    <row r="5" spans="2:4" x14ac:dyDescent="0.3">
      <c r="B5" s="25" t="s">
        <v>57</v>
      </c>
      <c r="C5" s="32">
        <f>COUNT(_xlfn.UNIQUE(t_Relais[RELAIS N°]))</f>
        <v>4</v>
      </c>
      <c r="D5" s="32"/>
    </row>
    <row r="6" spans="2:4" x14ac:dyDescent="0.3">
      <c r="B6" s="25" t="s">
        <v>58</v>
      </c>
      <c r="C6" s="32">
        <f>AVERAGE(t_Relais[AGE])</f>
        <v>23.5</v>
      </c>
      <c r="D6" s="32"/>
    </row>
    <row r="7" spans="2:4" x14ac:dyDescent="0.3">
      <c r="B7" s="25" t="s">
        <v>59</v>
      </c>
      <c r="C7" s="32">
        <f>MIN(t_Relais[AGE])</f>
        <v>22</v>
      </c>
      <c r="D7" s="32"/>
    </row>
    <row r="8" spans="2:4" x14ac:dyDescent="0.3">
      <c r="B8" s="25" t="s">
        <v>60</v>
      </c>
      <c r="C8" s="32">
        <f>MAX(t_Relais[AGE])</f>
        <v>26</v>
      </c>
      <c r="D8" s="32"/>
    </row>
    <row r="9" spans="2:4" x14ac:dyDescent="0.3">
      <c r="B9" s="25" t="s">
        <v>61</v>
      </c>
      <c r="C9" s="21" t="str">
        <f>_xlfn.XLOOKUP(MAX(t_Relais[TEMPS REEL]),t_Relais[TEMPS REEL],t_Relais[NOM])</f>
        <v>Nom14</v>
      </c>
      <c r="D9" s="8">
        <f>_xlfn.XLOOKUP(MAX(t_Relais[TEMPS REEL]),t_Relais[TEMPS REEL],t_Relais[TEMPS REEL])</f>
        <v>3.1944444444444442E-2</v>
      </c>
    </row>
    <row r="10" spans="2:4" x14ac:dyDescent="0.3">
      <c r="B10" s="25" t="s">
        <v>62</v>
      </c>
      <c r="C10" s="21" t="str">
        <f>_xlfn.XLOOKUP(MAX(t_Relais[Nb relais]),t_Relais[Nb relais],t_Relais[NOM])</f>
        <v>Nom14</v>
      </c>
      <c r="D10" s="3">
        <f>_xlfn.XLOOKUP(MAX(t_Relais[Nb relais]),t_Relais[Nb relais],t_Relais[Nb relais])</f>
        <v>2</v>
      </c>
    </row>
  </sheetData>
  <mergeCells count="6">
    <mergeCell ref="C8:D8"/>
    <mergeCell ref="C3:D3"/>
    <mergeCell ref="C4:D4"/>
    <mergeCell ref="C5:D5"/>
    <mergeCell ref="C6:D6"/>
    <mergeCell ref="C7:D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C93E9-23DD-4462-B5B3-99606B31DB70}">
  <sheetPr codeName="Feuil4"/>
  <dimension ref="B2:C24"/>
  <sheetViews>
    <sheetView showGridLines="0" workbookViewId="0">
      <selection activeCell="C15" sqref="C15"/>
    </sheetView>
  </sheetViews>
  <sheetFormatPr baseColWidth="10" defaultRowHeight="14.4" x14ac:dyDescent="0.3"/>
  <cols>
    <col min="1" max="1" width="3.77734375" customWidth="1"/>
    <col min="2" max="2" width="18.5546875" bestFit="1" customWidth="1"/>
    <col min="3" max="3" width="20.77734375" customWidth="1"/>
    <col min="4" max="4" width="3.77734375" customWidth="1"/>
  </cols>
  <sheetData>
    <row r="2" spans="2:3" x14ac:dyDescent="0.3">
      <c r="C2" s="15" t="s">
        <v>49</v>
      </c>
    </row>
    <row r="4" spans="2:3" x14ac:dyDescent="0.3">
      <c r="B4" t="s">
        <v>63</v>
      </c>
    </row>
    <row r="5" spans="2:3" x14ac:dyDescent="0.3">
      <c r="B5" t="s">
        <v>64</v>
      </c>
    </row>
    <row r="6" spans="2:3" x14ac:dyDescent="0.3">
      <c r="B6" t="s">
        <v>65</v>
      </c>
    </row>
    <row r="7" spans="2:3" x14ac:dyDescent="0.3">
      <c r="B7" t="s">
        <v>66</v>
      </c>
    </row>
    <row r="8" spans="2:3" x14ac:dyDescent="0.3">
      <c r="B8" t="s">
        <v>67</v>
      </c>
    </row>
    <row r="9" spans="2:3" x14ac:dyDescent="0.3">
      <c r="B9" t="s">
        <v>68</v>
      </c>
    </row>
    <row r="10" spans="2:3" x14ac:dyDescent="0.3">
      <c r="B10" t="s">
        <v>69</v>
      </c>
    </row>
    <row r="11" spans="2:3" x14ac:dyDescent="0.3">
      <c r="B11" t="s">
        <v>70</v>
      </c>
    </row>
    <row r="12" spans="2:3" x14ac:dyDescent="0.3">
      <c r="B12" t="s">
        <v>71</v>
      </c>
    </row>
    <row r="13" spans="2:3" x14ac:dyDescent="0.3">
      <c r="B13" t="s">
        <v>72</v>
      </c>
    </row>
    <row r="14" spans="2:3" x14ac:dyDescent="0.3">
      <c r="B14" t="s">
        <v>73</v>
      </c>
    </row>
    <row r="15" spans="2:3" x14ac:dyDescent="0.3">
      <c r="B15" t="s">
        <v>74</v>
      </c>
    </row>
    <row r="16" spans="2:3" x14ac:dyDescent="0.3">
      <c r="B16" t="s">
        <v>75</v>
      </c>
    </row>
    <row r="17" spans="2:2" x14ac:dyDescent="0.3">
      <c r="B17" t="s">
        <v>76</v>
      </c>
    </row>
    <row r="18" spans="2:2" x14ac:dyDescent="0.3">
      <c r="B18" t="s">
        <v>77</v>
      </c>
    </row>
    <row r="19" spans="2:2" x14ac:dyDescent="0.3">
      <c r="B19" t="s">
        <v>78</v>
      </c>
    </row>
    <row r="20" spans="2:2" x14ac:dyDescent="0.3">
      <c r="B20" t="s">
        <v>79</v>
      </c>
    </row>
    <row r="21" spans="2:2" x14ac:dyDescent="0.3">
      <c r="B21" t="s">
        <v>80</v>
      </c>
    </row>
    <row r="22" spans="2:2" x14ac:dyDescent="0.3">
      <c r="B22" t="s">
        <v>81</v>
      </c>
    </row>
    <row r="23" spans="2:2" x14ac:dyDescent="0.3">
      <c r="B23" t="s">
        <v>82</v>
      </c>
    </row>
    <row r="24" spans="2:2" x14ac:dyDescent="0.3">
      <c r="B24" t="s">
        <v>83</v>
      </c>
    </row>
  </sheetData>
  <hyperlinks>
    <hyperlink ref="C2" r:id="rId1" xr:uid="{A62E0D42-8285-4E15-8524-83778CA59FDC}"/>
  </hyperlinks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00E19D-FD1B-498A-B4B4-E6F5676B4DB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Participant</vt:lpstr>
      <vt:lpstr>Relais</vt:lpstr>
      <vt:lpstr>Récap</vt:lpstr>
      <vt:lpstr>Paramètres</vt:lpstr>
      <vt:lpstr>l_Participant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BODIN</dc:creator>
  <cp:lastModifiedBy>Damaste .</cp:lastModifiedBy>
  <dcterms:created xsi:type="dcterms:W3CDTF">2024-07-03T11:36:35Z</dcterms:created>
  <dcterms:modified xsi:type="dcterms:W3CDTF">2024-07-04T14:11:56Z</dcterms:modified>
</cp:coreProperties>
</file>