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AF572456-2BD0-43BF-9D94-5AB46FCDB0EF}" xr6:coauthVersionLast="47" xr6:coauthVersionMax="47" xr10:uidLastSave="{00000000-0000-0000-0000-000000000000}"/>
  <bookViews>
    <workbookView xWindow="-108" yWindow="-108" windowWidth="23256" windowHeight="12576" activeTab="1" xr2:uid="{2673C9BC-EEC9-42A6-98C6-97578288EB28}"/>
  </bookViews>
  <sheets>
    <sheet name="Data" sheetId="2" r:id="rId1"/>
    <sheet name="Paramètres" sheetId="1" r:id="rId2"/>
  </sheets>
  <definedNames>
    <definedName name="DonnéesExternes_1" localSheetId="0" hidden="1">Data!$B$19:$I$29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0" i="2" l="1"/>
  <c r="E30" i="2"/>
  <c r="F30" i="2"/>
  <c r="G30" i="2"/>
  <c r="H30" i="2"/>
  <c r="I30" i="2"/>
  <c r="J30" i="2"/>
  <c r="C30" i="2"/>
  <c r="J20" i="2"/>
  <c r="J21" i="2"/>
  <c r="J22" i="2"/>
  <c r="J23" i="2"/>
  <c r="J24" i="2"/>
  <c r="J25" i="2"/>
  <c r="J26" i="2"/>
  <c r="J27" i="2"/>
  <c r="J28" i="2"/>
  <c r="J29" i="2"/>
  <c r="D16" i="2"/>
  <c r="E16" i="2"/>
  <c r="F16" i="2"/>
  <c r="G16" i="2"/>
  <c r="H16" i="2"/>
  <c r="I16" i="2"/>
  <c r="C16" i="2"/>
  <c r="J6" i="2"/>
  <c r="J7" i="2"/>
  <c r="J8" i="2"/>
  <c r="J9" i="2"/>
  <c r="J10" i="2"/>
  <c r="J11" i="2"/>
  <c r="J12" i="2"/>
  <c r="J13" i="2"/>
  <c r="J14" i="2"/>
  <c r="J15" i="2"/>
  <c r="S15" i="2"/>
  <c r="R15" i="2"/>
  <c r="Q15" i="2"/>
  <c r="P15" i="2"/>
  <c r="O15" i="2"/>
  <c r="N15" i="2"/>
  <c r="M15" i="2"/>
  <c r="S14" i="2"/>
  <c r="R14" i="2"/>
  <c r="Q14" i="2"/>
  <c r="P14" i="2"/>
  <c r="O14" i="2"/>
  <c r="N14" i="2"/>
  <c r="M14" i="2"/>
  <c r="S13" i="2"/>
  <c r="R13" i="2"/>
  <c r="Q13" i="2"/>
  <c r="P13" i="2"/>
  <c r="O13" i="2"/>
  <c r="N13" i="2"/>
  <c r="M13" i="2"/>
  <c r="S12" i="2"/>
  <c r="R12" i="2"/>
  <c r="Q12" i="2"/>
  <c r="P12" i="2"/>
  <c r="O12" i="2"/>
  <c r="N12" i="2"/>
  <c r="M12" i="2"/>
  <c r="S11" i="2"/>
  <c r="R11" i="2"/>
  <c r="Q11" i="2"/>
  <c r="P11" i="2"/>
  <c r="O11" i="2"/>
  <c r="N11" i="2"/>
  <c r="M11" i="2"/>
  <c r="S10" i="2"/>
  <c r="R10" i="2"/>
  <c r="Q10" i="2"/>
  <c r="P10" i="2"/>
  <c r="O10" i="2"/>
  <c r="N10" i="2"/>
  <c r="M10" i="2"/>
  <c r="S9" i="2"/>
  <c r="R9" i="2"/>
  <c r="Q9" i="2"/>
  <c r="P9" i="2"/>
  <c r="O9" i="2"/>
  <c r="N9" i="2"/>
  <c r="M9" i="2"/>
  <c r="S8" i="2"/>
  <c r="R8" i="2"/>
  <c r="Q8" i="2"/>
  <c r="P8" i="2"/>
  <c r="O8" i="2"/>
  <c r="N8" i="2"/>
  <c r="M8" i="2"/>
  <c r="S7" i="2"/>
  <c r="R7" i="2"/>
  <c r="Q7" i="2"/>
  <c r="P7" i="2"/>
  <c r="P16" i="2" s="1"/>
  <c r="O7" i="2"/>
  <c r="N7" i="2"/>
  <c r="M7" i="2"/>
  <c r="S6" i="2"/>
  <c r="S16" i="2" s="1"/>
  <c r="R6" i="2"/>
  <c r="R16" i="2" s="1"/>
  <c r="Q6" i="2"/>
  <c r="Q16" i="2" s="1"/>
  <c r="P6" i="2"/>
  <c r="O6" i="2"/>
  <c r="O16" i="2" s="1"/>
  <c r="N6" i="2"/>
  <c r="N16" i="2" s="1"/>
  <c r="M6" i="2"/>
  <c r="M16" i="2" s="1"/>
  <c r="N3" i="2"/>
  <c r="J16" i="2" l="1"/>
  <c r="T6" i="2"/>
  <c r="T16" i="2" s="1"/>
  <c r="T8" i="2"/>
  <c r="T10" i="2"/>
  <c r="T12" i="2"/>
  <c r="T14" i="2"/>
  <c r="T7" i="2"/>
  <c r="T11" i="2"/>
  <c r="T15" i="2"/>
  <c r="T9" i="2"/>
  <c r="T1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B735561-6B44-418E-878D-AB5753CAD6DE}" keepAlive="1" name="Requête - Barème" description="Connexion à la requête « Barème » dans le classeur." type="5" refreshedVersion="0" background="1">
    <dbPr connection="Provider=Microsoft.Mashup.OleDb.1;Data Source=$Workbook$;Location=Barème;Extended Properties=&quot;&quot;" command="SELECT * FROM [Barème]"/>
  </connection>
  <connection id="2" xr16:uid="{4DE60810-B398-4657-B9E1-C339A22F365B}" keepAlive="1" name="Requête - Créneau" description="Connexion à la requête « Créneau » dans le classeur." type="5" refreshedVersion="0" background="1">
    <dbPr connection="Provider=Microsoft.Mashup.OleDb.1;Data Source=$Workbook$;Location=Créneau;Extended Properties=&quot;&quot;" command="SELECT * FROM [Créneau]"/>
  </connection>
  <connection id="3" xr16:uid="{1900A5FB-6FC6-437D-8F1D-008DF26E80DE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4" xr16:uid="{4C6D35E3-2558-4FD5-9B8F-2107F4066DDA}" keepAlive="1" name="Requête - Terrain utilisé" description="Connexion à la requête « Terrain utilisé » dans le classeur." type="5" refreshedVersion="0" background="1">
    <dbPr connection="Provider=Microsoft.Mashup.OleDb.1;Data Source=$Workbook$;Location=&quot;Terrain utilisé&quot;;Extended Properties=&quot;&quot;" command="SELECT * FROM [Terrain utilisé]"/>
  </connection>
</connections>
</file>

<file path=xl/sharedStrings.xml><?xml version="1.0" encoding="utf-8"?>
<sst xmlns="http://schemas.openxmlformats.org/spreadsheetml/2006/main" count="94" uniqueCount="26">
  <si>
    <t>Jour</t>
  </si>
  <si>
    <t>8h00-9h30</t>
  </si>
  <si>
    <t>9h30-11h00</t>
  </si>
  <si>
    <t>11h00-12h30</t>
  </si>
  <si>
    <t>12h30-14h00</t>
  </si>
  <si>
    <t>14h00-15h30</t>
  </si>
  <si>
    <t>15h30-17h00</t>
  </si>
  <si>
    <t>17h00-18h30</t>
  </si>
  <si>
    <t>18h30-20h00</t>
  </si>
  <si>
    <t>20h00-21h30</t>
  </si>
  <si>
    <t>21h30-23h00</t>
  </si>
  <si>
    <t>Lundi</t>
  </si>
  <si>
    <t>Mardi</t>
  </si>
  <si>
    <t>Mercredi</t>
  </si>
  <si>
    <t>Jeudi</t>
  </si>
  <si>
    <t>Vendredi</t>
  </si>
  <si>
    <t>Samedi</t>
  </si>
  <si>
    <t>Dimanche</t>
  </si>
  <si>
    <t>Id</t>
  </si>
  <si>
    <t>Créneau</t>
  </si>
  <si>
    <t>Nombre de terrain</t>
  </si>
  <si>
    <t>Terrains utilisés</t>
  </si>
  <si>
    <t>Heure</t>
  </si>
  <si>
    <t>Total</t>
  </si>
  <si>
    <t>Pourcentage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</si>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</sst>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0"/>
      <name val="Arial"/>
      <family val="2"/>
    </font>
    <font>
      <sz val="1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4" fillId="0" borderId="0" xfId="0" applyFont="1"/>
    <xf numFmtId="0" fontId="0" fillId="0" borderId="0" xfId="0" applyBorder="1"/>
    <xf numFmtId="0" fontId="4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9" fontId="3" fillId="0" borderId="0" xfId="0" applyNumberFormat="1" applyFont="1" applyBorder="1" applyAlignment="1">
      <alignment horizontal="center"/>
    </xf>
    <xf numFmtId="0" fontId="5" fillId="0" borderId="0" xfId="0" applyFont="1" applyBorder="1" applyAlignment="1"/>
    <xf numFmtId="0" fontId="6" fillId="2" borderId="0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3" borderId="2" xfId="0" applyNumberFormat="1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6" fillId="2" borderId="0" xfId="0" applyFont="1" applyFill="1" applyBorder="1" applyAlignment="1">
      <alignment horizontal="right" indent="1"/>
    </xf>
    <xf numFmtId="10" fontId="0" fillId="3" borderId="3" xfId="0" applyNumberFormat="1" applyFont="1" applyFill="1" applyBorder="1" applyAlignment="1">
      <alignment horizontal="right" indent="1"/>
    </xf>
    <xf numFmtId="10" fontId="0" fillId="0" borderId="3" xfId="0" applyNumberFormat="1" applyFont="1" applyBorder="1" applyAlignment="1">
      <alignment horizontal="right" indent="1"/>
    </xf>
    <xf numFmtId="10" fontId="0" fillId="0" borderId="0" xfId="0" applyNumberFormat="1" applyFont="1" applyBorder="1" applyAlignment="1">
      <alignment horizontal="right" indent="1"/>
    </xf>
    <xf numFmtId="0" fontId="7" fillId="0" borderId="0" xfId="1" applyNumberFormat="1" applyFont="1" applyFill="1" applyBorder="1" applyAlignment="1">
      <alignment horizontal="right" indent="1"/>
    </xf>
    <xf numFmtId="0" fontId="7" fillId="0" borderId="0" xfId="0" applyFont="1" applyFill="1" applyBorder="1" applyAlignment="1">
      <alignment horizontal="right" indent="1"/>
    </xf>
    <xf numFmtId="0" fontId="7" fillId="0" borderId="0" xfId="0" applyNumberFormat="1" applyFont="1" applyFill="1" applyAlignment="1">
      <alignment horizontal="right" indent="1"/>
    </xf>
    <xf numFmtId="0" fontId="0" fillId="0" borderId="0" xfId="0" applyAlignment="1">
      <alignment horizontal="right" indent="1"/>
    </xf>
    <xf numFmtId="0" fontId="0" fillId="0" borderId="0" xfId="0" applyBorder="1" applyAlignment="1">
      <alignment horizontal="right" indent="1"/>
    </xf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</cellXfs>
  <cellStyles count="2">
    <cellStyle name="Milliers" xfId="1" builtinId="3"/>
    <cellStyle name="Normal" xfId="0" builtinId="0"/>
  </cellStyles>
  <dxfs count="68"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right" vertical="bottom" textRotation="0" wrapText="0" relativeIndent="1" justifyLastLine="0" shrinkToFit="0" readingOrder="0"/>
    </dxf>
    <dxf>
      <numFmt numFmtId="0" formatCode="General"/>
      <alignment horizontal="right" vertical="bottom" textRotation="0" wrapText="0" relativeIndent="1" justifyLastLine="0" shrinkToFit="0" readingOrder="0"/>
    </dxf>
    <dxf>
      <alignment horizontal="right" vertical="bottom" textRotation="0" wrapText="0" relativeIndent="1" justifyLastLine="0" shrinkToFit="0" readingOrder="0"/>
    </dxf>
    <dxf>
      <alignment horizontal="right" vertical="bottom" textRotation="0" wrapText="0" relativeIndent="1" justifyLastLine="0" shrinkToFit="0" readingOrder="0"/>
    </dxf>
    <dxf>
      <alignment horizontal="right" vertical="bottom" textRotation="0" wrapText="0" relativeIndent="1" justifyLastLine="0" shrinkToFit="0" readingOrder="0"/>
    </dxf>
    <dxf>
      <alignment horizontal="right" vertical="bottom" textRotation="0" wrapText="0" relativeIndent="1" justifyLastLine="0" shrinkToFit="0" readingOrder="0"/>
    </dxf>
    <dxf>
      <alignment horizontal="right" vertical="bottom" textRotation="0" wrapText="0" relativeIndent="1" justifyLastLine="0" shrinkToFit="0" readingOrder="0"/>
    </dxf>
    <dxf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4" formatCode="0&quot;h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right" vertical="bottom" textRotation="0" wrapText="0" relativeIndent="1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right" vertical="bottom" textRotation="0" wrapText="0" relativeIndent="1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right" vertical="bottom" textRotation="0" wrapText="0" relativeIndent="1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right" vertical="bottom" textRotation="0" wrapText="0" relativeIndent="1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right" vertical="bottom" textRotation="0" wrapText="0" relativeIndent="1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right" vertical="bottom" textRotation="0" wrapText="0" relativeIndent="1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right" vertical="bottom" textRotation="0" wrapText="0" relativeIndent="1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right" vertical="bottom" textRotation="0" wrapText="0" relativeIndent="1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68EFC63E-F2F8-415C-AB34-51A9F13DED8B}" autoFormatId="16" applyNumberFormats="0" applyBorderFormats="0" applyFontFormats="0" applyPatternFormats="0" applyAlignmentFormats="0" applyWidthHeightFormats="0">
  <queryTableRefresh nextId="10" unboundColumnsRight="1">
    <queryTableFields count="9">
      <queryTableField id="1" name="Créneau" tableColumnId="1"/>
      <queryTableField id="2" name="Lundi" tableColumnId="2"/>
      <queryTableField id="3" name="Mardi" tableColumnId="3"/>
      <queryTableField id="4" name="Mercredi" tableColumnId="4"/>
      <queryTableField id="5" name="Jeudi" tableColumnId="5"/>
      <queryTableField id="6" name="Vendredi" tableColumnId="6"/>
      <queryTableField id="7" name="Samedi" tableColumnId="7"/>
      <queryTableField id="8" name="Dimanche" tableColumnId="8"/>
      <queryTableField id="9" dataBound="0" tableColumnId="9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AB11C8F-37B3-4C4D-8774-566BDA05BE62}" name="t_Pourcentage" displayName="t_Pourcentage" ref="B5:J16" totalsRowCount="1" headerRowDxfId="48" dataDxfId="49" tableBorderDxfId="50">
  <autoFilter ref="B5:J15" xr:uid="{FAB11C8F-37B3-4C4D-8774-566BDA05BE6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81BE807E-354A-49B1-A717-83405641A6CC}" name="Heure" totalsRowLabel="Moyenne" dataDxfId="36" totalsRowDxfId="37"/>
    <tableColumn id="2" xr3:uid="{04B9761E-F84A-485B-B928-188E624523CC}" name="Lundi" totalsRowFunction="average" dataDxfId="34" totalsRowDxfId="35"/>
    <tableColumn id="3" xr3:uid="{CE9F3EE0-F454-46DF-9A56-11B79E268FC6}" name="Mardi" totalsRowFunction="average" dataDxfId="32" totalsRowDxfId="33"/>
    <tableColumn id="4" xr3:uid="{F7BCC29C-EF69-455D-B37A-247EBCB41434}" name="Mercredi" totalsRowFunction="average" dataDxfId="30" totalsRowDxfId="31"/>
    <tableColumn id="5" xr3:uid="{EDCD3E79-01CF-4D6C-AC42-588D3AB7A6B7}" name="Jeudi" totalsRowFunction="average" dataDxfId="28" totalsRowDxfId="29"/>
    <tableColumn id="6" xr3:uid="{D3383602-8EE0-4CCC-AA4A-22D9E5EE4343}" name="Vendredi" totalsRowFunction="average" dataDxfId="26" totalsRowDxfId="27"/>
    <tableColumn id="7" xr3:uid="{526E3D9E-FAE8-4CF5-A57B-C460B3A235B6}" name="Samedi" totalsRowFunction="average" dataDxfId="24" totalsRowDxfId="25"/>
    <tableColumn id="8" xr3:uid="{AA985B78-094C-4B30-9C21-68903801E28A}" name="Dimanche" totalsRowFunction="average" dataDxfId="22" totalsRowDxfId="23"/>
    <tableColumn id="9" xr3:uid="{3B676A0F-1E85-4547-9F9B-E26D78B1722B}" name="Moyenne" totalsRowFunction="average" dataDxfId="21" totalsRowDxfId="20">
      <calculatedColumnFormula>AVERAGE(t_Pourcentage[[#This Row],[Lundi]:[Dimanche]])</calculatedColumnFormula>
    </tableColumn>
  </tableColumns>
  <tableStyleInfo name="TableStyleMedium2" showFirstColumn="0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737EE81-D011-4A98-87FE-393BD56D3C44}" name="t_TerrainUtil" displayName="t_TerrainUtil" ref="L5:T16" totalsRowCount="1" headerRowDxfId="46" dataDxfId="47" dataCellStyle="Milliers">
  <autoFilter ref="L5:T15" xr:uid="{D737EE81-D011-4A98-87FE-393BD56D3C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6B0363BD-7305-48EB-B84C-8075D55F7E7C}" name="Heure" totalsRowLabel="Total" dataDxfId="18" totalsRowDxfId="19"/>
    <tableColumn id="2" xr3:uid="{3A082AB0-D715-4E6B-ADDC-8F65973F6969}" name="Lundi" totalsRowFunction="sum" dataDxfId="17" totalsRowDxfId="45" dataCellStyle="Milliers">
      <calculatedColumnFormula>$D$3*C6</calculatedColumnFormula>
    </tableColumn>
    <tableColumn id="3" xr3:uid="{AFADDE76-7517-4F40-9931-D07843E58079}" name="Mardi" totalsRowFunction="sum" dataDxfId="16" totalsRowDxfId="44" dataCellStyle="Milliers">
      <calculatedColumnFormula>$D$3*D6</calculatedColumnFormula>
    </tableColumn>
    <tableColumn id="4" xr3:uid="{B2ABF301-CEB0-42E8-9311-4859D444A69F}" name="Mercredi" totalsRowFunction="sum" dataDxfId="15" totalsRowDxfId="43" dataCellStyle="Milliers">
      <calculatedColumnFormula>$D$3*E6</calculatedColumnFormula>
    </tableColumn>
    <tableColumn id="5" xr3:uid="{98874CA8-F808-48A8-BAF7-1FE647F3A47E}" name="Jeudi" totalsRowFunction="sum" dataDxfId="14" totalsRowDxfId="42" dataCellStyle="Milliers">
      <calculatedColumnFormula>$D$3*F6</calculatedColumnFormula>
    </tableColumn>
    <tableColumn id="6" xr3:uid="{8D3557BE-3B61-4059-9274-33C7687FD3B0}" name="Vendredi" totalsRowFunction="sum" dataDxfId="13" totalsRowDxfId="41" dataCellStyle="Milliers">
      <calculatedColumnFormula>$D$3*G6</calculatedColumnFormula>
    </tableColumn>
    <tableColumn id="7" xr3:uid="{6953C0BD-488B-4DA0-BCDF-3968B76E7EDE}" name="Samedi" totalsRowFunction="sum" dataDxfId="12" totalsRowDxfId="40" dataCellStyle="Milliers">
      <calculatedColumnFormula>$D$3*H6</calculatedColumnFormula>
    </tableColumn>
    <tableColumn id="8" xr3:uid="{D5091A52-A11B-4514-A577-305466D88090}" name="Dimanche" totalsRowFunction="sum" dataDxfId="11" totalsRowDxfId="39" dataCellStyle="Milliers">
      <calculatedColumnFormula>$D$3*I6</calculatedColumnFormula>
    </tableColumn>
    <tableColumn id="9" xr3:uid="{B384157D-2DEC-410D-86EB-057089E061A7}" name="Total" totalsRowFunction="sum" dataDxfId="10" totalsRowDxfId="38">
      <calculatedColumnFormula>SUM(M6:S6)</calculatedColumnFormula>
    </tableColumn>
  </tableColumns>
  <tableStyleInfo name="TableStyleMedium2" showFirstColumn="0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C28B155-B119-4B7F-AEB2-1EB4F7653071}" name="Final" displayName="Final" ref="B19:J30" tableType="queryTable" totalsRowCount="1">
  <autoFilter ref="B19:J29" xr:uid="{6C28B155-B119-4B7F-AEB2-1EB4F765307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4CBCD48E-8E30-4F36-9312-262726EB3FE9}" uniqueName="1" name="Créneau" totalsRowLabel="Total" queryTableFieldId="1" dataDxfId="1" totalsRowDxfId="0"/>
    <tableColumn id="2" xr3:uid="{9F7C8900-FFC5-404D-A476-AC019FD0D05E}" uniqueName="2" name="Lundi" totalsRowFunction="sum" queryTableFieldId="2" dataDxfId="2"/>
    <tableColumn id="3" xr3:uid="{B38FC193-E750-4442-9F83-1607ED83A4C0}" uniqueName="3" name="Mardi" totalsRowFunction="sum" queryTableFieldId="3" dataDxfId="9"/>
    <tableColumn id="4" xr3:uid="{845AC578-E1E6-4221-A3A2-07DCB33BC590}" uniqueName="4" name="Mercredi" totalsRowFunction="sum" queryTableFieldId="4" dataDxfId="8"/>
    <tableColumn id="5" xr3:uid="{7B0B2F9C-0AD7-4FDB-898B-7BBE0C1BE18F}" uniqueName="5" name="Jeudi" totalsRowFunction="sum" queryTableFieldId="5" dataDxfId="7"/>
    <tableColumn id="6" xr3:uid="{F74CE8AA-6AD6-491C-B014-C8774AB9ED7E}" uniqueName="6" name="Vendredi" totalsRowFunction="sum" queryTableFieldId="6" dataDxfId="6"/>
    <tableColumn id="7" xr3:uid="{D6EFB5AA-49D4-45A2-826E-CEA9D57CE714}" uniqueName="7" name="Samedi" totalsRowFunction="sum" queryTableFieldId="7" dataDxfId="5"/>
    <tableColumn id="8" xr3:uid="{00CD6D7A-69DE-44D6-8599-4FE0DC1A86B7}" uniqueName="8" name="Dimanche" totalsRowFunction="sum" queryTableFieldId="8" dataDxfId="4"/>
    <tableColumn id="9" xr3:uid="{C86FB5F7-E07C-4B50-8CD9-D2D9A9D05303}" uniqueName="9" name="Total" totalsRowFunction="sum" queryTableFieldId="9" dataDxfId="3">
      <calculatedColumnFormula>SUM(Final[[#This Row],[Lundi]:[Dimanche]])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9D3E45-25BB-498A-A46C-917BB09B9294}" name="t_Bareme" displayName="t_Bareme" ref="B2:L9" totalsRowShown="0" headerRowDxfId="56" dataDxfId="55">
  <autoFilter ref="B2:L9" xr:uid="{479D3E45-25BB-498A-A46C-917BB09B929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329A9973-2883-4381-B8B6-33AEB29E3AAF}" name="Jour" dataDxfId="67"/>
    <tableColumn id="2" xr3:uid="{53500F29-DE50-4114-9B1A-CE0E18E88DCE}" name="8h00-9h30" dataDxfId="66"/>
    <tableColumn id="3" xr3:uid="{87E9738E-B90B-42FC-89BE-E7EB6708B82E}" name="9h30-11h00" dataDxfId="65"/>
    <tableColumn id="4" xr3:uid="{27B46E33-D85E-46F4-9F87-A777F1668876}" name="11h00-12h30" dataDxfId="64"/>
    <tableColumn id="5" xr3:uid="{0518FF24-334B-46FC-A414-FB686EA372CA}" name="12h30-14h00" dataDxfId="63"/>
    <tableColumn id="6" xr3:uid="{C05D905D-85AD-4631-8173-ACD65559C8E3}" name="14h00-15h30" dataDxfId="62"/>
    <tableColumn id="7" xr3:uid="{3448BD25-19EA-41FF-AEBD-1842DC418F5D}" name="15h30-17h00" dataDxfId="61"/>
    <tableColumn id="8" xr3:uid="{006744E9-68ED-49A6-BC9B-ABA43A42F410}" name="17h00-18h30" dataDxfId="60"/>
    <tableColumn id="9" xr3:uid="{BDE83A53-FAFA-48A5-AE85-312106935B6F}" name="18h30-20h00" dataDxfId="59"/>
    <tableColumn id="10" xr3:uid="{FEF6FBD9-9BAE-4CA1-99FB-B9F8803B9DF4}" name="20h00-21h30" dataDxfId="58"/>
    <tableColumn id="11" xr3:uid="{90BE6885-BC08-4596-BB13-2D38D91886DF}" name="21h30-23h00" dataDxfId="57"/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A35495C-FC42-4A0F-9327-6AFB19A9CF18}" name="t_Creneau" displayName="t_Creneau" ref="N2:O12" totalsRowShown="0" headerRowDxfId="52" dataDxfId="51">
  <autoFilter ref="N2:O12" xr:uid="{1A35495C-FC42-4A0F-9327-6AFB19A9CF18}">
    <filterColumn colId="0" hiddenButton="1"/>
    <filterColumn colId="1" hiddenButton="1"/>
  </autoFilter>
  <tableColumns count="2">
    <tableColumn id="1" xr3:uid="{9579291F-D394-415E-B61F-18DAFF517D59}" name="Id" dataDxfId="54"/>
    <tableColumn id="2" xr3:uid="{B865D4ED-E6EA-411C-99AB-3DDE4F0201AA}" name="Créneau" dataDxfId="53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CBB69-E7DC-4CB1-9177-0DA9238AC07F}">
  <dimension ref="B1:T30"/>
  <sheetViews>
    <sheetView showGridLines="0" showZeros="0" topLeftCell="A10" workbookViewId="0">
      <selection activeCell="B23" sqref="B23"/>
    </sheetView>
  </sheetViews>
  <sheetFormatPr baseColWidth="10" defaultRowHeight="14.4" x14ac:dyDescent="0.3"/>
  <cols>
    <col min="1" max="1" width="3.77734375" customWidth="1"/>
    <col min="2" max="2" width="11.77734375" style="7" customWidth="1"/>
    <col min="3" max="10" width="12.77734375" style="7" customWidth="1"/>
    <col min="11" max="11" width="3.77734375" customWidth="1"/>
    <col min="12" max="12" width="11.77734375" customWidth="1"/>
    <col min="15" max="15" width="12.109375" customWidth="1"/>
    <col min="17" max="17" width="12.21875" customWidth="1"/>
    <col min="19" max="19" width="13.21875" customWidth="1"/>
    <col min="21" max="21" width="3.77734375" customWidth="1"/>
  </cols>
  <sheetData>
    <row r="1" spans="2:20" s="7" customFormat="1" x14ac:dyDescent="0.3"/>
    <row r="2" spans="2:20" s="8" customFormat="1" ht="19.95" customHeight="1" x14ac:dyDescent="0.25">
      <c r="B2" s="12"/>
      <c r="L2" s="12"/>
    </row>
    <row r="3" spans="2:20" s="6" customFormat="1" ht="19.95" customHeight="1" x14ac:dyDescent="0.3">
      <c r="B3" s="14" t="s">
        <v>20</v>
      </c>
      <c r="C3" s="15"/>
      <c r="D3" s="17">
        <v>2</v>
      </c>
      <c r="E3" s="8"/>
      <c r="G3" s="12"/>
      <c r="H3" s="12"/>
      <c r="I3" s="12"/>
      <c r="J3" s="12"/>
      <c r="L3" s="14" t="s">
        <v>20</v>
      </c>
      <c r="M3" s="15"/>
      <c r="N3" s="17">
        <f>D3</f>
        <v>2</v>
      </c>
      <c r="O3" s="8"/>
      <c r="P3" s="8"/>
      <c r="Q3" s="12"/>
      <c r="R3" s="12"/>
      <c r="S3" s="12"/>
      <c r="T3" s="12"/>
    </row>
    <row r="4" spans="2:20" s="6" customFormat="1" ht="19.95" customHeight="1" x14ac:dyDescent="0.25">
      <c r="B4" s="10" t="s">
        <v>24</v>
      </c>
      <c r="C4" s="10"/>
      <c r="D4" s="10"/>
      <c r="E4" s="10"/>
      <c r="F4" s="10"/>
      <c r="G4" s="10"/>
      <c r="H4" s="10"/>
      <c r="I4" s="10"/>
      <c r="J4" s="10"/>
      <c r="L4" s="10" t="s">
        <v>21</v>
      </c>
      <c r="M4" s="10"/>
      <c r="N4" s="10"/>
      <c r="O4" s="10"/>
      <c r="P4" s="10"/>
      <c r="Q4" s="10"/>
      <c r="R4" s="10"/>
      <c r="S4" s="10"/>
      <c r="T4" s="10"/>
    </row>
    <row r="5" spans="2:20" s="6" customFormat="1" ht="19.95" customHeight="1" x14ac:dyDescent="0.3">
      <c r="B5" s="13" t="s">
        <v>22</v>
      </c>
      <c r="C5" s="22" t="s">
        <v>11</v>
      </c>
      <c r="D5" s="22" t="s">
        <v>12</v>
      </c>
      <c r="E5" s="22" t="s">
        <v>13</v>
      </c>
      <c r="F5" s="22" t="s">
        <v>14</v>
      </c>
      <c r="G5" s="22" t="s">
        <v>15</v>
      </c>
      <c r="H5" s="22" t="s">
        <v>16</v>
      </c>
      <c r="I5" s="22" t="s">
        <v>17</v>
      </c>
      <c r="J5" s="22" t="s">
        <v>25</v>
      </c>
      <c r="L5" s="16" t="s">
        <v>22</v>
      </c>
      <c r="M5" s="16" t="s">
        <v>11</v>
      </c>
      <c r="N5" s="16" t="s">
        <v>12</v>
      </c>
      <c r="O5" s="16" t="s">
        <v>13</v>
      </c>
      <c r="P5" s="16" t="s">
        <v>14</v>
      </c>
      <c r="Q5" s="16" t="s">
        <v>15</v>
      </c>
      <c r="R5" s="16" t="s">
        <v>16</v>
      </c>
      <c r="S5" s="16" t="s">
        <v>17</v>
      </c>
      <c r="T5" s="16" t="s">
        <v>23</v>
      </c>
    </row>
    <row r="6" spans="2:20" s="6" customFormat="1" ht="19.95" customHeight="1" x14ac:dyDescent="0.3">
      <c r="B6" s="19" t="s">
        <v>1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f>AVERAGE(t_Pourcentage[[#This Row],[Lundi]:[Dimanche]])</f>
        <v>0</v>
      </c>
      <c r="L6" s="19" t="s">
        <v>1</v>
      </c>
      <c r="M6" s="26">
        <f>$D$3*C6</f>
        <v>0</v>
      </c>
      <c r="N6" s="26">
        <f>$D$3*D6</f>
        <v>0</v>
      </c>
      <c r="O6" s="26">
        <f>$D$3*E6</f>
        <v>0</v>
      </c>
      <c r="P6" s="26">
        <f>$D$3*F6</f>
        <v>0</v>
      </c>
      <c r="Q6" s="26">
        <f>$D$3*G6</f>
        <v>0</v>
      </c>
      <c r="R6" s="26">
        <f>$D$3*H6</f>
        <v>0</v>
      </c>
      <c r="S6" s="26">
        <f>$D$3*I6</f>
        <v>0</v>
      </c>
      <c r="T6" s="27">
        <f>SUM(M6:S6)</f>
        <v>0</v>
      </c>
    </row>
    <row r="7" spans="2:20" s="6" customFormat="1" ht="19.95" customHeight="1" x14ac:dyDescent="0.3">
      <c r="B7" s="20" t="s">
        <v>2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f>AVERAGE(t_Pourcentage[[#This Row],[Lundi]:[Dimanche]])</f>
        <v>0</v>
      </c>
      <c r="L7" s="20" t="s">
        <v>2</v>
      </c>
      <c r="M7" s="26">
        <f>$D$3*C7</f>
        <v>0</v>
      </c>
      <c r="N7" s="26">
        <f>$D$3*D7</f>
        <v>0</v>
      </c>
      <c r="O7" s="26">
        <f>$D$3*E7</f>
        <v>0</v>
      </c>
      <c r="P7" s="26">
        <f>$D$3*F7</f>
        <v>0</v>
      </c>
      <c r="Q7" s="26">
        <f>$D$3*G7</f>
        <v>0</v>
      </c>
      <c r="R7" s="26">
        <f>$D$3*H7</f>
        <v>0</v>
      </c>
      <c r="S7" s="26">
        <f>$D$3*I7</f>
        <v>0</v>
      </c>
      <c r="T7" s="27">
        <f t="shared" ref="T7:T15" si="0">SUM(M7:S7)</f>
        <v>0</v>
      </c>
    </row>
    <row r="8" spans="2:20" s="6" customFormat="1" ht="19.95" customHeight="1" x14ac:dyDescent="0.3">
      <c r="B8" s="19" t="s">
        <v>3</v>
      </c>
      <c r="C8" s="23">
        <v>0.5</v>
      </c>
      <c r="D8" s="23">
        <v>0</v>
      </c>
      <c r="E8" s="23">
        <v>0</v>
      </c>
      <c r="F8" s="23">
        <v>0</v>
      </c>
      <c r="G8" s="23">
        <v>0</v>
      </c>
      <c r="H8" s="23">
        <v>0.5</v>
      </c>
      <c r="I8" s="23">
        <v>0.5</v>
      </c>
      <c r="J8" s="23">
        <f>AVERAGE(t_Pourcentage[[#This Row],[Lundi]:[Dimanche]])</f>
        <v>0.21428571428571427</v>
      </c>
      <c r="L8" s="19" t="s">
        <v>3</v>
      </c>
      <c r="M8" s="26">
        <f>$D$3*C8</f>
        <v>1</v>
      </c>
      <c r="N8" s="26">
        <f>$D$3*D8</f>
        <v>0</v>
      </c>
      <c r="O8" s="26">
        <f>$D$3*E8</f>
        <v>0</v>
      </c>
      <c r="P8" s="26">
        <f>$D$3*F8</f>
        <v>0</v>
      </c>
      <c r="Q8" s="26">
        <f>$D$3*G8</f>
        <v>0</v>
      </c>
      <c r="R8" s="26">
        <f>$D$3*H8</f>
        <v>1</v>
      </c>
      <c r="S8" s="26">
        <f>$D$3*I8</f>
        <v>1</v>
      </c>
      <c r="T8" s="27">
        <f t="shared" si="0"/>
        <v>3</v>
      </c>
    </row>
    <row r="9" spans="2:20" s="6" customFormat="1" ht="19.95" customHeight="1" x14ac:dyDescent="0.3">
      <c r="B9" s="20" t="s">
        <v>4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0.5</v>
      </c>
      <c r="I9" s="24">
        <v>0</v>
      </c>
      <c r="J9" s="24">
        <f>AVERAGE(t_Pourcentage[[#This Row],[Lundi]:[Dimanche]])</f>
        <v>7.1428571428571425E-2</v>
      </c>
      <c r="L9" s="20" t="s">
        <v>4</v>
      </c>
      <c r="M9" s="26">
        <f>$D$3*C9</f>
        <v>0</v>
      </c>
      <c r="N9" s="26">
        <f>$D$3*D9</f>
        <v>0</v>
      </c>
      <c r="O9" s="26">
        <f>$D$3*E9</f>
        <v>0</v>
      </c>
      <c r="P9" s="26">
        <f>$D$3*F9</f>
        <v>0</v>
      </c>
      <c r="Q9" s="26">
        <f>$D$3*G9</f>
        <v>0</v>
      </c>
      <c r="R9" s="26">
        <f>$D$3*H9</f>
        <v>1</v>
      </c>
      <c r="S9" s="26">
        <f>$D$3*I9</f>
        <v>0</v>
      </c>
      <c r="T9" s="27">
        <f t="shared" si="0"/>
        <v>1</v>
      </c>
    </row>
    <row r="10" spans="2:20" s="6" customFormat="1" ht="19.95" customHeight="1" x14ac:dyDescent="0.3">
      <c r="B10" s="19" t="s">
        <v>5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f>AVERAGE(t_Pourcentage[[#This Row],[Lundi]:[Dimanche]])</f>
        <v>0</v>
      </c>
      <c r="L10" s="19" t="s">
        <v>5</v>
      </c>
      <c r="M10" s="26">
        <f>$D$3*C10</f>
        <v>0</v>
      </c>
      <c r="N10" s="26">
        <f>$D$3*D10</f>
        <v>0</v>
      </c>
      <c r="O10" s="26">
        <f>$D$3*E10</f>
        <v>0</v>
      </c>
      <c r="P10" s="26">
        <f>$D$3*F10</f>
        <v>0</v>
      </c>
      <c r="Q10" s="26">
        <f>$D$3*G10</f>
        <v>0</v>
      </c>
      <c r="R10" s="26">
        <f>$D$3*H10</f>
        <v>0</v>
      </c>
      <c r="S10" s="26">
        <f>$D$3*I10</f>
        <v>0</v>
      </c>
      <c r="T10" s="27">
        <f t="shared" si="0"/>
        <v>0</v>
      </c>
    </row>
    <row r="11" spans="2:20" s="6" customFormat="1" ht="19.95" customHeight="1" x14ac:dyDescent="0.3">
      <c r="B11" s="20" t="s">
        <v>6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0.5</v>
      </c>
      <c r="I11" s="24">
        <v>0.5</v>
      </c>
      <c r="J11" s="24">
        <f>AVERAGE(t_Pourcentage[[#This Row],[Lundi]:[Dimanche]])</f>
        <v>0.14285714285714285</v>
      </c>
      <c r="L11" s="20" t="s">
        <v>6</v>
      </c>
      <c r="M11" s="26">
        <f>$D$3*C11</f>
        <v>0</v>
      </c>
      <c r="N11" s="26">
        <f>$D$3*D11</f>
        <v>0</v>
      </c>
      <c r="O11" s="26">
        <f>$D$3*E11</f>
        <v>0</v>
      </c>
      <c r="P11" s="26">
        <f>$D$3*F11</f>
        <v>0</v>
      </c>
      <c r="Q11" s="26">
        <f>$D$3*G11</f>
        <v>0</v>
      </c>
      <c r="R11" s="26">
        <f>$D$3*H11</f>
        <v>1</v>
      </c>
      <c r="S11" s="26">
        <f>$D$3*I11</f>
        <v>1</v>
      </c>
      <c r="T11" s="27">
        <f t="shared" si="0"/>
        <v>2</v>
      </c>
    </row>
    <row r="12" spans="2:20" s="6" customFormat="1" ht="19.95" customHeight="1" x14ac:dyDescent="0.3">
      <c r="B12" s="19" t="s">
        <v>7</v>
      </c>
      <c r="C12" s="23">
        <v>0.5</v>
      </c>
      <c r="D12" s="23">
        <v>0</v>
      </c>
      <c r="E12" s="23">
        <v>0.5</v>
      </c>
      <c r="F12" s="23">
        <v>0.5</v>
      </c>
      <c r="G12" s="23">
        <v>0.5</v>
      </c>
      <c r="H12" s="23">
        <v>1</v>
      </c>
      <c r="I12" s="23">
        <v>1</v>
      </c>
      <c r="J12" s="23">
        <f>AVERAGE(t_Pourcentage[[#This Row],[Lundi]:[Dimanche]])</f>
        <v>0.5714285714285714</v>
      </c>
      <c r="L12" s="19" t="s">
        <v>7</v>
      </c>
      <c r="M12" s="26">
        <f>$D$3*C12</f>
        <v>1</v>
      </c>
      <c r="N12" s="26">
        <f>$D$3*D12</f>
        <v>0</v>
      </c>
      <c r="O12" s="26">
        <f>$D$3*E12</f>
        <v>1</v>
      </c>
      <c r="P12" s="26">
        <f>$D$3*F12</f>
        <v>1</v>
      </c>
      <c r="Q12" s="26">
        <f>$D$3*G12</f>
        <v>1</v>
      </c>
      <c r="R12" s="26">
        <f>$D$3*H12</f>
        <v>2</v>
      </c>
      <c r="S12" s="26">
        <f>$D$3*I12</f>
        <v>2</v>
      </c>
      <c r="T12" s="27">
        <f t="shared" si="0"/>
        <v>8</v>
      </c>
    </row>
    <row r="13" spans="2:20" s="6" customFormat="1" ht="19.95" customHeight="1" x14ac:dyDescent="0.3">
      <c r="B13" s="20" t="s">
        <v>8</v>
      </c>
      <c r="C13" s="24">
        <v>1</v>
      </c>
      <c r="D13" s="24">
        <v>1</v>
      </c>
      <c r="E13" s="24">
        <v>1</v>
      </c>
      <c r="F13" s="24">
        <v>1</v>
      </c>
      <c r="G13" s="24">
        <v>1</v>
      </c>
      <c r="H13" s="24">
        <v>1</v>
      </c>
      <c r="I13" s="24">
        <v>1</v>
      </c>
      <c r="J13" s="24">
        <f>AVERAGE(t_Pourcentage[[#This Row],[Lundi]:[Dimanche]])</f>
        <v>1</v>
      </c>
      <c r="L13" s="20" t="s">
        <v>8</v>
      </c>
      <c r="M13" s="26">
        <f>$D$3*C13</f>
        <v>2</v>
      </c>
      <c r="N13" s="26">
        <f>$D$3*D13</f>
        <v>2</v>
      </c>
      <c r="O13" s="26">
        <f>$D$3*E13</f>
        <v>2</v>
      </c>
      <c r="P13" s="26">
        <f>$D$3*F13</f>
        <v>2</v>
      </c>
      <c r="Q13" s="26">
        <f>$D$3*G13</f>
        <v>2</v>
      </c>
      <c r="R13" s="26">
        <f>$D$3*H13</f>
        <v>2</v>
      </c>
      <c r="S13" s="26">
        <f>$D$3*I13</f>
        <v>2</v>
      </c>
      <c r="T13" s="27">
        <f t="shared" si="0"/>
        <v>14</v>
      </c>
    </row>
    <row r="14" spans="2:20" s="6" customFormat="1" ht="19.95" customHeight="1" x14ac:dyDescent="0.3">
      <c r="B14" s="19" t="s">
        <v>9</v>
      </c>
      <c r="C14" s="23">
        <v>0.5</v>
      </c>
      <c r="D14" s="23">
        <v>1</v>
      </c>
      <c r="E14" s="23">
        <v>1</v>
      </c>
      <c r="F14" s="23">
        <v>1</v>
      </c>
      <c r="G14" s="23">
        <v>1</v>
      </c>
      <c r="H14" s="23">
        <v>1</v>
      </c>
      <c r="I14" s="23">
        <v>0.5</v>
      </c>
      <c r="J14" s="23">
        <f>AVERAGE(t_Pourcentage[[#This Row],[Lundi]:[Dimanche]])</f>
        <v>0.8571428571428571</v>
      </c>
      <c r="L14" s="19" t="s">
        <v>9</v>
      </c>
      <c r="M14" s="26">
        <f>$D$3*C14</f>
        <v>1</v>
      </c>
      <c r="N14" s="26">
        <f>$D$3*D14</f>
        <v>2</v>
      </c>
      <c r="O14" s="26">
        <f>$D$3*E14</f>
        <v>2</v>
      </c>
      <c r="P14" s="26">
        <f>$D$3*F14</f>
        <v>2</v>
      </c>
      <c r="Q14" s="26">
        <f>$D$3*G14</f>
        <v>2</v>
      </c>
      <c r="R14" s="26">
        <f>$D$3*H14</f>
        <v>2</v>
      </c>
      <c r="S14" s="26">
        <f>$D$3*I14</f>
        <v>1</v>
      </c>
      <c r="T14" s="27">
        <f t="shared" si="0"/>
        <v>12</v>
      </c>
    </row>
    <row r="15" spans="2:20" s="6" customFormat="1" ht="19.95" customHeight="1" x14ac:dyDescent="0.3">
      <c r="B15" s="20" t="s">
        <v>10</v>
      </c>
      <c r="C15" s="24">
        <v>0</v>
      </c>
      <c r="D15" s="24">
        <v>0.5</v>
      </c>
      <c r="E15" s="24">
        <v>0</v>
      </c>
      <c r="F15" s="24">
        <v>0.5</v>
      </c>
      <c r="G15" s="24">
        <v>0.5</v>
      </c>
      <c r="H15" s="24">
        <v>0.5</v>
      </c>
      <c r="I15" s="24">
        <v>0</v>
      </c>
      <c r="J15" s="24">
        <f>AVERAGE(t_Pourcentage[[#This Row],[Lundi]:[Dimanche]])</f>
        <v>0.2857142857142857</v>
      </c>
      <c r="L15" s="20" t="s">
        <v>10</v>
      </c>
      <c r="M15" s="26">
        <f>$D$3*C15</f>
        <v>0</v>
      </c>
      <c r="N15" s="26">
        <f>$D$3*D15</f>
        <v>1</v>
      </c>
      <c r="O15" s="26">
        <f>$D$3*E15</f>
        <v>0</v>
      </c>
      <c r="P15" s="26">
        <f>$D$3*F15</f>
        <v>1</v>
      </c>
      <c r="Q15" s="26">
        <f>$D$3*G15</f>
        <v>1</v>
      </c>
      <c r="R15" s="26">
        <f>$D$3*H15</f>
        <v>1</v>
      </c>
      <c r="S15" s="26">
        <f>$D$3*I15</f>
        <v>0</v>
      </c>
      <c r="T15" s="27">
        <f t="shared" si="0"/>
        <v>4</v>
      </c>
    </row>
    <row r="16" spans="2:20" s="6" customFormat="1" ht="19.95" customHeight="1" x14ac:dyDescent="0.3">
      <c r="B16" s="21" t="s">
        <v>25</v>
      </c>
      <c r="C16" s="25">
        <f>SUBTOTAL(101,t_Pourcentage[Lundi])</f>
        <v>0.25</v>
      </c>
      <c r="D16" s="25">
        <f>SUBTOTAL(101,t_Pourcentage[Mardi])</f>
        <v>0.25</v>
      </c>
      <c r="E16" s="25">
        <f>SUBTOTAL(101,t_Pourcentage[Mercredi])</f>
        <v>0.25</v>
      </c>
      <c r="F16" s="25">
        <f>SUBTOTAL(101,t_Pourcentage[Jeudi])</f>
        <v>0.3</v>
      </c>
      <c r="G16" s="25">
        <f>SUBTOTAL(101,t_Pourcentage[Vendredi])</f>
        <v>0.3</v>
      </c>
      <c r="H16" s="25">
        <f>SUBTOTAL(101,t_Pourcentage[Samedi])</f>
        <v>0.5</v>
      </c>
      <c r="I16" s="25">
        <f>SUBTOTAL(101,t_Pourcentage[Dimanche])</f>
        <v>0.35</v>
      </c>
      <c r="J16" s="25">
        <f>SUBTOTAL(101,t_Pourcentage[Moyenne])</f>
        <v>0.31428571428571428</v>
      </c>
      <c r="L16" s="18" t="s">
        <v>23</v>
      </c>
      <c r="M16" s="28">
        <f>SUBTOTAL(109,t_TerrainUtil[Lundi])</f>
        <v>5</v>
      </c>
      <c r="N16" s="28">
        <f>SUBTOTAL(109,t_TerrainUtil[Mardi])</f>
        <v>5</v>
      </c>
      <c r="O16" s="28">
        <f>SUBTOTAL(109,t_TerrainUtil[Mercredi])</f>
        <v>5</v>
      </c>
      <c r="P16" s="28">
        <f>SUBTOTAL(109,t_TerrainUtil[Jeudi])</f>
        <v>6</v>
      </c>
      <c r="Q16" s="28">
        <f>SUBTOTAL(109,t_TerrainUtil[Vendredi])</f>
        <v>6</v>
      </c>
      <c r="R16" s="28">
        <f>SUBTOTAL(109,t_TerrainUtil[Samedi])</f>
        <v>10</v>
      </c>
      <c r="S16" s="28">
        <f>SUBTOTAL(109,t_TerrainUtil[Dimanche])</f>
        <v>7</v>
      </c>
      <c r="T16" s="28">
        <f>SUBTOTAL(109,t_TerrainUtil[Total])</f>
        <v>44</v>
      </c>
    </row>
    <row r="17" spans="2:20" s="6" customFormat="1" ht="19.95" customHeight="1" x14ac:dyDescent="0.3">
      <c r="B17" s="9"/>
      <c r="C17" s="11"/>
      <c r="D17" s="11"/>
      <c r="E17" s="11"/>
      <c r="F17" s="11"/>
      <c r="G17" s="11"/>
      <c r="H17" s="11"/>
      <c r="I17" s="11"/>
      <c r="J17" s="11"/>
      <c r="L17"/>
      <c r="M17"/>
      <c r="N17"/>
      <c r="O17"/>
      <c r="P17"/>
      <c r="Q17"/>
      <c r="R17"/>
      <c r="S17"/>
      <c r="T17"/>
    </row>
    <row r="18" spans="2:20" s="6" customFormat="1" ht="19.95" customHeight="1" x14ac:dyDescent="0.3">
      <c r="B18" s="8"/>
      <c r="C18" s="8"/>
      <c r="D18" s="8"/>
      <c r="E18" s="8"/>
      <c r="F18" s="8"/>
      <c r="G18" s="8"/>
      <c r="H18" s="8"/>
      <c r="I18" s="8"/>
      <c r="J18" s="8"/>
      <c r="L18"/>
      <c r="M18"/>
      <c r="N18"/>
      <c r="O18"/>
      <c r="P18"/>
      <c r="Q18"/>
      <c r="R18"/>
      <c r="S18"/>
      <c r="T18"/>
    </row>
    <row r="19" spans="2:20" s="6" customFormat="1" x14ac:dyDescent="0.3">
      <c r="B19" s="31" t="s">
        <v>19</v>
      </c>
      <c r="C19" s="31" t="s">
        <v>11</v>
      </c>
      <c r="D19" s="31" t="s">
        <v>12</v>
      </c>
      <c r="E19" s="31" t="s">
        <v>13</v>
      </c>
      <c r="F19" s="31" t="s">
        <v>14</v>
      </c>
      <c r="G19" s="31" t="s">
        <v>15</v>
      </c>
      <c r="H19" s="31" t="s">
        <v>16</v>
      </c>
      <c r="I19" s="31" t="s">
        <v>17</v>
      </c>
      <c r="J19" s="31" t="s">
        <v>23</v>
      </c>
      <c r="L19"/>
      <c r="M19"/>
      <c r="N19"/>
      <c r="O19"/>
      <c r="P19"/>
      <c r="Q19"/>
      <c r="R19"/>
      <c r="S19"/>
      <c r="T19"/>
    </row>
    <row r="20" spans="2:20" s="6" customFormat="1" x14ac:dyDescent="0.3">
      <c r="B20" s="32" t="s">
        <v>1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30">
        <f>SUM(Final[[#This Row],[Lundi]:[Dimanche]])</f>
        <v>0</v>
      </c>
      <c r="L20"/>
      <c r="M20"/>
      <c r="N20"/>
      <c r="O20"/>
      <c r="P20"/>
      <c r="Q20"/>
      <c r="R20"/>
      <c r="S20"/>
      <c r="T20"/>
    </row>
    <row r="21" spans="2:20" s="6" customFormat="1" x14ac:dyDescent="0.3">
      <c r="B21" s="32" t="s">
        <v>2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30">
        <f>SUM(Final[[#This Row],[Lundi]:[Dimanche]])</f>
        <v>0</v>
      </c>
      <c r="L21"/>
      <c r="M21"/>
      <c r="N21"/>
      <c r="O21"/>
      <c r="P21"/>
      <c r="Q21"/>
      <c r="R21"/>
      <c r="S21"/>
      <c r="T21"/>
    </row>
    <row r="22" spans="2:20" s="6" customFormat="1" x14ac:dyDescent="0.3">
      <c r="B22" s="32" t="s">
        <v>3</v>
      </c>
      <c r="C22" s="29">
        <v>8</v>
      </c>
      <c r="D22" s="29">
        <v>0</v>
      </c>
      <c r="E22" s="29">
        <v>0</v>
      </c>
      <c r="F22" s="29">
        <v>0</v>
      </c>
      <c r="G22" s="29">
        <v>0</v>
      </c>
      <c r="H22" s="29">
        <v>10</v>
      </c>
      <c r="I22" s="29">
        <v>10</v>
      </c>
      <c r="J22" s="30">
        <f>SUM(Final[[#This Row],[Lundi]:[Dimanche]])</f>
        <v>28</v>
      </c>
      <c r="L22"/>
      <c r="M22"/>
      <c r="N22"/>
      <c r="O22"/>
      <c r="P22"/>
      <c r="Q22"/>
      <c r="R22"/>
      <c r="S22"/>
      <c r="T22"/>
    </row>
    <row r="23" spans="2:20" x14ac:dyDescent="0.3">
      <c r="B23" s="32" t="s">
        <v>4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10</v>
      </c>
      <c r="I23" s="29">
        <v>0</v>
      </c>
      <c r="J23" s="30">
        <f>SUM(Final[[#This Row],[Lundi]:[Dimanche]])</f>
        <v>10</v>
      </c>
    </row>
    <row r="24" spans="2:20" x14ac:dyDescent="0.3">
      <c r="B24" s="32" t="s">
        <v>5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30">
        <f>SUM(Final[[#This Row],[Lundi]:[Dimanche]])</f>
        <v>0</v>
      </c>
    </row>
    <row r="25" spans="2:20" x14ac:dyDescent="0.3">
      <c r="B25" s="32" t="s">
        <v>6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10</v>
      </c>
      <c r="I25" s="29">
        <v>10</v>
      </c>
      <c r="J25" s="30">
        <f>SUM(Final[[#This Row],[Lundi]:[Dimanche]])</f>
        <v>20</v>
      </c>
    </row>
    <row r="26" spans="2:20" x14ac:dyDescent="0.3">
      <c r="B26" s="32" t="s">
        <v>7</v>
      </c>
      <c r="C26" s="29">
        <v>10</v>
      </c>
      <c r="D26" s="29">
        <v>0</v>
      </c>
      <c r="E26" s="29">
        <v>10</v>
      </c>
      <c r="F26" s="29">
        <v>10</v>
      </c>
      <c r="G26" s="29">
        <v>10</v>
      </c>
      <c r="H26" s="29">
        <v>20</v>
      </c>
      <c r="I26" s="29">
        <v>20</v>
      </c>
      <c r="J26" s="30">
        <f>SUM(Final[[#This Row],[Lundi]:[Dimanche]])</f>
        <v>80</v>
      </c>
    </row>
    <row r="27" spans="2:20" x14ac:dyDescent="0.3">
      <c r="B27" s="32" t="s">
        <v>8</v>
      </c>
      <c r="C27" s="29">
        <v>20</v>
      </c>
      <c r="D27" s="29">
        <v>20</v>
      </c>
      <c r="E27" s="29">
        <v>20</v>
      </c>
      <c r="F27" s="29">
        <v>20</v>
      </c>
      <c r="G27" s="29">
        <v>20</v>
      </c>
      <c r="H27" s="29">
        <v>20</v>
      </c>
      <c r="I27" s="29">
        <v>20</v>
      </c>
      <c r="J27" s="30">
        <f>SUM(Final[[#This Row],[Lundi]:[Dimanche]])</f>
        <v>140</v>
      </c>
    </row>
    <row r="28" spans="2:20" x14ac:dyDescent="0.3">
      <c r="B28" s="32" t="s">
        <v>9</v>
      </c>
      <c r="C28" s="29">
        <v>10</v>
      </c>
      <c r="D28" s="29">
        <v>20</v>
      </c>
      <c r="E28" s="29">
        <v>20</v>
      </c>
      <c r="F28" s="29">
        <v>20</v>
      </c>
      <c r="G28" s="29">
        <v>20</v>
      </c>
      <c r="H28" s="29">
        <v>20</v>
      </c>
      <c r="I28" s="29">
        <v>10</v>
      </c>
      <c r="J28" s="30">
        <f>SUM(Final[[#This Row],[Lundi]:[Dimanche]])</f>
        <v>120</v>
      </c>
    </row>
    <row r="29" spans="2:20" x14ac:dyDescent="0.3">
      <c r="B29" s="32" t="s">
        <v>10</v>
      </c>
      <c r="C29" s="29">
        <v>0</v>
      </c>
      <c r="D29" s="29">
        <v>10</v>
      </c>
      <c r="E29" s="29">
        <v>0</v>
      </c>
      <c r="F29" s="29">
        <v>10</v>
      </c>
      <c r="G29" s="29">
        <v>10</v>
      </c>
      <c r="H29" s="29">
        <v>10</v>
      </c>
      <c r="I29" s="29">
        <v>0</v>
      </c>
      <c r="J29" s="30">
        <f>SUM(Final[[#This Row],[Lundi]:[Dimanche]])</f>
        <v>40</v>
      </c>
    </row>
    <row r="30" spans="2:20" x14ac:dyDescent="0.3">
      <c r="B30" s="1" t="s">
        <v>23</v>
      </c>
      <c r="C30" s="29">
        <f>SUBTOTAL(109,Final[Lundi])</f>
        <v>48</v>
      </c>
      <c r="D30" s="29">
        <f>SUBTOTAL(109,Final[Mardi])</f>
        <v>50</v>
      </c>
      <c r="E30" s="29">
        <f>SUBTOTAL(109,Final[Mercredi])</f>
        <v>50</v>
      </c>
      <c r="F30" s="29">
        <f>SUBTOTAL(109,Final[Jeudi])</f>
        <v>60</v>
      </c>
      <c r="G30" s="29">
        <f>SUBTOTAL(109,Final[Vendredi])</f>
        <v>60</v>
      </c>
      <c r="H30" s="29">
        <f>SUBTOTAL(109,Final[Samedi])</f>
        <v>100</v>
      </c>
      <c r="I30" s="29">
        <f>SUBTOTAL(109,Final[Dimanche])</f>
        <v>70</v>
      </c>
      <c r="J30" s="29">
        <f>SUBTOTAL(109,Final[Total])</f>
        <v>438</v>
      </c>
    </row>
  </sheetData>
  <mergeCells count="4">
    <mergeCell ref="B4:J4"/>
    <mergeCell ref="L4:T4"/>
    <mergeCell ref="B3:C3"/>
    <mergeCell ref="L3:M3"/>
  </mergeCells>
  <phoneticPr fontId="8" type="noConversion"/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23F65-DF9F-4E45-BE7B-4E6FC20163A7}">
  <dimension ref="B2:O12"/>
  <sheetViews>
    <sheetView showGridLines="0" tabSelected="1" workbookViewId="0">
      <selection activeCell="K21" sqref="K21"/>
    </sheetView>
  </sheetViews>
  <sheetFormatPr baseColWidth="10" defaultRowHeight="14.4" x14ac:dyDescent="0.3"/>
  <cols>
    <col min="1" max="1" width="3.77734375" style="2" customWidth="1"/>
    <col min="2" max="12" width="11.77734375" style="2" customWidth="1"/>
    <col min="13" max="13" width="3.77734375" style="2" customWidth="1"/>
    <col min="14" max="14" width="5.77734375" style="2" customWidth="1"/>
    <col min="15" max="15" width="11.77734375" style="2" customWidth="1"/>
    <col min="16" max="16384" width="11.5546875" style="2"/>
  </cols>
  <sheetData>
    <row r="2" spans="2:15" x14ac:dyDescent="0.3"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N2" s="4" t="s">
        <v>18</v>
      </c>
      <c r="O2" s="4" t="s">
        <v>19</v>
      </c>
    </row>
    <row r="3" spans="2:15" x14ac:dyDescent="0.3">
      <c r="B3" s="2" t="s">
        <v>11</v>
      </c>
      <c r="C3" s="5">
        <v>8</v>
      </c>
      <c r="D3" s="5">
        <v>8</v>
      </c>
      <c r="E3" s="5">
        <v>8</v>
      </c>
      <c r="F3" s="5">
        <v>8</v>
      </c>
      <c r="G3" s="5">
        <v>8</v>
      </c>
      <c r="H3" s="5">
        <v>8</v>
      </c>
      <c r="I3" s="5">
        <v>10</v>
      </c>
      <c r="J3" s="5">
        <v>10</v>
      </c>
      <c r="K3" s="5">
        <v>10</v>
      </c>
      <c r="L3" s="5">
        <v>10</v>
      </c>
      <c r="N3" s="4">
        <v>1</v>
      </c>
      <c r="O3" s="4" t="s">
        <v>1</v>
      </c>
    </row>
    <row r="4" spans="2:15" x14ac:dyDescent="0.3">
      <c r="B4" s="2" t="s">
        <v>12</v>
      </c>
      <c r="C4" s="5">
        <v>8</v>
      </c>
      <c r="D4" s="5">
        <v>8</v>
      </c>
      <c r="E4" s="5">
        <v>8</v>
      </c>
      <c r="F4" s="5">
        <v>8</v>
      </c>
      <c r="G4" s="5">
        <v>8</v>
      </c>
      <c r="H4" s="5">
        <v>8</v>
      </c>
      <c r="I4" s="5">
        <v>10</v>
      </c>
      <c r="J4" s="5">
        <v>10</v>
      </c>
      <c r="K4" s="5">
        <v>10</v>
      </c>
      <c r="L4" s="5">
        <v>10</v>
      </c>
      <c r="N4" s="4">
        <v>2</v>
      </c>
      <c r="O4" s="4" t="s">
        <v>2</v>
      </c>
    </row>
    <row r="5" spans="2:15" x14ac:dyDescent="0.3">
      <c r="B5" s="2" t="s">
        <v>13</v>
      </c>
      <c r="C5" s="5">
        <v>8</v>
      </c>
      <c r="D5" s="5">
        <v>8</v>
      </c>
      <c r="E5" s="5">
        <v>8</v>
      </c>
      <c r="F5" s="5">
        <v>8</v>
      </c>
      <c r="G5" s="5">
        <v>8</v>
      </c>
      <c r="H5" s="5">
        <v>8</v>
      </c>
      <c r="I5" s="5">
        <v>10</v>
      </c>
      <c r="J5" s="5">
        <v>10</v>
      </c>
      <c r="K5" s="5">
        <v>10</v>
      </c>
      <c r="L5" s="5">
        <v>10</v>
      </c>
      <c r="N5" s="4">
        <v>3</v>
      </c>
      <c r="O5" s="4" t="s">
        <v>3</v>
      </c>
    </row>
    <row r="6" spans="2:15" x14ac:dyDescent="0.3">
      <c r="B6" s="2" t="s">
        <v>14</v>
      </c>
      <c r="C6" s="5">
        <v>8</v>
      </c>
      <c r="D6" s="5">
        <v>8</v>
      </c>
      <c r="E6" s="5">
        <v>8</v>
      </c>
      <c r="F6" s="5">
        <v>8</v>
      </c>
      <c r="G6" s="5">
        <v>8</v>
      </c>
      <c r="H6" s="5">
        <v>8</v>
      </c>
      <c r="I6" s="5">
        <v>10</v>
      </c>
      <c r="J6" s="5">
        <v>10</v>
      </c>
      <c r="K6" s="5">
        <v>10</v>
      </c>
      <c r="L6" s="5">
        <v>10</v>
      </c>
      <c r="N6" s="4">
        <v>4</v>
      </c>
      <c r="O6" s="4" t="s">
        <v>4</v>
      </c>
    </row>
    <row r="7" spans="2:15" x14ac:dyDescent="0.3">
      <c r="B7" s="2" t="s">
        <v>15</v>
      </c>
      <c r="C7" s="5">
        <v>10</v>
      </c>
      <c r="D7" s="5">
        <v>10</v>
      </c>
      <c r="E7" s="5">
        <v>10</v>
      </c>
      <c r="F7" s="5">
        <v>10</v>
      </c>
      <c r="G7" s="5">
        <v>10</v>
      </c>
      <c r="H7" s="5">
        <v>10</v>
      </c>
      <c r="I7" s="5">
        <v>10</v>
      </c>
      <c r="J7" s="5">
        <v>10</v>
      </c>
      <c r="K7" s="5">
        <v>10</v>
      </c>
      <c r="L7" s="5">
        <v>10</v>
      </c>
      <c r="N7" s="4">
        <v>5</v>
      </c>
      <c r="O7" s="4" t="s">
        <v>5</v>
      </c>
    </row>
    <row r="8" spans="2:15" x14ac:dyDescent="0.3">
      <c r="B8" s="2" t="s">
        <v>16</v>
      </c>
      <c r="C8" s="5">
        <v>10</v>
      </c>
      <c r="D8" s="5">
        <v>10</v>
      </c>
      <c r="E8" s="5">
        <v>10</v>
      </c>
      <c r="F8" s="5">
        <v>10</v>
      </c>
      <c r="G8" s="5">
        <v>10</v>
      </c>
      <c r="H8" s="5">
        <v>10</v>
      </c>
      <c r="I8" s="5">
        <v>10</v>
      </c>
      <c r="J8" s="5">
        <v>10</v>
      </c>
      <c r="K8" s="5">
        <v>10</v>
      </c>
      <c r="L8" s="5">
        <v>10</v>
      </c>
      <c r="N8" s="4">
        <v>6</v>
      </c>
      <c r="O8" s="4" t="s">
        <v>6</v>
      </c>
    </row>
    <row r="9" spans="2:15" x14ac:dyDescent="0.3">
      <c r="B9" s="2" t="s">
        <v>17</v>
      </c>
      <c r="C9" s="5">
        <v>10</v>
      </c>
      <c r="D9" s="5">
        <v>10</v>
      </c>
      <c r="E9" s="5">
        <v>10</v>
      </c>
      <c r="F9" s="5">
        <v>10</v>
      </c>
      <c r="G9" s="5">
        <v>10</v>
      </c>
      <c r="H9" s="5">
        <v>10</v>
      </c>
      <c r="I9" s="5">
        <v>10</v>
      </c>
      <c r="J9" s="5">
        <v>10</v>
      </c>
      <c r="K9" s="5">
        <v>10</v>
      </c>
      <c r="L9" s="5">
        <v>10</v>
      </c>
      <c r="N9" s="4">
        <v>7</v>
      </c>
      <c r="O9" s="4" t="s">
        <v>7</v>
      </c>
    </row>
    <row r="10" spans="2:15" x14ac:dyDescent="0.3">
      <c r="N10" s="4">
        <v>8</v>
      </c>
      <c r="O10" s="4" t="s">
        <v>8</v>
      </c>
    </row>
    <row r="11" spans="2:15" x14ac:dyDescent="0.3">
      <c r="N11" s="4">
        <v>9</v>
      </c>
      <c r="O11" s="4" t="s">
        <v>9</v>
      </c>
    </row>
    <row r="12" spans="2:15" x14ac:dyDescent="0.3">
      <c r="N12" s="4">
        <v>10</v>
      </c>
      <c r="O12" s="4" t="s">
        <v>10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3002919-F22F-45FF-8247-4EF91E3836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Damaste .</cp:lastModifiedBy>
  <dcterms:created xsi:type="dcterms:W3CDTF">2024-05-26T13:46:51Z</dcterms:created>
  <dcterms:modified xsi:type="dcterms:W3CDTF">2024-05-26T14:26:38Z</dcterms:modified>
</cp:coreProperties>
</file>