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TdB\"/>
    </mc:Choice>
  </mc:AlternateContent>
  <xr:revisionPtr revIDLastSave="0" documentId="13_ncr:1_{7D0A5C81-1EDE-433A-8C4E-EB3EAAF8FF46}" xr6:coauthVersionLast="47" xr6:coauthVersionMax="47" xr10:uidLastSave="{00000000-0000-0000-0000-000000000000}"/>
  <bookViews>
    <workbookView xWindow="-108" yWindow="-108" windowWidth="23256" windowHeight="12576" xr2:uid="{924C6609-7F43-47C9-BB14-023DA9360D65}"/>
  </bookViews>
  <sheets>
    <sheet name="TdB" sheetId="3" r:id="rId1"/>
    <sheet name="TCD" sheetId="2" r:id="rId2"/>
    <sheet name="Data" sheetId="1" r:id="rId3"/>
  </sheets>
  <definedNames>
    <definedName name="Segment_Service">#N/A</definedName>
    <definedName name="Segment_Sexe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L3" i="1"/>
  <c r="O3" i="1" s="1"/>
  <c r="L4" i="1"/>
  <c r="O4" i="1" s="1"/>
  <c r="L5" i="1"/>
  <c r="O5" i="1" s="1"/>
  <c r="L6" i="1"/>
  <c r="O6" i="1" s="1"/>
  <c r="L7" i="1"/>
  <c r="O7" i="1" s="1"/>
  <c r="L8" i="1"/>
  <c r="O8" i="1" s="1"/>
  <c r="L9" i="1"/>
  <c r="O9" i="1" s="1"/>
  <c r="L10" i="1"/>
  <c r="O10" i="1" s="1"/>
  <c r="L11" i="1"/>
  <c r="O11" i="1" s="1"/>
  <c r="L12" i="1"/>
  <c r="O12" i="1" s="1"/>
  <c r="L13" i="1"/>
  <c r="O13" i="1" s="1"/>
  <c r="L14" i="1"/>
  <c r="O14" i="1" s="1"/>
  <c r="L15" i="1"/>
  <c r="O15" i="1" s="1"/>
  <c r="L16" i="1"/>
  <c r="O16" i="1" s="1"/>
  <c r="L17" i="1"/>
  <c r="O17" i="1" s="1"/>
  <c r="L18" i="1"/>
  <c r="O18" i="1" s="1"/>
  <c r="L19" i="1"/>
  <c r="O19" i="1" s="1"/>
  <c r="L20" i="1"/>
  <c r="O20" i="1" s="1"/>
  <c r="L21" i="1"/>
  <c r="O21" i="1" s="1"/>
  <c r="L22" i="1"/>
  <c r="O22" i="1" s="1"/>
  <c r="L23" i="1"/>
  <c r="O23" i="1" s="1"/>
  <c r="L24" i="1"/>
  <c r="O24" i="1" s="1"/>
  <c r="L25" i="1"/>
  <c r="O25" i="1" s="1"/>
  <c r="L26" i="1"/>
  <c r="O26" i="1" s="1"/>
  <c r="L27" i="1"/>
  <c r="O27" i="1" s="1"/>
  <c r="L28" i="1"/>
  <c r="O28" i="1" s="1"/>
  <c r="L29" i="1"/>
  <c r="O29" i="1" s="1"/>
  <c r="L30" i="1"/>
  <c r="O30" i="1" s="1"/>
  <c r="L31" i="1"/>
  <c r="O31" i="1" s="1"/>
  <c r="L32" i="1"/>
  <c r="O32" i="1" s="1"/>
  <c r="L33" i="1"/>
  <c r="O33" i="1" s="1"/>
  <c r="L34" i="1"/>
  <c r="O34" i="1" s="1"/>
  <c r="L35" i="1"/>
  <c r="O35" i="1" s="1"/>
  <c r="L36" i="1"/>
  <c r="O36" i="1" s="1"/>
  <c r="L37" i="1"/>
  <c r="O37" i="1" s="1"/>
  <c r="L38" i="1"/>
  <c r="O38" i="1" s="1"/>
  <c r="L39" i="1"/>
  <c r="O39" i="1" s="1"/>
  <c r="L40" i="1"/>
  <c r="O40" i="1" s="1"/>
  <c r="L41" i="1"/>
  <c r="O41" i="1" s="1"/>
  <c r="L42" i="1"/>
  <c r="O42" i="1" s="1"/>
  <c r="L43" i="1"/>
  <c r="O43" i="1" s="1"/>
  <c r="L44" i="1"/>
  <c r="O44" i="1" s="1"/>
  <c r="L45" i="1"/>
  <c r="O45" i="1" s="1"/>
  <c r="L46" i="1"/>
  <c r="O46" i="1" s="1"/>
  <c r="L47" i="1"/>
  <c r="O47" i="1" s="1"/>
  <c r="L48" i="1"/>
  <c r="O48" i="1" s="1"/>
  <c r="L49" i="1"/>
  <c r="O49" i="1" s="1"/>
  <c r="L50" i="1"/>
  <c r="O50" i="1" s="1"/>
  <c r="L51" i="1"/>
  <c r="O51" i="1" s="1"/>
  <c r="L52" i="1"/>
  <c r="O52" i="1" s="1"/>
  <c r="L53" i="1"/>
  <c r="O53" i="1" s="1"/>
  <c r="L54" i="1"/>
  <c r="O54" i="1" s="1"/>
  <c r="L55" i="1"/>
  <c r="O55" i="1" s="1"/>
  <c r="L56" i="1"/>
  <c r="O56" i="1" s="1"/>
  <c r="L57" i="1"/>
  <c r="O57" i="1" s="1"/>
  <c r="L58" i="1"/>
  <c r="O58" i="1" s="1"/>
  <c r="L59" i="1"/>
  <c r="O59" i="1" s="1"/>
  <c r="L60" i="1"/>
  <c r="O60" i="1" s="1"/>
  <c r="L61" i="1"/>
  <c r="O61" i="1" s="1"/>
  <c r="L62" i="1"/>
  <c r="O62" i="1" s="1"/>
  <c r="L63" i="1"/>
  <c r="O63" i="1" s="1"/>
  <c r="L64" i="1"/>
  <c r="O64" i="1" s="1"/>
  <c r="L65" i="1"/>
  <c r="O65" i="1" s="1"/>
  <c r="L66" i="1"/>
  <c r="O66" i="1" s="1"/>
  <c r="L67" i="1"/>
  <c r="O67" i="1" s="1"/>
  <c r="L68" i="1"/>
  <c r="O68" i="1" s="1"/>
  <c r="L69" i="1"/>
  <c r="O69" i="1" s="1"/>
  <c r="L70" i="1"/>
  <c r="O70" i="1" s="1"/>
  <c r="L3" i="3"/>
  <c r="H3" i="3"/>
  <c r="Q3" i="3"/>
  <c r="J3" i="3"/>
  <c r="N3" i="3"/>
  <c r="S3" i="3"/>
</calcChain>
</file>

<file path=xl/sharedStrings.xml><?xml version="1.0" encoding="utf-8"?>
<sst xmlns="http://schemas.openxmlformats.org/spreadsheetml/2006/main" count="448" uniqueCount="174">
  <si>
    <t>Prénom</t>
  </si>
  <si>
    <t>Nom</t>
  </si>
  <si>
    <t>Sexe</t>
  </si>
  <si>
    <t>Date 
de naissance</t>
  </si>
  <si>
    <t>Service</t>
  </si>
  <si>
    <t>Statut</t>
  </si>
  <si>
    <t>Date 
d'embauche</t>
  </si>
  <si>
    <t>Rému. fixe</t>
  </si>
  <si>
    <t>Rému. variable</t>
  </si>
  <si>
    <t>Norma</t>
  </si>
  <si>
    <t>HERMIER</t>
  </si>
  <si>
    <t>Femme</t>
  </si>
  <si>
    <t>Produit</t>
  </si>
  <si>
    <t>Cadre</t>
  </si>
  <si>
    <t>Xavier</t>
  </si>
  <si>
    <t>ETIENNE</t>
  </si>
  <si>
    <t>Homme</t>
  </si>
  <si>
    <t>Jean-Philippe</t>
  </si>
  <si>
    <t>POTIER</t>
  </si>
  <si>
    <t>Marketing</t>
  </si>
  <si>
    <t>Félicie</t>
  </si>
  <si>
    <t>PINOT</t>
  </si>
  <si>
    <t>RH</t>
  </si>
  <si>
    <t>Non cadre</t>
  </si>
  <si>
    <t>Sam</t>
  </si>
  <si>
    <t>HANEQUIN</t>
  </si>
  <si>
    <t>Développement</t>
  </si>
  <si>
    <t>Vincent</t>
  </si>
  <si>
    <t>KILI</t>
  </si>
  <si>
    <t>Finance</t>
  </si>
  <si>
    <t>Terry</t>
  </si>
  <si>
    <t>BEAST</t>
  </si>
  <si>
    <t>Samira</t>
  </si>
  <si>
    <t>OHARA</t>
  </si>
  <si>
    <t>Jade</t>
  </si>
  <si>
    <t>FILOU</t>
  </si>
  <si>
    <t>Stratégie</t>
  </si>
  <si>
    <t>Guy</t>
  </si>
  <si>
    <t>KERN</t>
  </si>
  <si>
    <t>Commercial</t>
  </si>
  <si>
    <t>Tim</t>
  </si>
  <si>
    <t>ALEXANDER</t>
  </si>
  <si>
    <t>Laure</t>
  </si>
  <si>
    <t>FERMIER</t>
  </si>
  <si>
    <t>Lorie</t>
  </si>
  <si>
    <t>KARIDI</t>
  </si>
  <si>
    <t>Didiane</t>
  </si>
  <si>
    <t>GORIAN</t>
  </si>
  <si>
    <t>Armand</t>
  </si>
  <si>
    <t>PALEO</t>
  </si>
  <si>
    <t>Frontino</t>
  </si>
  <si>
    <t>KOUI</t>
  </si>
  <si>
    <t>Damien</t>
  </si>
  <si>
    <t>EPREMONT</t>
  </si>
  <si>
    <t>Vernon</t>
  </si>
  <si>
    <t>HORACE</t>
  </si>
  <si>
    <t>Geoffrey</t>
  </si>
  <si>
    <t>CHAMAILLE</t>
  </si>
  <si>
    <t>Mélodie</t>
  </si>
  <si>
    <t>GAROT</t>
  </si>
  <si>
    <t>Logistique</t>
  </si>
  <si>
    <t>Aurélie</t>
  </si>
  <si>
    <t>PENTU</t>
  </si>
  <si>
    <t>Hélène</t>
  </si>
  <si>
    <t>BELLE</t>
  </si>
  <si>
    <t>Autre</t>
  </si>
  <si>
    <t>Timothée</t>
  </si>
  <si>
    <t>PROUVIL</t>
  </si>
  <si>
    <t>Alicia</t>
  </si>
  <si>
    <t>BERDINOT</t>
  </si>
  <si>
    <t>Oscar</t>
  </si>
  <si>
    <t>VAREK</t>
  </si>
  <si>
    <t>Fletcher</t>
  </si>
  <si>
    <t>QUADAN</t>
  </si>
  <si>
    <t>Adélaïde</t>
  </si>
  <si>
    <t>ECHU</t>
  </si>
  <si>
    <t>Sylvain</t>
  </si>
  <si>
    <t>HOU</t>
  </si>
  <si>
    <t>Djibril</t>
  </si>
  <si>
    <t>GREMINIER</t>
  </si>
  <si>
    <t>NOUATA</t>
  </si>
  <si>
    <t>Sébastien</t>
  </si>
  <si>
    <t>THIBAUT</t>
  </si>
  <si>
    <t>Juridique</t>
  </si>
  <si>
    <t>Quentin</t>
  </si>
  <si>
    <t>ORLO</t>
  </si>
  <si>
    <t>Eric</t>
  </si>
  <si>
    <t>COUQUIN</t>
  </si>
  <si>
    <t>James</t>
  </si>
  <si>
    <t>ABERDIN</t>
  </si>
  <si>
    <t>Séverine</t>
  </si>
  <si>
    <t>GUBANI</t>
  </si>
  <si>
    <t>Lalou</t>
  </si>
  <si>
    <t>FICELLE</t>
  </si>
  <si>
    <t>Thaïs</t>
  </si>
  <si>
    <t>VAHIS</t>
  </si>
  <si>
    <t>Sarah</t>
  </si>
  <si>
    <t>CHANT</t>
  </si>
  <si>
    <t>Vivien</t>
  </si>
  <si>
    <t>POTTER</t>
  </si>
  <si>
    <t>REDON</t>
  </si>
  <si>
    <t>Thomas</t>
  </si>
  <si>
    <t>GABARI</t>
  </si>
  <si>
    <t>Heloïse</t>
  </si>
  <si>
    <t>ALZAHIM</t>
  </si>
  <si>
    <t>GRANGER</t>
  </si>
  <si>
    <t>Louise</t>
  </si>
  <si>
    <t>CHIPOT</t>
  </si>
  <si>
    <t>Gérard</t>
  </si>
  <si>
    <t>PARMINOU</t>
  </si>
  <si>
    <t>Patrick</t>
  </si>
  <si>
    <t>QUELECK</t>
  </si>
  <si>
    <t>Benoît</t>
  </si>
  <si>
    <t>CROMITON</t>
  </si>
  <si>
    <t>Samia</t>
  </si>
  <si>
    <t>BEN SOUAN</t>
  </si>
  <si>
    <t>Amina</t>
  </si>
  <si>
    <t>HALIMI</t>
  </si>
  <si>
    <t>Léo</t>
  </si>
  <si>
    <t>PARIS</t>
  </si>
  <si>
    <t>Rida</t>
  </si>
  <si>
    <t>FANDI</t>
  </si>
  <si>
    <t>Gaspard</t>
  </si>
  <si>
    <t>Mélanie</t>
  </si>
  <si>
    <t>KROP</t>
  </si>
  <si>
    <t>Pierre</t>
  </si>
  <si>
    <t>HIBRANT</t>
  </si>
  <si>
    <t>Emmanuel</t>
  </si>
  <si>
    <t>BERNARD</t>
  </si>
  <si>
    <t>Lily</t>
  </si>
  <si>
    <t>Clémence</t>
  </si>
  <si>
    <t>BAUDOUIN</t>
  </si>
  <si>
    <t>Kim</t>
  </si>
  <si>
    <t>EMILION</t>
  </si>
  <si>
    <t>Ulrich</t>
  </si>
  <si>
    <t>VAN DICK</t>
  </si>
  <si>
    <t>Aminata</t>
  </si>
  <si>
    <t>LAMOU</t>
  </si>
  <si>
    <t>Maëlle</t>
  </si>
  <si>
    <t>HUBERON</t>
  </si>
  <si>
    <t>Clément</t>
  </si>
  <si>
    <t>ULIS</t>
  </si>
  <si>
    <t>Jérôme</t>
  </si>
  <si>
    <t>WINTER</t>
  </si>
  <si>
    <t>Géraldine</t>
  </si>
  <si>
    <t>FABRIQUE</t>
  </si>
  <si>
    <t>Sandrine</t>
  </si>
  <si>
    <t>BENOIT</t>
  </si>
  <si>
    <t>Simon</t>
  </si>
  <si>
    <t>SIGNET</t>
  </si>
  <si>
    <t>Zoé</t>
  </si>
  <si>
    <t>Ville</t>
  </si>
  <si>
    <t>Paris</t>
  </si>
  <si>
    <t>Montrouge</t>
  </si>
  <si>
    <t>Age</t>
  </si>
  <si>
    <t>Année embauche</t>
  </si>
  <si>
    <t>Ancienneté</t>
  </si>
  <si>
    <t>Tranche d'age</t>
  </si>
  <si>
    <t>Tranche de rémunération</t>
  </si>
  <si>
    <t>Total général</t>
  </si>
  <si>
    <t>Nb</t>
  </si>
  <si>
    <t>Remun.</t>
  </si>
  <si>
    <t>Effectif</t>
  </si>
  <si>
    <t>Remu. Totale</t>
  </si>
  <si>
    <t>Remun. moyenne</t>
  </si>
  <si>
    <t>Age moyen</t>
  </si>
  <si>
    <t>Global</t>
  </si>
  <si>
    <t>Rémunération</t>
  </si>
  <si>
    <t>Totale</t>
  </si>
  <si>
    <t>Moyenne</t>
  </si>
  <si>
    <t>20-29</t>
  </si>
  <si>
    <t>30-39</t>
  </si>
  <si>
    <t>50-60</t>
  </si>
  <si>
    <t>https://www.youtube.com/watch?v=PhUeIZ6gsNA&amp;t=89s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</si>
</sst>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\ &quot;€&quot;"/>
    <numFmt numFmtId="165" formatCode="0&quot; ans et +&quot;"/>
    <numFmt numFmtId="166" formatCode="&quot;Jusqu'à &quot;#,##0&quot; K€&quot;"/>
    <numFmt numFmtId="167" formatCode="#,##0,&quot; K€&quot;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8" tint="-0.249977111117893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 style="thin">
        <color rgb="FF002060"/>
      </right>
      <top/>
      <bottom style="thin">
        <color rgb="FF00206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 inden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right" vertical="center" wrapText="1" indent="1"/>
    </xf>
    <xf numFmtId="166" fontId="0" fillId="0" borderId="0" xfId="0" applyNumberFormat="1" applyAlignment="1">
      <alignment horizontal="left" vertical="center" indent="1"/>
    </xf>
    <xf numFmtId="0" fontId="0" fillId="0" borderId="0" xfId="0" pivotButton="1"/>
    <xf numFmtId="164" fontId="0" fillId="0" borderId="0" xfId="0" applyNumberFormat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pivotButton="1" applyAlignment="1">
      <alignment horizontal="left" indent="1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 indent="2"/>
    </xf>
    <xf numFmtId="166" fontId="0" fillId="0" borderId="0" xfId="0" applyNumberFormat="1" applyAlignment="1">
      <alignment horizontal="left" indent="1"/>
    </xf>
    <xf numFmtId="0" fontId="0" fillId="0" borderId="0" xfId="0" pivotButton="1" applyAlignment="1">
      <alignment horizontal="left" indent="2"/>
    </xf>
    <xf numFmtId="166" fontId="0" fillId="0" borderId="0" xfId="0" applyNumberFormat="1" applyAlignment="1">
      <alignment horizontal="left" indent="3"/>
    </xf>
    <xf numFmtId="1" fontId="0" fillId="0" borderId="0" xfId="0" applyNumberFormat="1"/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left" indent="2"/>
    </xf>
    <xf numFmtId="0" fontId="1" fillId="0" borderId="0" xfId="1" applyAlignment="1">
      <alignment vertical="center"/>
    </xf>
    <xf numFmtId="0" fontId="0" fillId="2" borderId="0" xfId="0" applyFill="1" applyAlignment="1">
      <alignment vertical="center"/>
    </xf>
    <xf numFmtId="0" fontId="3" fillId="2" borderId="7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right" vertical="center"/>
    </xf>
    <xf numFmtId="0" fontId="3" fillId="2" borderId="6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right" vertical="center"/>
    </xf>
    <xf numFmtId="1" fontId="3" fillId="2" borderId="8" xfId="0" applyNumberFormat="1" applyFont="1" applyFill="1" applyBorder="1" applyAlignment="1">
      <alignment horizontal="center" vertical="center"/>
    </xf>
    <xf numFmtId="167" fontId="3" fillId="2" borderId="6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9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&quot;Jusqu'à &quot;#,##0&quot; K€&quot;"/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&quot; ans et +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numFmt numFmtId="164" formatCode="#,##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horizontal="left"/>
    </dxf>
    <dxf>
      <alignment relativeIndent="1"/>
    </dxf>
    <dxf>
      <alignment relativeIndent="1"/>
    </dxf>
    <dxf>
      <alignment relativeIndent="1"/>
    </dxf>
    <dxf>
      <alignment horizontal="left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center"/>
    </dxf>
    <dxf>
      <alignment horizontal="center"/>
    </dxf>
    <dxf>
      <numFmt numFmtId="164" formatCode="#,##0\ &quot;€&quot;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relativeIndent="1"/>
    </dxf>
    <dxf>
      <alignment relativeIndent="1"/>
    </dxf>
    <dxf>
      <alignment horizontal="left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numFmt numFmtId="1" formatCode="0"/>
    </dxf>
    <dxf>
      <numFmt numFmtId="164" formatCode="#,##0\ &quot;€&quot;"/>
    </dxf>
    <dxf>
      <numFmt numFmtId="164" formatCode="#,##0\ &quot;€&quot;"/>
    </dxf>
    <dxf>
      <alignment relativeIndent="1"/>
    </dxf>
    <dxf>
      <alignment relativeIndent="1"/>
    </dxf>
    <dxf>
      <alignment relativeIndent="1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RH.xlsx]TCD!TCD_Effectif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 algn="l">
              <a:defRPr sz="1100" b="1" i="0" u="sng" strike="noStrike" kern="1200" spc="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 u="sng">
                <a:solidFill>
                  <a:schemeClr val="accent5">
                    <a:lumMod val="60000"/>
                    <a:lumOff val="40000"/>
                  </a:schemeClr>
                </a:solidFill>
              </a:rPr>
              <a:t>Effectif par service</a:t>
            </a:r>
          </a:p>
        </c:rich>
      </c:tx>
      <c:layout>
        <c:manualLayout>
          <c:xMode val="edge"/>
          <c:yMode val="edge"/>
          <c:x val="2.5833333333333364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l">
            <a:defRPr sz="1100" b="1" i="0" u="sng" strike="noStrike" kern="1200" spc="0" baseline="0">
              <a:solidFill>
                <a:schemeClr val="accent5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5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TCD!$C$2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5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TCD!$B$3:$B$13</c:f>
              <c:strCache>
                <c:ptCount val="10"/>
                <c:pt idx="0">
                  <c:v>Autre</c:v>
                </c:pt>
                <c:pt idx="1">
                  <c:v>Commercial</c:v>
                </c:pt>
                <c:pt idx="2">
                  <c:v>Développement</c:v>
                </c:pt>
                <c:pt idx="3">
                  <c:v>Finance</c:v>
                </c:pt>
                <c:pt idx="4">
                  <c:v>Juridique</c:v>
                </c:pt>
                <c:pt idx="5">
                  <c:v>Logistique</c:v>
                </c:pt>
                <c:pt idx="6">
                  <c:v>Marketing</c:v>
                </c:pt>
                <c:pt idx="7">
                  <c:v>Produit</c:v>
                </c:pt>
                <c:pt idx="8">
                  <c:v>RH</c:v>
                </c:pt>
                <c:pt idx="9">
                  <c:v>Stratégie</c:v>
                </c:pt>
              </c:strCache>
            </c:strRef>
          </c:cat>
          <c:val>
            <c:numRef>
              <c:f>TCD!$C$3:$C$13</c:f>
              <c:numCache>
                <c:formatCode>General</c:formatCode>
                <c:ptCount val="10"/>
                <c:pt idx="0">
                  <c:v>4</c:v>
                </c:pt>
                <c:pt idx="1">
                  <c:v>8</c:v>
                </c:pt>
                <c:pt idx="2">
                  <c:v>11</c:v>
                </c:pt>
                <c:pt idx="3">
                  <c:v>7</c:v>
                </c:pt>
                <c:pt idx="4">
                  <c:v>2</c:v>
                </c:pt>
                <c:pt idx="5">
                  <c:v>5</c:v>
                </c:pt>
                <c:pt idx="6">
                  <c:v>11</c:v>
                </c:pt>
                <c:pt idx="7">
                  <c:v>8</c:v>
                </c:pt>
                <c:pt idx="8">
                  <c:v>6</c:v>
                </c:pt>
                <c:pt idx="9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55-49B8-ACD6-0F4C8C674C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85314463"/>
        <c:axId val="1282347007"/>
      </c:barChart>
      <c:catAx>
        <c:axId val="12853144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2347007"/>
        <c:crosses val="autoZero"/>
        <c:auto val="1"/>
        <c:lblAlgn val="ctr"/>
        <c:lblOffset val="100"/>
        <c:noMultiLvlLbl val="0"/>
      </c:catAx>
      <c:valAx>
        <c:axId val="128234700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853144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RH.xlsx]TCD!TCD_AnneeEmbauche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sng" strike="noStrike" kern="1200" spc="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 u="sng">
                <a:solidFill>
                  <a:schemeClr val="accent5">
                    <a:lumMod val="60000"/>
                    <a:lumOff val="40000"/>
                  </a:schemeClr>
                </a:solidFill>
              </a:rPr>
              <a:t>Embauche par année</a:t>
            </a:r>
          </a:p>
        </c:rich>
      </c:tx>
      <c:layout>
        <c:manualLayout>
          <c:xMode val="edge"/>
          <c:yMode val="edge"/>
          <c:x val="2.0277777777777811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sng" strike="noStrike" kern="1200" spc="0" baseline="0">
              <a:solidFill>
                <a:schemeClr val="accent5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5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5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5">
                      <a:lumMod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TCD!$L$2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5">
                        <a:lumMod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TCD!$K$3:$K$7</c:f>
              <c:strCache>
                <c:ptCount val="4"/>
                <c:pt idx="0">
                  <c:v>2017</c:v>
                </c:pt>
                <c:pt idx="1">
                  <c:v>2019</c:v>
                </c:pt>
                <c:pt idx="2">
                  <c:v>2022</c:v>
                </c:pt>
                <c:pt idx="3">
                  <c:v>2023</c:v>
                </c:pt>
              </c:strCache>
            </c:strRef>
          </c:cat>
          <c:val>
            <c:numRef>
              <c:f>TCD!$L$3:$L$7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BD-46B2-A749-D1F619483A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85300063"/>
        <c:axId val="1282309807"/>
      </c:barChart>
      <c:catAx>
        <c:axId val="12853000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2309807"/>
        <c:crosses val="autoZero"/>
        <c:auto val="1"/>
        <c:lblAlgn val="ctr"/>
        <c:lblOffset val="100"/>
        <c:noMultiLvlLbl val="0"/>
      </c:catAx>
      <c:valAx>
        <c:axId val="128230980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853000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RH.xlsx]TCD!TCD_Remun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 u="sng">
                <a:solidFill>
                  <a:schemeClr val="accent5">
                    <a:lumMod val="60000"/>
                    <a:lumOff val="40000"/>
                  </a:schemeClr>
                </a:solidFill>
              </a:rPr>
              <a:t>Rémunération par service</a:t>
            </a:r>
          </a:p>
        </c:rich>
      </c:tx>
      <c:layout>
        <c:manualLayout>
          <c:xMode val="edge"/>
          <c:yMode val="edge"/>
          <c:x val="1.7500000000000033E-2"/>
          <c:y val="2.31481481481481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TCD!$O$2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TCD!$N$3:$N$13</c:f>
              <c:strCache>
                <c:ptCount val="10"/>
                <c:pt idx="0">
                  <c:v>Autre</c:v>
                </c:pt>
                <c:pt idx="1">
                  <c:v>Commercial</c:v>
                </c:pt>
                <c:pt idx="2">
                  <c:v>Développement</c:v>
                </c:pt>
                <c:pt idx="3">
                  <c:v>Finance</c:v>
                </c:pt>
                <c:pt idx="4">
                  <c:v>Juridique</c:v>
                </c:pt>
                <c:pt idx="5">
                  <c:v>Logistique</c:v>
                </c:pt>
                <c:pt idx="6">
                  <c:v>Marketing</c:v>
                </c:pt>
                <c:pt idx="7">
                  <c:v>Produit</c:v>
                </c:pt>
                <c:pt idx="8">
                  <c:v>RH</c:v>
                </c:pt>
                <c:pt idx="9">
                  <c:v>Stratégie</c:v>
                </c:pt>
              </c:strCache>
            </c:strRef>
          </c:cat>
          <c:val>
            <c:numRef>
              <c:f>TCD!$O$3:$O$13</c:f>
              <c:numCache>
                <c:formatCode>#\ ##0\ "€"</c:formatCode>
                <c:ptCount val="10"/>
                <c:pt idx="0">
                  <c:v>262081</c:v>
                </c:pt>
                <c:pt idx="1">
                  <c:v>548401.27999999991</c:v>
                </c:pt>
                <c:pt idx="2">
                  <c:v>620293.5</c:v>
                </c:pt>
                <c:pt idx="3">
                  <c:v>433580</c:v>
                </c:pt>
                <c:pt idx="4">
                  <c:v>122859</c:v>
                </c:pt>
                <c:pt idx="5">
                  <c:v>256066</c:v>
                </c:pt>
                <c:pt idx="6">
                  <c:v>717663</c:v>
                </c:pt>
                <c:pt idx="7">
                  <c:v>495314</c:v>
                </c:pt>
                <c:pt idx="8">
                  <c:v>272928</c:v>
                </c:pt>
                <c:pt idx="9">
                  <c:v>386533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1A-4847-B118-6CA0D7CD73A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281826959"/>
        <c:axId val="1396333327"/>
        <c:axId val="0"/>
      </c:bar3DChart>
      <c:catAx>
        <c:axId val="1281826959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6333327"/>
        <c:crosses val="autoZero"/>
        <c:auto val="1"/>
        <c:lblAlgn val="ctr"/>
        <c:lblOffset val="100"/>
        <c:noMultiLvlLbl val="0"/>
      </c:catAx>
      <c:valAx>
        <c:axId val="1396333327"/>
        <c:scaling>
          <c:orientation val="minMax"/>
        </c:scaling>
        <c:delete val="1"/>
        <c:axPos val="b"/>
        <c:numFmt formatCode="#\ ##0\ &quot;€&quot;" sourceLinked="1"/>
        <c:majorTickMark val="none"/>
        <c:minorTickMark val="none"/>
        <c:tickLblPos val="nextTo"/>
        <c:crossAx val="12818269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RH.xlsx]TCD!TCD_Sexe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u="sng" cap="none" baseline="0">
                <a:solidFill>
                  <a:schemeClr val="accent5">
                    <a:lumMod val="60000"/>
                    <a:lumOff val="40000"/>
                  </a:schemeClr>
                </a:solidFill>
              </a:rPr>
              <a:t>Effectif par sexe</a:t>
            </a:r>
          </a:p>
        </c:rich>
      </c:tx>
      <c:layout>
        <c:manualLayout>
          <c:xMode val="edge"/>
          <c:yMode val="edge"/>
          <c:x val="1.9444444444444445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accent5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</c:pivotFmt>
      <c:pivotFmt>
        <c:idx val="3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</c:pivotFmt>
      <c:pivotFmt>
        <c:idx val="4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</c:pivotFmt>
      <c:pivotFmt>
        <c:idx val="6"/>
        <c:spPr>
          <a:solidFill>
            <a:schemeClr val="accent1"/>
          </a:solidFill>
          <a:ln>
            <a:noFill/>
          </a:ln>
          <a:effectLst/>
          <a:scene3d>
            <a:camera prst="orthographicFront"/>
            <a:lightRig rig="brightRoom" dir="t"/>
          </a:scene3d>
          <a:sp3d prstMaterial="flat">
            <a:bevelT w="50800" h="101600" prst="angle"/>
            <a:contourClr>
              <a:srgbClr val="000000"/>
            </a:contourClr>
          </a:sp3d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TCD!$F$2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3A3F-4105-A36C-860843D10D7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3A3F-4105-A36C-860843D10D7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TCD!$E$3:$E$5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TCD!$F$3:$F$5</c:f>
              <c:numCache>
                <c:formatCode>General</c:formatCode>
                <c:ptCount val="2"/>
                <c:pt idx="0">
                  <c:v>2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A3F-4105-A36C-860843D10D7D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RH.xlsx]TCD!TCD_TrancheAge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 u="sng">
                <a:solidFill>
                  <a:schemeClr val="accent5">
                    <a:lumMod val="60000"/>
                    <a:lumOff val="40000"/>
                  </a:schemeClr>
                </a:solidFill>
              </a:rPr>
              <a:t>Effectif par age et sexe</a:t>
            </a:r>
          </a:p>
        </c:rich>
      </c:tx>
      <c:layout>
        <c:manualLayout>
          <c:xMode val="edge"/>
          <c:yMode val="edge"/>
          <c:x val="1.8173447069116357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TCD!$R$2:$R$3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TCD!$Q$4:$Q$7</c:f>
              <c:strCache>
                <c:ptCount val="3"/>
                <c:pt idx="0">
                  <c:v>20-29</c:v>
                </c:pt>
                <c:pt idx="1">
                  <c:v>30-39</c:v>
                </c:pt>
                <c:pt idx="2">
                  <c:v>50-60</c:v>
                </c:pt>
              </c:strCache>
            </c:strRef>
          </c:cat>
          <c:val>
            <c:numRef>
              <c:f>TCD!$R$4:$R$7</c:f>
              <c:numCache>
                <c:formatCode>General</c:formatCode>
                <c:ptCount val="3"/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DA-4F60-B044-D2D75BE4A1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1462180543"/>
        <c:axId val="1411280319"/>
      </c:barChart>
      <c:barChart>
        <c:barDir val="bar"/>
        <c:grouping val="clustered"/>
        <c:varyColors val="0"/>
        <c:ser>
          <c:idx val="1"/>
          <c:order val="1"/>
          <c:tx>
            <c:strRef>
              <c:f>TCD!$S$2:$S$3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TCD!$Q$4:$Q$7</c:f>
              <c:strCache>
                <c:ptCount val="3"/>
                <c:pt idx="0">
                  <c:v>20-29</c:v>
                </c:pt>
                <c:pt idx="1">
                  <c:v>30-39</c:v>
                </c:pt>
                <c:pt idx="2">
                  <c:v>50-60</c:v>
                </c:pt>
              </c:strCache>
            </c:strRef>
          </c:cat>
          <c:val>
            <c:numRef>
              <c:f>TCD!$S$4:$S$7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DA-4F60-B044-D2D75BE4A1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1462169023"/>
        <c:axId val="1396344239"/>
      </c:barChart>
      <c:catAx>
        <c:axId val="1462180543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411280319"/>
        <c:crosses val="autoZero"/>
        <c:auto val="1"/>
        <c:lblAlgn val="ctr"/>
        <c:lblOffset val="100"/>
        <c:noMultiLvlLbl val="0"/>
      </c:catAx>
      <c:valAx>
        <c:axId val="1411280319"/>
        <c:scaling>
          <c:orientation val="minMax"/>
          <c:max val="20"/>
          <c:min val="-20"/>
        </c:scaling>
        <c:delete val="1"/>
        <c:axPos val="b"/>
        <c:numFmt formatCode="General" sourceLinked="1"/>
        <c:majorTickMark val="none"/>
        <c:minorTickMark val="none"/>
        <c:tickLblPos val="nextTo"/>
        <c:crossAx val="1462180543"/>
        <c:crosses val="autoZero"/>
        <c:crossBetween val="between"/>
      </c:valAx>
      <c:valAx>
        <c:axId val="1396344239"/>
        <c:scaling>
          <c:orientation val="maxMin"/>
          <c:max val="20"/>
          <c:min val="-20"/>
        </c:scaling>
        <c:delete val="1"/>
        <c:axPos val="t"/>
        <c:numFmt formatCode="General" sourceLinked="1"/>
        <c:majorTickMark val="out"/>
        <c:minorTickMark val="none"/>
        <c:tickLblPos val="nextTo"/>
        <c:crossAx val="1462169023"/>
        <c:crosses val="max"/>
        <c:crossBetween val="between"/>
      </c:valAx>
      <c:catAx>
        <c:axId val="1462169023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accent5">
                    <a:lumMod val="60000"/>
                    <a:lumOff val="4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6344239"/>
        <c:crosses val="max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svg"/><Relationship Id="rId3" Type="http://schemas.openxmlformats.org/officeDocument/2006/relationships/chart" Target="../charts/chart3.xml"/><Relationship Id="rId7" Type="http://schemas.openxmlformats.org/officeDocument/2006/relationships/image" Target="../media/image3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2.svg"/><Relationship Id="rId5" Type="http://schemas.openxmlformats.org/officeDocument/2006/relationships/image" Target="../media/image1.png"/><Relationship Id="rId4" Type="http://schemas.openxmlformats.org/officeDocument/2006/relationships/chart" Target="../charts/chart4.xml"/><Relationship Id="rId9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</xdr:colOff>
      <xdr:row>3</xdr:row>
      <xdr:rowOff>91439</xdr:rowOff>
    </xdr:from>
    <xdr:to>
      <xdr:col>5</xdr:col>
      <xdr:colOff>21960</xdr:colOff>
      <xdr:row>12</xdr:row>
      <xdr:rowOff>137519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rvice">
              <a:extLst>
                <a:ext uri="{FF2B5EF4-FFF2-40B4-BE49-F238E27FC236}">
                  <a16:creationId xmlns:a16="http://schemas.microsoft.com/office/drawing/2014/main" id="{700D9954-CE1E-4A11-AFB8-15B611E03D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6700" y="868679"/>
              <a:ext cx="2628000" cy="169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76200</xdr:colOff>
      <xdr:row>1</xdr:row>
      <xdr:rowOff>15239</xdr:rowOff>
    </xdr:from>
    <xdr:to>
      <xdr:col>5</xdr:col>
      <xdr:colOff>21960</xdr:colOff>
      <xdr:row>3</xdr:row>
      <xdr:rowOff>68879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xe">
              <a:extLst>
                <a:ext uri="{FF2B5EF4-FFF2-40B4-BE49-F238E27FC236}">
                  <a16:creationId xmlns:a16="http://schemas.microsoft.com/office/drawing/2014/main" id="{AEC27AC3-4CDE-46F7-BBE4-9DC83CFB8E9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6700" y="198119"/>
              <a:ext cx="2628000" cy="64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45720</xdr:colOff>
      <xdr:row>3</xdr:row>
      <xdr:rowOff>68580</xdr:rowOff>
    </xdr:from>
    <xdr:to>
      <xdr:col>13</xdr:col>
      <xdr:colOff>770100</xdr:colOff>
      <xdr:row>18</xdr:row>
      <xdr:rowOff>97380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1A93CA7-46A3-44B2-9F13-C2D173CF48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800100</xdr:colOff>
      <xdr:row>3</xdr:row>
      <xdr:rowOff>68580</xdr:rowOff>
    </xdr:from>
    <xdr:to>
      <xdr:col>19</xdr:col>
      <xdr:colOff>137640</xdr:colOff>
      <xdr:row>18</xdr:row>
      <xdr:rowOff>97380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FF4BB4F-D705-4D14-A8C1-F430BBA203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6</xdr:col>
      <xdr:colOff>45720</xdr:colOff>
      <xdr:row>18</xdr:row>
      <xdr:rowOff>129540</xdr:rowOff>
    </xdr:from>
    <xdr:to>
      <xdr:col>13</xdr:col>
      <xdr:colOff>770100</xdr:colOff>
      <xdr:row>33</xdr:row>
      <xdr:rowOff>86340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4E9F771-20C5-4C57-9AAB-289C022AE0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1</xdr:col>
      <xdr:colOff>68580</xdr:colOff>
      <xdr:row>13</xdr:row>
      <xdr:rowOff>15240</xdr:rowOff>
    </xdr:from>
    <xdr:to>
      <xdr:col>5</xdr:col>
      <xdr:colOff>0</xdr:colOff>
      <xdr:row>25</xdr:row>
      <xdr:rowOff>144780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7B11C591-5F4F-420F-95FE-17B7F0D747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297180</xdr:colOff>
      <xdr:row>18</xdr:row>
      <xdr:rowOff>22860</xdr:rowOff>
    </xdr:from>
    <xdr:to>
      <xdr:col>3</xdr:col>
      <xdr:colOff>454620</xdr:colOff>
      <xdr:row>22</xdr:row>
      <xdr:rowOff>11340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EEB75724-9390-BD17-5336-DE777F6351A6}"/>
            </a:ext>
          </a:extLst>
        </xdr:cNvPr>
        <xdr:cNvGrpSpPr/>
      </xdr:nvGrpSpPr>
      <xdr:grpSpPr>
        <a:xfrm>
          <a:off x="1158240" y="3543300"/>
          <a:ext cx="828000" cy="720000"/>
          <a:chOff x="1051560" y="6271260"/>
          <a:chExt cx="919620" cy="914400"/>
        </a:xfrm>
      </xdr:grpSpPr>
      <xdr:pic>
        <xdr:nvPicPr>
          <xdr:cNvPr id="12" name="Graphique 11" descr="Homme avec un remplissage uni">
            <a:extLst>
              <a:ext uri="{FF2B5EF4-FFF2-40B4-BE49-F238E27FC236}">
                <a16:creationId xmlns:a16="http://schemas.microsoft.com/office/drawing/2014/main" id="{097FECC0-68F3-8855-9949-6A0D6FBBDE4D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rcRect r="50833"/>
          <a:stretch/>
        </xdr:blipFill>
        <xdr:spPr>
          <a:xfrm>
            <a:off x="1051560" y="6271260"/>
            <a:ext cx="449580" cy="914400"/>
          </a:xfrm>
          <a:prstGeom prst="rect">
            <a:avLst/>
          </a:prstGeom>
        </xdr:spPr>
      </xdr:pic>
      <xdr:pic>
        <xdr:nvPicPr>
          <xdr:cNvPr id="14" name="Graphique 13" descr="Femme avec un remplissage uni">
            <a:extLst>
              <a:ext uri="{FF2B5EF4-FFF2-40B4-BE49-F238E27FC236}">
                <a16:creationId xmlns:a16="http://schemas.microsoft.com/office/drawing/2014/main" id="{BF07DC7B-91AF-7485-943D-AEE637FAC854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rcRect l="50263"/>
          <a:stretch/>
        </xdr:blipFill>
        <xdr:spPr>
          <a:xfrm>
            <a:off x="1516380" y="6271260"/>
            <a:ext cx="454800" cy="914400"/>
          </a:xfrm>
          <a:prstGeom prst="rect">
            <a:avLst/>
          </a:prstGeom>
        </xdr:spPr>
      </xdr:pic>
    </xdr:grpSp>
    <xdr:clientData/>
  </xdr:twoCellAnchor>
  <xdr:twoCellAnchor editAs="absolute">
    <xdr:from>
      <xdr:col>13</xdr:col>
      <xdr:colOff>678180</xdr:colOff>
      <xdr:row>18</xdr:row>
      <xdr:rowOff>129540</xdr:rowOff>
    </xdr:from>
    <xdr:to>
      <xdr:col>18</xdr:col>
      <xdr:colOff>899640</xdr:colOff>
      <xdr:row>33</xdr:row>
      <xdr:rowOff>86340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B9DA05AD-9BDC-48FF-9292-D3E0A4BC94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16</xdr:col>
      <xdr:colOff>640080</xdr:colOff>
      <xdr:row>19</xdr:row>
      <xdr:rowOff>76200</xdr:rowOff>
    </xdr:from>
    <xdr:to>
      <xdr:col>17</xdr:col>
      <xdr:colOff>55200</xdr:colOff>
      <xdr:row>21</xdr:row>
      <xdr:rowOff>34440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F75861C-60C3-4934-BD32-F9F7B67AF4B4}"/>
            </a:ext>
          </a:extLst>
        </xdr:cNvPr>
        <xdr:cNvGrpSpPr/>
      </xdr:nvGrpSpPr>
      <xdr:grpSpPr>
        <a:xfrm>
          <a:off x="8511540" y="3779520"/>
          <a:ext cx="360000" cy="324000"/>
          <a:chOff x="1051560" y="6271260"/>
          <a:chExt cx="919620" cy="914400"/>
        </a:xfrm>
      </xdr:grpSpPr>
      <xdr:pic>
        <xdr:nvPicPr>
          <xdr:cNvPr id="18" name="Graphique 17" descr="Homme avec un remplissage uni">
            <a:extLst>
              <a:ext uri="{FF2B5EF4-FFF2-40B4-BE49-F238E27FC236}">
                <a16:creationId xmlns:a16="http://schemas.microsoft.com/office/drawing/2014/main" id="{6123C3F3-E431-D80F-354E-C6434750D0D5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rcRect r="50833"/>
          <a:stretch/>
        </xdr:blipFill>
        <xdr:spPr>
          <a:xfrm>
            <a:off x="1051560" y="6271260"/>
            <a:ext cx="449580" cy="914400"/>
          </a:xfrm>
          <a:prstGeom prst="rect">
            <a:avLst/>
          </a:prstGeom>
        </xdr:spPr>
      </xdr:pic>
      <xdr:pic>
        <xdr:nvPicPr>
          <xdr:cNvPr id="19" name="Graphique 18" descr="Femme avec un remplissage uni">
            <a:extLst>
              <a:ext uri="{FF2B5EF4-FFF2-40B4-BE49-F238E27FC236}">
                <a16:creationId xmlns:a16="http://schemas.microsoft.com/office/drawing/2014/main" id="{528DCD67-2D31-67FE-7EE4-FEB90121F5EB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8"/>
              </a:ext>
            </a:extLst>
          </a:blip>
          <a:srcRect l="50263"/>
          <a:stretch/>
        </xdr:blipFill>
        <xdr:spPr>
          <a:xfrm>
            <a:off x="1516380" y="6271260"/>
            <a:ext cx="454800" cy="914400"/>
          </a:xfrm>
          <a:prstGeom prst="rect">
            <a:avLst/>
          </a:prstGeom>
        </xdr:spPr>
      </xdr:pic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289.710045949076" createdVersion="8" refreshedVersion="8" minRefreshableVersion="3" recordCount="68" xr:uid="{28A5B24B-B67B-4225-BB19-78BD10461EA2}">
  <cacheSource type="worksheet">
    <worksheetSource name="t_Employe"/>
  </cacheSource>
  <cacheFields count="16">
    <cacheField name="Prénom" numFmtId="0">
      <sharedItems/>
    </cacheField>
    <cacheField name="Nom" numFmtId="0">
      <sharedItems/>
    </cacheField>
    <cacheField name="Sexe" numFmtId="0">
      <sharedItems count="3">
        <s v="Femme"/>
        <s v="Homme"/>
        <s v="Homme " u="1"/>
      </sharedItems>
    </cacheField>
    <cacheField name="Date _x000a_de naissance" numFmtId="14">
      <sharedItems containsSemiMixedTypes="0" containsNonDate="0" containsDate="1" containsString="0" minDate="1963-03-23T00:00:00" maxDate="2003-04-14T00:00:00"/>
    </cacheField>
    <cacheField name="Service" numFmtId="0">
      <sharedItems count="10">
        <s v="Produit"/>
        <s v="Marketing"/>
        <s v="RH"/>
        <s v="Développement"/>
        <s v="Finance"/>
        <s v="Stratégie"/>
        <s v="Commercial"/>
        <s v="Logistique"/>
        <s v="Autre"/>
        <s v="Juridique"/>
      </sharedItems>
    </cacheField>
    <cacheField name="Statut" numFmtId="0">
      <sharedItems count="3">
        <s v="Cadre"/>
        <s v="Non cadre"/>
        <s v="Cadre " u="1"/>
      </sharedItems>
    </cacheField>
    <cacheField name="Date _x000a_d'embauche" numFmtId="14">
      <sharedItems containsSemiMixedTypes="0" containsNonDate="0" containsDate="1" containsString="0" minDate="2015-11-06T00:00:00" maxDate="2023-01-07T00:00:00"/>
    </cacheField>
    <cacheField name="Rému. fixe" numFmtId="164">
      <sharedItems containsSemiMixedTypes="0" containsString="0" containsNumber="1" containsInteger="1" minValue="19548" maxValue="118669"/>
    </cacheField>
    <cacheField name="Rému. variable" numFmtId="164">
      <sharedItems containsSemiMixedTypes="0" containsString="0" containsNumber="1" minValue="0" maxValue="13446.4"/>
    </cacheField>
    <cacheField name="Remu. Totale" numFmtId="164">
      <sharedItems containsSemiMixedTypes="0" containsString="0" containsNumber="1" minValue="19548" maxValue="118669"/>
    </cacheField>
    <cacheField name="Age" numFmtId="1">
      <sharedItems containsSemiMixedTypes="0" containsString="0" containsNumber="1" containsInteger="1" minValue="20" maxValue="60" count="30">
        <n v="32"/>
        <n v="54"/>
        <n v="23"/>
        <n v="20"/>
        <n v="40"/>
        <n v="29"/>
        <n v="24"/>
        <n v="50"/>
        <n v="38"/>
        <n v="26"/>
        <n v="39"/>
        <n v="52"/>
        <n v="21"/>
        <n v="27"/>
        <n v="36"/>
        <n v="60"/>
        <n v="53"/>
        <n v="37"/>
        <n v="45"/>
        <n v="41"/>
        <n v="25"/>
        <n v="49"/>
        <n v="51"/>
        <n v="47"/>
        <n v="56"/>
        <n v="28"/>
        <n v="55"/>
        <n v="34"/>
        <n v="33"/>
        <n v="48"/>
      </sharedItems>
      <fieldGroup base="10">
        <rangePr autoStart="0" autoEnd="0" startNum="20" endNum="60" groupInterval="10"/>
        <groupItems count="6">
          <s v="&lt;20"/>
          <s v="20-29"/>
          <s v="30-39"/>
          <s v="40-49"/>
          <s v="50-60"/>
          <s v="&gt;60"/>
        </groupItems>
      </fieldGroup>
    </cacheField>
    <cacheField name="Année embauche" numFmtId="0">
      <sharedItems containsSemiMixedTypes="0" containsString="0" containsNumber="1" containsInteger="1" minValue="2015" maxValue="2023" count="9">
        <n v="2015"/>
        <n v="2016"/>
        <n v="2017"/>
        <n v="2018"/>
        <n v="2019"/>
        <n v="2020"/>
        <n v="2021"/>
        <n v="2022"/>
        <n v="2023"/>
      </sharedItems>
    </cacheField>
    <cacheField name="Ancienneté" numFmtId="1">
      <sharedItems containsSemiMixedTypes="0" containsString="0" containsNumber="1" containsInteger="1" minValue="0" maxValue="8"/>
    </cacheField>
    <cacheField name="Tranche d'age" numFmtId="165">
      <sharedItems containsSemiMixedTypes="0" containsString="0" containsNumber="1" containsInteger="1" minValue="20" maxValue="60" count="5">
        <n v="30"/>
        <n v="50"/>
        <n v="20"/>
        <n v="40"/>
        <n v="60"/>
      </sharedItems>
    </cacheField>
    <cacheField name="Tranche de rémunération" numFmtId="166">
      <sharedItems containsSemiMixedTypes="0" containsString="0" containsNumber="1" containsInteger="1" minValue="25" maxValue="125" count="5">
        <n v="75"/>
        <n v="100"/>
        <n v="50"/>
        <n v="25"/>
        <n v="125"/>
      </sharedItems>
    </cacheField>
    <cacheField name="Ville" numFmtId="164">
      <sharedItems/>
    </cacheField>
  </cacheFields>
  <extLst>
    <ext xmlns:x14="http://schemas.microsoft.com/office/spreadsheetml/2009/9/main" uri="{725AE2AE-9491-48be-B2B4-4EB974FC3084}">
      <x14:pivotCacheDefinition pivotCacheId="14250403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">
  <r>
    <s v="Norma"/>
    <s v="HERMIER"/>
    <x v="0"/>
    <d v="1991-12-25T00:00:00"/>
    <x v="0"/>
    <x v="0"/>
    <d v="2015-11-06T00:00:00"/>
    <n v="50025"/>
    <n v="0"/>
    <n v="50025"/>
    <x v="0"/>
    <x v="0"/>
    <n v="8"/>
    <x v="0"/>
    <x v="0"/>
    <s v="Paris"/>
  </r>
  <r>
    <s v="Xavier"/>
    <s v="ETIENNE"/>
    <x v="1"/>
    <d v="1969-01-12T00:00:00"/>
    <x v="0"/>
    <x v="0"/>
    <d v="2016-01-22T00:00:00"/>
    <n v="86802"/>
    <n v="0"/>
    <n v="86802"/>
    <x v="1"/>
    <x v="1"/>
    <n v="7"/>
    <x v="1"/>
    <x v="1"/>
    <s v="Paris"/>
  </r>
  <r>
    <s v="Jean-Philippe"/>
    <s v="POTIER"/>
    <x v="1"/>
    <d v="2000-04-19T00:00:00"/>
    <x v="1"/>
    <x v="0"/>
    <d v="2016-04-15T00:00:00"/>
    <n v="37261"/>
    <n v="0"/>
    <n v="37261"/>
    <x v="2"/>
    <x v="1"/>
    <n v="7"/>
    <x v="2"/>
    <x v="2"/>
    <s v="Paris"/>
  </r>
  <r>
    <s v="Félicie"/>
    <s v="PINOT"/>
    <x v="0"/>
    <d v="2003-02-06T00:00:00"/>
    <x v="2"/>
    <x v="1"/>
    <d v="2016-08-19T00:00:00"/>
    <n v="28216"/>
    <n v="0"/>
    <n v="28216"/>
    <x v="3"/>
    <x v="1"/>
    <n v="7"/>
    <x v="2"/>
    <x v="2"/>
    <s v="Paris"/>
  </r>
  <r>
    <s v="Sam"/>
    <s v="HANEQUIN"/>
    <x v="1"/>
    <d v="1983-05-08T00:00:00"/>
    <x v="3"/>
    <x v="0"/>
    <d v="2016-12-23T00:00:00"/>
    <n v="73100"/>
    <n v="8772"/>
    <n v="81872"/>
    <x v="4"/>
    <x v="1"/>
    <n v="7"/>
    <x v="3"/>
    <x v="1"/>
    <s v="Paris"/>
  </r>
  <r>
    <s v="Vincent"/>
    <s v="KILI"/>
    <x v="1"/>
    <d v="1994-05-19T00:00:00"/>
    <x v="4"/>
    <x v="0"/>
    <d v="2017-03-31T00:00:00"/>
    <n v="35412"/>
    <n v="0"/>
    <n v="35412"/>
    <x v="5"/>
    <x v="2"/>
    <n v="6"/>
    <x v="2"/>
    <x v="2"/>
    <s v="Montrouge"/>
  </r>
  <r>
    <s v="Terry"/>
    <s v="BEAST"/>
    <x v="1"/>
    <d v="1999-01-02T00:00:00"/>
    <x v="4"/>
    <x v="0"/>
    <d v="2017-06-16T00:00:00"/>
    <n v="31528"/>
    <n v="0"/>
    <n v="31528"/>
    <x v="6"/>
    <x v="2"/>
    <n v="6"/>
    <x v="2"/>
    <x v="2"/>
    <s v="Montrouge"/>
  </r>
  <r>
    <s v="Samira"/>
    <s v="OHARA"/>
    <x v="0"/>
    <d v="1973-02-15T00:00:00"/>
    <x v="1"/>
    <x v="0"/>
    <d v="2017-08-25T00:00:00"/>
    <n v="65650"/>
    <n v="0"/>
    <n v="65650"/>
    <x v="7"/>
    <x v="2"/>
    <n v="6"/>
    <x v="1"/>
    <x v="0"/>
    <s v="Paris"/>
  </r>
  <r>
    <s v="Jade"/>
    <s v="FILOU"/>
    <x v="0"/>
    <d v="1985-12-12T00:00:00"/>
    <x v="5"/>
    <x v="0"/>
    <d v="2017-12-08T00:00:00"/>
    <n v="61543"/>
    <n v="0"/>
    <n v="61543"/>
    <x v="8"/>
    <x v="2"/>
    <n v="6"/>
    <x v="0"/>
    <x v="0"/>
    <s v="Montrouge"/>
  </r>
  <r>
    <s v="Guy"/>
    <s v="KERN"/>
    <x v="1"/>
    <d v="1983-01-14T00:00:00"/>
    <x v="6"/>
    <x v="0"/>
    <d v="2018-02-09T00:00:00"/>
    <n v="74643"/>
    <n v="8210.73"/>
    <n v="82853.73"/>
    <x v="4"/>
    <x v="3"/>
    <n v="5"/>
    <x v="3"/>
    <x v="1"/>
    <s v="Paris"/>
  </r>
  <r>
    <s v="Tim"/>
    <s v="ALEXANDER"/>
    <x v="1"/>
    <d v="1997-11-21T00:00:00"/>
    <x v="1"/>
    <x v="1"/>
    <d v="2018-05-04T00:00:00"/>
    <n v="28378"/>
    <n v="0"/>
    <n v="28378"/>
    <x v="9"/>
    <x v="3"/>
    <n v="5"/>
    <x v="2"/>
    <x v="2"/>
    <s v="Paris"/>
  </r>
  <r>
    <s v="Laure"/>
    <s v="FERMIER"/>
    <x v="0"/>
    <d v="1984-03-25T00:00:00"/>
    <x v="6"/>
    <x v="0"/>
    <d v="2018-07-06T00:00:00"/>
    <n v="71479"/>
    <n v="5003.5300000000007"/>
    <n v="76482.53"/>
    <x v="10"/>
    <x v="3"/>
    <n v="5"/>
    <x v="0"/>
    <x v="1"/>
    <s v="Paris"/>
  </r>
  <r>
    <s v="Lorie"/>
    <s v="KARIDI"/>
    <x v="0"/>
    <d v="2003-04-01T00:00:00"/>
    <x v="6"/>
    <x v="1"/>
    <d v="2018-09-07T00:00:00"/>
    <n v="27084"/>
    <n v="1895.88"/>
    <n v="28979.88"/>
    <x v="3"/>
    <x v="3"/>
    <n v="5"/>
    <x v="2"/>
    <x v="2"/>
    <s v="Paris"/>
  </r>
  <r>
    <s v="Didiane"/>
    <s v="GORIAN"/>
    <x v="0"/>
    <d v="1971-01-02T00:00:00"/>
    <x v="5"/>
    <x v="0"/>
    <d v="2018-11-30T00:00:00"/>
    <n v="77528"/>
    <n v="0"/>
    <n v="77528"/>
    <x v="11"/>
    <x v="3"/>
    <n v="5"/>
    <x v="1"/>
    <x v="1"/>
    <s v="Montrouge"/>
  </r>
  <r>
    <s v="Armand"/>
    <s v="PALEO"/>
    <x v="1"/>
    <d v="2002-04-22T00:00:00"/>
    <x v="2"/>
    <x v="1"/>
    <d v="2019-01-18T00:00:00"/>
    <n v="26932"/>
    <n v="0"/>
    <n v="26932"/>
    <x v="12"/>
    <x v="4"/>
    <n v="4"/>
    <x v="2"/>
    <x v="2"/>
    <s v="Paris"/>
  </r>
  <r>
    <s v="Frontino"/>
    <s v="KOUI"/>
    <x v="1"/>
    <d v="1999-01-08T00:00:00"/>
    <x v="1"/>
    <x v="1"/>
    <d v="2019-04-26T00:00:00"/>
    <n v="24737"/>
    <n v="0"/>
    <n v="24737"/>
    <x v="6"/>
    <x v="4"/>
    <n v="4"/>
    <x v="2"/>
    <x v="3"/>
    <s v="Paris"/>
  </r>
  <r>
    <s v="Damien"/>
    <s v="EPREMONT"/>
    <x v="1"/>
    <d v="1996-11-24T00:00:00"/>
    <x v="6"/>
    <x v="1"/>
    <d v="2019-06-28T00:00:00"/>
    <n v="27788"/>
    <n v="5279.72"/>
    <n v="33067.72"/>
    <x v="13"/>
    <x v="4"/>
    <n v="4"/>
    <x v="2"/>
    <x v="2"/>
    <s v="Paris"/>
  </r>
  <r>
    <s v="Vernon"/>
    <s v="HORACE"/>
    <x v="1"/>
    <d v="1987-12-11T00:00:00"/>
    <x v="4"/>
    <x v="0"/>
    <d v="2019-09-13T00:00:00"/>
    <n v="46005"/>
    <n v="0"/>
    <n v="46005"/>
    <x v="14"/>
    <x v="4"/>
    <n v="4"/>
    <x v="0"/>
    <x v="2"/>
    <s v="Montrouge"/>
  </r>
  <r>
    <s v="Geoffrey"/>
    <s v="CHAMAILLE"/>
    <x v="1"/>
    <d v="1963-03-23T00:00:00"/>
    <x v="0"/>
    <x v="0"/>
    <d v="2019-11-01T00:00:00"/>
    <n v="91176"/>
    <n v="0"/>
    <n v="91176"/>
    <x v="15"/>
    <x v="4"/>
    <n v="4"/>
    <x v="4"/>
    <x v="1"/>
    <s v="Paris"/>
  </r>
  <r>
    <s v="Mélodie"/>
    <s v="GAROT"/>
    <x v="0"/>
    <d v="1997-12-07T00:00:00"/>
    <x v="7"/>
    <x v="0"/>
    <d v="2020-01-03T00:00:00"/>
    <n v="42226"/>
    <n v="0"/>
    <n v="42226"/>
    <x v="9"/>
    <x v="5"/>
    <n v="3"/>
    <x v="2"/>
    <x v="2"/>
    <s v="Paris"/>
  </r>
  <r>
    <s v="Aurélie"/>
    <s v="PENTU"/>
    <x v="0"/>
    <d v="1994-03-11T00:00:00"/>
    <x v="3"/>
    <x v="0"/>
    <d v="2020-03-20T00:00:00"/>
    <n v="32802"/>
    <n v="6560.4000000000005"/>
    <n v="39362.400000000001"/>
    <x v="5"/>
    <x v="5"/>
    <n v="3"/>
    <x v="2"/>
    <x v="2"/>
    <s v="Paris"/>
  </r>
  <r>
    <s v="Hélène"/>
    <s v="BELLE"/>
    <x v="0"/>
    <d v="1970-05-26T00:00:00"/>
    <x v="8"/>
    <x v="0"/>
    <d v="2020-05-29T00:00:00"/>
    <n v="82917"/>
    <n v="0"/>
    <n v="82917"/>
    <x v="16"/>
    <x v="5"/>
    <n v="3"/>
    <x v="1"/>
    <x v="1"/>
    <s v="Paris"/>
  </r>
  <r>
    <s v="Timothée"/>
    <s v="PROUVIL"/>
    <x v="1"/>
    <d v="1987-01-03T00:00:00"/>
    <x v="3"/>
    <x v="0"/>
    <d v="2020-08-07T00:00:00"/>
    <n v="46334"/>
    <n v="7413.4400000000005"/>
    <n v="53747.44"/>
    <x v="14"/>
    <x v="5"/>
    <n v="3"/>
    <x v="0"/>
    <x v="0"/>
    <s v="Paris"/>
  </r>
  <r>
    <s v="Alicia"/>
    <s v="BERDINOT"/>
    <x v="0"/>
    <d v="1986-01-08T00:00:00"/>
    <x v="2"/>
    <x v="0"/>
    <d v="2020-09-18T00:00:00"/>
    <n v="64623"/>
    <n v="0"/>
    <n v="64623"/>
    <x v="17"/>
    <x v="5"/>
    <n v="3"/>
    <x v="0"/>
    <x v="0"/>
    <s v="Paris"/>
  </r>
  <r>
    <s v="Oscar"/>
    <s v="VAREK"/>
    <x v="1"/>
    <d v="1984-04-26T00:00:00"/>
    <x v="7"/>
    <x v="0"/>
    <d v="2020-11-13T00:00:00"/>
    <n v="75615"/>
    <n v="0"/>
    <n v="75615"/>
    <x v="10"/>
    <x v="5"/>
    <n v="3"/>
    <x v="0"/>
    <x v="1"/>
    <s v="Paris"/>
  </r>
  <r>
    <s v="Fletcher"/>
    <s v="QUADAN"/>
    <x v="1"/>
    <d v="1978-04-27T00:00:00"/>
    <x v="5"/>
    <x v="0"/>
    <d v="2021-01-22T00:00:00"/>
    <n v="59074"/>
    <n v="0"/>
    <n v="59074"/>
    <x v="18"/>
    <x v="6"/>
    <n v="2"/>
    <x v="3"/>
    <x v="0"/>
    <s v="Montrouge"/>
  </r>
  <r>
    <s v="Adélaïde"/>
    <s v="ECHU"/>
    <x v="0"/>
    <d v="2002-03-06T00:00:00"/>
    <x v="3"/>
    <x v="1"/>
    <d v="2021-03-26T00:00:00"/>
    <n v="29693"/>
    <n v="3266.23"/>
    <n v="32959.230000000003"/>
    <x v="12"/>
    <x v="6"/>
    <n v="2"/>
    <x v="2"/>
    <x v="2"/>
    <s v="Paris"/>
  </r>
  <r>
    <s v="Sylvain"/>
    <s v="HOU"/>
    <x v="1"/>
    <d v="1982-02-11T00:00:00"/>
    <x v="7"/>
    <x v="0"/>
    <d v="2021-06-04T00:00:00"/>
    <n v="66630"/>
    <n v="0"/>
    <n v="66630"/>
    <x v="19"/>
    <x v="6"/>
    <n v="2"/>
    <x v="3"/>
    <x v="0"/>
    <s v="Paris"/>
  </r>
  <r>
    <s v="Djibril"/>
    <s v="GREMINIER"/>
    <x v="1"/>
    <d v="1998-02-20T00:00:00"/>
    <x v="8"/>
    <x v="0"/>
    <d v="2021-07-30T00:00:00"/>
    <n v="34340"/>
    <n v="0"/>
    <n v="34340"/>
    <x v="20"/>
    <x v="6"/>
    <n v="2"/>
    <x v="2"/>
    <x v="2"/>
    <s v="Paris"/>
  </r>
  <r>
    <s v="Geoffrey"/>
    <s v="NOUATA"/>
    <x v="1"/>
    <d v="1987-11-24T00:00:00"/>
    <x v="3"/>
    <x v="0"/>
    <d v="2021-09-24T00:00:00"/>
    <n v="46040"/>
    <n v="6906"/>
    <n v="52946"/>
    <x v="14"/>
    <x v="6"/>
    <n v="2"/>
    <x v="0"/>
    <x v="0"/>
    <s v="Paris"/>
  </r>
  <r>
    <s v="Sébastien"/>
    <s v="THIBAUT"/>
    <x v="1"/>
    <d v="1996-02-24T00:00:00"/>
    <x v="9"/>
    <x v="0"/>
    <d v="2021-10-15T00:00:00"/>
    <n v="40679"/>
    <n v="0"/>
    <n v="40679"/>
    <x v="13"/>
    <x v="6"/>
    <n v="2"/>
    <x v="2"/>
    <x v="2"/>
    <s v="Montrouge"/>
  </r>
  <r>
    <s v="Quentin"/>
    <s v="ORLO"/>
    <x v="1"/>
    <d v="1986-02-27T00:00:00"/>
    <x v="1"/>
    <x v="0"/>
    <d v="2021-12-03T00:00:00"/>
    <n v="52800"/>
    <n v="0"/>
    <n v="52800"/>
    <x v="17"/>
    <x v="6"/>
    <n v="2"/>
    <x v="0"/>
    <x v="0"/>
    <s v="Paris"/>
  </r>
  <r>
    <s v="Eric"/>
    <s v="COUQUIN"/>
    <x v="1"/>
    <d v="1974-04-16T00:00:00"/>
    <x v="0"/>
    <x v="0"/>
    <d v="2021-12-31T00:00:00"/>
    <n v="101290"/>
    <n v="0"/>
    <n v="101290"/>
    <x v="21"/>
    <x v="6"/>
    <n v="1"/>
    <x v="3"/>
    <x v="4"/>
    <s v="Paris"/>
  </r>
  <r>
    <s v="James"/>
    <s v="ABERDIN"/>
    <x v="1"/>
    <d v="1994-02-16T00:00:00"/>
    <x v="0"/>
    <x v="0"/>
    <d v="2022-02-04T00:00:00"/>
    <n v="40653"/>
    <n v="0"/>
    <n v="40653"/>
    <x v="5"/>
    <x v="7"/>
    <n v="1"/>
    <x v="2"/>
    <x v="2"/>
    <s v="Paris"/>
  </r>
  <r>
    <s v="Séverine"/>
    <s v="GUBANI"/>
    <x v="0"/>
    <d v="1985-03-09T00:00:00"/>
    <x v="1"/>
    <x v="0"/>
    <d v="2022-04-01T00:00:00"/>
    <n v="58209"/>
    <n v="0"/>
    <n v="58209"/>
    <x v="8"/>
    <x v="7"/>
    <n v="1"/>
    <x v="0"/>
    <x v="0"/>
    <s v="Paris"/>
  </r>
  <r>
    <s v="Lalou"/>
    <s v="FICELLE"/>
    <x v="0"/>
    <d v="1971-06-06T00:00:00"/>
    <x v="2"/>
    <x v="0"/>
    <d v="2022-04-22T00:00:00"/>
    <n v="76832"/>
    <n v="0"/>
    <n v="76832"/>
    <x v="11"/>
    <x v="7"/>
    <n v="1"/>
    <x v="1"/>
    <x v="1"/>
    <s v="Paris"/>
  </r>
  <r>
    <s v="Thaïs"/>
    <s v="VAHIS"/>
    <x v="0"/>
    <d v="1972-05-09T00:00:00"/>
    <x v="3"/>
    <x v="0"/>
    <d v="2022-05-06T00:00:00"/>
    <n v="66994"/>
    <n v="3349.7000000000003"/>
    <n v="70343.7"/>
    <x v="22"/>
    <x v="7"/>
    <n v="1"/>
    <x v="1"/>
    <x v="0"/>
    <s v="Paris"/>
  </r>
  <r>
    <s v="Sarah"/>
    <s v="CHANT"/>
    <x v="0"/>
    <d v="1971-02-10T00:00:00"/>
    <x v="4"/>
    <x v="0"/>
    <d v="2022-06-03T00:00:00"/>
    <n v="107531"/>
    <n v="0"/>
    <n v="107531"/>
    <x v="11"/>
    <x v="7"/>
    <n v="1"/>
    <x v="1"/>
    <x v="4"/>
    <s v="Montrouge"/>
  </r>
  <r>
    <s v="Vivien"/>
    <s v="POTTER"/>
    <x v="1"/>
    <d v="1971-12-27T00:00:00"/>
    <x v="4"/>
    <x v="0"/>
    <d v="2022-06-17T00:00:00"/>
    <n v="100981"/>
    <n v="0"/>
    <n v="100981"/>
    <x v="11"/>
    <x v="7"/>
    <n v="1"/>
    <x v="1"/>
    <x v="4"/>
    <s v="Montrouge"/>
  </r>
  <r>
    <s v="Vincent"/>
    <s v="REDON"/>
    <x v="1"/>
    <d v="1963-04-15T00:00:00"/>
    <x v="1"/>
    <x v="0"/>
    <d v="2022-07-15T00:00:00"/>
    <n v="118669"/>
    <n v="0"/>
    <n v="118669"/>
    <x v="15"/>
    <x v="7"/>
    <n v="1"/>
    <x v="4"/>
    <x v="4"/>
    <s v="Paris"/>
  </r>
  <r>
    <s v="Thomas"/>
    <s v="GABARI"/>
    <x v="1"/>
    <d v="1976-02-24T00:00:00"/>
    <x v="5"/>
    <x v="0"/>
    <d v="2022-08-12T00:00:00"/>
    <n v="92332"/>
    <n v="0"/>
    <n v="92332"/>
    <x v="23"/>
    <x v="7"/>
    <n v="1"/>
    <x v="3"/>
    <x v="1"/>
    <s v="Montrouge"/>
  </r>
  <r>
    <s v="Heloïse"/>
    <s v="ALZAHIM"/>
    <x v="0"/>
    <d v="1999-02-16T00:00:00"/>
    <x v="6"/>
    <x v="0"/>
    <d v="2022-08-12T00:00:00"/>
    <n v="38939"/>
    <n v="1946.95"/>
    <n v="40885.949999999997"/>
    <x v="6"/>
    <x v="7"/>
    <n v="1"/>
    <x v="2"/>
    <x v="2"/>
    <s v="Paris"/>
  </r>
  <r>
    <s v="Sarah"/>
    <s v="GRANGER"/>
    <x v="0"/>
    <d v="1978-01-26T00:00:00"/>
    <x v="1"/>
    <x v="0"/>
    <d v="2022-08-19T00:00:00"/>
    <n v="77293"/>
    <n v="0"/>
    <n v="77293"/>
    <x v="18"/>
    <x v="7"/>
    <n v="1"/>
    <x v="3"/>
    <x v="1"/>
    <s v="Paris"/>
  </r>
  <r>
    <s v="Louise"/>
    <s v="CHIPOT"/>
    <x v="0"/>
    <d v="1967-12-24T00:00:00"/>
    <x v="6"/>
    <x v="0"/>
    <d v="2022-08-19T00:00:00"/>
    <n v="84040"/>
    <n v="13446.4"/>
    <n v="97486.399999999994"/>
    <x v="24"/>
    <x v="7"/>
    <n v="1"/>
    <x v="1"/>
    <x v="1"/>
    <s v="Paris"/>
  </r>
  <r>
    <s v="Gérard"/>
    <s v="PARMINOU"/>
    <x v="1"/>
    <d v="1974-12-24T00:00:00"/>
    <x v="6"/>
    <x v="0"/>
    <d v="2022-08-19T00:00:00"/>
    <n v="90824"/>
    <n v="7265.92"/>
    <n v="98089.919999999998"/>
    <x v="21"/>
    <x v="7"/>
    <n v="1"/>
    <x v="3"/>
    <x v="1"/>
    <s v="Paris"/>
  </r>
  <r>
    <s v="Patrick"/>
    <s v="QUELECK"/>
    <x v="1"/>
    <d v="1987-11-24T00:00:00"/>
    <x v="5"/>
    <x v="0"/>
    <d v="2022-09-02T00:00:00"/>
    <n v="57042"/>
    <n v="0"/>
    <n v="57042"/>
    <x v="14"/>
    <x v="7"/>
    <n v="1"/>
    <x v="0"/>
    <x v="0"/>
    <s v="Montrouge"/>
  </r>
  <r>
    <s v="Benoît"/>
    <s v="CROMITON"/>
    <x v="1"/>
    <d v="2003-04-13T00:00:00"/>
    <x v="2"/>
    <x v="1"/>
    <d v="2022-09-16T00:00:00"/>
    <n v="19548"/>
    <n v="0"/>
    <n v="19548"/>
    <x v="3"/>
    <x v="7"/>
    <n v="1"/>
    <x v="2"/>
    <x v="3"/>
    <s v="Paris"/>
  </r>
  <r>
    <s v="Samia"/>
    <s v="BEN SOUAN"/>
    <x v="0"/>
    <d v="1986-02-09T00:00:00"/>
    <x v="1"/>
    <x v="0"/>
    <d v="2022-10-21T00:00:00"/>
    <n v="65673"/>
    <n v="0"/>
    <n v="65673"/>
    <x v="17"/>
    <x v="7"/>
    <n v="1"/>
    <x v="0"/>
    <x v="0"/>
    <s v="Paris"/>
  </r>
  <r>
    <s v="Amina"/>
    <s v="HALIMI"/>
    <x v="0"/>
    <d v="1974-04-11T00:00:00"/>
    <x v="6"/>
    <x v="0"/>
    <d v="2022-10-21T00:00:00"/>
    <n v="86243"/>
    <n v="4312.1500000000005"/>
    <n v="90555.15"/>
    <x v="21"/>
    <x v="7"/>
    <n v="1"/>
    <x v="3"/>
    <x v="1"/>
    <s v="Paris"/>
  </r>
  <r>
    <s v="Léo"/>
    <s v="PARIS"/>
    <x v="1"/>
    <d v="1984-05-19T00:00:00"/>
    <x v="4"/>
    <x v="0"/>
    <d v="2022-10-28T00:00:00"/>
    <n v="64659"/>
    <n v="0"/>
    <n v="64659"/>
    <x v="10"/>
    <x v="7"/>
    <n v="1"/>
    <x v="0"/>
    <x v="0"/>
    <s v="Montrouge"/>
  </r>
  <r>
    <s v="Rida"/>
    <s v="FANDI"/>
    <x v="1"/>
    <d v="1985-01-17T00:00:00"/>
    <x v="0"/>
    <x v="0"/>
    <d v="2022-11-04T00:00:00"/>
    <n v="66771"/>
    <n v="0"/>
    <n v="66771"/>
    <x v="8"/>
    <x v="7"/>
    <n v="1"/>
    <x v="0"/>
    <x v="0"/>
    <s v="Paris"/>
  </r>
  <r>
    <s v="Gaspard"/>
    <s v="PROUVIL"/>
    <x v="1"/>
    <d v="1995-04-12T00:00:00"/>
    <x v="7"/>
    <x v="0"/>
    <d v="2022-11-04T00:00:00"/>
    <n v="30248"/>
    <n v="0"/>
    <n v="30248"/>
    <x v="25"/>
    <x v="7"/>
    <n v="1"/>
    <x v="2"/>
    <x v="2"/>
    <s v="Paris"/>
  </r>
  <r>
    <s v="Mélanie"/>
    <s v="HERMIER"/>
    <x v="0"/>
    <d v="1985-06-05T00:00:00"/>
    <x v="3"/>
    <x v="0"/>
    <d v="2022-11-11T00:00:00"/>
    <n v="64890"/>
    <n v="10382.4"/>
    <n v="75272.399999999994"/>
    <x v="8"/>
    <x v="7"/>
    <n v="1"/>
    <x v="0"/>
    <x v="1"/>
    <s v="Paris"/>
  </r>
  <r>
    <s v="Mélanie"/>
    <s v="KROP"/>
    <x v="0"/>
    <d v="1968-06-01T00:00:00"/>
    <x v="8"/>
    <x v="0"/>
    <d v="2022-11-11T00:00:00"/>
    <n v="103667"/>
    <n v="0"/>
    <n v="103667"/>
    <x v="26"/>
    <x v="7"/>
    <n v="1"/>
    <x v="1"/>
    <x v="4"/>
    <s v="Paris"/>
  </r>
  <r>
    <s v="Pierre"/>
    <s v="HIBRANT"/>
    <x v="1"/>
    <d v="1989-12-13T00:00:00"/>
    <x v="3"/>
    <x v="0"/>
    <d v="2022-11-25T00:00:00"/>
    <n v="44782"/>
    <n v="6717.3"/>
    <n v="51499.3"/>
    <x v="27"/>
    <x v="7"/>
    <n v="1"/>
    <x v="0"/>
    <x v="0"/>
    <s v="Paris"/>
  </r>
  <r>
    <s v="Emmanuel"/>
    <s v="BERNARD"/>
    <x v="1"/>
    <d v="1990-11-25T00:00:00"/>
    <x v="5"/>
    <x v="0"/>
    <d v="2022-11-25T00:00:00"/>
    <n v="39014"/>
    <n v="0"/>
    <n v="39014"/>
    <x v="28"/>
    <x v="7"/>
    <n v="1"/>
    <x v="0"/>
    <x v="2"/>
    <s v="Montrouge"/>
  </r>
  <r>
    <s v="Lily"/>
    <s v="BERNARD"/>
    <x v="0"/>
    <d v="1999-01-28T00:00:00"/>
    <x v="3"/>
    <x v="1"/>
    <d v="2022-11-25T00:00:00"/>
    <n v="28980"/>
    <n v="4926.6000000000004"/>
    <n v="33906.6"/>
    <x v="6"/>
    <x v="7"/>
    <n v="1"/>
    <x v="2"/>
    <x v="2"/>
    <s v="Paris"/>
  </r>
  <r>
    <s v="Clémence"/>
    <s v="BAUDOUIN"/>
    <x v="0"/>
    <d v="1998-01-23T00:00:00"/>
    <x v="7"/>
    <x v="0"/>
    <d v="2022-12-02T00:00:00"/>
    <n v="41347"/>
    <n v="0"/>
    <n v="41347"/>
    <x v="20"/>
    <x v="7"/>
    <n v="1"/>
    <x v="2"/>
    <x v="2"/>
    <s v="Paris"/>
  </r>
  <r>
    <s v="Kim"/>
    <s v="EMILION"/>
    <x v="0"/>
    <d v="1998-03-15T00:00:00"/>
    <x v="8"/>
    <x v="0"/>
    <d v="2022-12-09T00:00:00"/>
    <n v="41157"/>
    <n v="0"/>
    <n v="41157"/>
    <x v="20"/>
    <x v="7"/>
    <n v="1"/>
    <x v="2"/>
    <x v="2"/>
    <s v="Paris"/>
  </r>
  <r>
    <s v="Ulrich"/>
    <s v="VAN DICK"/>
    <x v="1"/>
    <d v="1997-05-18T00:00:00"/>
    <x v="3"/>
    <x v="1"/>
    <d v="2022-12-09T00:00:00"/>
    <n v="28177"/>
    <n v="4226.55"/>
    <n v="32403.55"/>
    <x v="9"/>
    <x v="7"/>
    <n v="1"/>
    <x v="2"/>
    <x v="2"/>
    <s v="Paris"/>
  </r>
  <r>
    <s v="Aminata"/>
    <s v="LAMOU"/>
    <x v="0"/>
    <d v="1975-11-22T00:00:00"/>
    <x v="9"/>
    <x v="0"/>
    <d v="2022-12-16T00:00:00"/>
    <n v="82180"/>
    <n v="0"/>
    <n v="82180"/>
    <x v="29"/>
    <x v="7"/>
    <n v="1"/>
    <x v="3"/>
    <x v="1"/>
    <s v="Montrouge"/>
  </r>
  <r>
    <s v="Maëlle"/>
    <s v="HUBERON"/>
    <x v="0"/>
    <d v="1972-04-25T00:00:00"/>
    <x v="1"/>
    <x v="0"/>
    <d v="2022-12-16T00:00:00"/>
    <n v="104275"/>
    <n v="0"/>
    <n v="104275"/>
    <x v="22"/>
    <x v="7"/>
    <n v="1"/>
    <x v="1"/>
    <x v="4"/>
    <s v="Paris"/>
  </r>
  <r>
    <s v="Clément"/>
    <s v="ULIS"/>
    <x v="1"/>
    <d v="1997-12-11T00:00:00"/>
    <x v="0"/>
    <x v="0"/>
    <d v="2022-12-16T00:00:00"/>
    <n v="31912"/>
    <n v="0"/>
    <n v="31912"/>
    <x v="9"/>
    <x v="7"/>
    <n v="1"/>
    <x v="2"/>
    <x v="2"/>
    <s v="Paris"/>
  </r>
  <r>
    <s v="Jérôme"/>
    <s v="WINTER"/>
    <x v="1"/>
    <d v="2002-05-11T00:00:00"/>
    <x v="0"/>
    <x v="1"/>
    <d v="2022-12-16T00:00:00"/>
    <n v="26685"/>
    <n v="0"/>
    <n v="26685"/>
    <x v="12"/>
    <x v="7"/>
    <n v="1"/>
    <x v="2"/>
    <x v="2"/>
    <s v="Paris"/>
  </r>
  <r>
    <s v="Géraldine"/>
    <s v="FABRIQUE"/>
    <x v="0"/>
    <d v="1972-03-06T00:00:00"/>
    <x v="1"/>
    <x v="0"/>
    <d v="2022-12-23T00:00:00"/>
    <n v="84718"/>
    <n v="0"/>
    <n v="84718"/>
    <x v="22"/>
    <x v="7"/>
    <n v="1"/>
    <x v="1"/>
    <x v="1"/>
    <s v="Paris"/>
  </r>
  <r>
    <s v="Sandrine"/>
    <s v="BENOIT"/>
    <x v="0"/>
    <d v="1990-03-06T00:00:00"/>
    <x v="2"/>
    <x v="0"/>
    <d v="2022-12-23T00:00:00"/>
    <n v="56777"/>
    <n v="0"/>
    <n v="56777"/>
    <x v="28"/>
    <x v="7"/>
    <n v="1"/>
    <x v="0"/>
    <x v="0"/>
    <s v="Paris"/>
  </r>
  <r>
    <s v="Simon"/>
    <s v="SIGNET"/>
    <x v="1"/>
    <d v="1975-01-07T00:00:00"/>
    <x v="3"/>
    <x v="0"/>
    <d v="2022-12-30T00:00:00"/>
    <n v="90548"/>
    <n v="5432.88"/>
    <n v="95980.88"/>
    <x v="29"/>
    <x v="7"/>
    <n v="0"/>
    <x v="3"/>
    <x v="1"/>
    <s v="Paris"/>
  </r>
  <r>
    <s v="Zoé"/>
    <s v="KILI"/>
    <x v="0"/>
    <d v="1986-02-03T00:00:00"/>
    <x v="4"/>
    <x v="0"/>
    <d v="2023-01-06T00:00:00"/>
    <n v="47464"/>
    <n v="0"/>
    <n v="47464"/>
    <x v="17"/>
    <x v="8"/>
    <n v="0"/>
    <x v="0"/>
    <x v="2"/>
    <s v="Montroug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77081E-8AE3-4513-A31F-B22744F8B679}" name="TCD_TrancheAge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compact="0" compactData="0" multipleFieldFilters="0" chartFormat="9">
  <location ref="Q2:S7" firstHeaderRow="1" firstDataRow="2" firstDataCol="1"/>
  <pivotFields count="16">
    <pivotField compact="0" outline="0" showAll="0"/>
    <pivotField dataField="1" compact="0" outline="0" showAll="0"/>
    <pivotField axis="axisCol" compact="0" outline="0" showAll="0">
      <items count="4">
        <item x="0"/>
        <item x="1"/>
        <item m="1" x="2"/>
        <item t="default"/>
      </items>
    </pivotField>
    <pivotField compact="0" numFmtId="14" outline="0" showAll="0"/>
    <pivotField compact="0" outline="0" showAll="0">
      <items count="11">
        <item h="1" x="8"/>
        <item h="1" x="6"/>
        <item h="1" x="3"/>
        <item x="4"/>
        <item h="1" x="9"/>
        <item h="1" x="7"/>
        <item h="1" x="1"/>
        <item h="1" x="0"/>
        <item h="1" x="2"/>
        <item h="1"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compact="0" numFmtId="164" outline="0" showAll="0"/>
    <pivotField axis="axisRow"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>
      <items count="6">
        <item x="2"/>
        <item x="0"/>
        <item x="3"/>
        <item x="1"/>
        <item x="4"/>
        <item t="default"/>
      </items>
    </pivotField>
    <pivotField compact="0" numFmtId="166" outline="0" showAll="0"/>
    <pivotField compact="0" outline="0" showAll="0"/>
  </pivotFields>
  <rowFields count="1">
    <field x="10"/>
  </rowFields>
  <rowItems count="4">
    <i>
      <x v="1"/>
    </i>
    <i>
      <x v="2"/>
    </i>
    <i>
      <x v="4"/>
    </i>
    <i t="grand">
      <x/>
    </i>
  </rowItems>
  <colFields count="1">
    <field x="2"/>
  </colFields>
  <colItems count="2">
    <i>
      <x/>
    </i>
    <i>
      <x v="1"/>
    </i>
  </colItems>
  <dataFields count="1">
    <dataField name="Nb" fld="1" subtotal="count" baseField="12" baseItem="2"/>
  </dataFields>
  <formats count="13">
    <format dxfId="34">
      <pivotArea outline="0" collapsedLevelsAreSubtotals="1" fieldPosition="0"/>
    </format>
    <format dxfId="33">
      <pivotArea dataOnly="0" labelOnly="1" outline="0" axis="axisValues" fieldPosition="0"/>
    </format>
    <format dxfId="32">
      <pivotArea field="2" type="button" dataOnly="0" labelOnly="1" outline="0" axis="axisCol" fieldPosition="0"/>
    </format>
    <format dxfId="31">
      <pivotArea dataOnly="0" labelOnly="1" outline="0" fieldPosition="0">
        <references count="1">
          <reference field="2" count="0"/>
        </references>
      </pivotArea>
    </format>
    <format dxfId="30">
      <pivotArea field="2" type="button" dataOnly="0" labelOnly="1" outline="0" axis="axisCol" fieldPosition="0"/>
    </format>
    <format dxfId="29">
      <pivotArea dataOnly="0" labelOnly="1" outline="0" fieldPosition="0">
        <references count="1">
          <reference field="2" count="0"/>
        </references>
      </pivotArea>
    </format>
    <format dxfId="28">
      <pivotArea dataOnly="0" labelOnly="1" grandRow="1" outline="0" fieldPosition="0"/>
    </format>
    <format dxfId="27">
      <pivotArea type="origin" dataOnly="0" labelOnly="1" outline="0" fieldPosition="0"/>
    </format>
    <format dxfId="26">
      <pivotArea field="13" type="button" dataOnly="0" labelOnly="1" outline="0"/>
    </format>
    <format dxfId="25">
      <pivotArea dataOnly="0" labelOnly="1" grandRow="1" outline="0" fieldPosition="0"/>
    </format>
    <format dxfId="24">
      <pivotArea type="origin" dataOnly="0" labelOnly="1" outline="0" fieldPosition="0"/>
    </format>
    <format dxfId="23">
      <pivotArea field="13" type="button" dataOnly="0" labelOnly="1" outline="0"/>
    </format>
    <format dxfId="22">
      <pivotArea dataOnly="0" labelOnly="1" grandRow="1" outline="0" fieldPosition="0"/>
    </format>
  </formats>
  <chartFormats count="2">
    <chartFormat chart="8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8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8B3750-DF8C-4AC7-B791-E62F11E9C16F}" name="TCD_Effectif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chartFormat="7">
  <location ref="B2:C13" firstHeaderRow="1" firstDataRow="1" firstDataCol="1"/>
  <pivotFields count="16">
    <pivotField compact="0" outline="0" showAll="0"/>
    <pivotField dataField="1" compact="0" outline="0" showAll="0"/>
    <pivotField compact="0" outline="0" showAll="0">
      <items count="4">
        <item x="0"/>
        <item x="1"/>
        <item m="1" x="2"/>
        <item t="default"/>
      </items>
    </pivotField>
    <pivotField compact="0" numFmtId="14" outline="0" showAll="0"/>
    <pivotField axis="axisRow" compact="0" outline="0" showAll="0">
      <items count="11">
        <item x="8"/>
        <item x="6"/>
        <item x="3"/>
        <item x="4"/>
        <item x="9"/>
        <item x="7"/>
        <item x="1"/>
        <item x="0"/>
        <item x="2"/>
        <item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compact="0" numFmtId="164" outline="0" showAll="0"/>
    <pivotField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/>
    <pivotField compact="0" numFmtId="166" outline="0" showAll="0"/>
    <pivotField compact="0" outline="0" showAll="0"/>
  </pivotFields>
  <rowFields count="1">
    <field x="4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b" fld="1" subtotal="count" baseField="4" baseItem="0"/>
  </dataFields>
  <formats count="8">
    <format dxfId="42">
      <pivotArea outline="0" collapsedLevelsAreSubtotals="1" fieldPosition="0"/>
    </format>
    <format dxfId="41">
      <pivotArea dataOnly="0" labelOnly="1" outline="0" axis="axisValues" fieldPosition="0"/>
    </format>
    <format dxfId="40">
      <pivotArea field="4" type="button" dataOnly="0" labelOnly="1" outline="0" axis="axisRow" fieldPosition="0"/>
    </format>
    <format dxfId="39">
      <pivotArea dataOnly="0" labelOnly="1" outline="0" fieldPosition="0">
        <references count="1">
          <reference field="4" count="0"/>
        </references>
      </pivotArea>
    </format>
    <format dxfId="38">
      <pivotArea dataOnly="0" labelOnly="1" grandRow="1" outline="0" fieldPosition="0"/>
    </format>
    <format dxfId="37">
      <pivotArea field="4" type="button" dataOnly="0" labelOnly="1" outline="0" axis="axisRow" fieldPosition="0"/>
    </format>
    <format dxfId="36">
      <pivotArea dataOnly="0" labelOnly="1" outline="0" fieldPosition="0">
        <references count="1">
          <reference field="4" count="0"/>
        </references>
      </pivotArea>
    </format>
    <format dxfId="35">
      <pivotArea dataOnly="0" labelOnly="1" grandRow="1" outline="0" fieldPosition="0"/>
    </format>
  </formats>
  <chartFormats count="1"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EC7D22-D428-419D-A346-98C02C2364F1}" name="TCD_TrancheRemun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U2:X7" firstHeaderRow="1" firstDataRow="2" firstDataCol="1"/>
  <pivotFields count="16">
    <pivotField compact="0" outline="0" showAll="0"/>
    <pivotField dataField="1" compact="0" outline="0" showAll="0"/>
    <pivotField axis="axisCol" compact="0" outline="0" showAll="0">
      <items count="4">
        <item x="0"/>
        <item x="1"/>
        <item m="1" x="2"/>
        <item t="default"/>
      </items>
    </pivotField>
    <pivotField compact="0" numFmtId="14" outline="0" showAll="0"/>
    <pivotField compact="0" outline="0" showAll="0">
      <items count="11">
        <item h="1" x="8"/>
        <item h="1" x="6"/>
        <item h="1" x="3"/>
        <item x="4"/>
        <item h="1" x="9"/>
        <item h="1" x="7"/>
        <item h="1" x="1"/>
        <item h="1" x="0"/>
        <item h="1" x="2"/>
        <item h="1"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compact="0" numFmtId="164" outline="0" showAll="0"/>
    <pivotField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>
      <items count="6">
        <item x="2"/>
        <item x="0"/>
        <item x="3"/>
        <item x="1"/>
        <item x="4"/>
        <item t="default"/>
      </items>
    </pivotField>
    <pivotField axis="axisRow" compact="0" numFmtId="166" outline="0" showAll="0">
      <items count="6">
        <item x="3"/>
        <item x="2"/>
        <item x="0"/>
        <item x="1"/>
        <item x="4"/>
        <item t="default"/>
      </items>
    </pivotField>
    <pivotField compact="0" outline="0" showAll="0"/>
  </pivotFields>
  <rowFields count="1">
    <field x="14"/>
  </rowFields>
  <rowItems count="4">
    <i>
      <x v="1"/>
    </i>
    <i>
      <x v="2"/>
    </i>
    <i>
      <x v="4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b" fld="1" subtotal="count" baseField="12" baseItem="2"/>
  </dataFields>
  <formats count="19">
    <format dxfId="61">
      <pivotArea outline="0" collapsedLevelsAreSubtotals="1" fieldPosition="0"/>
    </format>
    <format dxfId="60">
      <pivotArea dataOnly="0" labelOnly="1" outline="0" axis="axisValues" fieldPosition="0"/>
    </format>
    <format dxfId="59">
      <pivotArea field="2" type="button" dataOnly="0" labelOnly="1" outline="0" axis="axisCol" fieldPosition="0"/>
    </format>
    <format dxfId="58">
      <pivotArea dataOnly="0" labelOnly="1" outline="0" fieldPosition="0">
        <references count="1">
          <reference field="2" count="0"/>
        </references>
      </pivotArea>
    </format>
    <format dxfId="57">
      <pivotArea field="2" type="button" dataOnly="0" labelOnly="1" outline="0" axis="axisCol" fieldPosition="0"/>
    </format>
    <format dxfId="56">
      <pivotArea dataOnly="0" labelOnly="1" outline="0" fieldPosition="0">
        <references count="1">
          <reference field="2" count="0"/>
        </references>
      </pivotArea>
    </format>
    <format dxfId="55">
      <pivotArea dataOnly="0" labelOnly="1" grandRow="1" outline="0" fieldPosition="0"/>
    </format>
    <format dxfId="54">
      <pivotArea field="13" type="button" dataOnly="0" labelOnly="1" outline="0"/>
    </format>
    <format dxfId="53">
      <pivotArea type="origin" dataOnly="0" labelOnly="1" outline="0" fieldPosition="0"/>
    </format>
    <format dxfId="52">
      <pivotArea field="13" type="button" dataOnly="0" labelOnly="1" outline="0"/>
    </format>
    <format dxfId="51">
      <pivotArea dataOnly="0" labelOnly="1" grandRow="1" outline="0" fieldPosition="0"/>
    </format>
    <format dxfId="50">
      <pivotArea type="origin" dataOnly="0" labelOnly="1" outline="0" fieldPosition="0"/>
    </format>
    <format dxfId="49">
      <pivotArea field="14" type="button" dataOnly="0" labelOnly="1" outline="0" axis="axisRow" fieldPosition="0"/>
    </format>
    <format dxfId="48">
      <pivotArea dataOnly="0" labelOnly="1" outline="0" fieldPosition="0">
        <references count="1">
          <reference field="14" count="0"/>
        </references>
      </pivotArea>
    </format>
    <format dxfId="47">
      <pivotArea dataOnly="0" labelOnly="1" grandRow="1" outline="0" fieldPosition="0"/>
    </format>
    <format dxfId="46">
      <pivotArea type="origin" dataOnly="0" labelOnly="1" outline="0" fieldPosition="0"/>
    </format>
    <format dxfId="45">
      <pivotArea field="14" type="button" dataOnly="0" labelOnly="1" outline="0" axis="axisRow" fieldPosition="0"/>
    </format>
    <format dxfId="44">
      <pivotArea dataOnly="0" labelOnly="1" outline="0" fieldPosition="0">
        <references count="1">
          <reference field="14" count="0"/>
        </references>
      </pivotArea>
    </format>
    <format dxfId="43">
      <pivotArea dataOnly="0" labelOnly="1" grandRow="1" outline="0" fieldPosition="0"/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246C8F-B1A2-497A-9C62-19428F059C1D}" name="TCD_Remun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chartFormat="5">
  <location ref="N2:O13" firstHeaderRow="1" firstDataRow="1" firstDataCol="1"/>
  <pivotFields count="16">
    <pivotField compact="0" outline="0" showAll="0"/>
    <pivotField compact="0" outline="0" showAll="0"/>
    <pivotField compact="0" outline="0" showAll="0">
      <items count="4">
        <item x="0"/>
        <item x="1"/>
        <item m="1" x="2"/>
        <item t="default"/>
      </items>
    </pivotField>
    <pivotField compact="0" numFmtId="14" outline="0" showAll="0"/>
    <pivotField axis="axisRow" compact="0" outline="0" showAll="0">
      <items count="11">
        <item x="8"/>
        <item x="6"/>
        <item x="3"/>
        <item x="4"/>
        <item x="9"/>
        <item x="7"/>
        <item x="1"/>
        <item x="0"/>
        <item x="2"/>
        <item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dataField="1" compact="0" numFmtId="164" outline="0" showAll="0"/>
    <pivotField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/>
    <pivotField compact="0" numFmtId="166" outline="0" showAll="0"/>
    <pivotField compact="0" outline="0" showAll="0"/>
  </pivotFields>
  <rowFields count="1">
    <field x="4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Remun." fld="9" baseField="4" baseItem="1" numFmtId="164"/>
  </dataFields>
  <formats count="12">
    <format dxfId="73">
      <pivotArea outline="0" collapsedLevelsAreSubtotals="1" fieldPosition="0"/>
    </format>
    <format dxfId="72">
      <pivotArea dataOnly="0" labelOnly="1" outline="0" axis="axisValues" fieldPosition="0"/>
    </format>
    <format dxfId="71">
      <pivotArea field="2" type="button" dataOnly="0" labelOnly="1" outline="0"/>
    </format>
    <format dxfId="70">
      <pivotArea field="2" type="button" dataOnly="0" labelOnly="1" outline="0"/>
    </format>
    <format dxfId="69">
      <pivotArea dataOnly="0" labelOnly="1" grandRow="1" outline="0" fieldPosition="0"/>
    </format>
    <format dxfId="68">
      <pivotArea field="4" type="button" dataOnly="0" labelOnly="1" outline="0" axis="axisRow" fieldPosition="0"/>
    </format>
    <format dxfId="67">
      <pivotArea dataOnly="0" labelOnly="1" outline="0" fieldPosition="0">
        <references count="1">
          <reference field="4" count="0"/>
        </references>
      </pivotArea>
    </format>
    <format dxfId="66">
      <pivotArea dataOnly="0" labelOnly="1" grandRow="1" outline="0" fieldPosition="0"/>
    </format>
    <format dxfId="65">
      <pivotArea field="4" type="button" dataOnly="0" labelOnly="1" outline="0" axis="axisRow" fieldPosition="0"/>
    </format>
    <format dxfId="64">
      <pivotArea dataOnly="0" labelOnly="1" outline="0" fieldPosition="0">
        <references count="1">
          <reference field="4" count="0"/>
        </references>
      </pivotArea>
    </format>
    <format dxfId="63">
      <pivotArea dataOnly="0" labelOnly="1" grandRow="1" outline="0" fieldPosition="0"/>
    </format>
    <format dxfId="62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C6C7E9-7EC6-461E-A364-5DD5FB81518E}" name="TCD_Sexe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chartFormat="5">
  <location ref="E2:F5" firstHeaderRow="1" firstDataRow="1" firstDataCol="1"/>
  <pivotFields count="16">
    <pivotField compact="0" outline="0" showAll="0"/>
    <pivotField dataField="1" compact="0" outline="0" showAll="0"/>
    <pivotField axis="axisRow" compact="0" outline="0" showAll="0">
      <items count="4">
        <item x="0"/>
        <item x="1"/>
        <item m="1" x="2"/>
        <item t="default"/>
      </items>
    </pivotField>
    <pivotField compact="0" numFmtId="14" outline="0" showAll="0"/>
    <pivotField compact="0" outline="0" showAll="0">
      <items count="11">
        <item h="1" x="8"/>
        <item h="1" x="6"/>
        <item h="1" x="3"/>
        <item x="4"/>
        <item h="1" x="9"/>
        <item h="1" x="7"/>
        <item h="1" x="1"/>
        <item h="1" x="0"/>
        <item h="1" x="2"/>
        <item h="1"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compact="0" numFmtId="164" outline="0" showAll="0"/>
    <pivotField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/>
    <pivotField compact="0" numFmtId="166" outline="0" showAll="0"/>
    <pivotField compact="0" outline="0" showAll="0"/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Nb" fld="1" subtotal="count" baseField="2" baseItem="0"/>
  </dataFields>
  <formats count="8">
    <format dxfId="81">
      <pivotArea outline="0" collapsedLevelsAreSubtotals="1" fieldPosition="0"/>
    </format>
    <format dxfId="80">
      <pivotArea dataOnly="0" labelOnly="1" outline="0" axis="axisValues" fieldPosition="0"/>
    </format>
    <format dxfId="79">
      <pivotArea field="2" type="button" dataOnly="0" labelOnly="1" outline="0" axis="axisRow" fieldPosition="0"/>
    </format>
    <format dxfId="78">
      <pivotArea dataOnly="0" labelOnly="1" outline="0" fieldPosition="0">
        <references count="1">
          <reference field="2" count="0"/>
        </references>
      </pivotArea>
    </format>
    <format dxfId="77">
      <pivotArea dataOnly="0" labelOnly="1" grandRow="1" outline="0" fieldPosition="0"/>
    </format>
    <format dxfId="76">
      <pivotArea field="2" type="button" dataOnly="0" labelOnly="1" outline="0" axis="axisRow" fieldPosition="0"/>
    </format>
    <format dxfId="75">
      <pivotArea dataOnly="0" labelOnly="1" outline="0" fieldPosition="0">
        <references count="1">
          <reference field="2" count="0"/>
        </references>
      </pivotArea>
    </format>
    <format dxfId="74">
      <pivotArea dataOnly="0" labelOnly="1" grandRow="1" outline="0" fieldPosition="0"/>
    </format>
  </formats>
  <chartFormats count="3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DCE645-34F5-4545-AC3E-ABBDB4A47E7E}" name="TCD_AnneeEmbauche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chartFormat="5">
  <location ref="K2:L7" firstHeaderRow="1" firstDataRow="1" firstDataCol="1"/>
  <pivotFields count="16">
    <pivotField compact="0" outline="0" showAll="0"/>
    <pivotField dataField="1" compact="0" outline="0" showAll="0"/>
    <pivotField compact="0" outline="0" showAll="0">
      <items count="4">
        <item x="0"/>
        <item x="1"/>
        <item m="1" x="2"/>
        <item t="default"/>
      </items>
    </pivotField>
    <pivotField compact="0" numFmtId="14" outline="0" showAll="0"/>
    <pivotField compact="0" outline="0" showAll="0">
      <items count="11">
        <item h="1" x="8"/>
        <item h="1" x="6"/>
        <item h="1" x="3"/>
        <item x="4"/>
        <item h="1" x="9"/>
        <item h="1" x="7"/>
        <item h="1" x="1"/>
        <item h="1" x="0"/>
        <item h="1" x="2"/>
        <item h="1"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compact="0" numFmtId="164" outline="0" showAll="0"/>
    <pivotField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axis="axisRow"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" outline="0" showAll="0"/>
    <pivotField compact="0" numFmtId="165" outline="0" showAll="0"/>
    <pivotField compact="0" numFmtId="166" outline="0" showAll="0"/>
    <pivotField compact="0" outline="0" showAll="0"/>
  </pivotFields>
  <rowFields count="1">
    <field x="11"/>
  </rowFields>
  <rowItems count="5">
    <i>
      <x v="2"/>
    </i>
    <i>
      <x v="4"/>
    </i>
    <i>
      <x v="7"/>
    </i>
    <i>
      <x v="8"/>
    </i>
    <i t="grand">
      <x/>
    </i>
  </rowItems>
  <colItems count="1">
    <i/>
  </colItems>
  <dataFields count="1">
    <dataField name="Nb" fld="1" subtotal="count" baseField="10" baseItem="0"/>
  </dataFields>
  <formats count="8">
    <format dxfId="89">
      <pivotArea outline="0" collapsedLevelsAreSubtotals="1" fieldPosition="0"/>
    </format>
    <format dxfId="88">
      <pivotArea dataOnly="0" labelOnly="1" outline="0" axis="axisValues" fieldPosition="0"/>
    </format>
    <format dxfId="87">
      <pivotArea field="11" type="button" dataOnly="0" labelOnly="1" outline="0" axis="axisRow" fieldPosition="0"/>
    </format>
    <format dxfId="86">
      <pivotArea dataOnly="0" labelOnly="1" outline="0" fieldPosition="0">
        <references count="1">
          <reference field="11" count="0"/>
        </references>
      </pivotArea>
    </format>
    <format dxfId="85">
      <pivotArea dataOnly="0" labelOnly="1" grandRow="1" outline="0" fieldPosition="0"/>
    </format>
    <format dxfId="84">
      <pivotArea field="11" type="button" dataOnly="0" labelOnly="1" outline="0" axis="axisRow" fieldPosition="0"/>
    </format>
    <format dxfId="83">
      <pivotArea dataOnly="0" labelOnly="1" outline="0" fieldPosition="0">
        <references count="1">
          <reference field="11" count="0"/>
        </references>
      </pivotArea>
    </format>
    <format dxfId="82">
      <pivotArea dataOnly="0" labelOnly="1" grandRow="1" outline="0" fieldPosition="0"/>
    </format>
  </formats>
  <chartFormats count="1"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CB914A-9D71-4F94-8E38-A3095957DC70}" name="TCD_Statut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H2:I4" firstHeaderRow="1" firstDataRow="1" firstDataCol="1"/>
  <pivotFields count="16">
    <pivotField compact="0" outline="0" showAll="0"/>
    <pivotField dataField="1" compact="0" outline="0" showAll="0"/>
    <pivotField compact="0" outline="0" showAll="0">
      <items count="4">
        <item x="0"/>
        <item x="1"/>
        <item m="1" x="2"/>
        <item t="default"/>
      </items>
    </pivotField>
    <pivotField compact="0" numFmtId="14" outline="0" showAll="0"/>
    <pivotField compact="0" outline="0" showAll="0">
      <items count="11">
        <item h="1" x="8"/>
        <item h="1" x="6"/>
        <item h="1" x="3"/>
        <item x="4"/>
        <item h="1" x="9"/>
        <item h="1" x="7"/>
        <item h="1" x="1"/>
        <item h="1" x="0"/>
        <item h="1" x="2"/>
        <item h="1" x="5"/>
        <item t="default"/>
      </items>
    </pivotField>
    <pivotField axis="axisRow" compact="0" outline="0" showAll="0">
      <items count="4">
        <item x="0"/>
        <item m="1" x="2"/>
        <item x="1"/>
        <item t="default"/>
      </items>
    </pivotField>
    <pivotField compact="0" numFmtId="14" outline="0" showAll="0"/>
    <pivotField compact="0" numFmtId="164" outline="0" showAll="0"/>
    <pivotField compact="0" numFmtId="164" outline="0" showAll="0"/>
    <pivotField compact="0" numFmtId="164" outline="0" showAll="0"/>
    <pivotField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/>
    <pivotField compact="0" numFmtId="166" outline="0" showAll="0"/>
    <pivotField compact="0" outline="0" showAll="0"/>
  </pivotFields>
  <rowFields count="1">
    <field x="5"/>
  </rowFields>
  <rowItems count="2">
    <i>
      <x/>
    </i>
    <i t="grand">
      <x/>
    </i>
  </rowItems>
  <colItems count="1">
    <i/>
  </colItems>
  <dataFields count="1">
    <dataField name="Nb" fld="1" subtotal="count" baseField="2" baseItem="0"/>
  </dataFields>
  <formats count="8">
    <format dxfId="97">
      <pivotArea outline="0" collapsedLevelsAreSubtotals="1" fieldPosition="0"/>
    </format>
    <format dxfId="96">
      <pivotArea dataOnly="0" labelOnly="1" outline="0" axis="axisValues" fieldPosition="0"/>
    </format>
    <format dxfId="95">
      <pivotArea field="5" type="button" dataOnly="0" labelOnly="1" outline="0" axis="axisRow" fieldPosition="0"/>
    </format>
    <format dxfId="94">
      <pivotArea dataOnly="0" labelOnly="1" outline="0" fieldPosition="0">
        <references count="1">
          <reference field="5" count="0"/>
        </references>
      </pivotArea>
    </format>
    <format dxfId="93">
      <pivotArea dataOnly="0" labelOnly="1" grandRow="1" outline="0" fieldPosition="0"/>
    </format>
    <format dxfId="92">
      <pivotArea field="5" type="button" dataOnly="0" labelOnly="1" outline="0" axis="axisRow" fieldPosition="0"/>
    </format>
    <format dxfId="91">
      <pivotArea dataOnly="0" labelOnly="1" outline="0" fieldPosition="0">
        <references count="1">
          <reference field="5" count="0"/>
        </references>
      </pivotArea>
    </format>
    <format dxfId="90">
      <pivotArea dataOnly="0" labelOnly="1" grandRow="1" outline="0" fieldPosition="0"/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40E9E8E-9A67-41D6-A6EC-E6E83091E4DC}" name="TCD_Global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Z2:AD4" firstHeaderRow="0" firstDataRow="1" firstDataCol="1"/>
  <pivotFields count="16">
    <pivotField compact="0" outline="0" showAll="0"/>
    <pivotField dataField="1" compact="0" outline="0" showAll="0"/>
    <pivotField compact="0" outline="0" showAll="0">
      <items count="4">
        <item x="0"/>
        <item x="1"/>
        <item m="1" x="2"/>
        <item t="default"/>
      </items>
    </pivotField>
    <pivotField compact="0" numFmtId="14" outline="0" showAll="0"/>
    <pivotField axis="axisRow" compact="0" outline="0" showAll="0">
      <items count="11">
        <item h="1" x="8"/>
        <item h="1" x="6"/>
        <item h="1" x="3"/>
        <item x="4"/>
        <item h="1" x="9"/>
        <item h="1" x="7"/>
        <item h="1" x="1"/>
        <item h="1" x="0"/>
        <item h="1" x="2"/>
        <item h="1" x="5"/>
        <item t="default"/>
      </items>
    </pivotField>
    <pivotField compact="0" outline="0" showAll="0"/>
    <pivotField compact="0" numFmtId="14" outline="0" showAll="0"/>
    <pivotField compact="0" numFmtId="164" outline="0" showAll="0"/>
    <pivotField compact="0" numFmtId="164" outline="0" showAll="0"/>
    <pivotField dataField="1" compact="0" numFmtId="164" outline="0" showAll="0"/>
    <pivotField dataField="1" compact="0" numFmtId="1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compact="0" numFmtId="1" outline="0" showAll="0"/>
    <pivotField compact="0" numFmtId="165" outline="0" showAll="0"/>
    <pivotField compact="0" numFmtId="166" outline="0" showAll="0"/>
    <pivotField compact="0" outline="0" showAll="0"/>
  </pivotFields>
  <rowFields count="1">
    <field x="4"/>
  </rowFields>
  <rowItems count="2"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Effectif" fld="1" subtotal="count" baseField="4" baseItem="0"/>
    <dataField name="Remun." fld="9" baseField="4" baseItem="0" numFmtId="164"/>
    <dataField name="Remun. moyenne" fld="9" subtotal="average" baseField="4" baseItem="0" numFmtId="164"/>
    <dataField name="Age moyen" fld="10" subtotal="average" baseField="4" baseItem="0" numFmtId="1"/>
  </dataFields>
  <formats count="11">
    <format dxfId="108">
      <pivotArea outline="0" collapsedLevelsAreSubtotals="1" fieldPosition="0"/>
    </format>
    <format dxfId="107">
      <pivotArea dataOnly="0" labelOnly="1" outline="0" axis="axisValues" fieldPosition="0"/>
    </format>
    <format dxfId="106">
      <pivotArea field="4" type="button" dataOnly="0" labelOnly="1" outline="0" axis="axisRow" fieldPosition="0"/>
    </format>
    <format dxfId="105">
      <pivotArea dataOnly="0" labelOnly="1" outline="0" fieldPosition="0">
        <references count="1">
          <reference field="4" count="0"/>
        </references>
      </pivotArea>
    </format>
    <format dxfId="104">
      <pivotArea dataOnly="0" labelOnly="1" grandRow="1" outline="0" fieldPosition="0"/>
    </format>
    <format dxfId="103">
      <pivotArea field="4" type="button" dataOnly="0" labelOnly="1" outline="0" axis="axisRow" fieldPosition="0"/>
    </format>
    <format dxfId="102">
      <pivotArea dataOnly="0" labelOnly="1" outline="0" fieldPosition="0">
        <references count="1">
          <reference field="4" count="0"/>
        </references>
      </pivotArea>
    </format>
    <format dxfId="101">
      <pivotArea dataOnly="0" labelOnly="1" grandRow="1" outline="0" fieldPosition="0"/>
    </format>
    <format dxfId="100">
      <pivotArea outline="0" fieldPosition="0">
        <references count="1">
          <reference field="4294967294" count="1">
            <x v="1"/>
          </reference>
        </references>
      </pivotArea>
    </format>
    <format dxfId="99">
      <pivotArea outline="0" fieldPosition="0">
        <references count="1">
          <reference field="4294967294" count="1">
            <x v="2"/>
          </reference>
        </references>
      </pivotArea>
    </format>
    <format dxfId="98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349E11F0-DB56-41A0-8AE1-B400203EDBB3}" sourceName="Service">
  <pivotTables>
    <pivotTable tabId="2" name="TCD_Global"/>
    <pivotTable tabId="2" name="TCD_AnneeEmbauche"/>
    <pivotTable tabId="2" name="TCD_Sexe"/>
    <pivotTable tabId="2" name="TCD_Statut"/>
    <pivotTable tabId="2" name="TCD_TrancheAge"/>
    <pivotTable tabId="2" name="TCD_TrancheRemun"/>
  </pivotTables>
  <data>
    <tabular pivotCacheId="1425040382">
      <items count="10">
        <i x="8"/>
        <i x="6"/>
        <i x="3"/>
        <i x="4" s="1"/>
        <i x="9"/>
        <i x="7"/>
        <i x="1"/>
        <i x="0"/>
        <i x="2"/>
        <i x="5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xe" xr10:uid="{DB5A2548-CE24-4BC6-AED6-57D136BD11D0}" sourceName="Sexe">
  <pivotTables>
    <pivotTable tabId="2" name="TCD_TrancheRemun"/>
    <pivotTable tabId="2" name="TCD_Global"/>
    <pivotTable tabId="2" name="TCD_AnneeEmbauche"/>
    <pivotTable tabId="2" name="TCD_Effectif"/>
    <pivotTable tabId="2" name="TCD_Remun"/>
    <pivotTable tabId="2" name="TCD_Statut"/>
    <pivotTable tabId="2" name="TCD_Sexe"/>
  </pivotTables>
  <data>
    <tabular pivotCacheId="1425040382" showMissing="0" crossFilter="none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rvice" xr10:uid="{E64AE407-5844-4201-968A-755640103F04}" cache="Segment_Service" caption="Service" columnCount="2" rowHeight="234950"/>
  <slicer name="Sexe" xr10:uid="{FB51FADC-612A-4792-A082-8C51E0FBE481}" cache="Segment_Sexe" caption="Sexe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F949E7-A568-4B5E-81B2-AEEB08D0BCAE}" name="t_Employe" displayName="t_Employe" ref="B2:Q70" totalsRowShown="0" headerRowDxfId="21" dataDxfId="20">
  <autoFilter ref="B2:Q70" xr:uid="{32F949E7-A568-4B5E-81B2-AEEB08D0BC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8AD45AB1-8990-4D6D-9E18-4CBCBDEAFD61}" name="Prénom" dataDxfId="19"/>
    <tableColumn id="2" xr3:uid="{09810D42-5FF1-4E9A-8F2C-07E9A3B5FD3B}" name="Nom" dataDxfId="18"/>
    <tableColumn id="3" xr3:uid="{1AC943A1-F05F-4C27-B202-EF2EB541F8B1}" name="Sexe" dataDxfId="17"/>
    <tableColumn id="4" xr3:uid="{AF710B79-355E-47AB-B57C-9E831AC22C27}" name="Date _x000a_de naissance" dataDxfId="16"/>
    <tableColumn id="5" xr3:uid="{AD82DFC0-F4B5-4413-B009-F482C0A3E1D2}" name="Service" dataDxfId="15"/>
    <tableColumn id="6" xr3:uid="{E3CF5A88-4D3C-4397-8C18-CBD0E1E24FEE}" name="Statut" dataDxfId="14"/>
    <tableColumn id="7" xr3:uid="{27699BEF-0539-413D-AFDD-87A7A45E065C}" name="Date _x000a_d'embauche" dataDxfId="13"/>
    <tableColumn id="8" xr3:uid="{B62F237E-0421-4388-BADB-67CBBCA217EC}" name="Rému. fixe" dataDxfId="12"/>
    <tableColumn id="9" xr3:uid="{CC32616C-E7FC-451C-B274-ACC66CF44CDE}" name="Rému. variable" dataDxfId="11"/>
    <tableColumn id="16" xr3:uid="{C401780C-2314-4C00-994F-E45557146AAC}" name="Remu. Totale" dataDxfId="10">
      <calculatedColumnFormula>t_Employe[[#This Row],[Rému. fixe]]+t_Employe[[#This Row],[Rému. variable]]</calculatedColumnFormula>
    </tableColumn>
    <tableColumn id="10" xr3:uid="{BE25D059-5F70-49E2-B5D3-0B394D82352B}" name="Age" dataDxfId="9">
      <calculatedColumnFormula>DATEDIF(t_Employe[[#This Row],[Date 
de naissance]],TODAY(),"y")</calculatedColumnFormula>
    </tableColumn>
    <tableColumn id="11" xr3:uid="{D1BE82FF-EB05-421B-B13D-9FF56171A195}" name="Année embauche" dataDxfId="8">
      <calculatedColumnFormula>YEAR(t_Employe[[#This Row],[Date 
d''embauche]])</calculatedColumnFormula>
    </tableColumn>
    <tableColumn id="12" xr3:uid="{7F3B1334-AFE7-4C59-93C9-2860CEB69775}" name="Ancienneté" dataDxfId="7">
      <calculatedColumnFormula>DATEDIF(t_Employe[[#This Row],[Date 
d''embauche]],TODAY(),"y")</calculatedColumnFormula>
    </tableColumn>
    <tableColumn id="13" xr3:uid="{6B50CFFD-2E49-4671-A14B-9F4F0936979A}" name="Tranche d'age" dataDxfId="6">
      <calculatedColumnFormula>FLOOR(t_Employe[[#This Row],[Age]],10)</calculatedColumnFormula>
    </tableColumn>
    <tableColumn id="14" xr3:uid="{C0A90187-3D85-49E8-B9B0-9B8AC31BEEFC}" name="Tranche de rémunération" dataDxfId="5">
      <calculatedColumnFormula>CEILING(t_Employe[[#This Row],[Rému. fixe]]+t_Employe[[#This Row],[Rému. variable]],25000)/1000</calculatedColumnFormula>
    </tableColumn>
    <tableColumn id="15" xr3:uid="{9D905010-3388-4F94-BC13-8F771866822E}" name="Ville" dataDxfId="4">
      <calculatedColumnFormula>INDEX(t_Service[Ville],MATCH(t_Employe[[#This Row],[Service]],t_Service[Service],0))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BB4823-13DC-4106-9848-7C6A2028B54E}" name="t_Service" displayName="t_Service" ref="S2:T12" totalsRowShown="0" headerRowDxfId="3" dataDxfId="2">
  <autoFilter ref="S2:T12" xr:uid="{4ABB4823-13DC-4106-9848-7C6A2028B54E}">
    <filterColumn colId="0" hiddenButton="1"/>
    <filterColumn colId="1" hiddenButton="1"/>
  </autoFilter>
  <tableColumns count="2">
    <tableColumn id="1" xr3:uid="{8596FD98-153F-428D-AA01-063CD62D8E4A}" name="Service" dataDxfId="1"/>
    <tableColumn id="2" xr3:uid="{57DEA462-2FEC-4C41-B4A7-7DD5DA9EA96C}" name="Vill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www.youtube.com/watch?v=PhUeIZ6gsNA&amp;t=89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30E5D-A13D-46B3-BF49-DBB31E6519EE}">
  <dimension ref="G2:S3"/>
  <sheetViews>
    <sheetView showGridLines="0" tabSelected="1" workbookViewId="0">
      <selection activeCell="C33" sqref="C33"/>
    </sheetView>
  </sheetViews>
  <sheetFormatPr baseColWidth="10" defaultRowHeight="14.4" x14ac:dyDescent="0.3"/>
  <cols>
    <col min="1" max="1" width="2.77734375" style="28" customWidth="1"/>
    <col min="2" max="5" width="9.77734375" style="28" customWidth="1"/>
    <col min="6" max="6" width="0.88671875" style="28" customWidth="1"/>
    <col min="7" max="7" width="7.77734375" style="28" customWidth="1"/>
    <col min="8" max="8" width="6.77734375" style="28" customWidth="1"/>
    <col min="9" max="9" width="7.77734375" style="28" customWidth="1"/>
    <col min="10" max="10" width="6.77734375" style="28" customWidth="1"/>
    <col min="11" max="11" width="7.77734375" style="28" customWidth="1"/>
    <col min="12" max="12" width="6.77734375" style="28" customWidth="1"/>
    <col min="13" max="13" width="0.88671875" style="28" customWidth="1"/>
    <col min="14" max="14" width="16.77734375" style="28" bestFit="1" customWidth="1"/>
    <col min="15" max="15" width="0.88671875" style="28" customWidth="1"/>
    <col min="16" max="16" width="9.77734375" style="28" customWidth="1"/>
    <col min="17" max="17" width="13.77734375" style="28" customWidth="1"/>
    <col min="18" max="18" width="9.77734375" style="28" customWidth="1"/>
    <col min="19" max="19" width="13.77734375" style="28" customWidth="1"/>
    <col min="20" max="16384" width="11.5546875" style="28"/>
  </cols>
  <sheetData>
    <row r="2" spans="7:19" ht="23.4" x14ac:dyDescent="0.3">
      <c r="G2" s="35" t="s">
        <v>162</v>
      </c>
      <c r="H2" s="36"/>
      <c r="I2" s="36"/>
      <c r="J2" s="36"/>
      <c r="K2" s="36"/>
      <c r="L2" s="37"/>
      <c r="N2" s="29" t="s">
        <v>165</v>
      </c>
      <c r="P2" s="38" t="s">
        <v>167</v>
      </c>
      <c r="Q2" s="39"/>
      <c r="R2" s="39"/>
      <c r="S2" s="40"/>
    </row>
    <row r="3" spans="7:19" ht="23.4" x14ac:dyDescent="0.3">
      <c r="G3" s="30" t="s">
        <v>166</v>
      </c>
      <c r="H3" s="31">
        <f>GETPIVOTDATA("Nom",TCD!$E$2)</f>
        <v>7</v>
      </c>
      <c r="I3" s="30" t="s">
        <v>11</v>
      </c>
      <c r="J3" s="31">
        <f>IFERROR(GETPIVOTDATA("Nom",TCD!$E$2,"Sexe","Femme"),"")</f>
        <v>2</v>
      </c>
      <c r="K3" s="32" t="s">
        <v>16</v>
      </c>
      <c r="L3" s="31">
        <f>IFERROR(GETPIVOTDATA("Nom",TCD!$E$2,"Sexe","Homme"),"")</f>
        <v>5</v>
      </c>
      <c r="N3" s="33">
        <f>GETPIVOTDATA("Age moyen",TCD!$Z$2)</f>
        <v>38.428571428571431</v>
      </c>
      <c r="P3" s="30" t="s">
        <v>168</v>
      </c>
      <c r="Q3" s="34">
        <f>GETPIVOTDATA("Remun.",TCD!$Z$2)</f>
        <v>433580</v>
      </c>
      <c r="R3" s="32" t="s">
        <v>169</v>
      </c>
      <c r="S3" s="34">
        <f>GETPIVOTDATA("Remun. moyenne",TCD!$Z$2)</f>
        <v>61940</v>
      </c>
    </row>
  </sheetData>
  <mergeCells count="2">
    <mergeCell ref="G2:L2"/>
    <mergeCell ref="P2:S2"/>
  </mergeCells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3F438-854A-4706-B5A0-A874A7CC4EAF}">
  <dimension ref="B2:AD34"/>
  <sheetViews>
    <sheetView showGridLines="0" topLeftCell="R1" workbookViewId="0">
      <selection activeCell="T1" sqref="T1:T1048576"/>
    </sheetView>
  </sheetViews>
  <sheetFormatPr baseColWidth="10" defaultRowHeight="14.4" x14ac:dyDescent="0.3"/>
  <cols>
    <col min="1" max="1" width="3.77734375" customWidth="1"/>
    <col min="2" max="2" width="15.21875" style="18" bestFit="1" customWidth="1"/>
    <col min="3" max="3" width="3.44140625" style="16" bestFit="1" customWidth="1"/>
    <col min="4" max="4" width="3.77734375" customWidth="1"/>
    <col min="5" max="5" width="13.21875" style="18" bestFit="1" customWidth="1"/>
    <col min="6" max="6" width="3.44140625" style="16" bestFit="1" customWidth="1"/>
    <col min="7" max="7" width="3.77734375" customWidth="1"/>
    <col min="8" max="8" width="13.21875" style="18" bestFit="1" customWidth="1"/>
    <col min="9" max="9" width="3.44140625" style="16" bestFit="1" customWidth="1"/>
    <col min="10" max="10" width="3.77734375" customWidth="1"/>
    <col min="11" max="11" width="19.44140625" style="18" bestFit="1" customWidth="1"/>
    <col min="12" max="12" width="3.44140625" style="16" bestFit="1" customWidth="1"/>
    <col min="13" max="13" width="3.77734375" customWidth="1"/>
    <col min="14" max="14" width="15.21875" style="18" bestFit="1" customWidth="1"/>
    <col min="15" max="15" width="10.33203125" bestFit="1" customWidth="1"/>
    <col min="16" max="16" width="3.77734375" customWidth="1"/>
    <col min="17" max="17" width="14.5546875" style="18" bestFit="1" customWidth="1"/>
    <col min="18" max="18" width="8.5546875" bestFit="1" customWidth="1"/>
    <col min="19" max="19" width="9" bestFit="1" customWidth="1"/>
    <col min="20" max="20" width="3.77734375" customWidth="1"/>
    <col min="21" max="21" width="26.109375" style="18" bestFit="1" customWidth="1"/>
    <col min="22" max="23" width="9" bestFit="1" customWidth="1"/>
    <col min="24" max="24" width="11.88671875" bestFit="1" customWidth="1"/>
    <col min="26" max="26" width="13.21875" bestFit="1" customWidth="1"/>
    <col min="27" max="27" width="7" bestFit="1" customWidth="1"/>
    <col min="28" max="28" width="8.88671875" bestFit="1" customWidth="1"/>
    <col min="29" max="29" width="16.109375" bestFit="1" customWidth="1"/>
    <col min="30" max="30" width="10.5546875" bestFit="1" customWidth="1"/>
    <col min="31" max="34" width="16.109375" bestFit="1" customWidth="1"/>
    <col min="35" max="35" width="11.6640625" bestFit="1" customWidth="1"/>
    <col min="36" max="36" width="12.21875" bestFit="1" customWidth="1"/>
    <col min="37" max="37" width="20.77734375" bestFit="1" customWidth="1"/>
    <col min="38" max="38" width="15.21875" bestFit="1" customWidth="1"/>
  </cols>
  <sheetData>
    <row r="2" spans="2:30" x14ac:dyDescent="0.3">
      <c r="B2" s="17" t="s">
        <v>4</v>
      </c>
      <c r="C2" s="16" t="s">
        <v>160</v>
      </c>
      <c r="E2" s="17" t="s">
        <v>2</v>
      </c>
      <c r="F2" s="16" t="s">
        <v>160</v>
      </c>
      <c r="H2" s="17" t="s">
        <v>5</v>
      </c>
      <c r="I2" s="16" t="s">
        <v>160</v>
      </c>
      <c r="K2" s="17" t="s">
        <v>155</v>
      </c>
      <c r="L2" s="16" t="s">
        <v>160</v>
      </c>
      <c r="N2" s="17" t="s">
        <v>4</v>
      </c>
      <c r="O2" s="16" t="s">
        <v>161</v>
      </c>
      <c r="Q2" s="17" t="s">
        <v>160</v>
      </c>
      <c r="R2" s="17" t="s">
        <v>2</v>
      </c>
      <c r="U2" s="22" t="s">
        <v>160</v>
      </c>
      <c r="V2" s="17" t="s">
        <v>2</v>
      </c>
      <c r="Z2" s="17" t="s">
        <v>4</v>
      </c>
      <c r="AA2" t="s">
        <v>162</v>
      </c>
      <c r="AB2" t="s">
        <v>161</v>
      </c>
      <c r="AC2" t="s">
        <v>164</v>
      </c>
      <c r="AD2" t="s">
        <v>165</v>
      </c>
    </row>
    <row r="3" spans="2:30" x14ac:dyDescent="0.3">
      <c r="B3" s="18" t="s">
        <v>65</v>
      </c>
      <c r="C3" s="16">
        <v>4</v>
      </c>
      <c r="E3" s="18" t="s">
        <v>11</v>
      </c>
      <c r="F3" s="16">
        <v>2</v>
      </c>
      <c r="H3" s="18" t="s">
        <v>13</v>
      </c>
      <c r="I3" s="16">
        <v>7</v>
      </c>
      <c r="K3" s="18">
        <v>2017</v>
      </c>
      <c r="L3" s="16">
        <v>2</v>
      </c>
      <c r="N3" s="18" t="s">
        <v>65</v>
      </c>
      <c r="O3" s="19">
        <v>262081</v>
      </c>
      <c r="Q3" s="14" t="s">
        <v>154</v>
      </c>
      <c r="R3" s="18" t="s">
        <v>11</v>
      </c>
      <c r="S3" s="18" t="s">
        <v>16</v>
      </c>
      <c r="U3" s="17" t="s">
        <v>158</v>
      </c>
      <c r="V3" s="18" t="s">
        <v>11</v>
      </c>
      <c r="W3" s="18" t="s">
        <v>16</v>
      </c>
      <c r="X3" t="s">
        <v>159</v>
      </c>
      <c r="Z3" s="18" t="s">
        <v>29</v>
      </c>
      <c r="AA3" s="16">
        <v>7</v>
      </c>
      <c r="AB3" s="19">
        <v>433580</v>
      </c>
      <c r="AC3" s="19">
        <v>61940</v>
      </c>
      <c r="AD3" s="25">
        <v>38.428571428571431</v>
      </c>
    </row>
    <row r="4" spans="2:30" x14ac:dyDescent="0.3">
      <c r="B4" s="18" t="s">
        <v>39</v>
      </c>
      <c r="C4" s="16">
        <v>8</v>
      </c>
      <c r="E4" s="18" t="s">
        <v>16</v>
      </c>
      <c r="F4" s="16">
        <v>5</v>
      </c>
      <c r="H4" s="18" t="s">
        <v>159</v>
      </c>
      <c r="I4" s="16">
        <v>7</v>
      </c>
      <c r="K4" s="18">
        <v>2019</v>
      </c>
      <c r="L4" s="16">
        <v>1</v>
      </c>
      <c r="N4" s="18" t="s">
        <v>39</v>
      </c>
      <c r="O4" s="19">
        <v>548401.27999999991</v>
      </c>
      <c r="Q4" s="24" t="s">
        <v>170</v>
      </c>
      <c r="R4" s="16"/>
      <c r="S4" s="16">
        <v>2</v>
      </c>
      <c r="U4" s="21">
        <v>50</v>
      </c>
      <c r="V4" s="16">
        <v>1</v>
      </c>
      <c r="W4" s="16">
        <v>3</v>
      </c>
      <c r="X4" s="16">
        <v>4</v>
      </c>
      <c r="Z4" s="18" t="s">
        <v>159</v>
      </c>
      <c r="AA4" s="16">
        <v>7</v>
      </c>
      <c r="AB4" s="19">
        <v>433580</v>
      </c>
      <c r="AC4" s="19">
        <v>61940</v>
      </c>
      <c r="AD4" s="25">
        <v>38.428571428571431</v>
      </c>
    </row>
    <row r="5" spans="2:30" x14ac:dyDescent="0.3">
      <c r="B5" s="18" t="s">
        <v>26</v>
      </c>
      <c r="C5" s="16">
        <v>11</v>
      </c>
      <c r="E5" s="18" t="s">
        <v>159</v>
      </c>
      <c r="F5" s="16">
        <v>7</v>
      </c>
      <c r="H5"/>
      <c r="I5"/>
      <c r="K5" s="18">
        <v>2022</v>
      </c>
      <c r="L5" s="16">
        <v>3</v>
      </c>
      <c r="N5" s="18" t="s">
        <v>26</v>
      </c>
      <c r="O5" s="19">
        <v>620293.5</v>
      </c>
      <c r="Q5" s="24" t="s">
        <v>171</v>
      </c>
      <c r="R5" s="16">
        <v>1</v>
      </c>
      <c r="S5" s="16">
        <v>2</v>
      </c>
      <c r="U5" s="21">
        <v>75</v>
      </c>
      <c r="V5" s="16"/>
      <c r="W5" s="16">
        <v>1</v>
      </c>
      <c r="X5" s="16">
        <v>1</v>
      </c>
    </row>
    <row r="6" spans="2:30" x14ac:dyDescent="0.3">
      <c r="B6" s="18" t="s">
        <v>29</v>
      </c>
      <c r="C6" s="16">
        <v>7</v>
      </c>
      <c r="K6" s="18">
        <v>2023</v>
      </c>
      <c r="L6" s="16">
        <v>1</v>
      </c>
      <c r="N6" s="18" t="s">
        <v>29</v>
      </c>
      <c r="O6" s="19">
        <v>433580</v>
      </c>
      <c r="Q6" s="24" t="s">
        <v>172</v>
      </c>
      <c r="R6" s="16">
        <v>1</v>
      </c>
      <c r="S6" s="16">
        <v>1</v>
      </c>
      <c r="U6" s="21">
        <v>125</v>
      </c>
      <c r="V6" s="16">
        <v>1</v>
      </c>
      <c r="W6" s="16">
        <v>1</v>
      </c>
      <c r="X6" s="16">
        <v>2</v>
      </c>
    </row>
    <row r="7" spans="2:30" x14ac:dyDescent="0.3">
      <c r="B7" s="18" t="s">
        <v>83</v>
      </c>
      <c r="C7" s="16">
        <v>2</v>
      </c>
      <c r="K7" s="18" t="s">
        <v>159</v>
      </c>
      <c r="L7" s="16">
        <v>7</v>
      </c>
      <c r="N7" s="18" t="s">
        <v>83</v>
      </c>
      <c r="O7" s="19">
        <v>122859</v>
      </c>
      <c r="Q7" s="26" t="s">
        <v>159</v>
      </c>
      <c r="R7" s="16">
        <v>2</v>
      </c>
      <c r="S7" s="16">
        <v>5</v>
      </c>
      <c r="U7" s="23" t="s">
        <v>159</v>
      </c>
      <c r="V7" s="16">
        <v>2</v>
      </c>
      <c r="W7" s="16">
        <v>5</v>
      </c>
      <c r="X7" s="16">
        <v>7</v>
      </c>
    </row>
    <row r="8" spans="2:30" x14ac:dyDescent="0.3">
      <c r="B8" s="18" t="s">
        <v>60</v>
      </c>
      <c r="C8" s="16">
        <v>5</v>
      </c>
      <c r="K8"/>
      <c r="L8"/>
      <c r="N8" s="18" t="s">
        <v>60</v>
      </c>
      <c r="O8" s="19">
        <v>256066</v>
      </c>
      <c r="Q8"/>
      <c r="U8"/>
    </row>
    <row r="9" spans="2:30" x14ac:dyDescent="0.3">
      <c r="B9" s="18" t="s">
        <v>19</v>
      </c>
      <c r="C9" s="16">
        <v>11</v>
      </c>
      <c r="K9"/>
      <c r="L9"/>
      <c r="N9" s="18" t="s">
        <v>19</v>
      </c>
      <c r="O9" s="19">
        <v>717663</v>
      </c>
      <c r="Q9"/>
      <c r="U9"/>
    </row>
    <row r="10" spans="2:30" x14ac:dyDescent="0.3">
      <c r="B10" s="18" t="s">
        <v>12</v>
      </c>
      <c r="C10" s="16">
        <v>8</v>
      </c>
      <c r="K10"/>
      <c r="L10"/>
      <c r="N10" s="18" t="s">
        <v>12</v>
      </c>
      <c r="O10" s="19">
        <v>495314</v>
      </c>
      <c r="Q10"/>
    </row>
    <row r="11" spans="2:30" x14ac:dyDescent="0.3">
      <c r="B11" s="18" t="s">
        <v>22</v>
      </c>
      <c r="C11" s="16">
        <v>6</v>
      </c>
      <c r="K11"/>
      <c r="L11"/>
      <c r="N11" s="18" t="s">
        <v>22</v>
      </c>
      <c r="O11" s="19">
        <v>272928</v>
      </c>
      <c r="Q11"/>
    </row>
    <row r="12" spans="2:30" x14ac:dyDescent="0.3">
      <c r="B12" s="18" t="s">
        <v>36</v>
      </c>
      <c r="C12" s="16">
        <v>6</v>
      </c>
      <c r="K12"/>
      <c r="L12"/>
      <c r="N12" s="18" t="s">
        <v>36</v>
      </c>
      <c r="O12" s="19">
        <v>386533</v>
      </c>
      <c r="Q12"/>
    </row>
    <row r="13" spans="2:30" x14ac:dyDescent="0.3">
      <c r="B13" s="18" t="s">
        <v>159</v>
      </c>
      <c r="C13" s="16">
        <v>68</v>
      </c>
      <c r="N13" s="20" t="s">
        <v>159</v>
      </c>
      <c r="O13" s="19">
        <v>4115718.78</v>
      </c>
      <c r="Q13"/>
    </row>
    <row r="14" spans="2:30" x14ac:dyDescent="0.3">
      <c r="Q14"/>
    </row>
    <row r="15" spans="2:30" x14ac:dyDescent="0.3">
      <c r="Q15"/>
    </row>
    <row r="16" spans="2:30" x14ac:dyDescent="0.3">
      <c r="Q16"/>
    </row>
    <row r="17" spans="17:17" x14ac:dyDescent="0.3">
      <c r="Q17"/>
    </row>
    <row r="18" spans="17:17" x14ac:dyDescent="0.3">
      <c r="Q18"/>
    </row>
    <row r="19" spans="17:17" x14ac:dyDescent="0.3">
      <c r="Q19"/>
    </row>
    <row r="20" spans="17:17" x14ac:dyDescent="0.3">
      <c r="Q20"/>
    </row>
    <row r="21" spans="17:17" x14ac:dyDescent="0.3">
      <c r="Q21"/>
    </row>
    <row r="22" spans="17:17" x14ac:dyDescent="0.3">
      <c r="Q22"/>
    </row>
    <row r="23" spans="17:17" x14ac:dyDescent="0.3">
      <c r="Q23"/>
    </row>
    <row r="24" spans="17:17" x14ac:dyDescent="0.3">
      <c r="Q24"/>
    </row>
    <row r="25" spans="17:17" x14ac:dyDescent="0.3">
      <c r="Q25"/>
    </row>
    <row r="26" spans="17:17" x14ac:dyDescent="0.3">
      <c r="Q26"/>
    </row>
    <row r="27" spans="17:17" x14ac:dyDescent="0.3">
      <c r="Q27"/>
    </row>
    <row r="28" spans="17:17" x14ac:dyDescent="0.3">
      <c r="Q28"/>
    </row>
    <row r="29" spans="17:17" x14ac:dyDescent="0.3">
      <c r="Q29"/>
    </row>
    <row r="30" spans="17:17" x14ac:dyDescent="0.3">
      <c r="Q30"/>
    </row>
    <row r="31" spans="17:17" x14ac:dyDescent="0.3">
      <c r="Q31"/>
    </row>
    <row r="32" spans="17:17" x14ac:dyDescent="0.3">
      <c r="Q32"/>
    </row>
    <row r="33" spans="17:17" x14ac:dyDescent="0.3">
      <c r="Q33"/>
    </row>
    <row r="34" spans="17:17" x14ac:dyDescent="0.3">
      <c r="Q3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FFED60-D0A7-4FFD-B827-E7B1CD6D99B1}">
  <dimension ref="B1:W70"/>
  <sheetViews>
    <sheetView showGridLines="0" topLeftCell="A34" zoomScale="102" zoomScaleNormal="102" workbookViewId="0">
      <selection activeCell="H43" sqref="H43"/>
    </sheetView>
  </sheetViews>
  <sheetFormatPr baseColWidth="10" defaultColWidth="9.109375" defaultRowHeight="14.4" x14ac:dyDescent="0.3"/>
  <cols>
    <col min="1" max="1" width="3.77734375" style="1" customWidth="1"/>
    <col min="2" max="2" width="14.109375" style="1" bestFit="1" customWidth="1"/>
    <col min="3" max="3" width="12.44140625" style="1" bestFit="1" customWidth="1"/>
    <col min="4" max="4" width="9.5546875" style="1" bestFit="1" customWidth="1"/>
    <col min="5" max="5" width="12.77734375" style="1" customWidth="1"/>
    <col min="6" max="6" width="16.5546875" style="1" bestFit="1" customWidth="1"/>
    <col min="7" max="7" width="11.109375" style="1" bestFit="1" customWidth="1"/>
    <col min="8" max="8" width="12.77734375" style="1" customWidth="1"/>
    <col min="9" max="15" width="11.77734375" style="1" customWidth="1"/>
    <col min="16" max="16" width="14.77734375" style="11" bestFit="1" customWidth="1"/>
    <col min="17" max="17" width="11.77734375" style="1" bestFit="1" customWidth="1"/>
    <col min="18" max="18" width="3.77734375" style="1" customWidth="1"/>
    <col min="19" max="19" width="16.5546875" style="1" bestFit="1" customWidth="1"/>
    <col min="20" max="20" width="11.88671875" style="1" bestFit="1" customWidth="1"/>
    <col min="21" max="21" width="3.77734375" style="1" customWidth="1"/>
    <col min="22" max="16384" width="9.109375" style="1"/>
  </cols>
  <sheetData>
    <row r="1" spans="2:23" x14ac:dyDescent="0.3">
      <c r="C1" s="2"/>
    </row>
    <row r="2" spans="2:23" s="6" customFormat="1" ht="28.8" x14ac:dyDescent="0.3">
      <c r="B2" s="7" t="s">
        <v>0</v>
      </c>
      <c r="C2" s="7" t="s">
        <v>1</v>
      </c>
      <c r="D2" s="7" t="s">
        <v>2</v>
      </c>
      <c r="E2" s="5" t="s">
        <v>3</v>
      </c>
      <c r="F2" s="7" t="s">
        <v>4</v>
      </c>
      <c r="G2" s="7" t="s">
        <v>5</v>
      </c>
      <c r="H2" s="5" t="s">
        <v>6</v>
      </c>
      <c r="I2" s="5" t="s">
        <v>7</v>
      </c>
      <c r="J2" s="5" t="s">
        <v>8</v>
      </c>
      <c r="K2" s="5" t="s">
        <v>163</v>
      </c>
      <c r="L2" s="5" t="s">
        <v>154</v>
      </c>
      <c r="M2" s="5" t="s">
        <v>155</v>
      </c>
      <c r="N2" s="5" t="s">
        <v>156</v>
      </c>
      <c r="O2" s="5" t="s">
        <v>157</v>
      </c>
      <c r="P2" s="12" t="s">
        <v>158</v>
      </c>
      <c r="Q2" s="7" t="s">
        <v>151</v>
      </c>
      <c r="R2" s="5"/>
      <c r="S2" s="7" t="s">
        <v>4</v>
      </c>
      <c r="T2" s="7" t="s">
        <v>151</v>
      </c>
    </row>
    <row r="3" spans="2:23" x14ac:dyDescent="0.3">
      <c r="B3" s="2" t="s">
        <v>9</v>
      </c>
      <c r="C3" s="2" t="s">
        <v>10</v>
      </c>
      <c r="D3" s="2" t="s">
        <v>11</v>
      </c>
      <c r="E3" s="3">
        <v>33597</v>
      </c>
      <c r="F3" s="2" t="s">
        <v>12</v>
      </c>
      <c r="G3" s="2" t="s">
        <v>13</v>
      </c>
      <c r="H3" s="3">
        <v>42314</v>
      </c>
      <c r="I3" s="4">
        <v>50025</v>
      </c>
      <c r="J3" s="4">
        <v>0</v>
      </c>
      <c r="K3" s="4">
        <f>t_Employe[[#This Row],[Rému. fixe]]+t_Employe[[#This Row],[Rému. variable]]</f>
        <v>50025</v>
      </c>
      <c r="L3" s="8">
        <f ca="1">DATEDIF(t_Employe[[#This Row],[Date 
de naissance]],TODAY(),"y")</f>
        <v>32</v>
      </c>
      <c r="M3" s="9">
        <f>YEAR(t_Employe[[#This Row],[Date 
d''embauche]])</f>
        <v>2015</v>
      </c>
      <c r="N3" s="8">
        <f ca="1">DATEDIF(t_Employe[[#This Row],[Date 
d''embauche]],TODAY(),"y")</f>
        <v>8</v>
      </c>
      <c r="O3" s="10">
        <f ca="1">FLOOR(t_Employe[[#This Row],[Age]],10)</f>
        <v>30</v>
      </c>
      <c r="P3" s="13">
        <f>CEILING(t_Employe[[#This Row],[Rému. fixe]]+t_Employe[[#This Row],[Rému. variable]],25000)/1000</f>
        <v>75</v>
      </c>
      <c r="Q3" s="15" t="str">
        <f>INDEX(t_Service[Ville],MATCH(t_Employe[[#This Row],[Service]],t_Service[Service],0))</f>
        <v>Paris</v>
      </c>
      <c r="R3" s="4"/>
      <c r="S3" s="2" t="s">
        <v>39</v>
      </c>
      <c r="T3" s="2" t="s">
        <v>152</v>
      </c>
      <c r="W3" s="27" t="s">
        <v>173</v>
      </c>
    </row>
    <row r="4" spans="2:23" x14ac:dyDescent="0.3">
      <c r="B4" s="2" t="s">
        <v>14</v>
      </c>
      <c r="C4" s="2" t="s">
        <v>15</v>
      </c>
      <c r="D4" s="2" t="s">
        <v>16</v>
      </c>
      <c r="E4" s="3">
        <v>25215</v>
      </c>
      <c r="F4" s="2" t="s">
        <v>12</v>
      </c>
      <c r="G4" s="2" t="s">
        <v>13</v>
      </c>
      <c r="H4" s="3">
        <v>42391</v>
      </c>
      <c r="I4" s="4">
        <v>86802</v>
      </c>
      <c r="J4" s="4">
        <v>0</v>
      </c>
      <c r="K4" s="4">
        <f>t_Employe[[#This Row],[Rému. fixe]]+t_Employe[[#This Row],[Rému. variable]]</f>
        <v>86802</v>
      </c>
      <c r="L4" s="8">
        <f ca="1">DATEDIF(t_Employe[[#This Row],[Date 
de naissance]],TODAY(),"y")</f>
        <v>55</v>
      </c>
      <c r="M4" s="9">
        <f>YEAR(t_Employe[[#This Row],[Date 
d''embauche]])</f>
        <v>2016</v>
      </c>
      <c r="N4" s="8">
        <f ca="1">DATEDIF(t_Employe[[#This Row],[Date 
d''embauche]],TODAY(),"y")</f>
        <v>8</v>
      </c>
      <c r="O4" s="10">
        <f ca="1">FLOOR(t_Employe[[#This Row],[Age]],10)</f>
        <v>50</v>
      </c>
      <c r="P4" s="13">
        <f>CEILING(t_Employe[[#This Row],[Rému. fixe]]+t_Employe[[#This Row],[Rému. variable]],25000)/1000</f>
        <v>100</v>
      </c>
      <c r="Q4" s="15" t="str">
        <f>INDEX(t_Service[Ville],MATCH(t_Employe[[#This Row],[Service]],t_Service[Service],0))</f>
        <v>Paris</v>
      </c>
      <c r="R4" s="4"/>
      <c r="S4" s="2" t="s">
        <v>26</v>
      </c>
      <c r="T4" s="2" t="s">
        <v>152</v>
      </c>
    </row>
    <row r="5" spans="2:23" x14ac:dyDescent="0.3">
      <c r="B5" s="2" t="s">
        <v>17</v>
      </c>
      <c r="C5" s="2" t="s">
        <v>18</v>
      </c>
      <c r="D5" s="2" t="s">
        <v>16</v>
      </c>
      <c r="E5" s="3">
        <v>36635</v>
      </c>
      <c r="F5" s="2" t="s">
        <v>19</v>
      </c>
      <c r="G5" s="2" t="s">
        <v>13</v>
      </c>
      <c r="H5" s="3">
        <v>42475</v>
      </c>
      <c r="I5" s="4">
        <v>37261</v>
      </c>
      <c r="J5" s="4">
        <v>0</v>
      </c>
      <c r="K5" s="4">
        <f>t_Employe[[#This Row],[Rému. fixe]]+t_Employe[[#This Row],[Rému. variable]]</f>
        <v>37261</v>
      </c>
      <c r="L5" s="8">
        <f ca="1">DATEDIF(t_Employe[[#This Row],[Date 
de naissance]],TODAY(),"y")</f>
        <v>23</v>
      </c>
      <c r="M5" s="9">
        <f>YEAR(t_Employe[[#This Row],[Date 
d''embauche]])</f>
        <v>2016</v>
      </c>
      <c r="N5" s="8">
        <f ca="1">DATEDIF(t_Employe[[#This Row],[Date 
d''embauche]],TODAY(),"y")</f>
        <v>7</v>
      </c>
      <c r="O5" s="10">
        <f ca="1">FLOOR(t_Employe[[#This Row],[Age]],10)</f>
        <v>20</v>
      </c>
      <c r="P5" s="13">
        <f>CEILING(t_Employe[[#This Row],[Rému. fixe]]+t_Employe[[#This Row],[Rému. variable]],25000)/1000</f>
        <v>50</v>
      </c>
      <c r="Q5" s="15" t="str">
        <f>INDEX(t_Service[Ville],MATCH(t_Employe[[#This Row],[Service]],t_Service[Service],0))</f>
        <v>Paris</v>
      </c>
      <c r="R5" s="4"/>
      <c r="S5" s="2" t="s">
        <v>29</v>
      </c>
      <c r="T5" s="2" t="s">
        <v>153</v>
      </c>
    </row>
    <row r="6" spans="2:23" x14ac:dyDescent="0.3">
      <c r="B6" s="2" t="s">
        <v>20</v>
      </c>
      <c r="C6" s="2" t="s">
        <v>21</v>
      </c>
      <c r="D6" s="2" t="s">
        <v>11</v>
      </c>
      <c r="E6" s="3">
        <v>37658</v>
      </c>
      <c r="F6" s="2" t="s">
        <v>22</v>
      </c>
      <c r="G6" s="2" t="s">
        <v>23</v>
      </c>
      <c r="H6" s="3">
        <v>42601</v>
      </c>
      <c r="I6" s="4">
        <v>28216</v>
      </c>
      <c r="J6" s="4">
        <v>0</v>
      </c>
      <c r="K6" s="4">
        <f>t_Employe[[#This Row],[Rému. fixe]]+t_Employe[[#This Row],[Rému. variable]]</f>
        <v>28216</v>
      </c>
      <c r="L6" s="8">
        <f ca="1">DATEDIF(t_Employe[[#This Row],[Date 
de naissance]],TODAY(),"y")</f>
        <v>21</v>
      </c>
      <c r="M6" s="9">
        <f>YEAR(t_Employe[[#This Row],[Date 
d''embauche]])</f>
        <v>2016</v>
      </c>
      <c r="N6" s="8">
        <f ca="1">DATEDIF(t_Employe[[#This Row],[Date 
d''embauche]],TODAY(),"y")</f>
        <v>7</v>
      </c>
      <c r="O6" s="10">
        <f ca="1">FLOOR(t_Employe[[#This Row],[Age]],10)</f>
        <v>20</v>
      </c>
      <c r="P6" s="13">
        <f>CEILING(t_Employe[[#This Row],[Rému. fixe]]+t_Employe[[#This Row],[Rému. variable]],25000)/1000</f>
        <v>50</v>
      </c>
      <c r="Q6" s="15" t="str">
        <f>INDEX(t_Service[Ville],MATCH(t_Employe[[#This Row],[Service]],t_Service[Service],0))</f>
        <v>Paris</v>
      </c>
      <c r="R6" s="4"/>
      <c r="S6" s="2" t="s">
        <v>83</v>
      </c>
      <c r="T6" s="2" t="s">
        <v>153</v>
      </c>
    </row>
    <row r="7" spans="2:23" x14ac:dyDescent="0.3">
      <c r="B7" s="2" t="s">
        <v>24</v>
      </c>
      <c r="C7" s="2" t="s">
        <v>25</v>
      </c>
      <c r="D7" s="2" t="s">
        <v>16</v>
      </c>
      <c r="E7" s="3">
        <v>30444</v>
      </c>
      <c r="F7" s="2" t="s">
        <v>26</v>
      </c>
      <c r="G7" s="2" t="s">
        <v>13</v>
      </c>
      <c r="H7" s="3">
        <v>42727</v>
      </c>
      <c r="I7" s="4">
        <v>73100</v>
      </c>
      <c r="J7" s="4">
        <v>8772</v>
      </c>
      <c r="K7" s="4">
        <f>t_Employe[[#This Row],[Rému. fixe]]+t_Employe[[#This Row],[Rému. variable]]</f>
        <v>81872</v>
      </c>
      <c r="L7" s="8">
        <f ca="1">DATEDIF(t_Employe[[#This Row],[Date 
de naissance]],TODAY(),"y")</f>
        <v>40</v>
      </c>
      <c r="M7" s="9">
        <f>YEAR(t_Employe[[#This Row],[Date 
d''embauche]])</f>
        <v>2016</v>
      </c>
      <c r="N7" s="8">
        <f ca="1">DATEDIF(t_Employe[[#This Row],[Date 
d''embauche]],TODAY(),"y")</f>
        <v>7</v>
      </c>
      <c r="O7" s="10">
        <f ca="1">FLOOR(t_Employe[[#This Row],[Age]],10)</f>
        <v>40</v>
      </c>
      <c r="P7" s="13">
        <f>CEILING(t_Employe[[#This Row],[Rému. fixe]]+t_Employe[[#This Row],[Rému. variable]],25000)/1000</f>
        <v>100</v>
      </c>
      <c r="Q7" s="15" t="str">
        <f>INDEX(t_Service[Ville],MATCH(t_Employe[[#This Row],[Service]],t_Service[Service],0))</f>
        <v>Paris</v>
      </c>
      <c r="R7" s="4"/>
      <c r="S7" s="2" t="s">
        <v>60</v>
      </c>
      <c r="T7" s="2" t="s">
        <v>152</v>
      </c>
    </row>
    <row r="8" spans="2:23" x14ac:dyDescent="0.3">
      <c r="B8" s="2" t="s">
        <v>27</v>
      </c>
      <c r="C8" s="2" t="s">
        <v>28</v>
      </c>
      <c r="D8" s="2" t="s">
        <v>16</v>
      </c>
      <c r="E8" s="3">
        <v>34473</v>
      </c>
      <c r="F8" s="2" t="s">
        <v>29</v>
      </c>
      <c r="G8" s="2" t="s">
        <v>13</v>
      </c>
      <c r="H8" s="3">
        <v>42825</v>
      </c>
      <c r="I8" s="4">
        <v>35412</v>
      </c>
      <c r="J8" s="4">
        <v>0</v>
      </c>
      <c r="K8" s="4">
        <f>t_Employe[[#This Row],[Rému. fixe]]+t_Employe[[#This Row],[Rému. variable]]</f>
        <v>35412</v>
      </c>
      <c r="L8" s="8">
        <f ca="1">DATEDIF(t_Employe[[#This Row],[Date 
de naissance]],TODAY(),"y")</f>
        <v>29</v>
      </c>
      <c r="M8" s="9">
        <f>YEAR(t_Employe[[#This Row],[Date 
d''embauche]])</f>
        <v>2017</v>
      </c>
      <c r="N8" s="8">
        <f ca="1">DATEDIF(t_Employe[[#This Row],[Date 
d''embauche]],TODAY(),"y")</f>
        <v>6</v>
      </c>
      <c r="O8" s="10">
        <f ca="1">FLOOR(t_Employe[[#This Row],[Age]],10)</f>
        <v>20</v>
      </c>
      <c r="P8" s="13">
        <f>CEILING(t_Employe[[#This Row],[Rému. fixe]]+t_Employe[[#This Row],[Rému. variable]],25000)/1000</f>
        <v>50</v>
      </c>
      <c r="Q8" s="15" t="str">
        <f>INDEX(t_Service[Ville],MATCH(t_Employe[[#This Row],[Service]],t_Service[Service],0))</f>
        <v>Montrouge</v>
      </c>
      <c r="R8" s="4"/>
      <c r="S8" s="2" t="s">
        <v>19</v>
      </c>
      <c r="T8" s="2" t="s">
        <v>152</v>
      </c>
    </row>
    <row r="9" spans="2:23" x14ac:dyDescent="0.3">
      <c r="B9" s="2" t="s">
        <v>30</v>
      </c>
      <c r="C9" s="2" t="s">
        <v>31</v>
      </c>
      <c r="D9" s="2" t="s">
        <v>16</v>
      </c>
      <c r="E9" s="3">
        <v>36162</v>
      </c>
      <c r="F9" s="2" t="s">
        <v>29</v>
      </c>
      <c r="G9" s="2" t="s">
        <v>13</v>
      </c>
      <c r="H9" s="3">
        <v>42902</v>
      </c>
      <c r="I9" s="4">
        <v>31528</v>
      </c>
      <c r="J9" s="4">
        <v>0</v>
      </c>
      <c r="K9" s="4">
        <f>t_Employe[[#This Row],[Rému. fixe]]+t_Employe[[#This Row],[Rému. variable]]</f>
        <v>31528</v>
      </c>
      <c r="L9" s="8">
        <f ca="1">DATEDIF(t_Employe[[#This Row],[Date 
de naissance]],TODAY(),"y")</f>
        <v>25</v>
      </c>
      <c r="M9" s="9">
        <f>YEAR(t_Employe[[#This Row],[Date 
d''embauche]])</f>
        <v>2017</v>
      </c>
      <c r="N9" s="8">
        <f ca="1">DATEDIF(t_Employe[[#This Row],[Date 
d''embauche]],TODAY(),"y")</f>
        <v>6</v>
      </c>
      <c r="O9" s="10">
        <f ca="1">FLOOR(t_Employe[[#This Row],[Age]],10)</f>
        <v>20</v>
      </c>
      <c r="P9" s="13">
        <f>CEILING(t_Employe[[#This Row],[Rému. fixe]]+t_Employe[[#This Row],[Rému. variable]],25000)/1000</f>
        <v>50</v>
      </c>
      <c r="Q9" s="15" t="str">
        <f>INDEX(t_Service[Ville],MATCH(t_Employe[[#This Row],[Service]],t_Service[Service],0))</f>
        <v>Montrouge</v>
      </c>
      <c r="R9" s="4"/>
      <c r="S9" s="2" t="s">
        <v>12</v>
      </c>
      <c r="T9" s="2" t="s">
        <v>152</v>
      </c>
    </row>
    <row r="10" spans="2:23" x14ac:dyDescent="0.3">
      <c r="B10" s="2" t="s">
        <v>32</v>
      </c>
      <c r="C10" s="2" t="s">
        <v>33</v>
      </c>
      <c r="D10" s="2" t="s">
        <v>11</v>
      </c>
      <c r="E10" s="3">
        <v>26710</v>
      </c>
      <c r="F10" s="2" t="s">
        <v>19</v>
      </c>
      <c r="G10" s="2" t="s">
        <v>13</v>
      </c>
      <c r="H10" s="3">
        <v>42972</v>
      </c>
      <c r="I10" s="4">
        <v>65650</v>
      </c>
      <c r="J10" s="4">
        <v>0</v>
      </c>
      <c r="K10" s="4">
        <f>t_Employe[[#This Row],[Rému. fixe]]+t_Employe[[#This Row],[Rému. variable]]</f>
        <v>65650</v>
      </c>
      <c r="L10" s="8">
        <f ca="1">DATEDIF(t_Employe[[#This Row],[Date 
de naissance]],TODAY(),"y")</f>
        <v>51</v>
      </c>
      <c r="M10" s="9">
        <f>YEAR(t_Employe[[#This Row],[Date 
d''embauche]])</f>
        <v>2017</v>
      </c>
      <c r="N10" s="8">
        <f ca="1">DATEDIF(t_Employe[[#This Row],[Date 
d''embauche]],TODAY(),"y")</f>
        <v>6</v>
      </c>
      <c r="O10" s="10">
        <f ca="1">FLOOR(t_Employe[[#This Row],[Age]],10)</f>
        <v>50</v>
      </c>
      <c r="P10" s="13">
        <f>CEILING(t_Employe[[#This Row],[Rému. fixe]]+t_Employe[[#This Row],[Rému. variable]],25000)/1000</f>
        <v>75</v>
      </c>
      <c r="Q10" s="15" t="str">
        <f>INDEX(t_Service[Ville],MATCH(t_Employe[[#This Row],[Service]],t_Service[Service],0))</f>
        <v>Paris</v>
      </c>
      <c r="R10" s="4"/>
      <c r="S10" s="2" t="s">
        <v>22</v>
      </c>
      <c r="T10" s="2" t="s">
        <v>152</v>
      </c>
    </row>
    <row r="11" spans="2:23" x14ac:dyDescent="0.3">
      <c r="B11" s="2" t="s">
        <v>34</v>
      </c>
      <c r="C11" s="2" t="s">
        <v>35</v>
      </c>
      <c r="D11" s="2" t="s">
        <v>11</v>
      </c>
      <c r="E11" s="3">
        <v>31393</v>
      </c>
      <c r="F11" s="2" t="s">
        <v>36</v>
      </c>
      <c r="G11" s="2" t="s">
        <v>13</v>
      </c>
      <c r="H11" s="3">
        <v>43077</v>
      </c>
      <c r="I11" s="4">
        <v>61543</v>
      </c>
      <c r="J11" s="4">
        <v>0</v>
      </c>
      <c r="K11" s="4">
        <f>t_Employe[[#This Row],[Rému. fixe]]+t_Employe[[#This Row],[Rému. variable]]</f>
        <v>61543</v>
      </c>
      <c r="L11" s="8">
        <f ca="1">DATEDIF(t_Employe[[#This Row],[Date 
de naissance]],TODAY(),"y")</f>
        <v>38</v>
      </c>
      <c r="M11" s="9">
        <f>YEAR(t_Employe[[#This Row],[Date 
d''embauche]])</f>
        <v>2017</v>
      </c>
      <c r="N11" s="8">
        <f ca="1">DATEDIF(t_Employe[[#This Row],[Date 
d''embauche]],TODAY(),"y")</f>
        <v>6</v>
      </c>
      <c r="O11" s="10">
        <f ca="1">FLOOR(t_Employe[[#This Row],[Age]],10)</f>
        <v>30</v>
      </c>
      <c r="P11" s="13">
        <f>CEILING(t_Employe[[#This Row],[Rému. fixe]]+t_Employe[[#This Row],[Rému. variable]],25000)/1000</f>
        <v>75</v>
      </c>
      <c r="Q11" s="15" t="str">
        <f>INDEX(t_Service[Ville],MATCH(t_Employe[[#This Row],[Service]],t_Service[Service],0))</f>
        <v>Montrouge</v>
      </c>
      <c r="R11" s="4"/>
      <c r="S11" s="2" t="s">
        <v>36</v>
      </c>
      <c r="T11" s="2" t="s">
        <v>153</v>
      </c>
    </row>
    <row r="12" spans="2:23" x14ac:dyDescent="0.3">
      <c r="B12" s="2" t="s">
        <v>37</v>
      </c>
      <c r="C12" s="2" t="s">
        <v>38</v>
      </c>
      <c r="D12" s="2" t="s">
        <v>16</v>
      </c>
      <c r="E12" s="3">
        <v>30330</v>
      </c>
      <c r="F12" s="2" t="s">
        <v>39</v>
      </c>
      <c r="G12" s="2" t="s">
        <v>13</v>
      </c>
      <c r="H12" s="3">
        <v>43140</v>
      </c>
      <c r="I12" s="4">
        <v>74643</v>
      </c>
      <c r="J12" s="4">
        <v>8210.73</v>
      </c>
      <c r="K12" s="4">
        <f>t_Employe[[#This Row],[Rému. fixe]]+t_Employe[[#This Row],[Rému. variable]]</f>
        <v>82853.73</v>
      </c>
      <c r="L12" s="8">
        <f ca="1">DATEDIF(t_Employe[[#This Row],[Date 
de naissance]],TODAY(),"y")</f>
        <v>41</v>
      </c>
      <c r="M12" s="9">
        <f>YEAR(t_Employe[[#This Row],[Date 
d''embauche]])</f>
        <v>2018</v>
      </c>
      <c r="N12" s="8">
        <f ca="1">DATEDIF(t_Employe[[#This Row],[Date 
d''embauche]],TODAY(),"y")</f>
        <v>6</v>
      </c>
      <c r="O12" s="10">
        <f ca="1">FLOOR(t_Employe[[#This Row],[Age]],10)</f>
        <v>40</v>
      </c>
      <c r="P12" s="13">
        <f>CEILING(t_Employe[[#This Row],[Rému. fixe]]+t_Employe[[#This Row],[Rému. variable]],25000)/1000</f>
        <v>100</v>
      </c>
      <c r="Q12" s="15" t="str">
        <f>INDEX(t_Service[Ville],MATCH(t_Employe[[#This Row],[Service]],t_Service[Service],0))</f>
        <v>Paris</v>
      </c>
      <c r="R12" s="4"/>
      <c r="S12" s="2" t="s">
        <v>65</v>
      </c>
      <c r="T12" s="2" t="s">
        <v>152</v>
      </c>
    </row>
    <row r="13" spans="2:23" x14ac:dyDescent="0.3">
      <c r="B13" s="2" t="s">
        <v>40</v>
      </c>
      <c r="C13" s="2" t="s">
        <v>41</v>
      </c>
      <c r="D13" s="2" t="s">
        <v>16</v>
      </c>
      <c r="E13" s="3">
        <v>35755</v>
      </c>
      <c r="F13" s="2" t="s">
        <v>19</v>
      </c>
      <c r="G13" s="2" t="s">
        <v>23</v>
      </c>
      <c r="H13" s="3">
        <v>43224</v>
      </c>
      <c r="I13" s="4">
        <v>28378</v>
      </c>
      <c r="J13" s="4">
        <v>0</v>
      </c>
      <c r="K13" s="4">
        <f>t_Employe[[#This Row],[Rému. fixe]]+t_Employe[[#This Row],[Rému. variable]]</f>
        <v>28378</v>
      </c>
      <c r="L13" s="8">
        <f ca="1">DATEDIF(t_Employe[[#This Row],[Date 
de naissance]],TODAY(),"y")</f>
        <v>26</v>
      </c>
      <c r="M13" s="9">
        <f>YEAR(t_Employe[[#This Row],[Date 
d''embauche]])</f>
        <v>2018</v>
      </c>
      <c r="N13" s="8">
        <f ca="1">DATEDIF(t_Employe[[#This Row],[Date 
d''embauche]],TODAY(),"y")</f>
        <v>5</v>
      </c>
      <c r="O13" s="10">
        <f ca="1">FLOOR(t_Employe[[#This Row],[Age]],10)</f>
        <v>20</v>
      </c>
      <c r="P13" s="13">
        <f>CEILING(t_Employe[[#This Row],[Rému. fixe]]+t_Employe[[#This Row],[Rému. variable]],25000)/1000</f>
        <v>50</v>
      </c>
      <c r="Q13" s="15" t="str">
        <f>INDEX(t_Service[Ville],MATCH(t_Employe[[#This Row],[Service]],t_Service[Service],0))</f>
        <v>Paris</v>
      </c>
      <c r="R13" s="4"/>
    </row>
    <row r="14" spans="2:23" x14ac:dyDescent="0.3">
      <c r="B14" s="2" t="s">
        <v>42</v>
      </c>
      <c r="C14" s="2" t="s">
        <v>43</v>
      </c>
      <c r="D14" s="2" t="s">
        <v>11</v>
      </c>
      <c r="E14" s="3">
        <v>30766</v>
      </c>
      <c r="F14" s="2" t="s">
        <v>39</v>
      </c>
      <c r="G14" s="2" t="s">
        <v>13</v>
      </c>
      <c r="H14" s="3">
        <v>43287</v>
      </c>
      <c r="I14" s="4">
        <v>71479</v>
      </c>
      <c r="J14" s="4">
        <v>5003.5300000000007</v>
      </c>
      <c r="K14" s="4">
        <f>t_Employe[[#This Row],[Rému. fixe]]+t_Employe[[#This Row],[Rému. variable]]</f>
        <v>76482.53</v>
      </c>
      <c r="L14" s="8">
        <f ca="1">DATEDIF(t_Employe[[#This Row],[Date 
de naissance]],TODAY(),"y")</f>
        <v>39</v>
      </c>
      <c r="M14" s="9">
        <f>YEAR(t_Employe[[#This Row],[Date 
d''embauche]])</f>
        <v>2018</v>
      </c>
      <c r="N14" s="8">
        <f ca="1">DATEDIF(t_Employe[[#This Row],[Date 
d''embauche]],TODAY(),"y")</f>
        <v>5</v>
      </c>
      <c r="O14" s="10">
        <f ca="1">FLOOR(t_Employe[[#This Row],[Age]],10)</f>
        <v>30</v>
      </c>
      <c r="P14" s="13">
        <f>CEILING(t_Employe[[#This Row],[Rému. fixe]]+t_Employe[[#This Row],[Rému. variable]],25000)/1000</f>
        <v>100</v>
      </c>
      <c r="Q14" s="15" t="str">
        <f>INDEX(t_Service[Ville],MATCH(t_Employe[[#This Row],[Service]],t_Service[Service],0))</f>
        <v>Paris</v>
      </c>
      <c r="R14" s="4"/>
    </row>
    <row r="15" spans="2:23" x14ac:dyDescent="0.3">
      <c r="B15" s="2" t="s">
        <v>44</v>
      </c>
      <c r="C15" s="2" t="s">
        <v>45</v>
      </c>
      <c r="D15" s="2" t="s">
        <v>11</v>
      </c>
      <c r="E15" s="3">
        <v>37712</v>
      </c>
      <c r="F15" s="2" t="s">
        <v>39</v>
      </c>
      <c r="G15" s="2" t="s">
        <v>23</v>
      </c>
      <c r="H15" s="3">
        <v>43350</v>
      </c>
      <c r="I15" s="4">
        <v>27084</v>
      </c>
      <c r="J15" s="4">
        <v>1895.88</v>
      </c>
      <c r="K15" s="4">
        <f>t_Employe[[#This Row],[Rému. fixe]]+t_Employe[[#This Row],[Rému. variable]]</f>
        <v>28979.88</v>
      </c>
      <c r="L15" s="8">
        <f ca="1">DATEDIF(t_Employe[[#This Row],[Date 
de naissance]],TODAY(),"y")</f>
        <v>20</v>
      </c>
      <c r="M15" s="9">
        <f>YEAR(t_Employe[[#This Row],[Date 
d''embauche]])</f>
        <v>2018</v>
      </c>
      <c r="N15" s="8">
        <f ca="1">DATEDIF(t_Employe[[#This Row],[Date 
d''embauche]],TODAY(),"y")</f>
        <v>5</v>
      </c>
      <c r="O15" s="10">
        <f ca="1">FLOOR(t_Employe[[#This Row],[Age]],10)</f>
        <v>20</v>
      </c>
      <c r="P15" s="13">
        <f>CEILING(t_Employe[[#This Row],[Rému. fixe]]+t_Employe[[#This Row],[Rému. variable]],25000)/1000</f>
        <v>50</v>
      </c>
      <c r="Q15" s="15" t="str">
        <f>INDEX(t_Service[Ville],MATCH(t_Employe[[#This Row],[Service]],t_Service[Service],0))</f>
        <v>Paris</v>
      </c>
      <c r="R15" s="4"/>
    </row>
    <row r="16" spans="2:23" x14ac:dyDescent="0.3">
      <c r="B16" s="2" t="s">
        <v>46</v>
      </c>
      <c r="C16" s="2" t="s">
        <v>47</v>
      </c>
      <c r="D16" s="2" t="s">
        <v>11</v>
      </c>
      <c r="E16" s="3">
        <v>25935</v>
      </c>
      <c r="F16" s="2" t="s">
        <v>36</v>
      </c>
      <c r="G16" s="2" t="s">
        <v>13</v>
      </c>
      <c r="H16" s="3">
        <v>43434</v>
      </c>
      <c r="I16" s="4">
        <v>77528</v>
      </c>
      <c r="J16" s="4">
        <v>0</v>
      </c>
      <c r="K16" s="4">
        <f>t_Employe[[#This Row],[Rému. fixe]]+t_Employe[[#This Row],[Rému. variable]]</f>
        <v>77528</v>
      </c>
      <c r="L16" s="8">
        <f ca="1">DATEDIF(t_Employe[[#This Row],[Date 
de naissance]],TODAY(),"y")</f>
        <v>53</v>
      </c>
      <c r="M16" s="9">
        <f>YEAR(t_Employe[[#This Row],[Date 
d''embauche]])</f>
        <v>2018</v>
      </c>
      <c r="N16" s="8">
        <f ca="1">DATEDIF(t_Employe[[#This Row],[Date 
d''embauche]],TODAY(),"y")</f>
        <v>5</v>
      </c>
      <c r="O16" s="10">
        <f ca="1">FLOOR(t_Employe[[#This Row],[Age]],10)</f>
        <v>50</v>
      </c>
      <c r="P16" s="13">
        <f>CEILING(t_Employe[[#This Row],[Rému. fixe]]+t_Employe[[#This Row],[Rému. variable]],25000)/1000</f>
        <v>100</v>
      </c>
      <c r="Q16" s="15" t="str">
        <f>INDEX(t_Service[Ville],MATCH(t_Employe[[#This Row],[Service]],t_Service[Service],0))</f>
        <v>Montrouge</v>
      </c>
      <c r="R16" s="4"/>
    </row>
    <row r="17" spans="2:18" x14ac:dyDescent="0.3">
      <c r="B17" s="2" t="s">
        <v>48</v>
      </c>
      <c r="C17" s="2" t="s">
        <v>49</v>
      </c>
      <c r="D17" s="2" t="s">
        <v>16</v>
      </c>
      <c r="E17" s="3">
        <v>37368</v>
      </c>
      <c r="F17" s="2" t="s">
        <v>22</v>
      </c>
      <c r="G17" s="2" t="s">
        <v>23</v>
      </c>
      <c r="H17" s="3">
        <v>43483</v>
      </c>
      <c r="I17" s="4">
        <v>26932</v>
      </c>
      <c r="J17" s="4">
        <v>0</v>
      </c>
      <c r="K17" s="4">
        <f>t_Employe[[#This Row],[Rému. fixe]]+t_Employe[[#This Row],[Rému. variable]]</f>
        <v>26932</v>
      </c>
      <c r="L17" s="8">
        <f ca="1">DATEDIF(t_Employe[[#This Row],[Date 
de naissance]],TODAY(),"y")</f>
        <v>21</v>
      </c>
      <c r="M17" s="9">
        <f>YEAR(t_Employe[[#This Row],[Date 
d''embauche]])</f>
        <v>2019</v>
      </c>
      <c r="N17" s="8">
        <f ca="1">DATEDIF(t_Employe[[#This Row],[Date 
d''embauche]],TODAY(),"y")</f>
        <v>5</v>
      </c>
      <c r="O17" s="10">
        <f ca="1">FLOOR(t_Employe[[#This Row],[Age]],10)</f>
        <v>20</v>
      </c>
      <c r="P17" s="13">
        <f>CEILING(t_Employe[[#This Row],[Rému. fixe]]+t_Employe[[#This Row],[Rému. variable]],25000)/1000</f>
        <v>50</v>
      </c>
      <c r="Q17" s="15" t="str">
        <f>INDEX(t_Service[Ville],MATCH(t_Employe[[#This Row],[Service]],t_Service[Service],0))</f>
        <v>Paris</v>
      </c>
      <c r="R17" s="4"/>
    </row>
    <row r="18" spans="2:18" x14ac:dyDescent="0.3">
      <c r="B18" s="2" t="s">
        <v>50</v>
      </c>
      <c r="C18" s="2" t="s">
        <v>51</v>
      </c>
      <c r="D18" s="2" t="s">
        <v>16</v>
      </c>
      <c r="E18" s="3">
        <v>36168</v>
      </c>
      <c r="F18" s="2" t="s">
        <v>19</v>
      </c>
      <c r="G18" s="2" t="s">
        <v>23</v>
      </c>
      <c r="H18" s="3">
        <v>43581</v>
      </c>
      <c r="I18" s="4">
        <v>24737</v>
      </c>
      <c r="J18" s="4">
        <v>0</v>
      </c>
      <c r="K18" s="4">
        <f>t_Employe[[#This Row],[Rému. fixe]]+t_Employe[[#This Row],[Rému. variable]]</f>
        <v>24737</v>
      </c>
      <c r="L18" s="8">
        <f ca="1">DATEDIF(t_Employe[[#This Row],[Date 
de naissance]],TODAY(),"y")</f>
        <v>25</v>
      </c>
      <c r="M18" s="9">
        <f>YEAR(t_Employe[[#This Row],[Date 
d''embauche]])</f>
        <v>2019</v>
      </c>
      <c r="N18" s="8">
        <f ca="1">DATEDIF(t_Employe[[#This Row],[Date 
d''embauche]],TODAY(),"y")</f>
        <v>4</v>
      </c>
      <c r="O18" s="10">
        <f ca="1">FLOOR(t_Employe[[#This Row],[Age]],10)</f>
        <v>20</v>
      </c>
      <c r="P18" s="13">
        <f>CEILING(t_Employe[[#This Row],[Rému. fixe]]+t_Employe[[#This Row],[Rému. variable]],25000)/1000</f>
        <v>25</v>
      </c>
      <c r="Q18" s="15" t="str">
        <f>INDEX(t_Service[Ville],MATCH(t_Employe[[#This Row],[Service]],t_Service[Service],0))</f>
        <v>Paris</v>
      </c>
      <c r="R18" s="4"/>
    </row>
    <row r="19" spans="2:18" x14ac:dyDescent="0.3">
      <c r="B19" s="2" t="s">
        <v>52</v>
      </c>
      <c r="C19" s="2" t="s">
        <v>53</v>
      </c>
      <c r="D19" s="2" t="s">
        <v>16</v>
      </c>
      <c r="E19" s="3">
        <v>35393</v>
      </c>
      <c r="F19" s="2" t="s">
        <v>39</v>
      </c>
      <c r="G19" s="2" t="s">
        <v>23</v>
      </c>
      <c r="H19" s="3">
        <v>43644</v>
      </c>
      <c r="I19" s="4">
        <v>27788</v>
      </c>
      <c r="J19" s="4">
        <v>5279.72</v>
      </c>
      <c r="K19" s="4">
        <f>t_Employe[[#This Row],[Rému. fixe]]+t_Employe[[#This Row],[Rému. variable]]</f>
        <v>33067.72</v>
      </c>
      <c r="L19" s="8">
        <f ca="1">DATEDIF(t_Employe[[#This Row],[Date 
de naissance]],TODAY(),"y")</f>
        <v>27</v>
      </c>
      <c r="M19" s="9">
        <f>YEAR(t_Employe[[#This Row],[Date 
d''embauche]])</f>
        <v>2019</v>
      </c>
      <c r="N19" s="8">
        <f ca="1">DATEDIF(t_Employe[[#This Row],[Date 
d''embauche]],TODAY(),"y")</f>
        <v>4</v>
      </c>
      <c r="O19" s="10">
        <f ca="1">FLOOR(t_Employe[[#This Row],[Age]],10)</f>
        <v>20</v>
      </c>
      <c r="P19" s="13">
        <f>CEILING(t_Employe[[#This Row],[Rému. fixe]]+t_Employe[[#This Row],[Rému. variable]],25000)/1000</f>
        <v>50</v>
      </c>
      <c r="Q19" s="15" t="str">
        <f>INDEX(t_Service[Ville],MATCH(t_Employe[[#This Row],[Service]],t_Service[Service],0))</f>
        <v>Paris</v>
      </c>
      <c r="R19" s="4"/>
    </row>
    <row r="20" spans="2:18" x14ac:dyDescent="0.3">
      <c r="B20" s="2" t="s">
        <v>54</v>
      </c>
      <c r="C20" s="2" t="s">
        <v>55</v>
      </c>
      <c r="D20" s="2" t="s">
        <v>16</v>
      </c>
      <c r="E20" s="3">
        <v>32122</v>
      </c>
      <c r="F20" s="2" t="s">
        <v>29</v>
      </c>
      <c r="G20" s="2" t="s">
        <v>13</v>
      </c>
      <c r="H20" s="3">
        <v>43721</v>
      </c>
      <c r="I20" s="4">
        <v>46005</v>
      </c>
      <c r="J20" s="4">
        <v>0</v>
      </c>
      <c r="K20" s="4">
        <f>t_Employe[[#This Row],[Rému. fixe]]+t_Employe[[#This Row],[Rému. variable]]</f>
        <v>46005</v>
      </c>
      <c r="L20" s="8">
        <f ca="1">DATEDIF(t_Employe[[#This Row],[Date 
de naissance]],TODAY(),"y")</f>
        <v>36</v>
      </c>
      <c r="M20" s="9">
        <f>YEAR(t_Employe[[#This Row],[Date 
d''embauche]])</f>
        <v>2019</v>
      </c>
      <c r="N20" s="8">
        <f ca="1">DATEDIF(t_Employe[[#This Row],[Date 
d''embauche]],TODAY(),"y")</f>
        <v>4</v>
      </c>
      <c r="O20" s="10">
        <f ca="1">FLOOR(t_Employe[[#This Row],[Age]],10)</f>
        <v>30</v>
      </c>
      <c r="P20" s="13">
        <f>CEILING(t_Employe[[#This Row],[Rému. fixe]]+t_Employe[[#This Row],[Rému. variable]],25000)/1000</f>
        <v>50</v>
      </c>
      <c r="Q20" s="15" t="str">
        <f>INDEX(t_Service[Ville],MATCH(t_Employe[[#This Row],[Service]],t_Service[Service],0))</f>
        <v>Montrouge</v>
      </c>
      <c r="R20" s="4"/>
    </row>
    <row r="21" spans="2:18" x14ac:dyDescent="0.3">
      <c r="B21" s="2" t="s">
        <v>56</v>
      </c>
      <c r="C21" s="2" t="s">
        <v>57</v>
      </c>
      <c r="D21" s="2" t="s">
        <v>16</v>
      </c>
      <c r="E21" s="3">
        <v>23093</v>
      </c>
      <c r="F21" s="2" t="s">
        <v>12</v>
      </c>
      <c r="G21" s="2" t="s">
        <v>13</v>
      </c>
      <c r="H21" s="3">
        <v>43770</v>
      </c>
      <c r="I21" s="4">
        <v>91176</v>
      </c>
      <c r="J21" s="4">
        <v>0</v>
      </c>
      <c r="K21" s="4">
        <f>t_Employe[[#This Row],[Rému. fixe]]+t_Employe[[#This Row],[Rému. variable]]</f>
        <v>91176</v>
      </c>
      <c r="L21" s="8">
        <f ca="1">DATEDIF(t_Employe[[#This Row],[Date 
de naissance]],TODAY(),"y")</f>
        <v>60</v>
      </c>
      <c r="M21" s="9">
        <f>YEAR(t_Employe[[#This Row],[Date 
d''embauche]])</f>
        <v>2019</v>
      </c>
      <c r="N21" s="8">
        <f ca="1">DATEDIF(t_Employe[[#This Row],[Date 
d''embauche]],TODAY(),"y")</f>
        <v>4</v>
      </c>
      <c r="O21" s="10">
        <f ca="1">FLOOR(t_Employe[[#This Row],[Age]],10)</f>
        <v>60</v>
      </c>
      <c r="P21" s="13">
        <f>CEILING(t_Employe[[#This Row],[Rému. fixe]]+t_Employe[[#This Row],[Rému. variable]],25000)/1000</f>
        <v>100</v>
      </c>
      <c r="Q21" s="15" t="str">
        <f>INDEX(t_Service[Ville],MATCH(t_Employe[[#This Row],[Service]],t_Service[Service],0))</f>
        <v>Paris</v>
      </c>
      <c r="R21" s="4"/>
    </row>
    <row r="22" spans="2:18" x14ac:dyDescent="0.3">
      <c r="B22" s="2" t="s">
        <v>58</v>
      </c>
      <c r="C22" s="2" t="s">
        <v>59</v>
      </c>
      <c r="D22" s="2" t="s">
        <v>11</v>
      </c>
      <c r="E22" s="3">
        <v>35771</v>
      </c>
      <c r="F22" s="2" t="s">
        <v>60</v>
      </c>
      <c r="G22" s="2" t="s">
        <v>13</v>
      </c>
      <c r="H22" s="3">
        <v>43833</v>
      </c>
      <c r="I22" s="4">
        <v>42226</v>
      </c>
      <c r="J22" s="4">
        <v>0</v>
      </c>
      <c r="K22" s="4">
        <f>t_Employe[[#This Row],[Rému. fixe]]+t_Employe[[#This Row],[Rému. variable]]</f>
        <v>42226</v>
      </c>
      <c r="L22" s="8">
        <f ca="1">DATEDIF(t_Employe[[#This Row],[Date 
de naissance]],TODAY(),"y")</f>
        <v>26</v>
      </c>
      <c r="M22" s="9">
        <f>YEAR(t_Employe[[#This Row],[Date 
d''embauche]])</f>
        <v>2020</v>
      </c>
      <c r="N22" s="8">
        <f ca="1">DATEDIF(t_Employe[[#This Row],[Date 
d''embauche]],TODAY(),"y")</f>
        <v>4</v>
      </c>
      <c r="O22" s="10">
        <f ca="1">FLOOR(t_Employe[[#This Row],[Age]],10)</f>
        <v>20</v>
      </c>
      <c r="P22" s="13">
        <f>CEILING(t_Employe[[#This Row],[Rému. fixe]]+t_Employe[[#This Row],[Rému. variable]],25000)/1000</f>
        <v>50</v>
      </c>
      <c r="Q22" s="15" t="str">
        <f>INDEX(t_Service[Ville],MATCH(t_Employe[[#This Row],[Service]],t_Service[Service],0))</f>
        <v>Paris</v>
      </c>
      <c r="R22" s="4"/>
    </row>
    <row r="23" spans="2:18" x14ac:dyDescent="0.3">
      <c r="B23" s="2" t="s">
        <v>61</v>
      </c>
      <c r="C23" s="2" t="s">
        <v>62</v>
      </c>
      <c r="D23" s="2" t="s">
        <v>11</v>
      </c>
      <c r="E23" s="3">
        <v>34404</v>
      </c>
      <c r="F23" s="2" t="s">
        <v>26</v>
      </c>
      <c r="G23" s="2" t="s">
        <v>13</v>
      </c>
      <c r="H23" s="3">
        <v>43910</v>
      </c>
      <c r="I23" s="4">
        <v>32802</v>
      </c>
      <c r="J23" s="4">
        <v>6560.4000000000005</v>
      </c>
      <c r="K23" s="4">
        <f>t_Employe[[#This Row],[Rému. fixe]]+t_Employe[[#This Row],[Rému. variable]]</f>
        <v>39362.400000000001</v>
      </c>
      <c r="L23" s="8">
        <f ca="1">DATEDIF(t_Employe[[#This Row],[Date 
de naissance]],TODAY(),"y")</f>
        <v>29</v>
      </c>
      <c r="M23" s="9">
        <f>YEAR(t_Employe[[#This Row],[Date 
d''embauche]])</f>
        <v>2020</v>
      </c>
      <c r="N23" s="8">
        <f ca="1">DATEDIF(t_Employe[[#This Row],[Date 
d''embauche]],TODAY(),"y")</f>
        <v>3</v>
      </c>
      <c r="O23" s="10">
        <f ca="1">FLOOR(t_Employe[[#This Row],[Age]],10)</f>
        <v>20</v>
      </c>
      <c r="P23" s="13">
        <f>CEILING(t_Employe[[#This Row],[Rému. fixe]]+t_Employe[[#This Row],[Rému. variable]],25000)/1000</f>
        <v>50</v>
      </c>
      <c r="Q23" s="15" t="str">
        <f>INDEX(t_Service[Ville],MATCH(t_Employe[[#This Row],[Service]],t_Service[Service],0))</f>
        <v>Paris</v>
      </c>
      <c r="R23" s="4"/>
    </row>
    <row r="24" spans="2:18" x14ac:dyDescent="0.3">
      <c r="B24" s="2" t="s">
        <v>63</v>
      </c>
      <c r="C24" s="2" t="s">
        <v>64</v>
      </c>
      <c r="D24" s="2" t="s">
        <v>11</v>
      </c>
      <c r="E24" s="3">
        <v>25714</v>
      </c>
      <c r="F24" s="2" t="s">
        <v>65</v>
      </c>
      <c r="G24" s="2" t="s">
        <v>13</v>
      </c>
      <c r="H24" s="3">
        <v>43980</v>
      </c>
      <c r="I24" s="4">
        <v>82917</v>
      </c>
      <c r="J24" s="4">
        <v>0</v>
      </c>
      <c r="K24" s="4">
        <f>t_Employe[[#This Row],[Rému. fixe]]+t_Employe[[#This Row],[Rému. variable]]</f>
        <v>82917</v>
      </c>
      <c r="L24" s="8">
        <f ca="1">DATEDIF(t_Employe[[#This Row],[Date 
de naissance]],TODAY(),"y")</f>
        <v>53</v>
      </c>
      <c r="M24" s="9">
        <f>YEAR(t_Employe[[#This Row],[Date 
d''embauche]])</f>
        <v>2020</v>
      </c>
      <c r="N24" s="8">
        <f ca="1">DATEDIF(t_Employe[[#This Row],[Date 
d''embauche]],TODAY(),"y")</f>
        <v>3</v>
      </c>
      <c r="O24" s="10">
        <f ca="1">FLOOR(t_Employe[[#This Row],[Age]],10)</f>
        <v>50</v>
      </c>
      <c r="P24" s="13">
        <f>CEILING(t_Employe[[#This Row],[Rému. fixe]]+t_Employe[[#This Row],[Rému. variable]],25000)/1000</f>
        <v>100</v>
      </c>
      <c r="Q24" s="15" t="str">
        <f>INDEX(t_Service[Ville],MATCH(t_Employe[[#This Row],[Service]],t_Service[Service],0))</f>
        <v>Paris</v>
      </c>
      <c r="R24" s="4"/>
    </row>
    <row r="25" spans="2:18" x14ac:dyDescent="0.3">
      <c r="B25" s="2" t="s">
        <v>66</v>
      </c>
      <c r="C25" s="2" t="s">
        <v>67</v>
      </c>
      <c r="D25" s="2" t="s">
        <v>16</v>
      </c>
      <c r="E25" s="3">
        <v>31780</v>
      </c>
      <c r="F25" s="2" t="s">
        <v>26</v>
      </c>
      <c r="G25" s="2" t="s">
        <v>13</v>
      </c>
      <c r="H25" s="3">
        <v>44050</v>
      </c>
      <c r="I25" s="4">
        <v>46334</v>
      </c>
      <c r="J25" s="4">
        <v>7413.4400000000005</v>
      </c>
      <c r="K25" s="4">
        <f>t_Employe[[#This Row],[Rému. fixe]]+t_Employe[[#This Row],[Rému. variable]]</f>
        <v>53747.44</v>
      </c>
      <c r="L25" s="8">
        <f ca="1">DATEDIF(t_Employe[[#This Row],[Date 
de naissance]],TODAY(),"y")</f>
        <v>37</v>
      </c>
      <c r="M25" s="9">
        <f>YEAR(t_Employe[[#This Row],[Date 
d''embauche]])</f>
        <v>2020</v>
      </c>
      <c r="N25" s="8">
        <f ca="1">DATEDIF(t_Employe[[#This Row],[Date 
d''embauche]],TODAY(),"y")</f>
        <v>3</v>
      </c>
      <c r="O25" s="10">
        <f ca="1">FLOOR(t_Employe[[#This Row],[Age]],10)</f>
        <v>30</v>
      </c>
      <c r="P25" s="13">
        <f>CEILING(t_Employe[[#This Row],[Rému. fixe]]+t_Employe[[#This Row],[Rému. variable]],25000)/1000</f>
        <v>75</v>
      </c>
      <c r="Q25" s="15" t="str">
        <f>INDEX(t_Service[Ville],MATCH(t_Employe[[#This Row],[Service]],t_Service[Service],0))</f>
        <v>Paris</v>
      </c>
      <c r="R25" s="4"/>
    </row>
    <row r="26" spans="2:18" x14ac:dyDescent="0.3">
      <c r="B26" s="2" t="s">
        <v>68</v>
      </c>
      <c r="C26" s="2" t="s">
        <v>69</v>
      </c>
      <c r="D26" s="2" t="s">
        <v>11</v>
      </c>
      <c r="E26" s="3">
        <v>31420</v>
      </c>
      <c r="F26" s="2" t="s">
        <v>22</v>
      </c>
      <c r="G26" s="2" t="s">
        <v>13</v>
      </c>
      <c r="H26" s="3">
        <v>44092</v>
      </c>
      <c r="I26" s="4">
        <v>64623</v>
      </c>
      <c r="J26" s="4">
        <v>0</v>
      </c>
      <c r="K26" s="4">
        <f>t_Employe[[#This Row],[Rému. fixe]]+t_Employe[[#This Row],[Rému. variable]]</f>
        <v>64623</v>
      </c>
      <c r="L26" s="8">
        <f ca="1">DATEDIF(t_Employe[[#This Row],[Date 
de naissance]],TODAY(),"y")</f>
        <v>38</v>
      </c>
      <c r="M26" s="9">
        <f>YEAR(t_Employe[[#This Row],[Date 
d''embauche]])</f>
        <v>2020</v>
      </c>
      <c r="N26" s="8">
        <f ca="1">DATEDIF(t_Employe[[#This Row],[Date 
d''embauche]],TODAY(),"y")</f>
        <v>3</v>
      </c>
      <c r="O26" s="10">
        <f ca="1">FLOOR(t_Employe[[#This Row],[Age]],10)</f>
        <v>30</v>
      </c>
      <c r="P26" s="13">
        <f>CEILING(t_Employe[[#This Row],[Rému. fixe]]+t_Employe[[#This Row],[Rému. variable]],25000)/1000</f>
        <v>75</v>
      </c>
      <c r="Q26" s="15" t="str">
        <f>INDEX(t_Service[Ville],MATCH(t_Employe[[#This Row],[Service]],t_Service[Service],0))</f>
        <v>Paris</v>
      </c>
      <c r="R26" s="4"/>
    </row>
    <row r="27" spans="2:18" x14ac:dyDescent="0.3">
      <c r="B27" s="2" t="s">
        <v>70</v>
      </c>
      <c r="C27" s="2" t="s">
        <v>71</v>
      </c>
      <c r="D27" s="2" t="s">
        <v>16</v>
      </c>
      <c r="E27" s="3">
        <v>30798</v>
      </c>
      <c r="F27" s="2" t="s">
        <v>60</v>
      </c>
      <c r="G27" s="2" t="s">
        <v>13</v>
      </c>
      <c r="H27" s="3">
        <v>44148</v>
      </c>
      <c r="I27" s="4">
        <v>75615</v>
      </c>
      <c r="J27" s="4">
        <v>0</v>
      </c>
      <c r="K27" s="4">
        <f>t_Employe[[#This Row],[Rému. fixe]]+t_Employe[[#This Row],[Rému. variable]]</f>
        <v>75615</v>
      </c>
      <c r="L27" s="8">
        <f ca="1">DATEDIF(t_Employe[[#This Row],[Date 
de naissance]],TODAY(),"y")</f>
        <v>39</v>
      </c>
      <c r="M27" s="9">
        <f>YEAR(t_Employe[[#This Row],[Date 
d''embauche]])</f>
        <v>2020</v>
      </c>
      <c r="N27" s="8">
        <f ca="1">DATEDIF(t_Employe[[#This Row],[Date 
d''embauche]],TODAY(),"y")</f>
        <v>3</v>
      </c>
      <c r="O27" s="10">
        <f ca="1">FLOOR(t_Employe[[#This Row],[Age]],10)</f>
        <v>30</v>
      </c>
      <c r="P27" s="13">
        <f>CEILING(t_Employe[[#This Row],[Rému. fixe]]+t_Employe[[#This Row],[Rému. variable]],25000)/1000</f>
        <v>100</v>
      </c>
      <c r="Q27" s="15" t="str">
        <f>INDEX(t_Service[Ville],MATCH(t_Employe[[#This Row],[Service]],t_Service[Service],0))</f>
        <v>Paris</v>
      </c>
      <c r="R27" s="4"/>
    </row>
    <row r="28" spans="2:18" x14ac:dyDescent="0.3">
      <c r="B28" s="2" t="s">
        <v>72</v>
      </c>
      <c r="C28" s="2" t="s">
        <v>73</v>
      </c>
      <c r="D28" s="2" t="s">
        <v>16</v>
      </c>
      <c r="E28" s="3">
        <v>28607</v>
      </c>
      <c r="F28" s="2" t="s">
        <v>36</v>
      </c>
      <c r="G28" s="2" t="s">
        <v>13</v>
      </c>
      <c r="H28" s="3">
        <v>44218</v>
      </c>
      <c r="I28" s="4">
        <v>59074</v>
      </c>
      <c r="J28" s="4">
        <v>0</v>
      </c>
      <c r="K28" s="4">
        <f>t_Employe[[#This Row],[Rému. fixe]]+t_Employe[[#This Row],[Rému. variable]]</f>
        <v>59074</v>
      </c>
      <c r="L28" s="8">
        <f ca="1">DATEDIF(t_Employe[[#This Row],[Date 
de naissance]],TODAY(),"y")</f>
        <v>45</v>
      </c>
      <c r="M28" s="9">
        <f>YEAR(t_Employe[[#This Row],[Date 
d''embauche]])</f>
        <v>2021</v>
      </c>
      <c r="N28" s="8">
        <f ca="1">DATEDIF(t_Employe[[#This Row],[Date 
d''embauche]],TODAY(),"y")</f>
        <v>3</v>
      </c>
      <c r="O28" s="10">
        <f ca="1">FLOOR(t_Employe[[#This Row],[Age]],10)</f>
        <v>40</v>
      </c>
      <c r="P28" s="13">
        <f>CEILING(t_Employe[[#This Row],[Rému. fixe]]+t_Employe[[#This Row],[Rému. variable]],25000)/1000</f>
        <v>75</v>
      </c>
      <c r="Q28" s="15" t="str">
        <f>INDEX(t_Service[Ville],MATCH(t_Employe[[#This Row],[Service]],t_Service[Service],0))</f>
        <v>Montrouge</v>
      </c>
      <c r="R28" s="4"/>
    </row>
    <row r="29" spans="2:18" x14ac:dyDescent="0.3">
      <c r="B29" s="2" t="s">
        <v>74</v>
      </c>
      <c r="C29" s="2" t="s">
        <v>75</v>
      </c>
      <c r="D29" s="2" t="s">
        <v>11</v>
      </c>
      <c r="E29" s="3">
        <v>37321</v>
      </c>
      <c r="F29" s="2" t="s">
        <v>26</v>
      </c>
      <c r="G29" s="2" t="s">
        <v>23</v>
      </c>
      <c r="H29" s="3">
        <v>44281</v>
      </c>
      <c r="I29" s="4">
        <v>29693</v>
      </c>
      <c r="J29" s="4">
        <v>3266.23</v>
      </c>
      <c r="K29" s="4">
        <f>t_Employe[[#This Row],[Rému. fixe]]+t_Employe[[#This Row],[Rému. variable]]</f>
        <v>32959.230000000003</v>
      </c>
      <c r="L29" s="8">
        <f ca="1">DATEDIF(t_Employe[[#This Row],[Date 
de naissance]],TODAY(),"y")</f>
        <v>21</v>
      </c>
      <c r="M29" s="9">
        <f>YEAR(t_Employe[[#This Row],[Date 
d''embauche]])</f>
        <v>2021</v>
      </c>
      <c r="N29" s="8">
        <f ca="1">DATEDIF(t_Employe[[#This Row],[Date 
d''embauche]],TODAY(),"y")</f>
        <v>2</v>
      </c>
      <c r="O29" s="10">
        <f ca="1">FLOOR(t_Employe[[#This Row],[Age]],10)</f>
        <v>20</v>
      </c>
      <c r="P29" s="13">
        <f>CEILING(t_Employe[[#This Row],[Rému. fixe]]+t_Employe[[#This Row],[Rému. variable]],25000)/1000</f>
        <v>50</v>
      </c>
      <c r="Q29" s="15" t="str">
        <f>INDEX(t_Service[Ville],MATCH(t_Employe[[#This Row],[Service]],t_Service[Service],0))</f>
        <v>Paris</v>
      </c>
      <c r="R29" s="4"/>
    </row>
    <row r="30" spans="2:18" x14ac:dyDescent="0.3">
      <c r="B30" s="2" t="s">
        <v>76</v>
      </c>
      <c r="C30" s="2" t="s">
        <v>77</v>
      </c>
      <c r="D30" s="2" t="s">
        <v>16</v>
      </c>
      <c r="E30" s="3">
        <v>29993</v>
      </c>
      <c r="F30" s="2" t="s">
        <v>60</v>
      </c>
      <c r="G30" s="2" t="s">
        <v>13</v>
      </c>
      <c r="H30" s="3">
        <v>44351</v>
      </c>
      <c r="I30" s="4">
        <v>66630</v>
      </c>
      <c r="J30" s="4">
        <v>0</v>
      </c>
      <c r="K30" s="4">
        <f>t_Employe[[#This Row],[Rému. fixe]]+t_Employe[[#This Row],[Rému. variable]]</f>
        <v>66630</v>
      </c>
      <c r="L30" s="8">
        <f ca="1">DATEDIF(t_Employe[[#This Row],[Date 
de naissance]],TODAY(),"y")</f>
        <v>42</v>
      </c>
      <c r="M30" s="9">
        <f>YEAR(t_Employe[[#This Row],[Date 
d''embauche]])</f>
        <v>2021</v>
      </c>
      <c r="N30" s="8">
        <f ca="1">DATEDIF(t_Employe[[#This Row],[Date 
d''embauche]],TODAY(),"y")</f>
        <v>2</v>
      </c>
      <c r="O30" s="10">
        <f ca="1">FLOOR(t_Employe[[#This Row],[Age]],10)</f>
        <v>40</v>
      </c>
      <c r="P30" s="13">
        <f>CEILING(t_Employe[[#This Row],[Rému. fixe]]+t_Employe[[#This Row],[Rému. variable]],25000)/1000</f>
        <v>75</v>
      </c>
      <c r="Q30" s="15" t="str">
        <f>INDEX(t_Service[Ville],MATCH(t_Employe[[#This Row],[Service]],t_Service[Service],0))</f>
        <v>Paris</v>
      </c>
      <c r="R30" s="4"/>
    </row>
    <row r="31" spans="2:18" x14ac:dyDescent="0.3">
      <c r="B31" s="2" t="s">
        <v>78</v>
      </c>
      <c r="C31" s="2" t="s">
        <v>79</v>
      </c>
      <c r="D31" s="2" t="s">
        <v>16</v>
      </c>
      <c r="E31" s="3">
        <v>35846</v>
      </c>
      <c r="F31" s="2" t="s">
        <v>65</v>
      </c>
      <c r="G31" s="2" t="s">
        <v>13</v>
      </c>
      <c r="H31" s="3">
        <v>44407</v>
      </c>
      <c r="I31" s="4">
        <v>34340</v>
      </c>
      <c r="J31" s="4">
        <v>0</v>
      </c>
      <c r="K31" s="4">
        <f>t_Employe[[#This Row],[Rému. fixe]]+t_Employe[[#This Row],[Rému. variable]]</f>
        <v>34340</v>
      </c>
      <c r="L31" s="8">
        <f ca="1">DATEDIF(t_Employe[[#This Row],[Date 
de naissance]],TODAY(),"y")</f>
        <v>26</v>
      </c>
      <c r="M31" s="9">
        <f>YEAR(t_Employe[[#This Row],[Date 
d''embauche]])</f>
        <v>2021</v>
      </c>
      <c r="N31" s="8">
        <f ca="1">DATEDIF(t_Employe[[#This Row],[Date 
d''embauche]],TODAY(),"y")</f>
        <v>2</v>
      </c>
      <c r="O31" s="10">
        <f ca="1">FLOOR(t_Employe[[#This Row],[Age]],10)</f>
        <v>20</v>
      </c>
      <c r="P31" s="13">
        <f>CEILING(t_Employe[[#This Row],[Rému. fixe]]+t_Employe[[#This Row],[Rému. variable]],25000)/1000</f>
        <v>50</v>
      </c>
      <c r="Q31" s="15" t="str">
        <f>INDEX(t_Service[Ville],MATCH(t_Employe[[#This Row],[Service]],t_Service[Service],0))</f>
        <v>Paris</v>
      </c>
      <c r="R31" s="4"/>
    </row>
    <row r="32" spans="2:18" x14ac:dyDescent="0.3">
      <c r="B32" s="2" t="s">
        <v>56</v>
      </c>
      <c r="C32" s="2" t="s">
        <v>80</v>
      </c>
      <c r="D32" s="2" t="s">
        <v>16</v>
      </c>
      <c r="E32" s="3">
        <v>32105</v>
      </c>
      <c r="F32" s="2" t="s">
        <v>26</v>
      </c>
      <c r="G32" s="2" t="s">
        <v>13</v>
      </c>
      <c r="H32" s="3">
        <v>44463</v>
      </c>
      <c r="I32" s="4">
        <v>46040</v>
      </c>
      <c r="J32" s="4">
        <v>6906</v>
      </c>
      <c r="K32" s="4">
        <f>t_Employe[[#This Row],[Rému. fixe]]+t_Employe[[#This Row],[Rému. variable]]</f>
        <v>52946</v>
      </c>
      <c r="L32" s="8">
        <f ca="1">DATEDIF(t_Employe[[#This Row],[Date 
de naissance]],TODAY(),"y")</f>
        <v>36</v>
      </c>
      <c r="M32" s="9">
        <f>YEAR(t_Employe[[#This Row],[Date 
d''embauche]])</f>
        <v>2021</v>
      </c>
      <c r="N32" s="8">
        <f ca="1">DATEDIF(t_Employe[[#This Row],[Date 
d''embauche]],TODAY(),"y")</f>
        <v>2</v>
      </c>
      <c r="O32" s="10">
        <f ca="1">FLOOR(t_Employe[[#This Row],[Age]],10)</f>
        <v>30</v>
      </c>
      <c r="P32" s="13">
        <f>CEILING(t_Employe[[#This Row],[Rému. fixe]]+t_Employe[[#This Row],[Rému. variable]],25000)/1000</f>
        <v>75</v>
      </c>
      <c r="Q32" s="15" t="str">
        <f>INDEX(t_Service[Ville],MATCH(t_Employe[[#This Row],[Service]],t_Service[Service],0))</f>
        <v>Paris</v>
      </c>
      <c r="R32" s="4"/>
    </row>
    <row r="33" spans="2:18" x14ac:dyDescent="0.3">
      <c r="B33" s="2" t="s">
        <v>81</v>
      </c>
      <c r="C33" s="2" t="s">
        <v>82</v>
      </c>
      <c r="D33" s="2" t="s">
        <v>16</v>
      </c>
      <c r="E33" s="3">
        <v>35119</v>
      </c>
      <c r="F33" s="2" t="s">
        <v>83</v>
      </c>
      <c r="G33" s="2" t="s">
        <v>13</v>
      </c>
      <c r="H33" s="3">
        <v>44484</v>
      </c>
      <c r="I33" s="4">
        <v>40679</v>
      </c>
      <c r="J33" s="4">
        <v>0</v>
      </c>
      <c r="K33" s="4">
        <f>t_Employe[[#This Row],[Rému. fixe]]+t_Employe[[#This Row],[Rému. variable]]</f>
        <v>40679</v>
      </c>
      <c r="L33" s="8">
        <f ca="1">DATEDIF(t_Employe[[#This Row],[Date 
de naissance]],TODAY(),"y")</f>
        <v>28</v>
      </c>
      <c r="M33" s="9">
        <f>YEAR(t_Employe[[#This Row],[Date 
d''embauche]])</f>
        <v>2021</v>
      </c>
      <c r="N33" s="8">
        <f ca="1">DATEDIF(t_Employe[[#This Row],[Date 
d''embauche]],TODAY(),"y")</f>
        <v>2</v>
      </c>
      <c r="O33" s="10">
        <f ca="1">FLOOR(t_Employe[[#This Row],[Age]],10)</f>
        <v>20</v>
      </c>
      <c r="P33" s="13">
        <f>CEILING(t_Employe[[#This Row],[Rému. fixe]]+t_Employe[[#This Row],[Rému. variable]],25000)/1000</f>
        <v>50</v>
      </c>
      <c r="Q33" s="15" t="str">
        <f>INDEX(t_Service[Ville],MATCH(t_Employe[[#This Row],[Service]],t_Service[Service],0))</f>
        <v>Montrouge</v>
      </c>
      <c r="R33" s="4"/>
    </row>
    <row r="34" spans="2:18" x14ac:dyDescent="0.3">
      <c r="B34" s="2" t="s">
        <v>84</v>
      </c>
      <c r="C34" s="2" t="s">
        <v>85</v>
      </c>
      <c r="D34" s="2" t="s">
        <v>16</v>
      </c>
      <c r="E34" s="3">
        <v>31470</v>
      </c>
      <c r="F34" s="2" t="s">
        <v>19</v>
      </c>
      <c r="G34" s="2" t="s">
        <v>13</v>
      </c>
      <c r="H34" s="3">
        <v>44533</v>
      </c>
      <c r="I34" s="4">
        <v>52800</v>
      </c>
      <c r="J34" s="4">
        <v>0</v>
      </c>
      <c r="K34" s="4">
        <f>t_Employe[[#This Row],[Rému. fixe]]+t_Employe[[#This Row],[Rému. variable]]</f>
        <v>52800</v>
      </c>
      <c r="L34" s="8">
        <f ca="1">DATEDIF(t_Employe[[#This Row],[Date 
de naissance]],TODAY(),"y")</f>
        <v>38</v>
      </c>
      <c r="M34" s="9">
        <f>YEAR(t_Employe[[#This Row],[Date 
d''embauche]])</f>
        <v>2021</v>
      </c>
      <c r="N34" s="8">
        <f ca="1">DATEDIF(t_Employe[[#This Row],[Date 
d''embauche]],TODAY(),"y")</f>
        <v>2</v>
      </c>
      <c r="O34" s="10">
        <f ca="1">FLOOR(t_Employe[[#This Row],[Age]],10)</f>
        <v>30</v>
      </c>
      <c r="P34" s="13">
        <f>CEILING(t_Employe[[#This Row],[Rému. fixe]]+t_Employe[[#This Row],[Rému. variable]],25000)/1000</f>
        <v>75</v>
      </c>
      <c r="Q34" s="15" t="str">
        <f>INDEX(t_Service[Ville],MATCH(t_Employe[[#This Row],[Service]],t_Service[Service],0))</f>
        <v>Paris</v>
      </c>
      <c r="R34" s="4"/>
    </row>
    <row r="35" spans="2:18" x14ac:dyDescent="0.3">
      <c r="B35" s="2" t="s">
        <v>86</v>
      </c>
      <c r="C35" s="2" t="s">
        <v>87</v>
      </c>
      <c r="D35" s="2" t="s">
        <v>16</v>
      </c>
      <c r="E35" s="3">
        <v>27135</v>
      </c>
      <c r="F35" s="2" t="s">
        <v>12</v>
      </c>
      <c r="G35" s="2" t="s">
        <v>13</v>
      </c>
      <c r="H35" s="3">
        <v>44561</v>
      </c>
      <c r="I35" s="4">
        <v>101290</v>
      </c>
      <c r="J35" s="4">
        <v>0</v>
      </c>
      <c r="K35" s="4">
        <f>t_Employe[[#This Row],[Rému. fixe]]+t_Employe[[#This Row],[Rému. variable]]</f>
        <v>101290</v>
      </c>
      <c r="L35" s="8">
        <f ca="1">DATEDIF(t_Employe[[#This Row],[Date 
de naissance]],TODAY(),"y")</f>
        <v>49</v>
      </c>
      <c r="M35" s="9">
        <f>YEAR(t_Employe[[#This Row],[Date 
d''embauche]])</f>
        <v>2021</v>
      </c>
      <c r="N35" s="8">
        <f ca="1">DATEDIF(t_Employe[[#This Row],[Date 
d''embauche]],TODAY(),"y")</f>
        <v>2</v>
      </c>
      <c r="O35" s="10">
        <f ca="1">FLOOR(t_Employe[[#This Row],[Age]],10)</f>
        <v>40</v>
      </c>
      <c r="P35" s="13">
        <f>CEILING(t_Employe[[#This Row],[Rému. fixe]]+t_Employe[[#This Row],[Rému. variable]],25000)/1000</f>
        <v>125</v>
      </c>
      <c r="Q35" s="15" t="str">
        <f>INDEX(t_Service[Ville],MATCH(t_Employe[[#This Row],[Service]],t_Service[Service],0))</f>
        <v>Paris</v>
      </c>
      <c r="R35" s="4"/>
    </row>
    <row r="36" spans="2:18" x14ac:dyDescent="0.3">
      <c r="B36" s="2" t="s">
        <v>88</v>
      </c>
      <c r="C36" s="2" t="s">
        <v>89</v>
      </c>
      <c r="D36" s="2" t="s">
        <v>16</v>
      </c>
      <c r="E36" s="3">
        <v>34381</v>
      </c>
      <c r="F36" s="2" t="s">
        <v>12</v>
      </c>
      <c r="G36" s="2" t="s">
        <v>13</v>
      </c>
      <c r="H36" s="3">
        <v>44596</v>
      </c>
      <c r="I36" s="4">
        <v>40653</v>
      </c>
      <c r="J36" s="4">
        <v>0</v>
      </c>
      <c r="K36" s="4">
        <f>t_Employe[[#This Row],[Rému. fixe]]+t_Employe[[#This Row],[Rému. variable]]</f>
        <v>40653</v>
      </c>
      <c r="L36" s="8">
        <f ca="1">DATEDIF(t_Employe[[#This Row],[Date 
de naissance]],TODAY(),"y")</f>
        <v>30</v>
      </c>
      <c r="M36" s="9">
        <f>YEAR(t_Employe[[#This Row],[Date 
d''embauche]])</f>
        <v>2022</v>
      </c>
      <c r="N36" s="8">
        <f ca="1">DATEDIF(t_Employe[[#This Row],[Date 
d''embauche]],TODAY(),"y")</f>
        <v>2</v>
      </c>
      <c r="O36" s="10">
        <f ca="1">FLOOR(t_Employe[[#This Row],[Age]],10)</f>
        <v>30</v>
      </c>
      <c r="P36" s="13">
        <f>CEILING(t_Employe[[#This Row],[Rému. fixe]]+t_Employe[[#This Row],[Rému. variable]],25000)/1000</f>
        <v>50</v>
      </c>
      <c r="Q36" s="15" t="str">
        <f>INDEX(t_Service[Ville],MATCH(t_Employe[[#This Row],[Service]],t_Service[Service],0))</f>
        <v>Paris</v>
      </c>
      <c r="R36" s="4"/>
    </row>
    <row r="37" spans="2:18" x14ac:dyDescent="0.3">
      <c r="B37" s="2" t="s">
        <v>90</v>
      </c>
      <c r="C37" s="2" t="s">
        <v>91</v>
      </c>
      <c r="D37" s="2" t="s">
        <v>11</v>
      </c>
      <c r="E37" s="3">
        <v>31115</v>
      </c>
      <c r="F37" s="2" t="s">
        <v>19</v>
      </c>
      <c r="G37" s="2" t="s">
        <v>13</v>
      </c>
      <c r="H37" s="3">
        <v>44652</v>
      </c>
      <c r="I37" s="4">
        <v>58209</v>
      </c>
      <c r="J37" s="4">
        <v>0</v>
      </c>
      <c r="K37" s="4">
        <f>t_Employe[[#This Row],[Rému. fixe]]+t_Employe[[#This Row],[Rému. variable]]</f>
        <v>58209</v>
      </c>
      <c r="L37" s="8">
        <f ca="1">DATEDIF(t_Employe[[#This Row],[Date 
de naissance]],TODAY(),"y")</f>
        <v>38</v>
      </c>
      <c r="M37" s="9">
        <f>YEAR(t_Employe[[#This Row],[Date 
d''embauche]])</f>
        <v>2022</v>
      </c>
      <c r="N37" s="8">
        <f ca="1">DATEDIF(t_Employe[[#This Row],[Date 
d''embauche]],TODAY(),"y")</f>
        <v>1</v>
      </c>
      <c r="O37" s="10">
        <f ca="1">FLOOR(t_Employe[[#This Row],[Age]],10)</f>
        <v>30</v>
      </c>
      <c r="P37" s="13">
        <f>CEILING(t_Employe[[#This Row],[Rému. fixe]]+t_Employe[[#This Row],[Rému. variable]],25000)/1000</f>
        <v>75</v>
      </c>
      <c r="Q37" s="15" t="str">
        <f>INDEX(t_Service[Ville],MATCH(t_Employe[[#This Row],[Service]],t_Service[Service],0))</f>
        <v>Paris</v>
      </c>
      <c r="R37" s="4"/>
    </row>
    <row r="38" spans="2:18" x14ac:dyDescent="0.3">
      <c r="B38" s="2" t="s">
        <v>92</v>
      </c>
      <c r="C38" s="2" t="s">
        <v>93</v>
      </c>
      <c r="D38" s="2" t="s">
        <v>11</v>
      </c>
      <c r="E38" s="3">
        <v>26090</v>
      </c>
      <c r="F38" s="2" t="s">
        <v>22</v>
      </c>
      <c r="G38" s="2" t="s">
        <v>13</v>
      </c>
      <c r="H38" s="3">
        <v>44673</v>
      </c>
      <c r="I38" s="4">
        <v>76832</v>
      </c>
      <c r="J38" s="4">
        <v>0</v>
      </c>
      <c r="K38" s="4">
        <f>t_Employe[[#This Row],[Rému. fixe]]+t_Employe[[#This Row],[Rému. variable]]</f>
        <v>76832</v>
      </c>
      <c r="L38" s="8">
        <f ca="1">DATEDIF(t_Employe[[#This Row],[Date 
de naissance]],TODAY(),"y")</f>
        <v>52</v>
      </c>
      <c r="M38" s="9">
        <f>YEAR(t_Employe[[#This Row],[Date 
d''embauche]])</f>
        <v>2022</v>
      </c>
      <c r="N38" s="8">
        <f ca="1">DATEDIF(t_Employe[[#This Row],[Date 
d''embauche]],TODAY(),"y")</f>
        <v>1</v>
      </c>
      <c r="O38" s="10">
        <f ca="1">FLOOR(t_Employe[[#This Row],[Age]],10)</f>
        <v>50</v>
      </c>
      <c r="P38" s="13">
        <f>CEILING(t_Employe[[#This Row],[Rému. fixe]]+t_Employe[[#This Row],[Rému. variable]],25000)/1000</f>
        <v>100</v>
      </c>
      <c r="Q38" s="15" t="str">
        <f>INDEX(t_Service[Ville],MATCH(t_Employe[[#This Row],[Service]],t_Service[Service],0))</f>
        <v>Paris</v>
      </c>
      <c r="R38" s="4"/>
    </row>
    <row r="39" spans="2:18" x14ac:dyDescent="0.3">
      <c r="B39" s="2" t="s">
        <v>94</v>
      </c>
      <c r="C39" s="2" t="s">
        <v>95</v>
      </c>
      <c r="D39" s="2" t="s">
        <v>11</v>
      </c>
      <c r="E39" s="3">
        <v>26428</v>
      </c>
      <c r="F39" s="2" t="s">
        <v>26</v>
      </c>
      <c r="G39" s="2" t="s">
        <v>13</v>
      </c>
      <c r="H39" s="3">
        <v>44687</v>
      </c>
      <c r="I39" s="4">
        <v>66994</v>
      </c>
      <c r="J39" s="4">
        <v>3349.7000000000003</v>
      </c>
      <c r="K39" s="4">
        <f>t_Employe[[#This Row],[Rému. fixe]]+t_Employe[[#This Row],[Rému. variable]]</f>
        <v>70343.7</v>
      </c>
      <c r="L39" s="8">
        <f ca="1">DATEDIF(t_Employe[[#This Row],[Date 
de naissance]],TODAY(),"y")</f>
        <v>51</v>
      </c>
      <c r="M39" s="9">
        <f>YEAR(t_Employe[[#This Row],[Date 
d''embauche]])</f>
        <v>2022</v>
      </c>
      <c r="N39" s="8">
        <f ca="1">DATEDIF(t_Employe[[#This Row],[Date 
d''embauche]],TODAY(),"y")</f>
        <v>1</v>
      </c>
      <c r="O39" s="10">
        <f ca="1">FLOOR(t_Employe[[#This Row],[Age]],10)</f>
        <v>50</v>
      </c>
      <c r="P39" s="13">
        <f>CEILING(t_Employe[[#This Row],[Rému. fixe]]+t_Employe[[#This Row],[Rému. variable]],25000)/1000</f>
        <v>75</v>
      </c>
      <c r="Q39" s="15" t="str">
        <f>INDEX(t_Service[Ville],MATCH(t_Employe[[#This Row],[Service]],t_Service[Service],0))</f>
        <v>Paris</v>
      </c>
      <c r="R39" s="4"/>
    </row>
    <row r="40" spans="2:18" x14ac:dyDescent="0.3">
      <c r="B40" s="2" t="s">
        <v>96</v>
      </c>
      <c r="C40" s="2" t="s">
        <v>97</v>
      </c>
      <c r="D40" s="2" t="s">
        <v>11</v>
      </c>
      <c r="E40" s="3">
        <v>25974</v>
      </c>
      <c r="F40" s="2" t="s">
        <v>29</v>
      </c>
      <c r="G40" s="2" t="s">
        <v>13</v>
      </c>
      <c r="H40" s="3">
        <v>44715</v>
      </c>
      <c r="I40" s="4">
        <v>107531</v>
      </c>
      <c r="J40" s="4">
        <v>0</v>
      </c>
      <c r="K40" s="4">
        <f>t_Employe[[#This Row],[Rému. fixe]]+t_Employe[[#This Row],[Rému. variable]]</f>
        <v>107531</v>
      </c>
      <c r="L40" s="8">
        <f ca="1">DATEDIF(t_Employe[[#This Row],[Date 
de naissance]],TODAY(),"y")</f>
        <v>53</v>
      </c>
      <c r="M40" s="9">
        <f>YEAR(t_Employe[[#This Row],[Date 
d''embauche]])</f>
        <v>2022</v>
      </c>
      <c r="N40" s="8">
        <f ca="1">DATEDIF(t_Employe[[#This Row],[Date 
d''embauche]],TODAY(),"y")</f>
        <v>1</v>
      </c>
      <c r="O40" s="10">
        <f ca="1">FLOOR(t_Employe[[#This Row],[Age]],10)</f>
        <v>50</v>
      </c>
      <c r="P40" s="13">
        <f>CEILING(t_Employe[[#This Row],[Rému. fixe]]+t_Employe[[#This Row],[Rému. variable]],25000)/1000</f>
        <v>125</v>
      </c>
      <c r="Q40" s="15" t="str">
        <f>INDEX(t_Service[Ville],MATCH(t_Employe[[#This Row],[Service]],t_Service[Service],0))</f>
        <v>Montrouge</v>
      </c>
      <c r="R40" s="4"/>
    </row>
    <row r="41" spans="2:18" x14ac:dyDescent="0.3">
      <c r="B41" s="2" t="s">
        <v>98</v>
      </c>
      <c r="C41" s="2" t="s">
        <v>99</v>
      </c>
      <c r="D41" s="2" t="s">
        <v>16</v>
      </c>
      <c r="E41" s="3">
        <v>26294</v>
      </c>
      <c r="F41" s="2" t="s">
        <v>29</v>
      </c>
      <c r="G41" s="2" t="s">
        <v>13</v>
      </c>
      <c r="H41" s="3">
        <v>44729</v>
      </c>
      <c r="I41" s="4">
        <v>100981</v>
      </c>
      <c r="J41" s="4">
        <v>0</v>
      </c>
      <c r="K41" s="4">
        <f>t_Employe[[#This Row],[Rému. fixe]]+t_Employe[[#This Row],[Rému. variable]]</f>
        <v>100981</v>
      </c>
      <c r="L41" s="8">
        <f ca="1">DATEDIF(t_Employe[[#This Row],[Date 
de naissance]],TODAY(),"y")</f>
        <v>52</v>
      </c>
      <c r="M41" s="9">
        <f>YEAR(t_Employe[[#This Row],[Date 
d''embauche]])</f>
        <v>2022</v>
      </c>
      <c r="N41" s="8">
        <f ca="1">DATEDIF(t_Employe[[#This Row],[Date 
d''embauche]],TODAY(),"y")</f>
        <v>1</v>
      </c>
      <c r="O41" s="10">
        <f ca="1">FLOOR(t_Employe[[#This Row],[Age]],10)</f>
        <v>50</v>
      </c>
      <c r="P41" s="13">
        <f>CEILING(t_Employe[[#This Row],[Rému. fixe]]+t_Employe[[#This Row],[Rému. variable]],25000)/1000</f>
        <v>125</v>
      </c>
      <c r="Q41" s="15" t="str">
        <f>INDEX(t_Service[Ville],MATCH(t_Employe[[#This Row],[Service]],t_Service[Service],0))</f>
        <v>Montrouge</v>
      </c>
      <c r="R41" s="4"/>
    </row>
    <row r="42" spans="2:18" x14ac:dyDescent="0.3">
      <c r="B42" s="2" t="s">
        <v>27</v>
      </c>
      <c r="C42" s="2" t="s">
        <v>100</v>
      </c>
      <c r="D42" s="2" t="s">
        <v>16</v>
      </c>
      <c r="E42" s="3">
        <v>23116</v>
      </c>
      <c r="F42" s="2" t="s">
        <v>19</v>
      </c>
      <c r="G42" s="2" t="s">
        <v>13</v>
      </c>
      <c r="H42" s="3">
        <v>44757</v>
      </c>
      <c r="I42" s="4">
        <v>118669</v>
      </c>
      <c r="J42" s="4">
        <v>0</v>
      </c>
      <c r="K42" s="4">
        <f>t_Employe[[#This Row],[Rému. fixe]]+t_Employe[[#This Row],[Rému. variable]]</f>
        <v>118669</v>
      </c>
      <c r="L42" s="8">
        <f ca="1">DATEDIF(t_Employe[[#This Row],[Date 
de naissance]],TODAY(),"y")</f>
        <v>60</v>
      </c>
      <c r="M42" s="9">
        <f>YEAR(t_Employe[[#This Row],[Date 
d''embauche]])</f>
        <v>2022</v>
      </c>
      <c r="N42" s="8">
        <f ca="1">DATEDIF(t_Employe[[#This Row],[Date 
d''embauche]],TODAY(),"y")</f>
        <v>1</v>
      </c>
      <c r="O42" s="10">
        <f ca="1">FLOOR(t_Employe[[#This Row],[Age]],10)</f>
        <v>60</v>
      </c>
      <c r="P42" s="13">
        <f>CEILING(t_Employe[[#This Row],[Rému. fixe]]+t_Employe[[#This Row],[Rému. variable]],25000)/1000</f>
        <v>125</v>
      </c>
      <c r="Q42" s="15" t="str">
        <f>INDEX(t_Service[Ville],MATCH(t_Employe[[#This Row],[Service]],t_Service[Service],0))</f>
        <v>Paris</v>
      </c>
      <c r="R42" s="4"/>
    </row>
    <row r="43" spans="2:18" x14ac:dyDescent="0.3">
      <c r="B43" s="2" t="s">
        <v>101</v>
      </c>
      <c r="C43" s="2" t="s">
        <v>102</v>
      </c>
      <c r="D43" s="2" t="s">
        <v>16</v>
      </c>
      <c r="E43" s="3">
        <v>27814</v>
      </c>
      <c r="F43" s="2" t="s">
        <v>36</v>
      </c>
      <c r="G43" s="2" t="s">
        <v>13</v>
      </c>
      <c r="H43" s="3">
        <v>44785</v>
      </c>
      <c r="I43" s="4">
        <v>92332</v>
      </c>
      <c r="J43" s="4">
        <v>0</v>
      </c>
      <c r="K43" s="4">
        <f>t_Employe[[#This Row],[Rému. fixe]]+t_Employe[[#This Row],[Rému. variable]]</f>
        <v>92332</v>
      </c>
      <c r="L43" s="8">
        <f ca="1">DATEDIF(t_Employe[[#This Row],[Date 
de naissance]],TODAY(),"y")</f>
        <v>48</v>
      </c>
      <c r="M43" s="9">
        <f>YEAR(t_Employe[[#This Row],[Date 
d''embauche]])</f>
        <v>2022</v>
      </c>
      <c r="N43" s="8">
        <f ca="1">DATEDIF(t_Employe[[#This Row],[Date 
d''embauche]],TODAY(),"y")</f>
        <v>1</v>
      </c>
      <c r="O43" s="10">
        <f ca="1">FLOOR(t_Employe[[#This Row],[Age]],10)</f>
        <v>40</v>
      </c>
      <c r="P43" s="13">
        <f>CEILING(t_Employe[[#This Row],[Rému. fixe]]+t_Employe[[#This Row],[Rému. variable]],25000)/1000</f>
        <v>100</v>
      </c>
      <c r="Q43" s="15" t="str">
        <f>INDEX(t_Service[Ville],MATCH(t_Employe[[#This Row],[Service]],t_Service[Service],0))</f>
        <v>Montrouge</v>
      </c>
      <c r="R43" s="4"/>
    </row>
    <row r="44" spans="2:18" x14ac:dyDescent="0.3">
      <c r="B44" s="2" t="s">
        <v>103</v>
      </c>
      <c r="C44" s="2" t="s">
        <v>104</v>
      </c>
      <c r="D44" s="2" t="s">
        <v>11</v>
      </c>
      <c r="E44" s="3">
        <v>36207</v>
      </c>
      <c r="F44" s="2" t="s">
        <v>39</v>
      </c>
      <c r="G44" s="2" t="s">
        <v>13</v>
      </c>
      <c r="H44" s="3">
        <v>44785</v>
      </c>
      <c r="I44" s="4">
        <v>38939</v>
      </c>
      <c r="J44" s="4">
        <v>1946.95</v>
      </c>
      <c r="K44" s="4">
        <f>t_Employe[[#This Row],[Rému. fixe]]+t_Employe[[#This Row],[Rému. variable]]</f>
        <v>40885.949999999997</v>
      </c>
      <c r="L44" s="8">
        <f ca="1">DATEDIF(t_Employe[[#This Row],[Date 
de naissance]],TODAY(),"y")</f>
        <v>25</v>
      </c>
      <c r="M44" s="9">
        <f>YEAR(t_Employe[[#This Row],[Date 
d''embauche]])</f>
        <v>2022</v>
      </c>
      <c r="N44" s="8">
        <f ca="1">DATEDIF(t_Employe[[#This Row],[Date 
d''embauche]],TODAY(),"y")</f>
        <v>1</v>
      </c>
      <c r="O44" s="10">
        <f ca="1">FLOOR(t_Employe[[#This Row],[Age]],10)</f>
        <v>20</v>
      </c>
      <c r="P44" s="13">
        <f>CEILING(t_Employe[[#This Row],[Rému. fixe]]+t_Employe[[#This Row],[Rému. variable]],25000)/1000</f>
        <v>50</v>
      </c>
      <c r="Q44" s="15" t="str">
        <f>INDEX(t_Service[Ville],MATCH(t_Employe[[#This Row],[Service]],t_Service[Service],0))</f>
        <v>Paris</v>
      </c>
      <c r="R44" s="4"/>
    </row>
    <row r="45" spans="2:18" x14ac:dyDescent="0.3">
      <c r="B45" s="2" t="s">
        <v>96</v>
      </c>
      <c r="C45" s="2" t="s">
        <v>105</v>
      </c>
      <c r="D45" s="2" t="s">
        <v>11</v>
      </c>
      <c r="E45" s="3">
        <v>28516</v>
      </c>
      <c r="F45" s="2" t="s">
        <v>19</v>
      </c>
      <c r="G45" s="2" t="s">
        <v>13</v>
      </c>
      <c r="H45" s="3">
        <v>44792</v>
      </c>
      <c r="I45" s="4">
        <v>77293</v>
      </c>
      <c r="J45" s="4">
        <v>0</v>
      </c>
      <c r="K45" s="4">
        <f>t_Employe[[#This Row],[Rému. fixe]]+t_Employe[[#This Row],[Rému. variable]]</f>
        <v>77293</v>
      </c>
      <c r="L45" s="8">
        <f ca="1">DATEDIF(t_Employe[[#This Row],[Date 
de naissance]],TODAY(),"y")</f>
        <v>46</v>
      </c>
      <c r="M45" s="9">
        <f>YEAR(t_Employe[[#This Row],[Date 
d''embauche]])</f>
        <v>2022</v>
      </c>
      <c r="N45" s="8">
        <f ca="1">DATEDIF(t_Employe[[#This Row],[Date 
d''embauche]],TODAY(),"y")</f>
        <v>1</v>
      </c>
      <c r="O45" s="10">
        <f ca="1">FLOOR(t_Employe[[#This Row],[Age]],10)</f>
        <v>40</v>
      </c>
      <c r="P45" s="13">
        <f>CEILING(t_Employe[[#This Row],[Rému. fixe]]+t_Employe[[#This Row],[Rému. variable]],25000)/1000</f>
        <v>100</v>
      </c>
      <c r="Q45" s="15" t="str">
        <f>INDEX(t_Service[Ville],MATCH(t_Employe[[#This Row],[Service]],t_Service[Service],0))</f>
        <v>Paris</v>
      </c>
      <c r="R45" s="4"/>
    </row>
    <row r="46" spans="2:18" x14ac:dyDescent="0.3">
      <c r="B46" s="2" t="s">
        <v>106</v>
      </c>
      <c r="C46" s="2" t="s">
        <v>107</v>
      </c>
      <c r="D46" s="2" t="s">
        <v>11</v>
      </c>
      <c r="E46" s="3">
        <v>24830</v>
      </c>
      <c r="F46" s="2" t="s">
        <v>39</v>
      </c>
      <c r="G46" s="2" t="s">
        <v>13</v>
      </c>
      <c r="H46" s="3">
        <v>44792</v>
      </c>
      <c r="I46" s="4">
        <v>84040</v>
      </c>
      <c r="J46" s="4">
        <v>13446.4</v>
      </c>
      <c r="K46" s="4">
        <f>t_Employe[[#This Row],[Rému. fixe]]+t_Employe[[#This Row],[Rému. variable]]</f>
        <v>97486.399999999994</v>
      </c>
      <c r="L46" s="8">
        <f ca="1">DATEDIF(t_Employe[[#This Row],[Date 
de naissance]],TODAY(),"y")</f>
        <v>56</v>
      </c>
      <c r="M46" s="9">
        <f>YEAR(t_Employe[[#This Row],[Date 
d''embauche]])</f>
        <v>2022</v>
      </c>
      <c r="N46" s="8">
        <f ca="1">DATEDIF(t_Employe[[#This Row],[Date 
d''embauche]],TODAY(),"y")</f>
        <v>1</v>
      </c>
      <c r="O46" s="10">
        <f ca="1">FLOOR(t_Employe[[#This Row],[Age]],10)</f>
        <v>50</v>
      </c>
      <c r="P46" s="13">
        <f>CEILING(t_Employe[[#This Row],[Rému. fixe]]+t_Employe[[#This Row],[Rému. variable]],25000)/1000</f>
        <v>100</v>
      </c>
      <c r="Q46" s="15" t="str">
        <f>INDEX(t_Service[Ville],MATCH(t_Employe[[#This Row],[Service]],t_Service[Service],0))</f>
        <v>Paris</v>
      </c>
      <c r="R46" s="4"/>
    </row>
    <row r="47" spans="2:18" x14ac:dyDescent="0.3">
      <c r="B47" s="2" t="s">
        <v>108</v>
      </c>
      <c r="C47" s="2" t="s">
        <v>109</v>
      </c>
      <c r="D47" s="2" t="s">
        <v>16</v>
      </c>
      <c r="E47" s="3">
        <v>27387</v>
      </c>
      <c r="F47" s="2" t="s">
        <v>39</v>
      </c>
      <c r="G47" s="2" t="s">
        <v>13</v>
      </c>
      <c r="H47" s="3">
        <v>44792</v>
      </c>
      <c r="I47" s="4">
        <v>90824</v>
      </c>
      <c r="J47" s="4">
        <v>7265.92</v>
      </c>
      <c r="K47" s="4">
        <f>t_Employe[[#This Row],[Rému. fixe]]+t_Employe[[#This Row],[Rému. variable]]</f>
        <v>98089.919999999998</v>
      </c>
      <c r="L47" s="8">
        <f ca="1">DATEDIF(t_Employe[[#This Row],[Date 
de naissance]],TODAY(),"y")</f>
        <v>49</v>
      </c>
      <c r="M47" s="9">
        <f>YEAR(t_Employe[[#This Row],[Date 
d''embauche]])</f>
        <v>2022</v>
      </c>
      <c r="N47" s="8">
        <f ca="1">DATEDIF(t_Employe[[#This Row],[Date 
d''embauche]],TODAY(),"y")</f>
        <v>1</v>
      </c>
      <c r="O47" s="10">
        <f ca="1">FLOOR(t_Employe[[#This Row],[Age]],10)</f>
        <v>40</v>
      </c>
      <c r="P47" s="13">
        <f>CEILING(t_Employe[[#This Row],[Rému. fixe]]+t_Employe[[#This Row],[Rému. variable]],25000)/1000</f>
        <v>100</v>
      </c>
      <c r="Q47" s="15" t="str">
        <f>INDEX(t_Service[Ville],MATCH(t_Employe[[#This Row],[Service]],t_Service[Service],0))</f>
        <v>Paris</v>
      </c>
      <c r="R47" s="4"/>
    </row>
    <row r="48" spans="2:18" x14ac:dyDescent="0.3">
      <c r="B48" s="2" t="s">
        <v>110</v>
      </c>
      <c r="C48" s="2" t="s">
        <v>111</v>
      </c>
      <c r="D48" s="2" t="s">
        <v>16</v>
      </c>
      <c r="E48" s="3">
        <v>32105</v>
      </c>
      <c r="F48" s="2" t="s">
        <v>36</v>
      </c>
      <c r="G48" s="2" t="s">
        <v>13</v>
      </c>
      <c r="H48" s="3">
        <v>44806</v>
      </c>
      <c r="I48" s="4">
        <v>57042</v>
      </c>
      <c r="J48" s="4">
        <v>0</v>
      </c>
      <c r="K48" s="4">
        <f>t_Employe[[#This Row],[Rému. fixe]]+t_Employe[[#This Row],[Rému. variable]]</f>
        <v>57042</v>
      </c>
      <c r="L48" s="8">
        <f ca="1">DATEDIF(t_Employe[[#This Row],[Date 
de naissance]],TODAY(),"y")</f>
        <v>36</v>
      </c>
      <c r="M48" s="9">
        <f>YEAR(t_Employe[[#This Row],[Date 
d''embauche]])</f>
        <v>2022</v>
      </c>
      <c r="N48" s="8">
        <f ca="1">DATEDIF(t_Employe[[#This Row],[Date 
d''embauche]],TODAY(),"y")</f>
        <v>1</v>
      </c>
      <c r="O48" s="10">
        <f ca="1">FLOOR(t_Employe[[#This Row],[Age]],10)</f>
        <v>30</v>
      </c>
      <c r="P48" s="13">
        <f>CEILING(t_Employe[[#This Row],[Rému. fixe]]+t_Employe[[#This Row],[Rému. variable]],25000)/1000</f>
        <v>75</v>
      </c>
      <c r="Q48" s="15" t="str">
        <f>INDEX(t_Service[Ville],MATCH(t_Employe[[#This Row],[Service]],t_Service[Service],0))</f>
        <v>Montrouge</v>
      </c>
      <c r="R48" s="4"/>
    </row>
    <row r="49" spans="2:18" x14ac:dyDescent="0.3">
      <c r="B49" s="2" t="s">
        <v>112</v>
      </c>
      <c r="C49" s="2" t="s">
        <v>113</v>
      </c>
      <c r="D49" s="2" t="s">
        <v>16</v>
      </c>
      <c r="E49" s="3">
        <v>37724</v>
      </c>
      <c r="F49" s="2" t="s">
        <v>22</v>
      </c>
      <c r="G49" s="2" t="s">
        <v>23</v>
      </c>
      <c r="H49" s="3">
        <v>44820</v>
      </c>
      <c r="I49" s="4">
        <v>19548</v>
      </c>
      <c r="J49" s="4">
        <v>0</v>
      </c>
      <c r="K49" s="4">
        <f>t_Employe[[#This Row],[Rému. fixe]]+t_Employe[[#This Row],[Rému. variable]]</f>
        <v>19548</v>
      </c>
      <c r="L49" s="8">
        <f ca="1">DATEDIF(t_Employe[[#This Row],[Date 
de naissance]],TODAY(),"y")</f>
        <v>20</v>
      </c>
      <c r="M49" s="9">
        <f>YEAR(t_Employe[[#This Row],[Date 
d''embauche]])</f>
        <v>2022</v>
      </c>
      <c r="N49" s="8">
        <f ca="1">DATEDIF(t_Employe[[#This Row],[Date 
d''embauche]],TODAY(),"y")</f>
        <v>1</v>
      </c>
      <c r="O49" s="10">
        <f ca="1">FLOOR(t_Employe[[#This Row],[Age]],10)</f>
        <v>20</v>
      </c>
      <c r="P49" s="13">
        <f>CEILING(t_Employe[[#This Row],[Rému. fixe]]+t_Employe[[#This Row],[Rému. variable]],25000)/1000</f>
        <v>25</v>
      </c>
      <c r="Q49" s="15" t="str">
        <f>INDEX(t_Service[Ville],MATCH(t_Employe[[#This Row],[Service]],t_Service[Service],0))</f>
        <v>Paris</v>
      </c>
      <c r="R49" s="4"/>
    </row>
    <row r="50" spans="2:18" x14ac:dyDescent="0.3">
      <c r="B50" s="2" t="s">
        <v>114</v>
      </c>
      <c r="C50" s="2" t="s">
        <v>115</v>
      </c>
      <c r="D50" s="2" t="s">
        <v>11</v>
      </c>
      <c r="E50" s="3">
        <v>31452</v>
      </c>
      <c r="F50" s="2" t="s">
        <v>19</v>
      </c>
      <c r="G50" s="2" t="s">
        <v>13</v>
      </c>
      <c r="H50" s="3">
        <v>44855</v>
      </c>
      <c r="I50" s="4">
        <v>65673</v>
      </c>
      <c r="J50" s="4">
        <v>0</v>
      </c>
      <c r="K50" s="4">
        <f>t_Employe[[#This Row],[Rému. fixe]]+t_Employe[[#This Row],[Rému. variable]]</f>
        <v>65673</v>
      </c>
      <c r="L50" s="8">
        <f ca="1">DATEDIF(t_Employe[[#This Row],[Date 
de naissance]],TODAY(),"y")</f>
        <v>38</v>
      </c>
      <c r="M50" s="9">
        <f>YEAR(t_Employe[[#This Row],[Date 
d''embauche]])</f>
        <v>2022</v>
      </c>
      <c r="N50" s="8">
        <f ca="1">DATEDIF(t_Employe[[#This Row],[Date 
d''embauche]],TODAY(),"y")</f>
        <v>1</v>
      </c>
      <c r="O50" s="10">
        <f ca="1">FLOOR(t_Employe[[#This Row],[Age]],10)</f>
        <v>30</v>
      </c>
      <c r="P50" s="13">
        <f>CEILING(t_Employe[[#This Row],[Rému. fixe]]+t_Employe[[#This Row],[Rému. variable]],25000)/1000</f>
        <v>75</v>
      </c>
      <c r="Q50" s="15" t="str">
        <f>INDEX(t_Service[Ville],MATCH(t_Employe[[#This Row],[Service]],t_Service[Service],0))</f>
        <v>Paris</v>
      </c>
      <c r="R50" s="4"/>
    </row>
    <row r="51" spans="2:18" x14ac:dyDescent="0.3">
      <c r="B51" s="2" t="s">
        <v>116</v>
      </c>
      <c r="C51" s="2" t="s">
        <v>117</v>
      </c>
      <c r="D51" s="2" t="s">
        <v>11</v>
      </c>
      <c r="E51" s="3">
        <v>27130</v>
      </c>
      <c r="F51" s="2" t="s">
        <v>39</v>
      </c>
      <c r="G51" s="2" t="s">
        <v>13</v>
      </c>
      <c r="H51" s="3">
        <v>44855</v>
      </c>
      <c r="I51" s="4">
        <v>86243</v>
      </c>
      <c r="J51" s="4">
        <v>4312.1500000000005</v>
      </c>
      <c r="K51" s="4">
        <f>t_Employe[[#This Row],[Rému. fixe]]+t_Employe[[#This Row],[Rému. variable]]</f>
        <v>90555.15</v>
      </c>
      <c r="L51" s="8">
        <f ca="1">DATEDIF(t_Employe[[#This Row],[Date 
de naissance]],TODAY(),"y")</f>
        <v>49</v>
      </c>
      <c r="M51" s="9">
        <f>YEAR(t_Employe[[#This Row],[Date 
d''embauche]])</f>
        <v>2022</v>
      </c>
      <c r="N51" s="8">
        <f ca="1">DATEDIF(t_Employe[[#This Row],[Date 
d''embauche]],TODAY(),"y")</f>
        <v>1</v>
      </c>
      <c r="O51" s="10">
        <f ca="1">FLOOR(t_Employe[[#This Row],[Age]],10)</f>
        <v>40</v>
      </c>
      <c r="P51" s="13">
        <f>CEILING(t_Employe[[#This Row],[Rému. fixe]]+t_Employe[[#This Row],[Rému. variable]],25000)/1000</f>
        <v>100</v>
      </c>
      <c r="Q51" s="15" t="str">
        <f>INDEX(t_Service[Ville],MATCH(t_Employe[[#This Row],[Service]],t_Service[Service],0))</f>
        <v>Paris</v>
      </c>
      <c r="R51" s="4"/>
    </row>
    <row r="52" spans="2:18" x14ac:dyDescent="0.3">
      <c r="B52" s="2" t="s">
        <v>118</v>
      </c>
      <c r="C52" s="2" t="s">
        <v>119</v>
      </c>
      <c r="D52" s="2" t="s">
        <v>16</v>
      </c>
      <c r="E52" s="3">
        <v>30821</v>
      </c>
      <c r="F52" s="2" t="s">
        <v>29</v>
      </c>
      <c r="G52" s="2" t="s">
        <v>13</v>
      </c>
      <c r="H52" s="3">
        <v>44862</v>
      </c>
      <c r="I52" s="4">
        <v>64659</v>
      </c>
      <c r="J52" s="4">
        <v>0</v>
      </c>
      <c r="K52" s="4">
        <f>t_Employe[[#This Row],[Rému. fixe]]+t_Employe[[#This Row],[Rému. variable]]</f>
        <v>64659</v>
      </c>
      <c r="L52" s="8">
        <f ca="1">DATEDIF(t_Employe[[#This Row],[Date 
de naissance]],TODAY(),"y")</f>
        <v>39</v>
      </c>
      <c r="M52" s="9">
        <f>YEAR(t_Employe[[#This Row],[Date 
d''embauche]])</f>
        <v>2022</v>
      </c>
      <c r="N52" s="8">
        <f ca="1">DATEDIF(t_Employe[[#This Row],[Date 
d''embauche]],TODAY(),"y")</f>
        <v>1</v>
      </c>
      <c r="O52" s="10">
        <f ca="1">FLOOR(t_Employe[[#This Row],[Age]],10)</f>
        <v>30</v>
      </c>
      <c r="P52" s="13">
        <f>CEILING(t_Employe[[#This Row],[Rému. fixe]]+t_Employe[[#This Row],[Rému. variable]],25000)/1000</f>
        <v>75</v>
      </c>
      <c r="Q52" s="15" t="str">
        <f>INDEX(t_Service[Ville],MATCH(t_Employe[[#This Row],[Service]],t_Service[Service],0))</f>
        <v>Montrouge</v>
      </c>
      <c r="R52" s="4"/>
    </row>
    <row r="53" spans="2:18" x14ac:dyDescent="0.3">
      <c r="B53" s="2" t="s">
        <v>120</v>
      </c>
      <c r="C53" s="2" t="s">
        <v>121</v>
      </c>
      <c r="D53" s="2" t="s">
        <v>16</v>
      </c>
      <c r="E53" s="3">
        <v>31064</v>
      </c>
      <c r="F53" s="2" t="s">
        <v>12</v>
      </c>
      <c r="G53" s="2" t="s">
        <v>13</v>
      </c>
      <c r="H53" s="3">
        <v>44869</v>
      </c>
      <c r="I53" s="4">
        <v>66771</v>
      </c>
      <c r="J53" s="4">
        <v>0</v>
      </c>
      <c r="K53" s="4">
        <f>t_Employe[[#This Row],[Rému. fixe]]+t_Employe[[#This Row],[Rému. variable]]</f>
        <v>66771</v>
      </c>
      <c r="L53" s="8">
        <f ca="1">DATEDIF(t_Employe[[#This Row],[Date 
de naissance]],TODAY(),"y")</f>
        <v>39</v>
      </c>
      <c r="M53" s="9">
        <f>YEAR(t_Employe[[#This Row],[Date 
d''embauche]])</f>
        <v>2022</v>
      </c>
      <c r="N53" s="8">
        <f ca="1">DATEDIF(t_Employe[[#This Row],[Date 
d''embauche]],TODAY(),"y")</f>
        <v>1</v>
      </c>
      <c r="O53" s="10">
        <f ca="1">FLOOR(t_Employe[[#This Row],[Age]],10)</f>
        <v>30</v>
      </c>
      <c r="P53" s="13">
        <f>CEILING(t_Employe[[#This Row],[Rému. fixe]]+t_Employe[[#This Row],[Rému. variable]],25000)/1000</f>
        <v>75</v>
      </c>
      <c r="Q53" s="15" t="str">
        <f>INDEX(t_Service[Ville],MATCH(t_Employe[[#This Row],[Service]],t_Service[Service],0))</f>
        <v>Paris</v>
      </c>
      <c r="R53" s="4"/>
    </row>
    <row r="54" spans="2:18" x14ac:dyDescent="0.3">
      <c r="B54" s="2" t="s">
        <v>122</v>
      </c>
      <c r="C54" s="2" t="s">
        <v>67</v>
      </c>
      <c r="D54" s="2" t="s">
        <v>16</v>
      </c>
      <c r="E54" s="3">
        <v>34801</v>
      </c>
      <c r="F54" s="2" t="s">
        <v>60</v>
      </c>
      <c r="G54" s="2" t="s">
        <v>13</v>
      </c>
      <c r="H54" s="3">
        <v>44869</v>
      </c>
      <c r="I54" s="4">
        <v>30248</v>
      </c>
      <c r="J54" s="4">
        <v>0</v>
      </c>
      <c r="K54" s="4">
        <f>t_Employe[[#This Row],[Rému. fixe]]+t_Employe[[#This Row],[Rému. variable]]</f>
        <v>30248</v>
      </c>
      <c r="L54" s="8">
        <f ca="1">DATEDIF(t_Employe[[#This Row],[Date 
de naissance]],TODAY(),"y")</f>
        <v>28</v>
      </c>
      <c r="M54" s="9">
        <f>YEAR(t_Employe[[#This Row],[Date 
d''embauche]])</f>
        <v>2022</v>
      </c>
      <c r="N54" s="8">
        <f ca="1">DATEDIF(t_Employe[[#This Row],[Date 
d''embauche]],TODAY(),"y")</f>
        <v>1</v>
      </c>
      <c r="O54" s="10">
        <f ca="1">FLOOR(t_Employe[[#This Row],[Age]],10)</f>
        <v>20</v>
      </c>
      <c r="P54" s="13">
        <f>CEILING(t_Employe[[#This Row],[Rému. fixe]]+t_Employe[[#This Row],[Rému. variable]],25000)/1000</f>
        <v>50</v>
      </c>
      <c r="Q54" s="15" t="str">
        <f>INDEX(t_Service[Ville],MATCH(t_Employe[[#This Row],[Service]],t_Service[Service],0))</f>
        <v>Paris</v>
      </c>
      <c r="R54" s="4"/>
    </row>
    <row r="55" spans="2:18" x14ac:dyDescent="0.3">
      <c r="B55" s="2" t="s">
        <v>123</v>
      </c>
      <c r="C55" s="2" t="s">
        <v>10</v>
      </c>
      <c r="D55" s="2" t="s">
        <v>11</v>
      </c>
      <c r="E55" s="3">
        <v>31203</v>
      </c>
      <c r="F55" s="2" t="s">
        <v>26</v>
      </c>
      <c r="G55" s="2" t="s">
        <v>13</v>
      </c>
      <c r="H55" s="3">
        <v>44876</v>
      </c>
      <c r="I55" s="4">
        <v>64890</v>
      </c>
      <c r="J55" s="4">
        <v>10382.4</v>
      </c>
      <c r="K55" s="4">
        <f>t_Employe[[#This Row],[Rému. fixe]]+t_Employe[[#This Row],[Rému. variable]]</f>
        <v>75272.399999999994</v>
      </c>
      <c r="L55" s="8">
        <f ca="1">DATEDIF(t_Employe[[#This Row],[Date 
de naissance]],TODAY(),"y")</f>
        <v>38</v>
      </c>
      <c r="M55" s="9">
        <f>YEAR(t_Employe[[#This Row],[Date 
d''embauche]])</f>
        <v>2022</v>
      </c>
      <c r="N55" s="8">
        <f ca="1">DATEDIF(t_Employe[[#This Row],[Date 
d''embauche]],TODAY(),"y")</f>
        <v>1</v>
      </c>
      <c r="O55" s="10">
        <f ca="1">FLOOR(t_Employe[[#This Row],[Age]],10)</f>
        <v>30</v>
      </c>
      <c r="P55" s="13">
        <f>CEILING(t_Employe[[#This Row],[Rému. fixe]]+t_Employe[[#This Row],[Rému. variable]],25000)/1000</f>
        <v>100</v>
      </c>
      <c r="Q55" s="15" t="str">
        <f>INDEX(t_Service[Ville],MATCH(t_Employe[[#This Row],[Service]],t_Service[Service],0))</f>
        <v>Paris</v>
      </c>
      <c r="R55" s="4"/>
    </row>
    <row r="56" spans="2:18" x14ac:dyDescent="0.3">
      <c r="B56" s="2" t="s">
        <v>123</v>
      </c>
      <c r="C56" s="2" t="s">
        <v>124</v>
      </c>
      <c r="D56" s="2" t="s">
        <v>11</v>
      </c>
      <c r="E56" s="3">
        <v>24990</v>
      </c>
      <c r="F56" s="2" t="s">
        <v>65</v>
      </c>
      <c r="G56" s="2" t="s">
        <v>13</v>
      </c>
      <c r="H56" s="3">
        <v>44876</v>
      </c>
      <c r="I56" s="4">
        <v>103667</v>
      </c>
      <c r="J56" s="4">
        <v>0</v>
      </c>
      <c r="K56" s="4">
        <f>t_Employe[[#This Row],[Rému. fixe]]+t_Employe[[#This Row],[Rému. variable]]</f>
        <v>103667</v>
      </c>
      <c r="L56" s="8">
        <f ca="1">DATEDIF(t_Employe[[#This Row],[Date 
de naissance]],TODAY(),"y")</f>
        <v>55</v>
      </c>
      <c r="M56" s="9">
        <f>YEAR(t_Employe[[#This Row],[Date 
d''embauche]])</f>
        <v>2022</v>
      </c>
      <c r="N56" s="8">
        <f ca="1">DATEDIF(t_Employe[[#This Row],[Date 
d''embauche]],TODAY(),"y")</f>
        <v>1</v>
      </c>
      <c r="O56" s="10">
        <f ca="1">FLOOR(t_Employe[[#This Row],[Age]],10)</f>
        <v>50</v>
      </c>
      <c r="P56" s="13">
        <f>CEILING(t_Employe[[#This Row],[Rému. fixe]]+t_Employe[[#This Row],[Rému. variable]],25000)/1000</f>
        <v>125</v>
      </c>
      <c r="Q56" s="15" t="str">
        <f>INDEX(t_Service[Ville],MATCH(t_Employe[[#This Row],[Service]],t_Service[Service],0))</f>
        <v>Paris</v>
      </c>
      <c r="R56" s="4"/>
    </row>
    <row r="57" spans="2:18" x14ac:dyDescent="0.3">
      <c r="B57" s="2" t="s">
        <v>125</v>
      </c>
      <c r="C57" s="2" t="s">
        <v>126</v>
      </c>
      <c r="D57" s="2" t="s">
        <v>16</v>
      </c>
      <c r="E57" s="3">
        <v>32855</v>
      </c>
      <c r="F57" s="2" t="s">
        <v>26</v>
      </c>
      <c r="G57" s="2" t="s">
        <v>13</v>
      </c>
      <c r="H57" s="3">
        <v>44890</v>
      </c>
      <c r="I57" s="4">
        <v>44782</v>
      </c>
      <c r="J57" s="4">
        <v>6717.3</v>
      </c>
      <c r="K57" s="4">
        <f>t_Employe[[#This Row],[Rému. fixe]]+t_Employe[[#This Row],[Rému. variable]]</f>
        <v>51499.3</v>
      </c>
      <c r="L57" s="8">
        <f ca="1">DATEDIF(t_Employe[[#This Row],[Date 
de naissance]],TODAY(),"y")</f>
        <v>34</v>
      </c>
      <c r="M57" s="9">
        <f>YEAR(t_Employe[[#This Row],[Date 
d''embauche]])</f>
        <v>2022</v>
      </c>
      <c r="N57" s="8">
        <f ca="1">DATEDIF(t_Employe[[#This Row],[Date 
d''embauche]],TODAY(),"y")</f>
        <v>1</v>
      </c>
      <c r="O57" s="10">
        <f ca="1">FLOOR(t_Employe[[#This Row],[Age]],10)</f>
        <v>30</v>
      </c>
      <c r="P57" s="13">
        <f>CEILING(t_Employe[[#This Row],[Rému. fixe]]+t_Employe[[#This Row],[Rému. variable]],25000)/1000</f>
        <v>75</v>
      </c>
      <c r="Q57" s="15" t="str">
        <f>INDEX(t_Service[Ville],MATCH(t_Employe[[#This Row],[Service]],t_Service[Service],0))</f>
        <v>Paris</v>
      </c>
      <c r="R57" s="4"/>
    </row>
    <row r="58" spans="2:18" x14ac:dyDescent="0.3">
      <c r="B58" s="2" t="s">
        <v>127</v>
      </c>
      <c r="C58" s="2" t="s">
        <v>128</v>
      </c>
      <c r="D58" s="2" t="s">
        <v>16</v>
      </c>
      <c r="E58" s="3">
        <v>33202</v>
      </c>
      <c r="F58" s="2" t="s">
        <v>36</v>
      </c>
      <c r="G58" s="2" t="s">
        <v>13</v>
      </c>
      <c r="H58" s="3">
        <v>44890</v>
      </c>
      <c r="I58" s="4">
        <v>39014</v>
      </c>
      <c r="J58" s="4">
        <v>0</v>
      </c>
      <c r="K58" s="4">
        <f>t_Employe[[#This Row],[Rému. fixe]]+t_Employe[[#This Row],[Rému. variable]]</f>
        <v>39014</v>
      </c>
      <c r="L58" s="8">
        <f ca="1">DATEDIF(t_Employe[[#This Row],[Date 
de naissance]],TODAY(),"y")</f>
        <v>33</v>
      </c>
      <c r="M58" s="9">
        <f>YEAR(t_Employe[[#This Row],[Date 
d''embauche]])</f>
        <v>2022</v>
      </c>
      <c r="N58" s="8">
        <f ca="1">DATEDIF(t_Employe[[#This Row],[Date 
d''embauche]],TODAY(),"y")</f>
        <v>1</v>
      </c>
      <c r="O58" s="10">
        <f ca="1">FLOOR(t_Employe[[#This Row],[Age]],10)</f>
        <v>30</v>
      </c>
      <c r="P58" s="13">
        <f>CEILING(t_Employe[[#This Row],[Rému. fixe]]+t_Employe[[#This Row],[Rému. variable]],25000)/1000</f>
        <v>50</v>
      </c>
      <c r="Q58" s="15" t="str">
        <f>INDEX(t_Service[Ville],MATCH(t_Employe[[#This Row],[Service]],t_Service[Service],0))</f>
        <v>Montrouge</v>
      </c>
      <c r="R58" s="4"/>
    </row>
    <row r="59" spans="2:18" x14ac:dyDescent="0.3">
      <c r="B59" s="2" t="s">
        <v>129</v>
      </c>
      <c r="C59" s="2" t="s">
        <v>128</v>
      </c>
      <c r="D59" s="2" t="s">
        <v>11</v>
      </c>
      <c r="E59" s="3">
        <v>36188</v>
      </c>
      <c r="F59" s="2" t="s">
        <v>26</v>
      </c>
      <c r="G59" s="2" t="s">
        <v>23</v>
      </c>
      <c r="H59" s="3">
        <v>44890</v>
      </c>
      <c r="I59" s="4">
        <v>28980</v>
      </c>
      <c r="J59" s="4">
        <v>4926.6000000000004</v>
      </c>
      <c r="K59" s="4">
        <f>t_Employe[[#This Row],[Rému. fixe]]+t_Employe[[#This Row],[Rému. variable]]</f>
        <v>33906.6</v>
      </c>
      <c r="L59" s="8">
        <f ca="1">DATEDIF(t_Employe[[#This Row],[Date 
de naissance]],TODAY(),"y")</f>
        <v>25</v>
      </c>
      <c r="M59" s="9">
        <f>YEAR(t_Employe[[#This Row],[Date 
d''embauche]])</f>
        <v>2022</v>
      </c>
      <c r="N59" s="8">
        <f ca="1">DATEDIF(t_Employe[[#This Row],[Date 
d''embauche]],TODAY(),"y")</f>
        <v>1</v>
      </c>
      <c r="O59" s="10">
        <f ca="1">FLOOR(t_Employe[[#This Row],[Age]],10)</f>
        <v>20</v>
      </c>
      <c r="P59" s="13">
        <f>CEILING(t_Employe[[#This Row],[Rému. fixe]]+t_Employe[[#This Row],[Rému. variable]],25000)/1000</f>
        <v>50</v>
      </c>
      <c r="Q59" s="15" t="str">
        <f>INDEX(t_Service[Ville],MATCH(t_Employe[[#This Row],[Service]],t_Service[Service],0))</f>
        <v>Paris</v>
      </c>
      <c r="R59" s="4"/>
    </row>
    <row r="60" spans="2:18" x14ac:dyDescent="0.3">
      <c r="B60" s="2" t="s">
        <v>130</v>
      </c>
      <c r="C60" s="2" t="s">
        <v>131</v>
      </c>
      <c r="D60" s="2" t="s">
        <v>11</v>
      </c>
      <c r="E60" s="3">
        <v>35818</v>
      </c>
      <c r="F60" s="2" t="s">
        <v>60</v>
      </c>
      <c r="G60" s="2" t="s">
        <v>13</v>
      </c>
      <c r="H60" s="3">
        <v>44897</v>
      </c>
      <c r="I60" s="4">
        <v>41347</v>
      </c>
      <c r="J60" s="4">
        <v>0</v>
      </c>
      <c r="K60" s="4">
        <f>t_Employe[[#This Row],[Rému. fixe]]+t_Employe[[#This Row],[Rému. variable]]</f>
        <v>41347</v>
      </c>
      <c r="L60" s="8">
        <f ca="1">DATEDIF(t_Employe[[#This Row],[Date 
de naissance]],TODAY(),"y")</f>
        <v>26</v>
      </c>
      <c r="M60" s="9">
        <f>YEAR(t_Employe[[#This Row],[Date 
d''embauche]])</f>
        <v>2022</v>
      </c>
      <c r="N60" s="8">
        <f ca="1">DATEDIF(t_Employe[[#This Row],[Date 
d''embauche]],TODAY(),"y")</f>
        <v>1</v>
      </c>
      <c r="O60" s="10">
        <f ca="1">FLOOR(t_Employe[[#This Row],[Age]],10)</f>
        <v>20</v>
      </c>
      <c r="P60" s="13">
        <f>CEILING(t_Employe[[#This Row],[Rému. fixe]]+t_Employe[[#This Row],[Rému. variable]],25000)/1000</f>
        <v>50</v>
      </c>
      <c r="Q60" s="15" t="str">
        <f>INDEX(t_Service[Ville],MATCH(t_Employe[[#This Row],[Service]],t_Service[Service],0))</f>
        <v>Paris</v>
      </c>
      <c r="R60" s="4"/>
    </row>
    <row r="61" spans="2:18" x14ac:dyDescent="0.3">
      <c r="B61" s="2" t="s">
        <v>132</v>
      </c>
      <c r="C61" s="2" t="s">
        <v>133</v>
      </c>
      <c r="D61" s="2" t="s">
        <v>11</v>
      </c>
      <c r="E61" s="3">
        <v>35869</v>
      </c>
      <c r="F61" s="2" t="s">
        <v>65</v>
      </c>
      <c r="G61" s="2" t="s">
        <v>13</v>
      </c>
      <c r="H61" s="3">
        <v>44904</v>
      </c>
      <c r="I61" s="4">
        <v>41157</v>
      </c>
      <c r="J61" s="4">
        <v>0</v>
      </c>
      <c r="K61" s="4">
        <f>t_Employe[[#This Row],[Rému. fixe]]+t_Employe[[#This Row],[Rému. variable]]</f>
        <v>41157</v>
      </c>
      <c r="L61" s="8">
        <f ca="1">DATEDIF(t_Employe[[#This Row],[Date 
de naissance]],TODAY(),"y")</f>
        <v>25</v>
      </c>
      <c r="M61" s="9">
        <f>YEAR(t_Employe[[#This Row],[Date 
d''embauche]])</f>
        <v>2022</v>
      </c>
      <c r="N61" s="8">
        <f ca="1">DATEDIF(t_Employe[[#This Row],[Date 
d''embauche]],TODAY(),"y")</f>
        <v>1</v>
      </c>
      <c r="O61" s="10">
        <f ca="1">FLOOR(t_Employe[[#This Row],[Age]],10)</f>
        <v>20</v>
      </c>
      <c r="P61" s="13">
        <f>CEILING(t_Employe[[#This Row],[Rému. fixe]]+t_Employe[[#This Row],[Rému. variable]],25000)/1000</f>
        <v>50</v>
      </c>
      <c r="Q61" s="15" t="str">
        <f>INDEX(t_Service[Ville],MATCH(t_Employe[[#This Row],[Service]],t_Service[Service],0))</f>
        <v>Paris</v>
      </c>
      <c r="R61" s="4"/>
    </row>
    <row r="62" spans="2:18" x14ac:dyDescent="0.3">
      <c r="B62" s="2" t="s">
        <v>134</v>
      </c>
      <c r="C62" s="2" t="s">
        <v>135</v>
      </c>
      <c r="D62" s="2" t="s">
        <v>16</v>
      </c>
      <c r="E62" s="3">
        <v>35568</v>
      </c>
      <c r="F62" s="2" t="s">
        <v>26</v>
      </c>
      <c r="G62" s="2" t="s">
        <v>23</v>
      </c>
      <c r="H62" s="3">
        <v>44904</v>
      </c>
      <c r="I62" s="4">
        <v>28177</v>
      </c>
      <c r="J62" s="4">
        <v>4226.55</v>
      </c>
      <c r="K62" s="4">
        <f>t_Employe[[#This Row],[Rému. fixe]]+t_Employe[[#This Row],[Rému. variable]]</f>
        <v>32403.55</v>
      </c>
      <c r="L62" s="8">
        <f ca="1">DATEDIF(t_Employe[[#This Row],[Date 
de naissance]],TODAY(),"y")</f>
        <v>26</v>
      </c>
      <c r="M62" s="9">
        <f>YEAR(t_Employe[[#This Row],[Date 
d''embauche]])</f>
        <v>2022</v>
      </c>
      <c r="N62" s="8">
        <f ca="1">DATEDIF(t_Employe[[#This Row],[Date 
d''embauche]],TODAY(),"y")</f>
        <v>1</v>
      </c>
      <c r="O62" s="10">
        <f ca="1">FLOOR(t_Employe[[#This Row],[Age]],10)</f>
        <v>20</v>
      </c>
      <c r="P62" s="13">
        <f>CEILING(t_Employe[[#This Row],[Rému. fixe]]+t_Employe[[#This Row],[Rému. variable]],25000)/1000</f>
        <v>50</v>
      </c>
      <c r="Q62" s="15" t="str">
        <f>INDEX(t_Service[Ville],MATCH(t_Employe[[#This Row],[Service]],t_Service[Service],0))</f>
        <v>Paris</v>
      </c>
      <c r="R62" s="4"/>
    </row>
    <row r="63" spans="2:18" x14ac:dyDescent="0.3">
      <c r="B63" s="2" t="s">
        <v>136</v>
      </c>
      <c r="C63" s="2" t="s">
        <v>137</v>
      </c>
      <c r="D63" s="2" t="s">
        <v>11</v>
      </c>
      <c r="E63" s="3">
        <v>27720</v>
      </c>
      <c r="F63" s="2" t="s">
        <v>83</v>
      </c>
      <c r="G63" s="2" t="s">
        <v>13</v>
      </c>
      <c r="H63" s="3">
        <v>44911</v>
      </c>
      <c r="I63" s="4">
        <v>82180</v>
      </c>
      <c r="J63" s="4">
        <v>0</v>
      </c>
      <c r="K63" s="4">
        <f>t_Employe[[#This Row],[Rému. fixe]]+t_Employe[[#This Row],[Rému. variable]]</f>
        <v>82180</v>
      </c>
      <c r="L63" s="8">
        <f ca="1">DATEDIF(t_Employe[[#This Row],[Date 
de naissance]],TODAY(),"y")</f>
        <v>48</v>
      </c>
      <c r="M63" s="9">
        <f>YEAR(t_Employe[[#This Row],[Date 
d''embauche]])</f>
        <v>2022</v>
      </c>
      <c r="N63" s="8">
        <f ca="1">DATEDIF(t_Employe[[#This Row],[Date 
d''embauche]],TODAY(),"y")</f>
        <v>1</v>
      </c>
      <c r="O63" s="10">
        <f ca="1">FLOOR(t_Employe[[#This Row],[Age]],10)</f>
        <v>40</v>
      </c>
      <c r="P63" s="13">
        <f>CEILING(t_Employe[[#This Row],[Rému. fixe]]+t_Employe[[#This Row],[Rému. variable]],25000)/1000</f>
        <v>100</v>
      </c>
      <c r="Q63" s="15" t="str">
        <f>INDEX(t_Service[Ville],MATCH(t_Employe[[#This Row],[Service]],t_Service[Service],0))</f>
        <v>Montrouge</v>
      </c>
      <c r="R63" s="4"/>
    </row>
    <row r="64" spans="2:18" x14ac:dyDescent="0.3">
      <c r="B64" s="2" t="s">
        <v>138</v>
      </c>
      <c r="C64" s="2" t="s">
        <v>139</v>
      </c>
      <c r="D64" s="2" t="s">
        <v>11</v>
      </c>
      <c r="E64" s="3">
        <v>26414</v>
      </c>
      <c r="F64" s="2" t="s">
        <v>19</v>
      </c>
      <c r="G64" s="2" t="s">
        <v>13</v>
      </c>
      <c r="H64" s="3">
        <v>44911</v>
      </c>
      <c r="I64" s="4">
        <v>104275</v>
      </c>
      <c r="J64" s="4">
        <v>0</v>
      </c>
      <c r="K64" s="4">
        <f>t_Employe[[#This Row],[Rému. fixe]]+t_Employe[[#This Row],[Rému. variable]]</f>
        <v>104275</v>
      </c>
      <c r="L64" s="8">
        <f ca="1">DATEDIF(t_Employe[[#This Row],[Date 
de naissance]],TODAY(),"y")</f>
        <v>51</v>
      </c>
      <c r="M64" s="9">
        <f>YEAR(t_Employe[[#This Row],[Date 
d''embauche]])</f>
        <v>2022</v>
      </c>
      <c r="N64" s="8">
        <f ca="1">DATEDIF(t_Employe[[#This Row],[Date 
d''embauche]],TODAY(),"y")</f>
        <v>1</v>
      </c>
      <c r="O64" s="10">
        <f ca="1">FLOOR(t_Employe[[#This Row],[Age]],10)</f>
        <v>50</v>
      </c>
      <c r="P64" s="13">
        <f>CEILING(t_Employe[[#This Row],[Rému. fixe]]+t_Employe[[#This Row],[Rému. variable]],25000)/1000</f>
        <v>125</v>
      </c>
      <c r="Q64" s="15" t="str">
        <f>INDEX(t_Service[Ville],MATCH(t_Employe[[#This Row],[Service]],t_Service[Service],0))</f>
        <v>Paris</v>
      </c>
      <c r="R64" s="4"/>
    </row>
    <row r="65" spans="2:18" x14ac:dyDescent="0.3">
      <c r="B65" s="2" t="s">
        <v>140</v>
      </c>
      <c r="C65" s="2" t="s">
        <v>141</v>
      </c>
      <c r="D65" s="2" t="s">
        <v>16</v>
      </c>
      <c r="E65" s="3">
        <v>35775</v>
      </c>
      <c r="F65" s="2" t="s">
        <v>12</v>
      </c>
      <c r="G65" s="2" t="s">
        <v>13</v>
      </c>
      <c r="H65" s="3">
        <v>44911</v>
      </c>
      <c r="I65" s="4">
        <v>31912</v>
      </c>
      <c r="J65" s="4">
        <v>0</v>
      </c>
      <c r="K65" s="4">
        <f>t_Employe[[#This Row],[Rému. fixe]]+t_Employe[[#This Row],[Rému. variable]]</f>
        <v>31912</v>
      </c>
      <c r="L65" s="8">
        <f ca="1">DATEDIF(t_Employe[[#This Row],[Date 
de naissance]],TODAY(),"y")</f>
        <v>26</v>
      </c>
      <c r="M65" s="9">
        <f>YEAR(t_Employe[[#This Row],[Date 
d''embauche]])</f>
        <v>2022</v>
      </c>
      <c r="N65" s="8">
        <f ca="1">DATEDIF(t_Employe[[#This Row],[Date 
d''embauche]],TODAY(),"y")</f>
        <v>1</v>
      </c>
      <c r="O65" s="10">
        <f ca="1">FLOOR(t_Employe[[#This Row],[Age]],10)</f>
        <v>20</v>
      </c>
      <c r="P65" s="13">
        <f>CEILING(t_Employe[[#This Row],[Rému. fixe]]+t_Employe[[#This Row],[Rému. variable]],25000)/1000</f>
        <v>50</v>
      </c>
      <c r="Q65" s="15" t="str">
        <f>INDEX(t_Service[Ville],MATCH(t_Employe[[#This Row],[Service]],t_Service[Service],0))</f>
        <v>Paris</v>
      </c>
      <c r="R65" s="4"/>
    </row>
    <row r="66" spans="2:18" x14ac:dyDescent="0.3">
      <c r="B66" s="2" t="s">
        <v>142</v>
      </c>
      <c r="C66" s="2" t="s">
        <v>143</v>
      </c>
      <c r="D66" s="2" t="s">
        <v>16</v>
      </c>
      <c r="E66" s="3">
        <v>37387</v>
      </c>
      <c r="F66" s="2" t="s">
        <v>12</v>
      </c>
      <c r="G66" s="2" t="s">
        <v>23</v>
      </c>
      <c r="H66" s="3">
        <v>44911</v>
      </c>
      <c r="I66" s="4">
        <v>26685</v>
      </c>
      <c r="J66" s="4">
        <v>0</v>
      </c>
      <c r="K66" s="4">
        <f>t_Employe[[#This Row],[Rému. fixe]]+t_Employe[[#This Row],[Rému. variable]]</f>
        <v>26685</v>
      </c>
      <c r="L66" s="8">
        <f ca="1">DATEDIF(t_Employe[[#This Row],[Date 
de naissance]],TODAY(),"y")</f>
        <v>21</v>
      </c>
      <c r="M66" s="9">
        <f>YEAR(t_Employe[[#This Row],[Date 
d''embauche]])</f>
        <v>2022</v>
      </c>
      <c r="N66" s="8">
        <f ca="1">DATEDIF(t_Employe[[#This Row],[Date 
d''embauche]],TODAY(),"y")</f>
        <v>1</v>
      </c>
      <c r="O66" s="10">
        <f ca="1">FLOOR(t_Employe[[#This Row],[Age]],10)</f>
        <v>20</v>
      </c>
      <c r="P66" s="13">
        <f>CEILING(t_Employe[[#This Row],[Rému. fixe]]+t_Employe[[#This Row],[Rému. variable]],25000)/1000</f>
        <v>50</v>
      </c>
      <c r="Q66" s="15" t="str">
        <f>INDEX(t_Service[Ville],MATCH(t_Employe[[#This Row],[Service]],t_Service[Service],0))</f>
        <v>Paris</v>
      </c>
      <c r="R66" s="4"/>
    </row>
    <row r="67" spans="2:18" x14ac:dyDescent="0.3">
      <c r="B67" s="2" t="s">
        <v>144</v>
      </c>
      <c r="C67" s="2" t="s">
        <v>145</v>
      </c>
      <c r="D67" s="2" t="s">
        <v>11</v>
      </c>
      <c r="E67" s="3">
        <v>26364</v>
      </c>
      <c r="F67" s="2" t="s">
        <v>19</v>
      </c>
      <c r="G67" s="2" t="s">
        <v>13</v>
      </c>
      <c r="H67" s="3">
        <v>44918</v>
      </c>
      <c r="I67" s="4">
        <v>84718</v>
      </c>
      <c r="J67" s="4">
        <v>0</v>
      </c>
      <c r="K67" s="4">
        <f>t_Employe[[#This Row],[Rému. fixe]]+t_Employe[[#This Row],[Rému. variable]]</f>
        <v>84718</v>
      </c>
      <c r="L67" s="8">
        <f ca="1">DATEDIF(t_Employe[[#This Row],[Date 
de naissance]],TODAY(),"y")</f>
        <v>51</v>
      </c>
      <c r="M67" s="9">
        <f>YEAR(t_Employe[[#This Row],[Date 
d''embauche]])</f>
        <v>2022</v>
      </c>
      <c r="N67" s="8">
        <f ca="1">DATEDIF(t_Employe[[#This Row],[Date 
d''embauche]],TODAY(),"y")</f>
        <v>1</v>
      </c>
      <c r="O67" s="10">
        <f ca="1">FLOOR(t_Employe[[#This Row],[Age]],10)</f>
        <v>50</v>
      </c>
      <c r="P67" s="13">
        <f>CEILING(t_Employe[[#This Row],[Rému. fixe]]+t_Employe[[#This Row],[Rému. variable]],25000)/1000</f>
        <v>100</v>
      </c>
      <c r="Q67" s="15" t="str">
        <f>INDEX(t_Service[Ville],MATCH(t_Employe[[#This Row],[Service]],t_Service[Service],0))</f>
        <v>Paris</v>
      </c>
      <c r="R67" s="4"/>
    </row>
    <row r="68" spans="2:18" x14ac:dyDescent="0.3">
      <c r="B68" s="2" t="s">
        <v>146</v>
      </c>
      <c r="C68" s="2" t="s">
        <v>147</v>
      </c>
      <c r="D68" s="2" t="s">
        <v>11</v>
      </c>
      <c r="E68" s="3">
        <v>32938</v>
      </c>
      <c r="F68" s="2" t="s">
        <v>22</v>
      </c>
      <c r="G68" s="2" t="s">
        <v>13</v>
      </c>
      <c r="H68" s="3">
        <v>44918</v>
      </c>
      <c r="I68" s="4">
        <v>56777</v>
      </c>
      <c r="J68" s="4">
        <v>0</v>
      </c>
      <c r="K68" s="4">
        <f>t_Employe[[#This Row],[Rému. fixe]]+t_Employe[[#This Row],[Rému. variable]]</f>
        <v>56777</v>
      </c>
      <c r="L68" s="8">
        <f ca="1">DATEDIF(t_Employe[[#This Row],[Date 
de naissance]],TODAY(),"y")</f>
        <v>33</v>
      </c>
      <c r="M68" s="9">
        <f>YEAR(t_Employe[[#This Row],[Date 
d''embauche]])</f>
        <v>2022</v>
      </c>
      <c r="N68" s="8">
        <f ca="1">DATEDIF(t_Employe[[#This Row],[Date 
d''embauche]],TODAY(),"y")</f>
        <v>1</v>
      </c>
      <c r="O68" s="10">
        <f ca="1">FLOOR(t_Employe[[#This Row],[Age]],10)</f>
        <v>30</v>
      </c>
      <c r="P68" s="13">
        <f>CEILING(t_Employe[[#This Row],[Rému. fixe]]+t_Employe[[#This Row],[Rému. variable]],25000)/1000</f>
        <v>75</v>
      </c>
      <c r="Q68" s="15" t="str">
        <f>INDEX(t_Service[Ville],MATCH(t_Employe[[#This Row],[Service]],t_Service[Service],0))</f>
        <v>Paris</v>
      </c>
      <c r="R68" s="4"/>
    </row>
    <row r="69" spans="2:18" x14ac:dyDescent="0.3">
      <c r="B69" s="2" t="s">
        <v>148</v>
      </c>
      <c r="C69" s="2" t="s">
        <v>149</v>
      </c>
      <c r="D69" s="2" t="s">
        <v>16</v>
      </c>
      <c r="E69" s="3">
        <v>27401</v>
      </c>
      <c r="F69" s="2" t="s">
        <v>26</v>
      </c>
      <c r="G69" s="2" t="s">
        <v>13</v>
      </c>
      <c r="H69" s="3">
        <v>44925</v>
      </c>
      <c r="I69" s="4">
        <v>90548</v>
      </c>
      <c r="J69" s="4">
        <v>5432.88</v>
      </c>
      <c r="K69" s="4">
        <f>t_Employe[[#This Row],[Rému. fixe]]+t_Employe[[#This Row],[Rému. variable]]</f>
        <v>95980.88</v>
      </c>
      <c r="L69" s="8">
        <f ca="1">DATEDIF(t_Employe[[#This Row],[Date 
de naissance]],TODAY(),"y")</f>
        <v>49</v>
      </c>
      <c r="M69" s="9">
        <f>YEAR(t_Employe[[#This Row],[Date 
d''embauche]])</f>
        <v>2022</v>
      </c>
      <c r="N69" s="8">
        <f ca="1">DATEDIF(t_Employe[[#This Row],[Date 
d''embauche]],TODAY(),"y")</f>
        <v>1</v>
      </c>
      <c r="O69" s="10">
        <f ca="1">FLOOR(t_Employe[[#This Row],[Age]],10)</f>
        <v>40</v>
      </c>
      <c r="P69" s="13">
        <f>CEILING(t_Employe[[#This Row],[Rému. fixe]]+t_Employe[[#This Row],[Rému. variable]],25000)/1000</f>
        <v>100</v>
      </c>
      <c r="Q69" s="15" t="str">
        <f>INDEX(t_Service[Ville],MATCH(t_Employe[[#This Row],[Service]],t_Service[Service],0))</f>
        <v>Paris</v>
      </c>
      <c r="R69" s="4"/>
    </row>
    <row r="70" spans="2:18" x14ac:dyDescent="0.3">
      <c r="B70" s="2" t="s">
        <v>150</v>
      </c>
      <c r="C70" s="2" t="s">
        <v>28</v>
      </c>
      <c r="D70" s="2" t="s">
        <v>11</v>
      </c>
      <c r="E70" s="3">
        <v>31446</v>
      </c>
      <c r="F70" s="2" t="s">
        <v>29</v>
      </c>
      <c r="G70" s="2" t="s">
        <v>13</v>
      </c>
      <c r="H70" s="3">
        <v>44932</v>
      </c>
      <c r="I70" s="4">
        <v>47464</v>
      </c>
      <c r="J70" s="4">
        <v>0</v>
      </c>
      <c r="K70" s="4">
        <f>t_Employe[[#This Row],[Rému. fixe]]+t_Employe[[#This Row],[Rému. variable]]</f>
        <v>47464</v>
      </c>
      <c r="L70" s="8">
        <f ca="1">DATEDIF(t_Employe[[#This Row],[Date 
de naissance]],TODAY(),"y")</f>
        <v>38</v>
      </c>
      <c r="M70" s="9">
        <f>YEAR(t_Employe[[#This Row],[Date 
d''embauche]])</f>
        <v>2023</v>
      </c>
      <c r="N70" s="8">
        <f ca="1">DATEDIF(t_Employe[[#This Row],[Date 
d''embauche]],TODAY(),"y")</f>
        <v>1</v>
      </c>
      <c r="O70" s="10">
        <f ca="1">FLOOR(t_Employe[[#This Row],[Age]],10)</f>
        <v>30</v>
      </c>
      <c r="P70" s="13">
        <f>CEILING(t_Employe[[#This Row],[Rému. fixe]]+t_Employe[[#This Row],[Rému. variable]],25000)/1000</f>
        <v>50</v>
      </c>
      <c r="Q70" s="15" t="str">
        <f>INDEX(t_Service[Ville],MATCH(t_Employe[[#This Row],[Service]],t_Service[Service],0))</f>
        <v>Montrouge</v>
      </c>
      <c r="R70" s="4"/>
    </row>
  </sheetData>
  <hyperlinks>
    <hyperlink ref="W3" r:id="rId1" xr:uid="{F4DFA5D1-B276-49FE-82EA-46022362DA67}"/>
  </hyperlinks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2023-12-29T11:06:32Z</dcterms:created>
  <dcterms:modified xsi:type="dcterms:W3CDTF">2024-03-02T14:24:56Z</dcterms:modified>
</cp:coreProperties>
</file>