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480AB13C-A8FC-47FB-8E58-84FDC522377B}" xr6:coauthVersionLast="47" xr6:coauthVersionMax="47" xr10:uidLastSave="{00000000-0000-0000-0000-000000000000}"/>
  <bookViews>
    <workbookView xWindow="-108" yWindow="-108" windowWidth="23256" windowHeight="12576" firstSheet="2" activeTab="2" xr2:uid="{741AC8D4-3D24-B143-9717-63FD36A12FE8}"/>
  </bookViews>
  <sheets>
    <sheet name="SR" sheetId="16" r:id="rId1"/>
    <sheet name="Stats" sheetId="8" r:id="rId2"/>
    <sheet name="Contexte" sheetId="21" r:id="rId3"/>
    <sheet name="Match 1" sheetId="18" r:id="rId4"/>
    <sheet name="Match 2" sheetId="19" r:id="rId5"/>
    <sheet name="Match 3" sheetId="20" r:id="rId6"/>
    <sheet name="Classement" sheetId="11" r:id="rId7"/>
    <sheet name="Paramètres" sheetId="12" r:id="rId8"/>
  </sheets>
  <externalReferences>
    <externalReference r:id="rId9"/>
    <externalReference r:id="rId10"/>
    <externalReference r:id="rId11"/>
  </externalReferences>
  <definedNames>
    <definedName name="Calendrier_2" localSheetId="1">Stats!#REF!</definedName>
    <definedName name="defaites" localSheetId="2">OFFSET(#REF!,MATCH(#REF!,Contexte!nomEquipe2,0),0)</definedName>
    <definedName name="defaites" localSheetId="0">OFFSET(#REF!,MATCH(SR!$J$4,[0]!nomEquipe2,0),0)</definedName>
    <definedName name="defaites">OFFSET(#REF!,MATCH(#REF!,nomEquipe2,0),0)</definedName>
    <definedName name="l_Equipe" localSheetId="2">[1]!t_Equipe[Equipe]</definedName>
    <definedName name="l_Equipe" localSheetId="0">t_Equipe[Equipe]</definedName>
    <definedName name="l_Equipe">t_Equipe[Equipe]</definedName>
    <definedName name="l_Joueur" localSheetId="2">[1]!t_Joueur[Joueur]</definedName>
    <definedName name="l_Joueur" localSheetId="0">t_Joueur[Joueur]</definedName>
    <definedName name="l_Joueur">t_Joueur[Joueur]</definedName>
    <definedName name="l_Ville" localSheetId="2">[1]!t_Equipe[Ville]</definedName>
    <definedName name="l_Ville" localSheetId="0">t_Equipe[Ville]</definedName>
    <definedName name="l_Ville">t_Equipe[Ville]</definedName>
    <definedName name="Match1">OFFSET('Match 1'!$A$1,0,0,MATCH("Total match1",'Match 1'!$B:$B,0),18)</definedName>
    <definedName name="Match2">OFFSET('Match 2'!$A$1,0,0,MATCH("Total match2",'Match 2'!$B:$B,0),18)</definedName>
    <definedName name="nomEquipe" localSheetId="2">#REF!</definedName>
    <definedName name="nomEquipe">#REF!</definedName>
    <definedName name="nomEquipe2" localSheetId="2">#REF!</definedName>
    <definedName name="nomEquipe2">#REF!</definedName>
    <definedName name="Photo" localSheetId="2">OFFSET(#REF!,MATCH(#REF!,Contexte!nomEquipe,0),0)</definedName>
    <definedName name="Photo">OFFSET(#REF!,MATCH(#REF!,nomEquipe,0),0)</definedName>
    <definedName name="Rennes" localSheetId="1">Stats!$A$1:$W$39</definedName>
    <definedName name="Rennes_Chartres" localSheetId="5">'Match 3'!$A$1:$R$106</definedName>
    <definedName name="Rennes_Chartres_1" localSheetId="4">'Match 2'!$A$1:$R$116</definedName>
    <definedName name="Rennes_Quimper" localSheetId="3">'Match 1'!$A$1:$R$105</definedName>
    <definedName name="Stats_NM1_ffbb" localSheetId="6">Classement!$A$1:$M$30</definedName>
    <definedName name="victoires" localSheetId="2">OFFSET(#REF!,MATCH(#REF!,Contexte!nomEquipe2,0),0)</definedName>
    <definedName name="victoires" localSheetId="0">OFFSET(#REF!,MATCH(SR!$J$4,[0]!nomEquipe2,0),0)</definedName>
    <definedName name="victoires">OFFSET(#REF!,MATCH(#REF!,nomEquipe2,0),0)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7" i="21" l="1" a="1"/>
  <c r="R7" i="21" s="1"/>
  <c r="S7" i="21" a="1"/>
  <c r="S7" i="21" s="1"/>
  <c r="T7" i="21" a="1"/>
  <c r="T7" i="21" s="1"/>
  <c r="U7" i="21" a="1"/>
  <c r="U7" i="21" s="1"/>
  <c r="V7" i="21" a="1"/>
  <c r="V7" i="21" s="1"/>
  <c r="W7" i="21" a="1"/>
  <c r="W7" i="21" s="1"/>
  <c r="X7" i="21" a="1"/>
  <c r="X7" i="21" s="1"/>
  <c r="Y7" i="21" a="1"/>
  <c r="Y7" i="21" s="1"/>
  <c r="Z7" i="21" a="1"/>
  <c r="Z7" i="21" s="1"/>
  <c r="AA7" i="21" a="1"/>
  <c r="AA7" i="21" s="1"/>
  <c r="AB7" i="21" a="1"/>
  <c r="AB7" i="21" s="1"/>
  <c r="AC7" i="21" a="1"/>
  <c r="AC7" i="21" s="1"/>
  <c r="Q7" i="21" a="1"/>
  <c r="Q7" i="21" s="1"/>
  <c r="Y6" i="21" a="1"/>
  <c r="Y6" i="21" s="1"/>
  <c r="X6" i="21" a="1"/>
  <c r="X6" i="21" s="1"/>
  <c r="R6" i="21" a="1"/>
  <c r="R6" i="21" s="1"/>
  <c r="S6" i="21" a="1"/>
  <c r="S6" i="21" s="1"/>
  <c r="T6" i="21" a="1"/>
  <c r="T6" i="21" s="1"/>
  <c r="U6" i="21" a="1"/>
  <c r="U6" i="21" s="1"/>
  <c r="V6" i="21" a="1"/>
  <c r="V6" i="21" s="1"/>
  <c r="W6" i="21" a="1"/>
  <c r="W6" i="21" s="1"/>
  <c r="Z6" i="21" a="1"/>
  <c r="Z6" i="21" s="1"/>
  <c r="AA6" i="21" a="1"/>
  <c r="AA6" i="21" s="1"/>
  <c r="AB6" i="21" a="1"/>
  <c r="AB6" i="21" s="1"/>
  <c r="AC6" i="21" a="1"/>
  <c r="AC6" i="21" s="1"/>
  <c r="Q6" i="21" a="1"/>
  <c r="Q6" i="21" s="1"/>
  <c r="G5" i="12" a="1"/>
  <c r="G5" i="12" s="1"/>
  <c r="H3" i="12" a="1"/>
  <c r="H3" i="12"/>
  <c r="H2" i="12" a="1"/>
  <c r="H2" i="12" s="1"/>
  <c r="AM5" i="21" l="1"/>
  <c r="AL5" i="21"/>
  <c r="AG5" i="21"/>
  <c r="L21" i="21"/>
  <c r="AE5" i="21"/>
  <c r="AM4" i="21"/>
  <c r="AL4" i="21"/>
  <c r="AG4" i="21"/>
  <c r="AE4" i="21"/>
  <c r="I21" i="21"/>
  <c r="AQ2" i="21"/>
  <c r="AM2" i="21"/>
  <c r="AL2" i="21"/>
  <c r="AJ2" i="21"/>
  <c r="AI2" i="21"/>
  <c r="AG2" i="21"/>
  <c r="AC2" i="21"/>
  <c r="AA2" i="21"/>
  <c r="Z2" i="21"/>
  <c r="Y2" i="21"/>
  <c r="X2" i="21"/>
  <c r="V2" i="21"/>
  <c r="U2" i="21"/>
  <c r="W2" i="21" s="1"/>
  <c r="S2" i="21"/>
  <c r="R2" i="21"/>
  <c r="Q2" i="21"/>
  <c r="F2" i="21"/>
  <c r="E2" i="21"/>
  <c r="D2" i="21"/>
  <c r="C2" i="21"/>
  <c r="B2" i="21"/>
  <c r="AM3" i="21" l="1"/>
  <c r="AL3" i="21"/>
  <c r="AJ3" i="21"/>
  <c r="AI3" i="21"/>
  <c r="AG3" i="21"/>
  <c r="BA2" i="21"/>
  <c r="AY2" i="21"/>
  <c r="AX2" i="21"/>
  <c r="AW2" i="21"/>
  <c r="AV2" i="21"/>
  <c r="AT2" i="21"/>
  <c r="AS2" i="21"/>
  <c r="AP2" i="21"/>
  <c r="AO2" i="21"/>
  <c r="AU2" i="21" l="1"/>
  <c r="L23" i="21"/>
  <c r="N23" i="21" s="1"/>
  <c r="E23" i="21"/>
  <c r="B23" i="21"/>
  <c r="C23" i="21" s="1"/>
  <c r="L22" i="21"/>
  <c r="N22" i="21" s="1"/>
  <c r="F22" i="21"/>
  <c r="E22" i="21"/>
  <c r="B22" i="21"/>
  <c r="H22" i="21" s="1"/>
  <c r="N21" i="21"/>
  <c r="E21" i="21"/>
  <c r="B21" i="21"/>
  <c r="C21" i="21" s="1"/>
  <c r="M15" i="21"/>
  <c r="L15" i="21"/>
  <c r="K15" i="21"/>
  <c r="I15" i="21"/>
  <c r="H15" i="21"/>
  <c r="G15" i="21"/>
  <c r="F15" i="21"/>
  <c r="E15" i="21"/>
  <c r="D15" i="21"/>
  <c r="C15" i="21"/>
  <c r="B15" i="21"/>
  <c r="M14" i="21"/>
  <c r="L14" i="21"/>
  <c r="K14" i="21"/>
  <c r="I14" i="21"/>
  <c r="H14" i="21"/>
  <c r="G14" i="21"/>
  <c r="F14" i="21"/>
  <c r="E14" i="21"/>
  <c r="D14" i="21"/>
  <c r="C14" i="21"/>
  <c r="B14" i="21"/>
  <c r="M13" i="21"/>
  <c r="L13" i="21"/>
  <c r="K13" i="21"/>
  <c r="I13" i="21"/>
  <c r="H13" i="21"/>
  <c r="G13" i="21"/>
  <c r="F13" i="21"/>
  <c r="E13" i="21"/>
  <c r="D13" i="21"/>
  <c r="C13" i="21"/>
  <c r="B13" i="21"/>
  <c r="M12" i="21"/>
  <c r="L12" i="21"/>
  <c r="K12" i="21"/>
  <c r="I12" i="21"/>
  <c r="H12" i="21"/>
  <c r="G12" i="21"/>
  <c r="F12" i="21"/>
  <c r="E12" i="21"/>
  <c r="D12" i="21"/>
  <c r="C12" i="21"/>
  <c r="B12" i="21"/>
  <c r="M11" i="21"/>
  <c r="L11" i="21"/>
  <c r="K11" i="21"/>
  <c r="I11" i="21"/>
  <c r="H11" i="21"/>
  <c r="G11" i="21"/>
  <c r="F11" i="21"/>
  <c r="E11" i="21"/>
  <c r="D11" i="21"/>
  <c r="C11" i="21"/>
  <c r="B11" i="21"/>
  <c r="M10" i="21"/>
  <c r="N20" i="21" s="1"/>
  <c r="L10" i="21"/>
  <c r="M20" i="21" s="1"/>
  <c r="K10" i="21"/>
  <c r="I10" i="21"/>
  <c r="D20" i="21" s="1"/>
  <c r="H10" i="21"/>
  <c r="G10" i="21"/>
  <c r="I20" i="21" s="1"/>
  <c r="F10" i="21"/>
  <c r="E10" i="21"/>
  <c r="D10" i="21"/>
  <c r="E20" i="21" s="1"/>
  <c r="C10" i="21"/>
  <c r="C20" i="21" s="1"/>
  <c r="B10" i="21"/>
  <c r="M9" i="21"/>
  <c r="N19" i="21" s="1"/>
  <c r="L9" i="21"/>
  <c r="M19" i="21" s="1"/>
  <c r="K9" i="21"/>
  <c r="L19" i="21" s="1"/>
  <c r="I9" i="21"/>
  <c r="D19" i="21" s="1"/>
  <c r="H9" i="21"/>
  <c r="H19" i="21" s="1"/>
  <c r="G9" i="21"/>
  <c r="I19" i="21" s="1"/>
  <c r="F9" i="21"/>
  <c r="G19" i="21" s="1"/>
  <c r="E9" i="21"/>
  <c r="F19" i="21" s="1"/>
  <c r="D9" i="21"/>
  <c r="E19" i="21" s="1"/>
  <c r="C9" i="21"/>
  <c r="C19" i="21" s="1"/>
  <c r="B9" i="21"/>
  <c r="B19" i="21" s="1"/>
  <c r="M8" i="21"/>
  <c r="L8" i="21"/>
  <c r="K8" i="21"/>
  <c r="I8" i="21"/>
  <c r="H8" i="21"/>
  <c r="G8" i="21"/>
  <c r="F8" i="21"/>
  <c r="E8" i="21"/>
  <c r="D8" i="21"/>
  <c r="C8" i="21"/>
  <c r="B8" i="21"/>
  <c r="M7" i="21"/>
  <c r="L7" i="21"/>
  <c r="K7" i="21"/>
  <c r="I7" i="21"/>
  <c r="H7" i="21"/>
  <c r="G7" i="21"/>
  <c r="F7" i="21"/>
  <c r="E7" i="21"/>
  <c r="D7" i="21"/>
  <c r="C7" i="21"/>
  <c r="B7" i="21"/>
  <c r="M6" i="21"/>
  <c r="L6" i="21"/>
  <c r="K6" i="21"/>
  <c r="I6" i="21"/>
  <c r="H6" i="21"/>
  <c r="G6" i="21"/>
  <c r="F6" i="21"/>
  <c r="E6" i="21"/>
  <c r="D6" i="21"/>
  <c r="C6" i="21"/>
  <c r="B6" i="21"/>
  <c r="AK5" i="21"/>
  <c r="O23" i="21" s="1"/>
  <c r="AH5" i="21"/>
  <c r="D23" i="21"/>
  <c r="AD5" i="21"/>
  <c r="M5" i="21"/>
  <c r="L5" i="21"/>
  <c r="K5" i="21"/>
  <c r="I5" i="21"/>
  <c r="H5" i="21"/>
  <c r="G5" i="21"/>
  <c r="F5" i="21"/>
  <c r="E5" i="21"/>
  <c r="D5" i="21"/>
  <c r="C5" i="21"/>
  <c r="B5" i="21"/>
  <c r="AK4" i="21"/>
  <c r="O22" i="21" s="1"/>
  <c r="AH4" i="21"/>
  <c r="D22" i="21"/>
  <c r="AD4" i="21"/>
  <c r="M4" i="21"/>
  <c r="L4" i="21"/>
  <c r="K4" i="21"/>
  <c r="I4" i="21"/>
  <c r="H4" i="21"/>
  <c r="G4" i="21"/>
  <c r="F4" i="21"/>
  <c r="E4" i="21"/>
  <c r="D4" i="21"/>
  <c r="C4" i="21"/>
  <c r="B4" i="21"/>
  <c r="M21" i="21"/>
  <c r="AK3" i="21"/>
  <c r="O21" i="21" s="1"/>
  <c r="AH3" i="21"/>
  <c r="F21" i="21"/>
  <c r="AE3" i="21"/>
  <c r="D21" i="21" s="1"/>
  <c r="AD3" i="21"/>
  <c r="M3" i="21"/>
  <c r="L3" i="21"/>
  <c r="K3" i="21"/>
  <c r="I3" i="21"/>
  <c r="H3" i="21"/>
  <c r="G3" i="21"/>
  <c r="F3" i="21"/>
  <c r="E3" i="21"/>
  <c r="D3" i="21"/>
  <c r="C3" i="21"/>
  <c r="B3" i="21"/>
  <c r="AK2" i="21"/>
  <c r="O20" i="21" s="1"/>
  <c r="AH2" i="21"/>
  <c r="AE2" i="21"/>
  <c r="AD2" i="21"/>
  <c r="M2" i="21"/>
  <c r="L2" i="21"/>
  <c r="K2" i="21"/>
  <c r="I2" i="21"/>
  <c r="G2" i="21"/>
  <c r="H2" i="21"/>
  <c r="L20" i="21" l="1"/>
  <c r="F20" i="21"/>
  <c r="G20" i="21"/>
  <c r="H20" i="21"/>
  <c r="B20" i="21"/>
  <c r="M22" i="21"/>
  <c r="M23" i="21"/>
  <c r="G21" i="21"/>
  <c r="I22" i="21"/>
  <c r="C22" i="21"/>
  <c r="G23" i="21"/>
  <c r="G22" i="21"/>
  <c r="F23" i="21"/>
  <c r="H21" i="21"/>
  <c r="H23" i="21"/>
  <c r="I23" i="21"/>
  <c r="R105" i="16" l="1"/>
  <c r="P105" i="16"/>
  <c r="N105" i="16"/>
  <c r="L105" i="16"/>
  <c r="J105" i="16"/>
  <c r="H105" i="16"/>
  <c r="F105" i="16"/>
  <c r="Q99" i="16"/>
  <c r="N99" i="16"/>
  <c r="K99" i="16"/>
  <c r="I99" i="16"/>
  <c r="F99" i="16"/>
  <c r="AC2" i="8"/>
  <c r="Q67" i="16"/>
  <c r="N67" i="16"/>
  <c r="K67" i="16"/>
  <c r="I67" i="16"/>
  <c r="R73" i="16"/>
  <c r="P73" i="16"/>
  <c r="N73" i="16"/>
  <c r="L73" i="16"/>
  <c r="J73" i="16"/>
  <c r="H73" i="16"/>
  <c r="F73" i="16"/>
  <c r="F67" i="16"/>
  <c r="Q83" i="16"/>
  <c r="N83" i="16"/>
  <c r="K83" i="16"/>
  <c r="I83" i="16"/>
  <c r="F83" i="16"/>
  <c r="R89" i="16"/>
  <c r="P89" i="16"/>
  <c r="N89" i="16"/>
  <c r="L89" i="16"/>
  <c r="J89" i="16"/>
  <c r="H89" i="16"/>
  <c r="F89" i="16"/>
  <c r="F75" i="16"/>
  <c r="F51" i="16"/>
  <c r="R57" i="16"/>
  <c r="P57" i="16"/>
  <c r="N57" i="16"/>
  <c r="L57" i="16"/>
  <c r="J57" i="16"/>
  <c r="H57" i="16"/>
  <c r="F57" i="16"/>
  <c r="Q51" i="16"/>
  <c r="N51" i="16"/>
  <c r="K51" i="16"/>
  <c r="I51" i="16"/>
  <c r="Q19" i="16" l="1"/>
  <c r="N19" i="16"/>
  <c r="K19" i="16"/>
  <c r="I19" i="16"/>
  <c r="F19" i="16"/>
  <c r="R25" i="16"/>
  <c r="P25" i="16"/>
  <c r="N25" i="16"/>
  <c r="L25" i="16"/>
  <c r="J25" i="16"/>
  <c r="H25" i="16"/>
  <c r="F25" i="16"/>
  <c r="I35" i="16"/>
  <c r="AC3" i="8" l="1"/>
  <c r="AC4" i="8"/>
  <c r="AC5" i="8"/>
  <c r="AC6" i="8"/>
  <c r="T89" i="16" s="1"/>
  <c r="AC7" i="8"/>
  <c r="AC8" i="8"/>
  <c r="AC9" i="8"/>
  <c r="AC10" i="8"/>
  <c r="AC11" i="8"/>
  <c r="T49" i="16" s="1"/>
  <c r="AC12" i="8"/>
  <c r="T57" i="16" s="1"/>
  <c r="AC13" i="8"/>
  <c r="AC14" i="8"/>
  <c r="AC15" i="8"/>
  <c r="T65" i="16"/>
  <c r="T81" i="16" l="1"/>
  <c r="T25" i="16"/>
  <c r="T73" i="16"/>
  <c r="T105" i="16"/>
  <c r="T17" i="16"/>
  <c r="T97" i="16"/>
  <c r="R97" i="16"/>
  <c r="P97" i="16"/>
  <c r="N97" i="16"/>
  <c r="L97" i="16"/>
  <c r="J97" i="16"/>
  <c r="H97" i="16"/>
  <c r="F97" i="16"/>
  <c r="Q91" i="16"/>
  <c r="N91" i="16"/>
  <c r="K91" i="16"/>
  <c r="I91" i="16"/>
  <c r="F91" i="16"/>
  <c r="R81" i="16"/>
  <c r="P81" i="16"/>
  <c r="N81" i="16"/>
  <c r="L81" i="16"/>
  <c r="J81" i="16"/>
  <c r="H81" i="16"/>
  <c r="F81" i="16"/>
  <c r="Q75" i="16"/>
  <c r="N75" i="16"/>
  <c r="K75" i="16"/>
  <c r="I75" i="16"/>
  <c r="R65" i="16"/>
  <c r="P65" i="16"/>
  <c r="N65" i="16"/>
  <c r="L65" i="16"/>
  <c r="J65" i="16"/>
  <c r="H65" i="16"/>
  <c r="F65" i="16"/>
  <c r="Q59" i="16"/>
  <c r="N59" i="16"/>
  <c r="K59" i="16"/>
  <c r="I59" i="16"/>
  <c r="F59" i="16"/>
  <c r="R49" i="16"/>
  <c r="P49" i="16"/>
  <c r="N49" i="16"/>
  <c r="L49" i="16"/>
  <c r="J49" i="16"/>
  <c r="H49" i="16"/>
  <c r="F49" i="16"/>
  <c r="Q43" i="16"/>
  <c r="N43" i="16"/>
  <c r="K43" i="16"/>
  <c r="I43" i="16"/>
  <c r="F43" i="16"/>
  <c r="T41" i="16"/>
  <c r="R41" i="16"/>
  <c r="P41" i="16"/>
  <c r="N41" i="16"/>
  <c r="L41" i="16"/>
  <c r="J41" i="16"/>
  <c r="H41" i="16"/>
  <c r="F41" i="16"/>
  <c r="Q35" i="16"/>
  <c r="N35" i="16"/>
  <c r="K35" i="16"/>
  <c r="F35" i="16"/>
  <c r="T33" i="16"/>
  <c r="R33" i="16"/>
  <c r="P33" i="16"/>
  <c r="N33" i="16"/>
  <c r="L33" i="16"/>
  <c r="J33" i="16"/>
  <c r="H33" i="16"/>
  <c r="F33" i="16"/>
  <c r="Q27" i="16"/>
  <c r="N27" i="16"/>
  <c r="K27" i="16"/>
  <c r="I27" i="16"/>
  <c r="F27" i="16"/>
  <c r="R17" i="16"/>
  <c r="P17" i="16"/>
  <c r="N17" i="16"/>
  <c r="L17" i="16"/>
  <c r="J17" i="16"/>
  <c r="H17" i="16"/>
  <c r="F17" i="16"/>
  <c r="Q11" i="16"/>
  <c r="N11" i="16"/>
  <c r="K11" i="16"/>
  <c r="I11" i="16"/>
  <c r="F11" i="16"/>
  <c r="N3" i="11" l="1"/>
  <c r="N2" i="11"/>
  <c r="N4" i="11"/>
  <c r="N5" i="11"/>
  <c r="N6" i="11"/>
  <c r="N7" i="11"/>
  <c r="N8" i="11"/>
  <c r="N9" i="11"/>
  <c r="N10" i="11"/>
  <c r="N11" i="11"/>
  <c r="N12" i="11"/>
  <c r="N13" i="11"/>
  <c r="N14" i="11"/>
  <c r="N15" i="11"/>
  <c r="N16" i="11"/>
  <c r="N17" i="11"/>
  <c r="N18" i="11"/>
  <c r="N19" i="11"/>
  <c r="N20" i="11"/>
  <c r="N21" i="11"/>
  <c r="N22" i="11"/>
  <c r="N23" i="11"/>
  <c r="N24" i="11"/>
  <c r="N25" i="11"/>
  <c r="N26" i="11"/>
  <c r="N27" i="11"/>
  <c r="N28" i="11"/>
  <c r="N29" i="11"/>
  <c r="N30" i="11"/>
  <c r="K5" i="16" l="1"/>
  <c r="N2" i="16"/>
  <c r="N5" i="16"/>
  <c r="K2" i="16"/>
  <c r="E1" i="16"/>
  <c r="H1" i="16"/>
  <c r="H4" i="1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Mattéo Moenner-Mad</author>
  </authors>
  <commentList>
    <comment ref="AD10" authorId="0" shapeId="0" xr:uid="{FC5F21BA-97B4-7744-89BD-AB0905ECDD3C}">
      <text>
        <r>
          <rPr>
            <b/>
            <sz val="10"/>
            <color rgb="FF000000"/>
            <rFont val="Tahoma"/>
            <family val="2"/>
          </rPr>
          <t>Formule à faire pour prochaine équipe</t>
        </r>
        <r>
          <rPr>
            <sz val="10"/>
            <color rgb="FF000000"/>
            <rFont val="Tahoma"/>
            <family val="2"/>
          </rPr>
          <t xml:space="preserve">
</t>
        </r>
      </text>
    </comment>
    <comment ref="L21" authorId="0" shapeId="0" xr:uid="{780403D1-63C6-3744-A307-97E483E4F075}">
      <text>
        <r>
          <rPr>
            <b/>
            <sz val="10"/>
            <color rgb="FF000000"/>
            <rFont val="Tahoma"/>
            <family val="2"/>
          </rPr>
          <t>Formule à faire pour prochaine équipe</t>
        </r>
        <r>
          <rPr>
            <sz val="10"/>
            <color rgb="FF000000"/>
            <rFont val="Tahoma"/>
            <family val="2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E1AF1F0-776D-D941-8801-BC1F502B066A}" name="Connexion" type="4" refreshedVersion="8" background="1" saveData="1">
    <webPr consecutive="1" url="https://basketball.realgm.com/international/league/96/French-NM1/team/1400/Union-Rennes-Basket/stats" htmlTables="1" htmlFormat="all"/>
  </connection>
  <connection id="2" xr16:uid="{6E9A8D7D-C433-E94D-8F0B-79885F7DBCF0}" name="Connexion1" type="4" refreshedVersion="8" background="1" saveData="1">
    <webPr consecutive="1" url="https://basketball.realgm.com/international/league/96/French-NM1/standings" htmlTables="1" htmlFormat="all"/>
  </connection>
  <connection id="3" xr16:uid="{104625D1-C993-8542-9344-9064F7D56171}" name="Connexion2" type="4" refreshedVersion="8" background="1" saveData="1">
    <webPr consecutive="1" url="https://basketball.realgm.com/international/boxscore/2023-11-24/Quimper-at-Union-Rennes-Basket/443512" htmlTables="1" htmlFormat="all"/>
  </connection>
  <connection id="4" xr16:uid="{585B6385-8D6E-D340-A43F-5CE388455CDE}" name="Connexion3" type="4" refreshedVersion="8" background="1" saveData="1">
    <webPr consecutive="1" url="https://basketball.realgm.com/international/boxscore/2024-02-06/Union-Rennes-Basket-at-Aurore-de-Vitre/443589" htmlTables="1" htmlFormat="all"/>
  </connection>
  <connection id="5" xr16:uid="{35ECBDEE-983B-234D-B6C9-3C65501C34CA}" name="Connexion4" type="4" refreshedVersion="8" background="1" saveData="1">
    <webPr consecutive="1" url="https://basketball.realgm.com/international/boxscore/2023-12-15/Union-Basket-Chartres-Masculin-at-Union-Rennes-Basket/443544" htmlTables="1" htmlFormat="all"/>
  </connection>
  <connection id="6" xr16:uid="{569471AA-8CCD-46E2-8C20-961A614B427B}" keepAlive="1" name="Requête - Group A" description="Connexion à la requête « Group A » dans le classeur." type="5" refreshedVersion="0" background="1">
    <dbPr connection="Provider=Microsoft.Mashup.OleDb.1;Data Source=$Workbook$;Location=&quot;Group A&quot;;Extended Properties=&quot;&quot;" command="SELECT * FROM [Group A]"/>
  </connection>
  <connection id="7" xr16:uid="{FF992AA6-CA7A-46C1-B0C2-0274B494816E}" keepAlive="1" name="Requête - Group B" description="Connexion à la requête « Group B » dans le classeur." type="5" refreshedVersion="0" background="1">
    <dbPr connection="Provider=Microsoft.Mashup.OleDb.1;Data Source=$Workbook$;Location=&quot;Group B&quot;;Extended Properties=&quot;&quot;" command="SELECT * FROM [Group B]"/>
  </connection>
  <connection id="8" xr16:uid="{3F757D02-BDB0-45DD-861E-84CDFF3872C1}" keepAlive="1" name="Requête - ReGroup" description="Connexion à la requête « ReGroup » dans le classeur." type="5" refreshedVersion="8" background="1" saveData="1">
    <dbPr connection="Provider=Microsoft.Mashup.OleDb.1;Data Source=$Workbook$;Location=ReGroup;Extended Properties=&quot;&quot;" command="SELECT * FROM [ReGroup]"/>
  </connection>
  <connection id="9" xr16:uid="{99D31FDE-D29B-3444-B2B7-C4ADD903A0D2}" keepAlive="1" name="Requête - Tours stats" description="Connexion à la requête « Tours stats » dans le classeur." type="5" refreshedVersion="8" background="1" saveData="1">
    <dbPr connection="Provider=Microsoft.Mashup.OleDb.1;Data Source=$Workbook$;Location=&quot;Tours stats&quot;;Extended Properties=&quot;&quot;" command="SELECT * FROM [Tours stats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<sst xmlns="http://schemas.openxmlformats.org/spreadsheetml/2006/main" count="1422" uniqueCount="501">
  <si>
    <t>OFF</t>
  </si>
  <si>
    <t>DEF</t>
  </si>
  <si>
    <t>Min</t>
  </si>
  <si>
    <t>Pts</t>
  </si>
  <si>
    <t>Assist</t>
  </si>
  <si>
    <t>RO</t>
  </si>
  <si>
    <t>RD</t>
  </si>
  <si>
    <t>INT</t>
  </si>
  <si>
    <t>3pts</t>
  </si>
  <si>
    <t xml:space="preserve"> </t>
  </si>
  <si>
    <t>Quimper</t>
  </si>
  <si>
    <t>Toulouse</t>
  </si>
  <si>
    <t>#</t>
  </si>
  <si>
    <t>Team</t>
  </si>
  <si>
    <t>PPG</t>
  </si>
  <si>
    <t>Luka Nikolic</t>
  </si>
  <si>
    <t>Samir Mekdad</t>
  </si>
  <si>
    <t>Victor Mopsus</t>
  </si>
  <si>
    <t>Vladimir Ilic</t>
  </si>
  <si>
    <t>Dorian Okemba</t>
  </si>
  <si>
    <t>Cheikh Gassama</t>
  </si>
  <si>
    <t>Thibaud Gottin</t>
  </si>
  <si>
    <t>Moustafa Haidara</t>
  </si>
  <si>
    <t>Lucas Kouyate</t>
  </si>
  <si>
    <t>Yarod Silva</t>
  </si>
  <si>
    <t>Yann Cancel</t>
  </si>
  <si>
    <t>Eli Levy</t>
  </si>
  <si>
    <t>W</t>
  </si>
  <si>
    <t>L</t>
  </si>
  <si>
    <t>PCT</t>
  </si>
  <si>
    <t>GB</t>
  </si>
  <si>
    <t>L10</t>
  </si>
  <si>
    <t>STRK</t>
  </si>
  <si>
    <t>OPPG</t>
  </si>
  <si>
    <t>DIFF</t>
  </si>
  <si>
    <t>Home</t>
  </si>
  <si>
    <t>Away</t>
  </si>
  <si>
    <t>Union Tours Metropole Basket</t>
  </si>
  <si>
    <t>W 2</t>
  </si>
  <si>
    <t>W 1</t>
  </si>
  <si>
    <t>Union Basket Chartres Masculin</t>
  </si>
  <si>
    <t>Union Rennes Basket</t>
  </si>
  <si>
    <t>L 1</t>
  </si>
  <si>
    <t>AS Loon Plage Basket</t>
  </si>
  <si>
    <t>Rueil Athletic Club</t>
  </si>
  <si>
    <t>L 2</t>
  </si>
  <si>
    <t>Union Tarbes Lourdes Pyrennes Basket</t>
  </si>
  <si>
    <t>Aurore de Vitre</t>
  </si>
  <si>
    <t>Toulouse Basket Club</t>
  </si>
  <si>
    <t>Poissy Basket</t>
  </si>
  <si>
    <t>Vendee Challans Basket</t>
  </si>
  <si>
    <t>CEP Lorient</t>
  </si>
  <si>
    <t>Les Sables Vendee Basket</t>
  </si>
  <si>
    <t>W 3</t>
  </si>
  <si>
    <t>Berck/Rang Du Fliers</t>
  </si>
  <si>
    <t>L 3</t>
  </si>
  <si>
    <t>Hyeres-Toulon</t>
  </si>
  <si>
    <t>Saint-Vallier</t>
  </si>
  <si>
    <t>Andrezieux Boutheon</t>
  </si>
  <si>
    <t>STB Le Havre</t>
  </si>
  <si>
    <t>Caen Basket Calvados</t>
  </si>
  <si>
    <t>FC Mulhouse Basket</t>
  </si>
  <si>
    <t>Union Sportive Avignon</t>
  </si>
  <si>
    <t>SO Pont De Cheruy Charvieu Chavanoz</t>
  </si>
  <si>
    <t>SO Maritime Boulogne</t>
  </si>
  <si>
    <t>BC Orchies</t>
  </si>
  <si>
    <t>Lyonso Basket</t>
  </si>
  <si>
    <t>Feurs Enfants du Forez</t>
  </si>
  <si>
    <t>Centre Federal Du Basket-Ball</t>
  </si>
  <si>
    <t>Tours</t>
  </si>
  <si>
    <t>Rennes</t>
  </si>
  <si>
    <t>Challans</t>
  </si>
  <si>
    <t>Lorient</t>
  </si>
  <si>
    <t>Mulhouse</t>
  </si>
  <si>
    <t>Chartres</t>
  </si>
  <si>
    <t>Rueil</t>
  </si>
  <si>
    <t>Poissy</t>
  </si>
  <si>
    <t>Berck</t>
  </si>
  <si>
    <t>Andrezieux</t>
  </si>
  <si>
    <t>Caen</t>
  </si>
  <si>
    <t>Lourdes</t>
  </si>
  <si>
    <t>Vitre</t>
  </si>
  <si>
    <t>St Vallier</t>
  </si>
  <si>
    <t>Les Sables</t>
  </si>
  <si>
    <t>Le Havre</t>
  </si>
  <si>
    <t>Avignon</t>
  </si>
  <si>
    <t>Pont De Cheruy</t>
  </si>
  <si>
    <t>Boulogne</t>
  </si>
  <si>
    <t>Orchies</t>
  </si>
  <si>
    <t>Lyon</t>
  </si>
  <si>
    <t>Feurs</t>
  </si>
  <si>
    <t>CFDBB</t>
  </si>
  <si>
    <t>Equipe</t>
  </si>
  <si>
    <t>Ville</t>
  </si>
  <si>
    <t>Joueur</t>
  </si>
  <si>
    <t>W 4</t>
  </si>
  <si>
    <t>Loon</t>
  </si>
  <si>
    <t>EVAL</t>
  </si>
  <si>
    <t>ATTAQUE</t>
  </si>
  <si>
    <t>DÉFENSE</t>
  </si>
  <si>
    <t>Player</t>
  </si>
  <si>
    <t>GP</t>
  </si>
  <si>
    <t>MPG</t>
  </si>
  <si>
    <t>FGM</t>
  </si>
  <si>
    <t>FGA</t>
  </si>
  <si>
    <t>FG%</t>
  </si>
  <si>
    <t>3PM</t>
  </si>
  <si>
    <t>3PA</t>
  </si>
  <si>
    <t>3P%</t>
  </si>
  <si>
    <t>FTM</t>
  </si>
  <si>
    <t>FTA</t>
  </si>
  <si>
    <t>FT%</t>
  </si>
  <si>
    <t>ORB</t>
  </si>
  <si>
    <t>DRB</t>
  </si>
  <si>
    <t>RPG</t>
  </si>
  <si>
    <t>APG</t>
  </si>
  <si>
    <t>SPG</t>
  </si>
  <si>
    <t>BPG</t>
  </si>
  <si>
    <t>TOV</t>
  </si>
  <si>
    <t>PF</t>
  </si>
  <si>
    <t>Totals</t>
  </si>
  <si>
    <t>TRB</t>
  </si>
  <si>
    <t>Team Totals</t>
  </si>
  <si>
    <t>Team Starters</t>
  </si>
  <si>
    <t>Team Bench</t>
  </si>
  <si>
    <t>Opponent Totals</t>
  </si>
  <si>
    <t>Opponent Starters</t>
  </si>
  <si>
    <t>Opponent Bench</t>
  </si>
  <si>
    <t>-</t>
  </si>
  <si>
    <t>Taille</t>
  </si>
  <si>
    <t>Poste</t>
  </si>
  <si>
    <t>Main</t>
  </si>
  <si>
    <t>NAT</t>
  </si>
  <si>
    <t>J-23</t>
  </si>
  <si>
    <t>Numéro</t>
  </si>
  <si>
    <t>Possess OFF</t>
  </si>
  <si>
    <t>Efficacité OFF</t>
  </si>
  <si>
    <t>% RO</t>
  </si>
  <si>
    <t>% RD</t>
  </si>
  <si>
    <t>%FPR</t>
  </si>
  <si>
    <t>Possess DEF</t>
  </si>
  <si>
    <t>Efficacité DEF</t>
  </si>
  <si>
    <t>Tarbes</t>
  </si>
  <si>
    <t>Vitré</t>
  </si>
  <si>
    <t>Saison</t>
  </si>
  <si>
    <t>Final</t>
  </si>
  <si>
    <t>Advanced</t>
  </si>
  <si>
    <t>Poss</t>
  </si>
  <si>
    <t>ORtg</t>
  </si>
  <si>
    <t>DRtg</t>
  </si>
  <si>
    <t>QUI</t>
  </si>
  <si>
    <t>Four Factors</t>
  </si>
  <si>
    <t>eFG%</t>
  </si>
  <si>
    <t>TO%</t>
  </si>
  <si>
    <t>OR%</t>
  </si>
  <si>
    <t>FTR</t>
  </si>
  <si>
    <t>Status</t>
  </si>
  <si>
    <t>Pos</t>
  </si>
  <si>
    <t>FGM-A</t>
  </si>
  <si>
    <t>3PM-A</t>
  </si>
  <si>
    <t>FTM-A</t>
  </si>
  <si>
    <t>FIC</t>
  </si>
  <si>
    <t>Off</t>
  </si>
  <si>
    <t>Def</t>
  </si>
  <si>
    <t>Reb</t>
  </si>
  <si>
    <t>Ast</t>
  </si>
  <si>
    <t>STL</t>
  </si>
  <si>
    <t>TO</t>
  </si>
  <si>
    <t>BLK</t>
  </si>
  <si>
    <t>PTS</t>
  </si>
  <si>
    <t>Ron Anderson</t>
  </si>
  <si>
    <t>Starter</t>
  </si>
  <si>
    <t>C</t>
  </si>
  <si>
    <t>0-1</t>
  </si>
  <si>
    <t>0-3</t>
  </si>
  <si>
    <t>Joel Awich</t>
  </si>
  <si>
    <t>0-0</t>
  </si>
  <si>
    <t>Antoine Dudit</t>
  </si>
  <si>
    <t>PG</t>
  </si>
  <si>
    <t>Johan Randriamananjara</t>
  </si>
  <si>
    <t>SF</t>
  </si>
  <si>
    <t>Benoit Injai</t>
  </si>
  <si>
    <t>SG</t>
  </si>
  <si>
    <t>0-2</t>
  </si>
  <si>
    <t>Momar Ndoye</t>
  </si>
  <si>
    <t>Bench</t>
  </si>
  <si>
    <t>Armand Mensah</t>
  </si>
  <si>
    <t>Paul Bouloukouet</t>
  </si>
  <si>
    <t>Izan le Meut</t>
  </si>
  <si>
    <t>-1.2</t>
  </si>
  <si>
    <t>Starters</t>
  </si>
  <si>
    <t>Rotation</t>
  </si>
  <si>
    <t>Lim PT</t>
  </si>
  <si>
    <t>Box Score</t>
  </si>
  <si>
    <t>17.0</t>
  </si>
  <si>
    <t>0.0</t>
  </si>
  <si>
    <t>3.2</t>
  </si>
  <si>
    <t>%TT</t>
  </si>
  <si>
    <t>Vs Quimper</t>
  </si>
  <si>
    <t>FTMA-A adv</t>
  </si>
  <si>
    <t>F adv</t>
  </si>
  <si>
    <t>%TT adv</t>
  </si>
  <si>
    <t>vs Quimper</t>
  </si>
  <si>
    <t>Pts enc</t>
  </si>
  <si>
    <t>PD/possess</t>
  </si>
  <si>
    <t>BP/possess</t>
  </si>
  <si>
    <t>BP/poss</t>
  </si>
  <si>
    <t>Équipe</t>
  </si>
  <si>
    <t>PD/poss</t>
  </si>
  <si>
    <t>INT/poss</t>
  </si>
  <si>
    <t>V</t>
  </si>
  <si>
    <t>D</t>
  </si>
  <si>
    <t>0.8</t>
  </si>
  <si>
    <t>W 5</t>
  </si>
  <si>
    <t>0-12</t>
  </si>
  <si>
    <t>2.5</t>
  </si>
  <si>
    <t>1.0</t>
  </si>
  <si>
    <t>5.6</t>
  </si>
  <si>
    <t>1.9</t>
  </si>
  <si>
    <t>11.5</t>
  </si>
  <si>
    <t>14.9</t>
  </si>
  <si>
    <t>13.5</t>
  </si>
  <si>
    <t>W 6</t>
  </si>
  <si>
    <t>L 4</t>
  </si>
  <si>
    <t>Cheick Sekou Conde</t>
  </si>
  <si>
    <t>URB</t>
  </si>
  <si>
    <t>Fabien Damase</t>
  </si>
  <si>
    <t>Adrien Sclear</t>
  </si>
  <si>
    <t>Lucas Fontaine</t>
  </si>
  <si>
    <t>Danny Evans</t>
  </si>
  <si>
    <t>Kameronn Selebangue</t>
  </si>
  <si>
    <t>Boukhary Cissoko</t>
  </si>
  <si>
    <t>Ewan Le Carour</t>
  </si>
  <si>
    <t>Joffrey Sclear</t>
  </si>
  <si>
    <t>Clement Leberre</t>
  </si>
  <si>
    <t>Eliot Thillier</t>
  </si>
  <si>
    <t>Maxime Djo Ebala</t>
  </si>
  <si>
    <t>Ismael Kherzane</t>
  </si>
  <si>
    <t>Guigui Maiga</t>
  </si>
  <si>
    <t>Briag Guegan</t>
  </si>
  <si>
    <t>14.6</t>
  </si>
  <si>
    <t>16.6</t>
  </si>
  <si>
    <t>8.1</t>
  </si>
  <si>
    <t>v, Team</t>
  </si>
  <si>
    <t>v, AS Loon Plage Basket</t>
  </si>
  <si>
    <t>v, Aurore de Vitre</t>
  </si>
  <si>
    <t>v, Berck/Rang Du Fliers</t>
  </si>
  <si>
    <t>v, CEP Lorient</t>
  </si>
  <si>
    <t>v, Les Sables Vendee Basket</t>
  </si>
  <si>
    <t>v, Poissy Basket</t>
  </si>
  <si>
    <t>v, Quimper</t>
  </si>
  <si>
    <t>v, Rueil Athletic Club</t>
  </si>
  <si>
    <t>v, Toulouse Basket Club</t>
  </si>
  <si>
    <t>v, Union Basket Chartres Masculin</t>
  </si>
  <si>
    <t>v, Union Tarbes Lourdes Pyrennes Basket</t>
  </si>
  <si>
    <t>v, Union Tours Metropole Basket</t>
  </si>
  <si>
    <t>v, Vendee Challans Basket</t>
  </si>
  <si>
    <t>J-24</t>
  </si>
  <si>
    <t>J-25</t>
  </si>
  <si>
    <t>Drive</t>
  </si>
  <si>
    <t>QUI (10-3)</t>
  </si>
  <si>
    <t>URB (8-5)</t>
  </si>
  <si>
    <t>109.3</t>
  </si>
  <si>
    <t>104.2</t>
  </si>
  <si>
    <t>.613</t>
  </si>
  <si>
    <t>0.219</t>
  </si>
  <si>
    <t>0.100</t>
  </si>
  <si>
    <t>0.145</t>
  </si>
  <si>
    <t>.477</t>
  </si>
  <si>
    <t>0.141</t>
  </si>
  <si>
    <t>0.212</t>
  </si>
  <si>
    <t>0.313</t>
  </si>
  <si>
    <t>Antoine Wallez</t>
  </si>
  <si>
    <t>-3.0</t>
  </si>
  <si>
    <t>6.8</t>
  </si>
  <si>
    <t>Desmond Quincy-Jones</t>
  </si>
  <si>
    <t>32-62</t>
  </si>
  <si>
    <t>58.4</t>
  </si>
  <si>
    <t>51.6%</t>
  </si>
  <si>
    <t>46.2%</t>
  </si>
  <si>
    <t>69.2%</t>
  </si>
  <si>
    <t>26-64</t>
  </si>
  <si>
    <t>20-20</t>
  </si>
  <si>
    <t>70.0</t>
  </si>
  <si>
    <t>40.6%</t>
  </si>
  <si>
    <t>25.7%</t>
  </si>
  <si>
    <t>100.0%</t>
  </si>
  <si>
    <t>10.9p, 2.5r, 4.7a</t>
  </si>
  <si>
    <t>8.8p, 4.1r, 2.2a</t>
  </si>
  <si>
    <t>5.9p, 2.9r, 2.4a</t>
  </si>
  <si>
    <t>10.9p, 6.4r, 1.4a</t>
  </si>
  <si>
    <t>8.4p, 6.4r, 2.3a</t>
  </si>
  <si>
    <t>9.4p, 2.5r, 1.5a</t>
  </si>
  <si>
    <t>5.4p, 4r, 0.8a</t>
  </si>
  <si>
    <t>0p, 5r, 0a</t>
  </si>
  <si>
    <t>5p, 1.1r, 2.4a</t>
  </si>
  <si>
    <t>9.7p, 2.5r, 1.3a</t>
  </si>
  <si>
    <t>1.9p, 1.7r, 0.2a</t>
  </si>
  <si>
    <t>5.9p, 1.6r, 5a</t>
  </si>
  <si>
    <t>5.2p, 1.2r, 2.3a</t>
  </si>
  <si>
    <t>6p, 3.1r, 2.4a</t>
  </si>
  <si>
    <t>15.8p, 5.6r, 3a</t>
  </si>
  <si>
    <t>11.1p, 6.6r, 1.4a</t>
  </si>
  <si>
    <t>5.6p, 3.2r, 1a</t>
  </si>
  <si>
    <t>4.4p, 3.5r, 0.9a</t>
  </si>
  <si>
    <t>7.3p, 2.3r, 3.6a</t>
  </si>
  <si>
    <t>0.7p, 0r, 0a</t>
  </si>
  <si>
    <t>9/35</t>
  </si>
  <si>
    <t>%3pts</t>
  </si>
  <si>
    <t>3M adv</t>
  </si>
  <si>
    <t>3T adv</t>
  </si>
  <si>
    <t>%3pts adv</t>
  </si>
  <si>
    <t>Contexte global</t>
  </si>
  <si>
    <t>12/26</t>
  </si>
  <si>
    <t>9/13</t>
  </si>
  <si>
    <t>P5</t>
  </si>
  <si>
    <t>1m98</t>
  </si>
  <si>
    <t>P4</t>
  </si>
  <si>
    <t>Gaucher</t>
  </si>
  <si>
    <t>FRA</t>
  </si>
  <si>
    <t>1m99</t>
  </si>
  <si>
    <t>P3</t>
  </si>
  <si>
    <t>Droitier</t>
  </si>
  <si>
    <t>2m05</t>
  </si>
  <si>
    <t>1m93</t>
  </si>
  <si>
    <t>P2</t>
  </si>
  <si>
    <t>GBR</t>
  </si>
  <si>
    <t>1m80</t>
  </si>
  <si>
    <t>P1</t>
  </si>
  <si>
    <t>1m89</t>
  </si>
  <si>
    <t>USA</t>
  </si>
  <si>
    <t>SEN</t>
  </si>
  <si>
    <t>1m85</t>
  </si>
  <si>
    <t>2m06</t>
  </si>
  <si>
    <t>2m00</t>
  </si>
  <si>
    <t>2m04</t>
  </si>
  <si>
    <t>GUIN</t>
  </si>
  <si>
    <t>1m90</t>
  </si>
  <si>
    <t>1m88</t>
  </si>
  <si>
    <t>#23</t>
  </si>
  <si>
    <t>#21</t>
  </si>
  <si>
    <t>#25</t>
  </si>
  <si>
    <t>#4</t>
  </si>
  <si>
    <t>#7</t>
  </si>
  <si>
    <t>#22</t>
  </si>
  <si>
    <t>#26</t>
  </si>
  <si>
    <t>#10</t>
  </si>
  <si>
    <t>#5</t>
  </si>
  <si>
    <t>#77</t>
  </si>
  <si>
    <t>vs Chartres</t>
  </si>
  <si>
    <t>URB (12-12)</t>
  </si>
  <si>
    <t>VIT (12-12)</t>
  </si>
  <si>
    <t>93.0</t>
  </si>
  <si>
    <t>113.5</t>
  </si>
  <si>
    <t>VIT</t>
  </si>
  <si>
    <t>.537</t>
  </si>
  <si>
    <t>0.301</t>
  </si>
  <si>
    <t>0.226</t>
  </si>
  <si>
    <t>0.185</t>
  </si>
  <si>
    <t>.525</t>
  </si>
  <si>
    <t>0.178</t>
  </si>
  <si>
    <t>0.290</t>
  </si>
  <si>
    <t>0.311</t>
  </si>
  <si>
    <t>-1.8</t>
  </si>
  <si>
    <t>2.8</t>
  </si>
  <si>
    <t>7.2</t>
  </si>
  <si>
    <t>5.5</t>
  </si>
  <si>
    <t>1.2</t>
  </si>
  <si>
    <t>3.0</t>
  </si>
  <si>
    <t>10.2</t>
  </si>
  <si>
    <t>6.6</t>
  </si>
  <si>
    <t>5.8</t>
  </si>
  <si>
    <t>25-54</t>
  </si>
  <si>
    <t>40.6</t>
  </si>
  <si>
    <t>46.3%</t>
  </si>
  <si>
    <t>40.0%</t>
  </si>
  <si>
    <t>76.9%</t>
  </si>
  <si>
    <t>Vincent Fandelet</t>
  </si>
  <si>
    <t>9.2</t>
  </si>
  <si>
    <t>Warren Racine</t>
  </si>
  <si>
    <t>16.5</t>
  </si>
  <si>
    <t>Josh Ferguson</t>
  </si>
  <si>
    <t>Hugo Bequignon</t>
  </si>
  <si>
    <t>18.8</t>
  </si>
  <si>
    <t>Gaylor Lobela</t>
  </si>
  <si>
    <t>8.0</t>
  </si>
  <si>
    <t>Romain Gregoire</t>
  </si>
  <si>
    <t>-0.5</t>
  </si>
  <si>
    <t>Killian Incredule</t>
  </si>
  <si>
    <t>Alexis Racine</t>
  </si>
  <si>
    <t>-2.8</t>
  </si>
  <si>
    <t>26-61</t>
  </si>
  <si>
    <t>19-22</t>
  </si>
  <si>
    <t>72.0</t>
  </si>
  <si>
    <t>42.6%</t>
  </si>
  <si>
    <t>38.7%</t>
  </si>
  <si>
    <t>86.4%</t>
  </si>
  <si>
    <t>7.4p, 1.6r, 5a</t>
  </si>
  <si>
    <t>6.5p, 1.8r, 2a</t>
  </si>
  <si>
    <t>7p, 1.7r, 2.1a</t>
  </si>
  <si>
    <t>15.5p, 6.3r, 2.6a</t>
  </si>
  <si>
    <t>11.9p, 6.2r, 1.8a</t>
  </si>
  <si>
    <t>8.3p, 2.5r, 1.5a</t>
  </si>
  <si>
    <t>8.3p, 3r, 2.2a</t>
  </si>
  <si>
    <t>2.9p, 2.8r, 0.7a</t>
  </si>
  <si>
    <t>8.1p, 2.1r, 3.9a</t>
  </si>
  <si>
    <t>5.1p, 3.1r, 1.2a</t>
  </si>
  <si>
    <t>0.6p, 0.7r, 0.1a</t>
  </si>
  <si>
    <t>10p, 2.9r, 2.8a</t>
  </si>
  <si>
    <t>13p, 2.6r, 3.1a</t>
  </si>
  <si>
    <t>6.5p, 2.6r, 1.1a</t>
  </si>
  <si>
    <t>11.7p, 4.5r, 1.3a</t>
  </si>
  <si>
    <t>10.5p, 7.3r, 1.7a</t>
  </si>
  <si>
    <t>8.7p, 3.7r, 3.4a</t>
  </si>
  <si>
    <t>8p, 1.8r, 2.3a</t>
  </si>
  <si>
    <t>4.8p, 3.7r, 0.7a</t>
  </si>
  <si>
    <t>Besancon BCD</t>
  </si>
  <si>
    <t>Vs Chartres</t>
  </si>
  <si>
    <t>8/20</t>
  </si>
  <si>
    <t>10/13</t>
  </si>
  <si>
    <t>12/31</t>
  </si>
  <si>
    <t>Vs Vitré</t>
  </si>
  <si>
    <t>vs Vitré</t>
  </si>
  <si>
    <t>UBCM (11-6)</t>
  </si>
  <si>
    <t>URB (10-7)</t>
  </si>
  <si>
    <t>UBCM</t>
  </si>
  <si>
    <t>104.4</t>
  </si>
  <si>
    <t>109.1</t>
  </si>
  <si>
    <t>.629</t>
  </si>
  <si>
    <t>0.261</t>
  </si>
  <si>
    <t>0.148</t>
  </si>
  <si>
    <t>0.259</t>
  </si>
  <si>
    <t>.650</t>
  </si>
  <si>
    <t>0.225</t>
  </si>
  <si>
    <t>0.107</t>
  </si>
  <si>
    <t>0.233</t>
  </si>
  <si>
    <t>Max Kouguere</t>
  </si>
  <si>
    <t>10.8</t>
  </si>
  <si>
    <t>Marc-Antoine Pellin</t>
  </si>
  <si>
    <t>Ahmed Doumbia</t>
  </si>
  <si>
    <t>-4.0</t>
  </si>
  <si>
    <t>Mezie Offurum</t>
  </si>
  <si>
    <t>11.6</t>
  </si>
  <si>
    <t>Angelo Kouame</t>
  </si>
  <si>
    <t>Fabien Ateba</t>
  </si>
  <si>
    <t>-0.8</t>
  </si>
  <si>
    <t>Valentin Mukuna</t>
  </si>
  <si>
    <t>Thomas Prost</t>
  </si>
  <si>
    <t>Calvin Hippolyte</t>
  </si>
  <si>
    <t>4.5</t>
  </si>
  <si>
    <t>Florian Fortas</t>
  </si>
  <si>
    <t>8.5</t>
  </si>
  <si>
    <t>Lucas Thevenard</t>
  </si>
  <si>
    <t>6.9</t>
  </si>
  <si>
    <t>31-58</t>
  </si>
  <si>
    <t>15-22</t>
  </si>
  <si>
    <t>61.5</t>
  </si>
  <si>
    <t>53.4%</t>
  </si>
  <si>
    <t>44.0%</t>
  </si>
  <si>
    <t>68.2%</t>
  </si>
  <si>
    <t>2.2</t>
  </si>
  <si>
    <t>19.6</t>
  </si>
  <si>
    <t>11.9</t>
  </si>
  <si>
    <t>10.0</t>
  </si>
  <si>
    <t>14.8</t>
  </si>
  <si>
    <t>3.5</t>
  </si>
  <si>
    <t>0.5</t>
  </si>
  <si>
    <t>4.2</t>
  </si>
  <si>
    <t>34-60</t>
  </si>
  <si>
    <t>14-20</t>
  </si>
  <si>
    <t>76.8</t>
  </si>
  <si>
    <t>56.7%</t>
  </si>
  <si>
    <t>37.0%</t>
  </si>
  <si>
    <t>70.0%</t>
  </si>
  <si>
    <t>6.9p, 2.4r, 6.1a</t>
  </si>
  <si>
    <t>6.2p, 3.4r, 5.8a</t>
  </si>
  <si>
    <t>10.3p, 5.7r, 2.2a</t>
  </si>
  <si>
    <t>11p, 5.1r, 1.7a</t>
  </si>
  <si>
    <t>8p, 6.1r, 0.9a</t>
  </si>
  <si>
    <t>7p, 1.2r, 2.8a</t>
  </si>
  <si>
    <t>6.6p, 1.9r, 2.1a</t>
  </si>
  <si>
    <t>9.3p, 5.4r, 0.8a</t>
  </si>
  <si>
    <t>8.6p, 5.5r, 0.8a</t>
  </si>
  <si>
    <t>5.5p, 2.8r, 0.7a</t>
  </si>
  <si>
    <t>8p, 2r, 1.1a</t>
  </si>
  <si>
    <t>7.6p, 1.7r, 5.1a</t>
  </si>
  <si>
    <t>6.3p, 1.5r, 2.2a</t>
  </si>
  <si>
    <t>11.6p, 6.6r, 1.6a</t>
  </si>
  <si>
    <t>13.3p, 5.1r, 2.8a</t>
  </si>
  <si>
    <t>3.4p, 3.1r, 0.8a</t>
  </si>
  <si>
    <t>7.3p, 2.1r, 3.9a</t>
  </si>
  <si>
    <t>8.5p, 1.8r, 2.3a</t>
  </si>
  <si>
    <t>6.7p, 3.1r, 2.5a</t>
  </si>
  <si>
    <t>5.6p, 3r, 1.2a</t>
  </si>
  <si>
    <t>16p, 6.3r, 2.7a</t>
  </si>
  <si>
    <t>10/27</t>
  </si>
  <si>
    <t>11/25</t>
  </si>
  <si>
    <t>Total Match1</t>
  </si>
  <si>
    <t>Dernière colonne</t>
  </si>
  <si>
    <t>dernière ligne</t>
  </si>
  <si>
    <t>Total match2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</si>
</sst>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"/>
    <numFmt numFmtId="165" formatCode="0.0&quot; pts&quot;"/>
    <numFmt numFmtId="166" formatCode="0.000"/>
    <numFmt numFmtId="167" formatCode="0.0%"/>
  </numFmts>
  <fonts count="33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00B050"/>
      <name val="Calibri"/>
      <family val="2"/>
    </font>
    <font>
      <sz val="11"/>
      <color rgb="FFFF0000"/>
      <name val="Calibri"/>
      <family val="2"/>
    </font>
    <font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57BF23"/>
      <name val="Calibri"/>
      <family val="2"/>
      <scheme val="minor"/>
    </font>
    <font>
      <sz val="10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4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rgb="FF00B050"/>
      <name val="Calibri (Corps)"/>
    </font>
    <font>
      <b/>
      <sz val="1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0"/>
      <color rgb="FF000000"/>
      <name val="Tahoma"/>
      <family val="2"/>
    </font>
    <font>
      <sz val="10"/>
      <color rgb="FF000000"/>
      <name val="Tahoma"/>
      <family val="2"/>
    </font>
    <font>
      <sz val="12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BCBCB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6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rgb="FFFFFF00"/>
      </top>
      <bottom/>
      <diagonal/>
    </border>
  </borders>
  <cellStyleXfs count="4">
    <xf numFmtId="0" fontId="0" fillId="0" borderId="0"/>
    <xf numFmtId="0" fontId="13" fillId="0" borderId="0" applyNumberFormat="0" applyFill="0" applyBorder="0" applyAlignment="0" applyProtection="0"/>
    <xf numFmtId="0" fontId="1" fillId="0" borderId="0"/>
    <xf numFmtId="9" fontId="12" fillId="0" borderId="0" applyFont="0" applyFill="0" applyBorder="0" applyAlignment="0" applyProtection="0"/>
  </cellStyleXfs>
  <cellXfs count="316">
    <xf numFmtId="0" fontId="0" fillId="0" borderId="0" xfId="0"/>
    <xf numFmtId="0" fontId="0" fillId="0" borderId="0" xfId="0" applyAlignment="1">
      <alignment vertical="center"/>
    </xf>
    <xf numFmtId="0" fontId="15" fillId="0" borderId="0" xfId="0" applyFont="1" applyAlignment="1">
      <alignment horizontal="center" vertical="center" wrapText="1"/>
    </xf>
    <xf numFmtId="0" fontId="1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vertical="center" wrapText="1"/>
    </xf>
    <xf numFmtId="0" fontId="13" fillId="0" borderId="0" xfId="1" applyAlignment="1">
      <alignment vertical="center" wrapText="1"/>
    </xf>
    <xf numFmtId="0" fontId="12" fillId="0" borderId="0" xfId="0" applyFont="1"/>
    <xf numFmtId="0" fontId="12" fillId="0" borderId="0" xfId="1" applyFont="1" applyAlignment="1">
      <alignment vertical="center" wrapText="1"/>
    </xf>
    <xf numFmtId="0" fontId="14" fillId="0" borderId="0" xfId="0" applyFont="1" applyAlignment="1">
      <alignment horizontal="center" vertical="center"/>
    </xf>
    <xf numFmtId="16" fontId="16" fillId="0" borderId="0" xfId="0" applyNumberFormat="1" applyFont="1" applyAlignment="1">
      <alignment vertical="center" wrapText="1"/>
    </xf>
    <xf numFmtId="0" fontId="18" fillId="0" borderId="0" xfId="0" applyFont="1" applyAlignment="1">
      <alignment vertical="center" wrapText="1"/>
    </xf>
    <xf numFmtId="0" fontId="19" fillId="0" borderId="0" xfId="0" applyFont="1" applyAlignment="1">
      <alignment vertical="center" wrapText="1"/>
    </xf>
    <xf numFmtId="17" fontId="16" fillId="0" borderId="0" xfId="0" applyNumberFormat="1" applyFont="1" applyAlignment="1">
      <alignment vertical="center" wrapText="1"/>
    </xf>
    <xf numFmtId="0" fontId="22" fillId="0" borderId="0" xfId="0" applyFont="1" applyAlignment="1">
      <alignment vertical="center" wrapText="1"/>
    </xf>
    <xf numFmtId="0" fontId="15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23" fillId="0" borderId="0" xfId="0" applyFont="1" applyAlignment="1">
      <alignment horizontal="center" vertical="center" wrapText="1"/>
    </xf>
    <xf numFmtId="0" fontId="12" fillId="0" borderId="0" xfId="1" applyNumberFormat="1" applyFont="1" applyAlignment="1">
      <alignment vertical="center" wrapText="1"/>
    </xf>
    <xf numFmtId="0" fontId="24" fillId="0" borderId="0" xfId="0" applyFont="1" applyAlignment="1">
      <alignment vertical="center" wrapText="1"/>
    </xf>
    <xf numFmtId="0" fontId="15" fillId="0" borderId="0" xfId="0" applyFont="1" applyAlignment="1">
      <alignment horizontal="left" vertical="top" wrapText="1"/>
    </xf>
    <xf numFmtId="0" fontId="16" fillId="0" borderId="0" xfId="0" applyFont="1" applyAlignment="1">
      <alignment horizontal="left" vertical="top" wrapText="1"/>
    </xf>
    <xf numFmtId="0" fontId="20" fillId="0" borderId="1" xfId="0" applyFont="1" applyBorder="1" applyAlignment="1">
      <alignment horizontal="center" vertical="center"/>
    </xf>
    <xf numFmtId="0" fontId="26" fillId="6" borderId="1" xfId="0" applyFont="1" applyFill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2" fontId="20" fillId="0" borderId="1" xfId="0" applyNumberFormat="1" applyFont="1" applyBorder="1" applyAlignment="1">
      <alignment horizontal="center" vertical="center"/>
    </xf>
    <xf numFmtId="166" fontId="20" fillId="6" borderId="1" xfId="0" applyNumberFormat="1" applyFont="1" applyFill="1" applyBorder="1" applyAlignment="1">
      <alignment horizontal="center" vertical="center"/>
    </xf>
    <xf numFmtId="10" fontId="20" fillId="0" borderId="1" xfId="3" applyNumberFormat="1" applyFont="1" applyBorder="1" applyAlignment="1">
      <alignment horizontal="center" vertical="center"/>
    </xf>
    <xf numFmtId="2" fontId="20" fillId="0" borderId="1" xfId="3" applyNumberFormat="1" applyFont="1" applyBorder="1" applyAlignment="1">
      <alignment horizontal="center" vertical="center"/>
    </xf>
    <xf numFmtId="166" fontId="20" fillId="3" borderId="1" xfId="0" applyNumberFormat="1" applyFont="1" applyFill="1" applyBorder="1" applyAlignment="1">
      <alignment horizontal="center" vertical="center"/>
    </xf>
    <xf numFmtId="0" fontId="20" fillId="0" borderId="51" xfId="0" applyFont="1" applyBorder="1" applyAlignment="1">
      <alignment horizontal="center" vertical="center"/>
    </xf>
    <xf numFmtId="0" fontId="26" fillId="6" borderId="51" xfId="0" applyFont="1" applyFill="1" applyBorder="1" applyAlignment="1">
      <alignment horizontal="center" vertical="center"/>
    </xf>
    <xf numFmtId="166" fontId="20" fillId="0" borderId="1" xfId="0" applyNumberFormat="1" applyFont="1" applyBorder="1" applyAlignment="1">
      <alignment horizontal="center" vertical="center"/>
    </xf>
    <xf numFmtId="0" fontId="26" fillId="7" borderId="1" xfId="0" applyFont="1" applyFill="1" applyBorder="1" applyAlignment="1">
      <alignment horizontal="center" vertical="center"/>
    </xf>
    <xf numFmtId="166" fontId="26" fillId="7" borderId="1" xfId="0" applyNumberFormat="1" applyFont="1" applyFill="1" applyBorder="1" applyAlignment="1">
      <alignment horizontal="center" vertical="center"/>
    </xf>
    <xf numFmtId="2" fontId="26" fillId="7" borderId="1" xfId="0" applyNumberFormat="1" applyFont="1" applyFill="1" applyBorder="1" applyAlignment="1">
      <alignment horizontal="center" vertical="center"/>
    </xf>
    <xf numFmtId="10" fontId="26" fillId="7" borderId="1" xfId="3" applyNumberFormat="1" applyFont="1" applyFill="1" applyBorder="1" applyAlignment="1">
      <alignment horizontal="center" vertical="center"/>
    </xf>
    <xf numFmtId="46" fontId="16" fillId="0" borderId="0" xfId="0" applyNumberFormat="1" applyFont="1" applyAlignment="1">
      <alignment vertical="center" wrapText="1"/>
    </xf>
    <xf numFmtId="20" fontId="16" fillId="0" borderId="0" xfId="0" applyNumberFormat="1" applyFont="1" applyAlignment="1">
      <alignment vertical="center" wrapText="1"/>
    </xf>
    <xf numFmtId="0" fontId="20" fillId="0" borderId="0" xfId="0" applyFont="1"/>
    <xf numFmtId="0" fontId="26" fillId="0" borderId="0" xfId="0" applyFont="1" applyAlignment="1">
      <alignment horizontal="center" vertical="center" wrapText="1"/>
    </xf>
    <xf numFmtId="0" fontId="26" fillId="8" borderId="0" xfId="0" applyFont="1" applyFill="1"/>
    <xf numFmtId="0" fontId="26" fillId="8" borderId="0" xfId="0" applyFont="1" applyFill="1" applyAlignment="1">
      <alignment horizontal="center" vertical="center"/>
    </xf>
    <xf numFmtId="49" fontId="0" fillId="0" borderId="0" xfId="0" applyNumberFormat="1"/>
    <xf numFmtId="0" fontId="28" fillId="0" borderId="0" xfId="0" applyFont="1"/>
    <xf numFmtId="2" fontId="26" fillId="7" borderId="51" xfId="0" applyNumberFormat="1" applyFont="1" applyFill="1" applyBorder="1" applyAlignment="1">
      <alignment horizontal="center" vertical="center"/>
    </xf>
    <xf numFmtId="166" fontId="26" fillId="7" borderId="51" xfId="0" applyNumberFormat="1" applyFont="1" applyFill="1" applyBorder="1" applyAlignment="1">
      <alignment horizontal="center" vertical="center"/>
    </xf>
    <xf numFmtId="10" fontId="26" fillId="7" borderId="51" xfId="3" applyNumberFormat="1" applyFont="1" applyFill="1" applyBorder="1" applyAlignment="1">
      <alignment horizontal="center" vertical="center"/>
    </xf>
    <xf numFmtId="166" fontId="26" fillId="0" borderId="0" xfId="0" applyNumberFormat="1" applyFont="1" applyAlignment="1">
      <alignment horizontal="center"/>
    </xf>
    <xf numFmtId="166" fontId="20" fillId="0" borderId="0" xfId="0" applyNumberFormat="1" applyFont="1" applyAlignment="1">
      <alignment horizontal="center" vertical="center"/>
    </xf>
    <xf numFmtId="166" fontId="20" fillId="0" borderId="1" xfId="3" applyNumberFormat="1" applyFont="1" applyBorder="1" applyAlignment="1">
      <alignment horizontal="center" vertical="center"/>
    </xf>
    <xf numFmtId="2" fontId="20" fillId="0" borderId="0" xfId="3" applyNumberFormat="1" applyFont="1" applyBorder="1" applyAlignment="1">
      <alignment horizontal="center" vertical="center"/>
    </xf>
    <xf numFmtId="2" fontId="20" fillId="0" borderId="0" xfId="0" applyNumberFormat="1" applyFont="1" applyAlignment="1">
      <alignment horizontal="center" vertical="center"/>
    </xf>
    <xf numFmtId="166" fontId="26" fillId="7" borderId="1" xfId="0" applyNumberFormat="1" applyFont="1" applyFill="1" applyBorder="1" applyAlignment="1">
      <alignment horizontal="center"/>
    </xf>
    <xf numFmtId="166" fontId="26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 wrapText="1"/>
    </xf>
    <xf numFmtId="49" fontId="20" fillId="0" borderId="0" xfId="0" applyNumberFormat="1" applyFont="1" applyAlignment="1">
      <alignment horizontal="center" vertical="center" wrapText="1"/>
    </xf>
    <xf numFmtId="0" fontId="20" fillId="0" borderId="0" xfId="0" applyFont="1" applyAlignment="1">
      <alignment horizontal="center" wrapText="1"/>
    </xf>
    <xf numFmtId="9" fontId="20" fillId="0" borderId="0" xfId="3" applyFont="1" applyFill="1" applyAlignment="1">
      <alignment horizontal="center" vertical="center"/>
    </xf>
    <xf numFmtId="2" fontId="26" fillId="0" borderId="0" xfId="0" applyNumberFormat="1" applyFont="1" applyAlignment="1">
      <alignment horizontal="center" vertical="center"/>
    </xf>
    <xf numFmtId="166" fontId="26" fillId="7" borderId="1" xfId="3" applyNumberFormat="1" applyFont="1" applyFill="1" applyBorder="1" applyAlignment="1">
      <alignment horizontal="center"/>
    </xf>
    <xf numFmtId="0" fontId="26" fillId="0" borderId="0" xfId="0" applyFont="1" applyAlignment="1">
      <alignment horizontal="center" vertical="center"/>
    </xf>
    <xf numFmtId="9" fontId="26" fillId="0" borderId="0" xfId="3" applyFont="1" applyFill="1" applyAlignment="1">
      <alignment horizontal="center" vertical="center"/>
    </xf>
    <xf numFmtId="0" fontId="26" fillId="0" borderId="0" xfId="0" applyFont="1" applyAlignment="1">
      <alignment horizontal="center"/>
    </xf>
    <xf numFmtId="0" fontId="20" fillId="6" borderId="1" xfId="0" applyFont="1" applyFill="1" applyBorder="1" applyAlignment="1">
      <alignment horizontal="center" vertical="center"/>
    </xf>
    <xf numFmtId="0" fontId="5" fillId="0" borderId="0" xfId="0" applyFont="1"/>
    <xf numFmtId="0" fontId="26" fillId="0" borderId="53" xfId="0" applyFont="1" applyBorder="1" applyAlignment="1">
      <alignment horizontal="center" vertical="center" wrapText="1"/>
    </xf>
    <xf numFmtId="167" fontId="20" fillId="0" borderId="1" xfId="3" applyNumberFormat="1" applyFont="1" applyBorder="1" applyAlignment="1">
      <alignment horizontal="center" vertical="center"/>
    </xf>
    <xf numFmtId="9" fontId="26" fillId="8" borderId="54" xfId="3" applyFont="1" applyFill="1" applyBorder="1" applyAlignment="1">
      <alignment horizontal="center" vertical="center"/>
    </xf>
    <xf numFmtId="10" fontId="26" fillId="8" borderId="54" xfId="3" applyNumberFormat="1" applyFont="1" applyFill="1" applyBorder="1" applyAlignment="1">
      <alignment horizontal="center" vertical="center"/>
    </xf>
    <xf numFmtId="0" fontId="26" fillId="8" borderId="0" xfId="0" applyFont="1" applyFill="1" applyAlignment="1">
      <alignment horizontal="center"/>
    </xf>
    <xf numFmtId="9" fontId="26" fillId="8" borderId="0" xfId="3" applyFont="1" applyFill="1" applyAlignment="1">
      <alignment horizontal="center" vertical="center"/>
    </xf>
    <xf numFmtId="2" fontId="26" fillId="8" borderId="0" xfId="3" applyNumberFormat="1" applyFont="1" applyFill="1" applyAlignment="1">
      <alignment horizontal="center" vertical="center"/>
    </xf>
    <xf numFmtId="9" fontId="26" fillId="0" borderId="54" xfId="3" applyFont="1" applyFill="1" applyBorder="1" applyAlignment="1">
      <alignment horizontal="center" vertical="center"/>
    </xf>
    <xf numFmtId="10" fontId="20" fillId="0" borderId="54" xfId="3" applyNumberFormat="1" applyFont="1" applyBorder="1" applyAlignment="1">
      <alignment horizontal="center" vertical="center"/>
    </xf>
    <xf numFmtId="2" fontId="20" fillId="0" borderId="0" xfId="3" applyNumberFormat="1" applyFont="1" applyFill="1" applyAlignment="1">
      <alignment horizontal="center" vertical="center"/>
    </xf>
    <xf numFmtId="9" fontId="20" fillId="0" borderId="54" xfId="3" applyFont="1" applyFill="1" applyBorder="1" applyAlignment="1">
      <alignment horizontal="center" vertical="center"/>
    </xf>
    <xf numFmtId="9" fontId="20" fillId="0" borderId="54" xfId="3" applyFont="1" applyBorder="1" applyAlignment="1">
      <alignment horizontal="center" vertical="center"/>
    </xf>
    <xf numFmtId="9" fontId="20" fillId="0" borderId="55" xfId="3" applyFont="1" applyFill="1" applyBorder="1" applyAlignment="1">
      <alignment horizontal="center" vertical="center"/>
    </xf>
    <xf numFmtId="10" fontId="26" fillId="0" borderId="0" xfId="3" applyNumberFormat="1" applyFont="1" applyFill="1" applyBorder="1" applyAlignment="1">
      <alignment horizontal="center" vertical="center"/>
    </xf>
    <xf numFmtId="166" fontId="26" fillId="0" borderId="0" xfId="3" applyNumberFormat="1" applyFont="1" applyFill="1" applyBorder="1" applyAlignment="1">
      <alignment horizontal="center"/>
    </xf>
    <xf numFmtId="10" fontId="20" fillId="0" borderId="0" xfId="3" applyNumberFormat="1" applyFont="1" applyFill="1" applyBorder="1" applyAlignment="1">
      <alignment horizontal="center" vertical="center"/>
    </xf>
    <xf numFmtId="167" fontId="26" fillId="7" borderId="1" xfId="3" applyNumberFormat="1" applyFont="1" applyFill="1" applyBorder="1" applyAlignment="1">
      <alignment horizontal="center" vertical="center"/>
    </xf>
    <xf numFmtId="166" fontId="26" fillId="0" borderId="1" xfId="0" applyNumberFormat="1" applyFont="1" applyBorder="1" applyAlignment="1">
      <alignment horizontal="center" vertical="center"/>
    </xf>
    <xf numFmtId="10" fontId="26" fillId="0" borderId="1" xfId="3" applyNumberFormat="1" applyFont="1" applyBorder="1" applyAlignment="1">
      <alignment horizontal="center"/>
    </xf>
    <xf numFmtId="0" fontId="27" fillId="0" borderId="0" xfId="0" applyFont="1" applyAlignment="1">
      <alignment vertical="center"/>
    </xf>
    <xf numFmtId="0" fontId="28" fillId="0" borderId="0" xfId="0" applyFont="1" applyAlignment="1">
      <alignment vertical="center"/>
    </xf>
    <xf numFmtId="0" fontId="20" fillId="0" borderId="0" xfId="0" applyFont="1" applyAlignment="1">
      <alignment vertical="center"/>
    </xf>
    <xf numFmtId="49" fontId="26" fillId="8" borderId="0" xfId="0" applyNumberFormat="1" applyFont="1" applyFill="1" applyAlignment="1">
      <alignment horizontal="center" vertical="center"/>
    </xf>
    <xf numFmtId="2" fontId="26" fillId="8" borderId="0" xfId="0" applyNumberFormat="1" applyFont="1" applyFill="1" applyAlignment="1">
      <alignment horizontal="center" vertical="center"/>
    </xf>
    <xf numFmtId="0" fontId="32" fillId="0" borderId="0" xfId="1" applyFont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27" fillId="0" borderId="65" xfId="0" applyFont="1" applyBorder="1" applyAlignment="1">
      <alignment vertical="center"/>
    </xf>
    <xf numFmtId="164" fontId="3" fillId="0" borderId="1" xfId="0" applyNumberFormat="1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5" borderId="30" xfId="0" applyFill="1" applyBorder="1" applyAlignment="1">
      <alignment horizontal="center"/>
    </xf>
    <xf numFmtId="0" fontId="0" fillId="5" borderId="50" xfId="0" applyFill="1" applyBorder="1" applyAlignment="1">
      <alignment horizontal="center"/>
    </xf>
    <xf numFmtId="1" fontId="3" fillId="0" borderId="1" xfId="0" applyNumberFormat="1" applyFont="1" applyBorder="1" applyAlignment="1">
      <alignment horizontal="center" vertical="center"/>
    </xf>
    <xf numFmtId="1" fontId="3" fillId="0" borderId="10" xfId="0" applyNumberFormat="1" applyFont="1" applyBorder="1" applyAlignment="1">
      <alignment horizontal="center" vertical="center"/>
    </xf>
    <xf numFmtId="0" fontId="8" fillId="3" borderId="39" xfId="0" applyFont="1" applyFill="1" applyBorder="1" applyAlignment="1">
      <alignment horizontal="center" vertical="center"/>
    </xf>
    <xf numFmtId="0" fontId="8" fillId="3" borderId="40" xfId="0" applyFont="1" applyFill="1" applyBorder="1" applyAlignment="1">
      <alignment horizontal="center" vertical="center"/>
    </xf>
    <xf numFmtId="0" fontId="8" fillId="3" borderId="41" xfId="0" applyFont="1" applyFill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164" fontId="3" fillId="0" borderId="21" xfId="0" applyNumberFormat="1" applyFont="1" applyBorder="1" applyAlignment="1">
      <alignment horizontal="center" vertical="center"/>
    </xf>
    <xf numFmtId="164" fontId="3" fillId="0" borderId="17" xfId="0" applyNumberFormat="1" applyFont="1" applyBorder="1" applyAlignment="1">
      <alignment horizontal="center" vertical="center"/>
    </xf>
    <xf numFmtId="0" fontId="11" fillId="4" borderId="27" xfId="0" applyFont="1" applyFill="1" applyBorder="1" applyAlignment="1">
      <alignment horizontal="center" vertical="center"/>
    </xf>
    <xf numFmtId="0" fontId="11" fillId="4" borderId="28" xfId="0" applyFont="1" applyFill="1" applyBorder="1" applyAlignment="1">
      <alignment horizontal="center" vertical="center"/>
    </xf>
    <xf numFmtId="0" fontId="8" fillId="4" borderId="28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9" fillId="0" borderId="9" xfId="0" applyFont="1" applyBorder="1" applyAlignment="1">
      <alignment horizontal="left" vertic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9" fillId="0" borderId="1" xfId="0" applyFont="1" applyBorder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0" fontId="0" fillId="5" borderId="1" xfId="0" applyFill="1" applyBorder="1" applyAlignment="1">
      <alignment horizontal="center" vertical="center"/>
    </xf>
    <xf numFmtId="0" fontId="0" fillId="5" borderId="6" xfId="0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10" fillId="0" borderId="30" xfId="0" applyFont="1" applyBorder="1" applyAlignment="1">
      <alignment horizontal="left" vertical="center"/>
    </xf>
    <xf numFmtId="0" fontId="10" fillId="0" borderId="49" xfId="0" applyFont="1" applyBorder="1" applyAlignment="1">
      <alignment horizontal="left" vertical="center"/>
    </xf>
    <xf numFmtId="0" fontId="10" fillId="0" borderId="2" xfId="0" applyFont="1" applyBorder="1" applyAlignment="1">
      <alignment horizontal="left" vertical="center"/>
    </xf>
    <xf numFmtId="164" fontId="3" fillId="0" borderId="42" xfId="0" applyNumberFormat="1" applyFont="1" applyBorder="1" applyAlignment="1">
      <alignment horizontal="center" vertical="center"/>
    </xf>
    <xf numFmtId="164" fontId="3" fillId="0" borderId="43" xfId="0" applyNumberFormat="1" applyFont="1" applyBorder="1" applyAlignment="1">
      <alignment horizontal="center" vertical="center"/>
    </xf>
    <xf numFmtId="0" fontId="6" fillId="0" borderId="30" xfId="0" applyFont="1" applyBorder="1" applyAlignment="1">
      <alignment horizontal="left"/>
    </xf>
    <xf numFmtId="0" fontId="6" fillId="0" borderId="49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1" fontId="3" fillId="0" borderId="14" xfId="0" applyNumberFormat="1" applyFont="1" applyBorder="1" applyAlignment="1">
      <alignment horizontal="center" vertical="center"/>
    </xf>
    <xf numFmtId="1" fontId="3" fillId="0" borderId="42" xfId="0" applyNumberFormat="1" applyFont="1" applyBorder="1" applyAlignment="1">
      <alignment horizontal="center" vertical="center"/>
    </xf>
    <xf numFmtId="1" fontId="3" fillId="0" borderId="21" xfId="0" applyNumberFormat="1" applyFont="1" applyBorder="1" applyAlignment="1">
      <alignment horizontal="center" vertical="center"/>
    </xf>
    <xf numFmtId="1" fontId="3" fillId="0" borderId="43" xfId="0" applyNumberFormat="1" applyFont="1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6" xfId="0" applyBorder="1" applyAlignment="1">
      <alignment horizontal="center"/>
    </xf>
    <xf numFmtId="0" fontId="21" fillId="6" borderId="0" xfId="0" applyFont="1" applyFill="1" applyAlignment="1">
      <alignment horizontal="center" vertical="center"/>
    </xf>
    <xf numFmtId="0" fontId="21" fillId="3" borderId="0" xfId="0" applyFont="1" applyFill="1" applyAlignment="1">
      <alignment horizontal="center" vertical="center"/>
    </xf>
    <xf numFmtId="165" fontId="20" fillId="0" borderId="2" xfId="0" applyNumberFormat="1" applyFont="1" applyBorder="1" applyAlignment="1">
      <alignment horizontal="center" vertical="center"/>
    </xf>
    <xf numFmtId="165" fontId="20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8" fillId="4" borderId="27" xfId="0" applyFont="1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165" fontId="20" fillId="0" borderId="5" xfId="0" applyNumberFormat="1" applyFont="1" applyBorder="1" applyAlignment="1">
      <alignment horizontal="center" vertical="center"/>
    </xf>
    <xf numFmtId="165" fontId="20" fillId="0" borderId="7" xfId="0" applyNumberFormat="1" applyFont="1" applyBorder="1" applyAlignment="1">
      <alignment horizontal="center" vertical="center"/>
    </xf>
    <xf numFmtId="165" fontId="20" fillId="0" borderId="22" xfId="0" applyNumberFormat="1" applyFont="1" applyBorder="1" applyAlignment="1">
      <alignment horizontal="center" vertical="center"/>
    </xf>
    <xf numFmtId="165" fontId="20" fillId="0" borderId="10" xfId="0" applyNumberFormat="1" applyFont="1" applyBorder="1" applyAlignment="1">
      <alignment horizontal="center" vertical="center"/>
    </xf>
    <xf numFmtId="165" fontId="20" fillId="0" borderId="6" xfId="0" applyNumberFormat="1" applyFont="1" applyBorder="1" applyAlignment="1">
      <alignment horizontal="center" vertical="center"/>
    </xf>
    <xf numFmtId="165" fontId="20" fillId="0" borderId="8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8" fillId="3" borderId="28" xfId="0" applyFont="1" applyFill="1" applyBorder="1" applyAlignment="1">
      <alignment horizontal="center" vertical="center"/>
    </xf>
    <xf numFmtId="0" fontId="8" fillId="3" borderId="29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0" fontId="21" fillId="0" borderId="3" xfId="0" applyFont="1" applyBorder="1" applyAlignment="1">
      <alignment horizontal="center" vertical="center" wrapText="1"/>
    </xf>
    <xf numFmtId="0" fontId="21" fillId="0" borderId="18" xfId="0" applyFont="1" applyBorder="1" applyAlignment="1">
      <alignment horizontal="center" vertical="center" wrapText="1"/>
    </xf>
    <xf numFmtId="0" fontId="21" fillId="0" borderId="9" xfId="0" applyFont="1" applyBorder="1" applyAlignment="1">
      <alignment horizontal="center" vertical="center"/>
    </xf>
    <xf numFmtId="0" fontId="21" fillId="0" borderId="5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0" fontId="21" fillId="0" borderId="22" xfId="0" applyFont="1" applyBorder="1" applyAlignment="1">
      <alignment horizontal="center" vertical="center"/>
    </xf>
    <xf numFmtId="0" fontId="21" fillId="0" borderId="10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17" fillId="2" borderId="11" xfId="0" applyFont="1" applyFill="1" applyBorder="1" applyAlignment="1">
      <alignment horizontal="center" vertical="center" textRotation="90"/>
    </xf>
    <xf numFmtId="0" fontId="17" fillId="2" borderId="12" xfId="0" applyFont="1" applyFill="1" applyBorder="1" applyAlignment="1">
      <alignment horizontal="center" vertical="center" textRotation="90"/>
    </xf>
    <xf numFmtId="0" fontId="5" fillId="0" borderId="10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textRotation="90"/>
    </xf>
    <xf numFmtId="0" fontId="1" fillId="2" borderId="13" xfId="0" applyFont="1" applyFill="1" applyBorder="1" applyAlignment="1">
      <alignment horizontal="center" vertical="center" textRotation="90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43" xfId="0" applyBorder="1" applyAlignment="1">
      <alignment horizontal="center"/>
    </xf>
    <xf numFmtId="0" fontId="9" fillId="0" borderId="19" xfId="0" applyFont="1" applyBorder="1" applyAlignment="1">
      <alignment horizontal="left" vertical="top"/>
    </xf>
    <xf numFmtId="0" fontId="9" fillId="0" borderId="23" xfId="0" applyFont="1" applyBorder="1" applyAlignment="1">
      <alignment horizontal="left" vertical="top"/>
    </xf>
    <xf numFmtId="0" fontId="9" fillId="0" borderId="18" xfId="0" applyFont="1" applyBorder="1" applyAlignment="1">
      <alignment horizontal="left" vertical="top"/>
    </xf>
    <xf numFmtId="0" fontId="9" fillId="0" borderId="30" xfId="0" applyFont="1" applyBorder="1" applyAlignment="1">
      <alignment horizontal="left" vertical="top"/>
    </xf>
    <xf numFmtId="0" fontId="9" fillId="0" borderId="49" xfId="0" applyFont="1" applyBorder="1" applyAlignment="1">
      <alignment horizontal="left" vertical="top"/>
    </xf>
    <xf numFmtId="0" fontId="9" fillId="0" borderId="2" xfId="0" applyFont="1" applyBorder="1" applyAlignment="1">
      <alignment horizontal="left" vertical="top"/>
    </xf>
    <xf numFmtId="3" fontId="3" fillId="0" borderId="14" xfId="0" applyNumberFormat="1" applyFont="1" applyBorder="1" applyAlignment="1">
      <alignment horizontal="center" vertical="center"/>
    </xf>
    <xf numFmtId="3" fontId="3" fillId="0" borderId="42" xfId="0" applyNumberFormat="1" applyFont="1" applyBorder="1" applyAlignment="1">
      <alignment horizontal="center" vertical="center"/>
    </xf>
    <xf numFmtId="3" fontId="3" fillId="0" borderId="21" xfId="0" applyNumberFormat="1" applyFont="1" applyBorder="1" applyAlignment="1">
      <alignment horizontal="center" vertical="center"/>
    </xf>
    <xf numFmtId="3" fontId="3" fillId="0" borderId="43" xfId="0" applyNumberFormat="1" applyFont="1" applyBorder="1" applyAlignment="1">
      <alignment horizontal="center" vertical="center"/>
    </xf>
    <xf numFmtId="0" fontId="9" fillId="0" borderId="25" xfId="0" applyFont="1" applyBorder="1" applyAlignment="1">
      <alignment horizontal="left" vertical="center"/>
    </xf>
    <xf numFmtId="0" fontId="0" fillId="0" borderId="0" xfId="0" applyAlignment="1">
      <alignment horizontal="left" vertical="top"/>
    </xf>
    <xf numFmtId="0" fontId="9" fillId="0" borderId="30" xfId="0" applyFont="1" applyBorder="1" applyAlignment="1">
      <alignment horizontal="left" vertical="center"/>
    </xf>
    <xf numFmtId="0" fontId="9" fillId="0" borderId="49" xfId="0" applyFont="1" applyBorder="1" applyAlignment="1">
      <alignment horizontal="left" vertical="center"/>
    </xf>
    <xf numFmtId="0" fontId="9" fillId="0" borderId="2" xfId="0" applyFont="1" applyBorder="1" applyAlignment="1">
      <alignment horizontal="left" vertical="center"/>
    </xf>
    <xf numFmtId="0" fontId="25" fillId="0" borderId="19" xfId="0" applyFont="1" applyBorder="1" applyAlignment="1">
      <alignment vertical="center"/>
    </xf>
    <xf numFmtId="0" fontId="25" fillId="0" borderId="23" xfId="0" applyFont="1" applyBorder="1" applyAlignment="1">
      <alignment vertical="center"/>
    </xf>
    <xf numFmtId="0" fontId="25" fillId="0" borderId="18" xfId="0" applyFont="1" applyBorder="1" applyAlignment="1">
      <alignment vertical="center"/>
    </xf>
    <xf numFmtId="0" fontId="25" fillId="0" borderId="30" xfId="0" applyFont="1" applyBorder="1" applyAlignment="1">
      <alignment vertical="center"/>
    </xf>
    <xf numFmtId="0" fontId="25" fillId="0" borderId="49" xfId="0" applyFont="1" applyBorder="1" applyAlignment="1">
      <alignment vertical="center"/>
    </xf>
    <xf numFmtId="0" fontId="25" fillId="0" borderId="2" xfId="0" applyFont="1" applyBorder="1" applyAlignment="1">
      <alignment vertical="center"/>
    </xf>
    <xf numFmtId="0" fontId="25" fillId="0" borderId="1" xfId="0" applyFont="1" applyBorder="1" applyAlignment="1">
      <alignment horizontal="left" vertical="center"/>
    </xf>
    <xf numFmtId="0" fontId="9" fillId="0" borderId="19" xfId="0" applyFont="1" applyBorder="1" applyAlignment="1">
      <alignment horizontal="left" vertical="center"/>
    </xf>
    <xf numFmtId="0" fontId="9" fillId="0" borderId="23" xfId="0" applyFont="1" applyBorder="1" applyAlignment="1">
      <alignment horizontal="left" vertical="center"/>
    </xf>
    <xf numFmtId="0" fontId="9" fillId="0" borderId="18" xfId="0" applyFont="1" applyBorder="1" applyAlignment="1">
      <alignment horizontal="left" vertical="center"/>
    </xf>
    <xf numFmtId="0" fontId="22" fillId="0" borderId="0" xfId="0" applyFont="1" applyAlignment="1">
      <alignment vertical="center" wrapText="1"/>
    </xf>
    <xf numFmtId="0" fontId="13" fillId="0" borderId="0" xfId="1" applyAlignment="1">
      <alignment vertical="center" wrapText="1"/>
    </xf>
    <xf numFmtId="0" fontId="28" fillId="0" borderId="0" xfId="0" applyFont="1" applyAlignment="1">
      <alignment horizontal="center" wrapText="1"/>
    </xf>
    <xf numFmtId="0" fontId="28" fillId="0" borderId="0" xfId="0" applyFont="1" applyAlignment="1">
      <alignment horizontal="center"/>
    </xf>
    <xf numFmtId="0" fontId="5" fillId="6" borderId="10" xfId="0" applyFont="1" applyFill="1" applyBorder="1" applyAlignment="1">
      <alignment horizontal="left" vertical="top" wrapText="1"/>
    </xf>
    <xf numFmtId="0" fontId="5" fillId="6" borderId="10" xfId="0" applyFont="1" applyFill="1" applyBorder="1" applyAlignment="1">
      <alignment horizontal="left" vertical="top"/>
    </xf>
    <xf numFmtId="0" fontId="5" fillId="6" borderId="8" xfId="0" applyFont="1" applyFill="1" applyBorder="1" applyAlignment="1">
      <alignment horizontal="left" vertical="top"/>
    </xf>
    <xf numFmtId="49" fontId="29" fillId="0" borderId="60" xfId="0" applyNumberFormat="1" applyFont="1" applyBorder="1" applyAlignment="1">
      <alignment horizontal="center" vertical="center" textRotation="90"/>
    </xf>
    <xf numFmtId="49" fontId="29" fillId="0" borderId="61" xfId="0" applyNumberFormat="1" applyFont="1" applyBorder="1" applyAlignment="1">
      <alignment horizontal="center" vertical="center" textRotation="90"/>
    </xf>
    <xf numFmtId="49" fontId="29" fillId="0" borderId="62" xfId="0" applyNumberFormat="1" applyFont="1" applyBorder="1" applyAlignment="1">
      <alignment horizontal="center" vertical="center" textRotation="90"/>
    </xf>
    <xf numFmtId="0" fontId="5" fillId="6" borderId="56" xfId="0" applyFont="1" applyFill="1" applyBorder="1" applyAlignment="1">
      <alignment horizontal="left" vertical="top" wrapText="1"/>
    </xf>
    <xf numFmtId="0" fontId="5" fillId="6" borderId="23" xfId="0" applyFont="1" applyFill="1" applyBorder="1" applyAlignment="1">
      <alignment horizontal="left" vertical="top"/>
    </xf>
    <xf numFmtId="0" fontId="5" fillId="6" borderId="18" xfId="0" applyFont="1" applyFill="1" applyBorder="1" applyAlignment="1">
      <alignment horizontal="left" vertical="top"/>
    </xf>
    <xf numFmtId="0" fontId="5" fillId="6" borderId="9" xfId="0" applyFont="1" applyFill="1" applyBorder="1" applyAlignment="1">
      <alignment horizontal="left" vertical="top" wrapText="1"/>
    </xf>
    <xf numFmtId="0" fontId="5" fillId="6" borderId="9" xfId="0" applyFont="1" applyFill="1" applyBorder="1" applyAlignment="1">
      <alignment horizontal="left" vertical="top"/>
    </xf>
    <xf numFmtId="0" fontId="5" fillId="6" borderId="4" xfId="0" applyFont="1" applyFill="1" applyBorder="1" applyAlignment="1">
      <alignment horizontal="left" vertical="top"/>
    </xf>
    <xf numFmtId="0" fontId="5" fillId="6" borderId="52" xfId="0" applyFont="1" applyFill="1" applyBorder="1" applyAlignment="1">
      <alignment horizontal="left" vertical="top"/>
    </xf>
    <xf numFmtId="0" fontId="5" fillId="6" borderId="49" xfId="0" applyFont="1" applyFill="1" applyBorder="1" applyAlignment="1">
      <alignment horizontal="left" vertical="top"/>
    </xf>
    <xf numFmtId="0" fontId="5" fillId="6" borderId="2" xfId="0" applyFont="1" applyFill="1" applyBorder="1" applyAlignment="1">
      <alignment horizontal="left" vertical="top"/>
    </xf>
    <xf numFmtId="0" fontId="5" fillId="6" borderId="1" xfId="0" applyFont="1" applyFill="1" applyBorder="1" applyAlignment="1">
      <alignment horizontal="left" vertical="top" wrapText="1"/>
    </xf>
    <xf numFmtId="0" fontId="5" fillId="6" borderId="1" xfId="0" applyFont="1" applyFill="1" applyBorder="1" applyAlignment="1">
      <alignment horizontal="left" vertical="top"/>
    </xf>
    <xf numFmtId="0" fontId="5" fillId="6" borderId="6" xfId="0" applyFont="1" applyFill="1" applyBorder="1" applyAlignment="1">
      <alignment horizontal="left" vertical="top"/>
    </xf>
    <xf numFmtId="0" fontId="5" fillId="6" borderId="1" xfId="0" applyFont="1" applyFill="1" applyBorder="1" applyAlignment="1">
      <alignment horizontal="center" vertical="top"/>
    </xf>
    <xf numFmtId="0" fontId="5" fillId="6" borderId="6" xfId="0" applyFont="1" applyFill="1" applyBorder="1" applyAlignment="1">
      <alignment horizontal="center" vertical="top"/>
    </xf>
    <xf numFmtId="0" fontId="5" fillId="6" borderId="57" xfId="0" applyFont="1" applyFill="1" applyBorder="1" applyAlignment="1">
      <alignment horizontal="left" vertical="top" wrapText="1"/>
    </xf>
    <xf numFmtId="0" fontId="5" fillId="6" borderId="58" xfId="0" applyFont="1" applyFill="1" applyBorder="1" applyAlignment="1">
      <alignment horizontal="left" vertical="top"/>
    </xf>
    <xf numFmtId="0" fontId="5" fillId="6" borderId="22" xfId="0" applyFont="1" applyFill="1" applyBorder="1" applyAlignment="1">
      <alignment horizontal="left" vertical="top"/>
    </xf>
    <xf numFmtId="0" fontId="5" fillId="5" borderId="63" xfId="0" applyFont="1" applyFill="1" applyBorder="1" applyAlignment="1">
      <alignment horizontal="left" vertical="top"/>
    </xf>
    <xf numFmtId="0" fontId="5" fillId="5" borderId="37" xfId="0" applyFont="1" applyFill="1" applyBorder="1" applyAlignment="1">
      <alignment horizontal="left" vertical="top"/>
    </xf>
    <xf numFmtId="0" fontId="5" fillId="5" borderId="64" xfId="0" applyFont="1" applyFill="1" applyBorder="1" applyAlignment="1">
      <alignment horizontal="left" vertical="top"/>
    </xf>
    <xf numFmtId="0" fontId="5" fillId="5" borderId="36" xfId="0" applyFont="1" applyFill="1" applyBorder="1" applyAlignment="1">
      <alignment horizontal="left" vertical="top"/>
    </xf>
    <xf numFmtId="0" fontId="5" fillId="0" borderId="1" xfId="0" applyFont="1" applyBorder="1" applyAlignment="1">
      <alignment horizontal="center" vertical="top"/>
    </xf>
    <xf numFmtId="0" fontId="5" fillId="0" borderId="30" xfId="0" applyFont="1" applyBorder="1" applyAlignment="1">
      <alignment horizontal="center" vertical="top"/>
    </xf>
    <xf numFmtId="0" fontId="5" fillId="0" borderId="1" xfId="0" applyFont="1" applyBorder="1" applyAlignment="1">
      <alignment horizontal="center"/>
    </xf>
    <xf numFmtId="0" fontId="5" fillId="0" borderId="30" xfId="0" applyFont="1" applyBorder="1" applyAlignment="1">
      <alignment horizontal="center"/>
    </xf>
    <xf numFmtId="0" fontId="5" fillId="6" borderId="3" xfId="0" applyFont="1" applyFill="1" applyBorder="1" applyAlignment="1">
      <alignment horizontal="left" vertical="top" wrapText="1"/>
    </xf>
    <xf numFmtId="0" fontId="5" fillId="6" borderId="5" xfId="0" applyFont="1" applyFill="1" applyBorder="1" applyAlignment="1">
      <alignment horizontal="left" vertical="top"/>
    </xf>
    <xf numFmtId="0" fontId="5" fillId="6" borderId="7" xfId="0" applyFont="1" applyFill="1" applyBorder="1" applyAlignment="1">
      <alignment horizontal="left" vertical="top" wrapText="1"/>
    </xf>
    <xf numFmtId="0" fontId="5" fillId="0" borderId="57" xfId="0" applyFont="1" applyBorder="1" applyAlignment="1">
      <alignment horizontal="left" vertical="top"/>
    </xf>
    <xf numFmtId="0" fontId="5" fillId="0" borderId="58" xfId="0" applyFont="1" applyBorder="1" applyAlignment="1">
      <alignment horizontal="left" vertical="top"/>
    </xf>
    <xf numFmtId="0" fontId="5" fillId="0" borderId="59" xfId="0" applyFont="1" applyBorder="1" applyAlignment="1">
      <alignment horizontal="left" vertical="top"/>
    </xf>
    <xf numFmtId="0" fontId="27" fillId="0" borderId="44" xfId="0" applyFont="1" applyBorder="1" applyAlignment="1">
      <alignment horizontal="center" vertical="center"/>
    </xf>
    <xf numFmtId="0" fontId="27" fillId="0" borderId="32" xfId="0" applyFont="1" applyBorder="1" applyAlignment="1">
      <alignment horizontal="center" vertical="center"/>
    </xf>
    <xf numFmtId="0" fontId="27" fillId="0" borderId="46" xfId="0" applyFont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7" fillId="0" borderId="48" xfId="0" applyFont="1" applyBorder="1" applyAlignment="1">
      <alignment horizontal="center" vertical="center"/>
    </xf>
    <xf numFmtId="0" fontId="27" fillId="0" borderId="16" xfId="0" applyFont="1" applyBorder="1" applyAlignment="1">
      <alignment horizontal="center" vertical="center"/>
    </xf>
    <xf numFmtId="0" fontId="27" fillId="0" borderId="33" xfId="0" applyFont="1" applyBorder="1" applyAlignment="1">
      <alignment horizontal="center" vertical="center"/>
    </xf>
    <xf numFmtId="0" fontId="27" fillId="0" borderId="35" xfId="0" applyFont="1" applyBorder="1" applyAlignment="1">
      <alignment horizontal="center" vertical="center"/>
    </xf>
    <xf numFmtId="0" fontId="27" fillId="0" borderId="17" xfId="0" applyFont="1" applyBorder="1" applyAlignment="1">
      <alignment horizontal="center" vertical="center"/>
    </xf>
    <xf numFmtId="0" fontId="5" fillId="3" borderId="3" xfId="0" applyFont="1" applyFill="1" applyBorder="1" applyAlignment="1">
      <alignment vertical="top" wrapText="1"/>
    </xf>
    <xf numFmtId="0" fontId="5" fillId="3" borderId="9" xfId="0" applyFont="1" applyFill="1" applyBorder="1" applyAlignment="1">
      <alignment vertical="top"/>
    </xf>
    <xf numFmtId="0" fontId="5" fillId="3" borderId="9" xfId="0" applyFont="1" applyFill="1" applyBorder="1" applyAlignment="1">
      <alignment horizontal="left" vertical="top" wrapText="1"/>
    </xf>
    <xf numFmtId="0" fontId="5" fillId="3" borderId="9" xfId="0" applyFont="1" applyFill="1" applyBorder="1" applyAlignment="1">
      <alignment horizontal="left" vertical="top"/>
    </xf>
    <xf numFmtId="0" fontId="5" fillId="3" borderId="4" xfId="0" applyFont="1" applyFill="1" applyBorder="1" applyAlignment="1">
      <alignment horizontal="left" vertical="top"/>
    </xf>
    <xf numFmtId="0" fontId="5" fillId="3" borderId="5" xfId="0" applyFont="1" applyFill="1" applyBorder="1" applyAlignment="1">
      <alignment vertical="top" wrapText="1"/>
    </xf>
    <xf numFmtId="0" fontId="5" fillId="3" borderId="1" xfId="0" applyFont="1" applyFill="1" applyBorder="1" applyAlignment="1">
      <alignment vertical="top"/>
    </xf>
    <xf numFmtId="0" fontId="5" fillId="3" borderId="1" xfId="0" applyFont="1" applyFill="1" applyBorder="1" applyAlignment="1">
      <alignment horizontal="left" vertical="top" wrapText="1"/>
    </xf>
    <xf numFmtId="0" fontId="5" fillId="3" borderId="1" xfId="0" applyFont="1" applyFill="1" applyBorder="1" applyAlignment="1">
      <alignment horizontal="left" vertical="top"/>
    </xf>
    <xf numFmtId="0" fontId="5" fillId="3" borderId="6" xfId="0" applyFont="1" applyFill="1" applyBorder="1" applyAlignment="1">
      <alignment horizontal="left" vertical="top"/>
    </xf>
    <xf numFmtId="49" fontId="5" fillId="3" borderId="52" xfId="0" applyNumberFormat="1" applyFont="1" applyFill="1" applyBorder="1" applyAlignment="1">
      <alignment vertical="top" wrapText="1"/>
    </xf>
    <xf numFmtId="49" fontId="5" fillId="3" borderId="49" xfId="0" applyNumberFormat="1" applyFont="1" applyFill="1" applyBorder="1" applyAlignment="1">
      <alignment vertical="top"/>
    </xf>
    <xf numFmtId="49" fontId="5" fillId="3" borderId="2" xfId="0" applyNumberFormat="1" applyFont="1" applyFill="1" applyBorder="1" applyAlignment="1">
      <alignment vertical="top"/>
    </xf>
    <xf numFmtId="0" fontId="5" fillId="3" borderId="52" xfId="0" applyFont="1" applyFill="1" applyBorder="1" applyAlignment="1">
      <alignment horizontal="left" vertical="top" wrapText="1"/>
    </xf>
    <xf numFmtId="0" fontId="5" fillId="3" borderId="49" xfId="0" applyFont="1" applyFill="1" applyBorder="1" applyAlignment="1">
      <alignment horizontal="left" vertical="top" wrapText="1"/>
    </xf>
    <xf numFmtId="0" fontId="5" fillId="3" borderId="2" xfId="0" applyFont="1" applyFill="1" applyBorder="1" applyAlignment="1">
      <alignment horizontal="left" vertical="top" wrapText="1"/>
    </xf>
    <xf numFmtId="0" fontId="5" fillId="0" borderId="52" xfId="0" applyFont="1" applyBorder="1" applyAlignment="1">
      <alignment horizontal="left" vertical="top"/>
    </xf>
    <xf numFmtId="0" fontId="5" fillId="0" borderId="49" xfId="0" applyFont="1" applyBorder="1" applyAlignment="1">
      <alignment horizontal="left" vertical="top"/>
    </xf>
    <xf numFmtId="0" fontId="5" fillId="0" borderId="50" xfId="0" applyFont="1" applyBorder="1" applyAlignment="1">
      <alignment horizontal="left" vertical="top"/>
    </xf>
    <xf numFmtId="0" fontId="27" fillId="9" borderId="44" xfId="0" applyFont="1" applyFill="1" applyBorder="1" applyAlignment="1">
      <alignment horizontal="center" vertical="center"/>
    </xf>
    <xf numFmtId="0" fontId="27" fillId="9" borderId="32" xfId="0" applyFont="1" applyFill="1" applyBorder="1" applyAlignment="1">
      <alignment horizontal="center" vertical="center"/>
    </xf>
    <xf numFmtId="0" fontId="27" fillId="9" borderId="33" xfId="0" applyFont="1" applyFill="1" applyBorder="1" applyAlignment="1">
      <alignment horizontal="center" vertical="center"/>
    </xf>
    <xf numFmtId="0" fontId="27" fillId="9" borderId="46" xfId="0" applyFont="1" applyFill="1" applyBorder="1" applyAlignment="1">
      <alignment horizontal="center" vertical="center"/>
    </xf>
    <xf numFmtId="0" fontId="27" fillId="9" borderId="0" xfId="0" applyFont="1" applyFill="1" applyAlignment="1">
      <alignment horizontal="center" vertical="center"/>
    </xf>
    <xf numFmtId="0" fontId="27" fillId="9" borderId="35" xfId="0" applyFont="1" applyFill="1" applyBorder="1" applyAlignment="1">
      <alignment horizontal="center" vertical="center"/>
    </xf>
    <xf numFmtId="0" fontId="27" fillId="9" borderId="48" xfId="0" applyFont="1" applyFill="1" applyBorder="1" applyAlignment="1">
      <alignment horizontal="center" vertical="center"/>
    </xf>
    <xf numFmtId="0" fontId="27" fillId="9" borderId="16" xfId="0" applyFont="1" applyFill="1" applyBorder="1" applyAlignment="1">
      <alignment horizontal="center" vertical="center"/>
    </xf>
    <xf numFmtId="0" fontId="27" fillId="9" borderId="17" xfId="0" applyFont="1" applyFill="1" applyBorder="1" applyAlignment="1">
      <alignment horizontal="center" vertical="center"/>
    </xf>
    <xf numFmtId="0" fontId="5" fillId="0" borderId="56" xfId="0" applyFont="1" applyBorder="1" applyAlignment="1">
      <alignment horizontal="left" vertical="top"/>
    </xf>
    <xf numFmtId="0" fontId="5" fillId="0" borderId="2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  <xf numFmtId="0" fontId="16" fillId="0" borderId="0" xfId="0" applyFont="1" applyAlignment="1">
      <alignment vertical="center" wrapText="1"/>
    </xf>
    <xf numFmtId="0" fontId="15" fillId="0" borderId="0" xfId="0" applyFont="1" applyAlignment="1">
      <alignment vertical="center" wrapText="1"/>
    </xf>
    <xf numFmtId="0" fontId="0" fillId="10" borderId="0" xfId="0" applyFill="1" applyAlignment="1">
      <alignment horizontal="center"/>
    </xf>
  </cellXfs>
  <cellStyles count="4">
    <cellStyle name="Lien hypertexte" xfId="1" builtinId="8"/>
    <cellStyle name="Normal" xfId="0" builtinId="0"/>
    <cellStyle name="Normal 2" xfId="2" xr:uid="{10FD4F8F-771E-4BB6-B4DE-4C52B71A2B94}"/>
    <cellStyle name="Pourcentage" xfId="3" builtinId="5"/>
  </cellStyles>
  <dxfs count="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BCB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</xdr:row>
      <xdr:rowOff>137830</xdr:rowOff>
    </xdr:from>
    <xdr:to>
      <xdr:col>21</xdr:col>
      <xdr:colOff>19690</xdr:colOff>
      <xdr:row>7</xdr:row>
      <xdr:rowOff>136849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9B660016-61A4-DF77-9120-D193B67F57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378295"/>
          <a:ext cx="6832403" cy="205763"/>
        </a:xfrm>
        <a:prstGeom prst="rect">
          <a:avLst/>
        </a:prstGeom>
      </xdr:spPr>
    </xdr:pic>
    <xdr:clientData/>
  </xdr:twoCellAnchor>
  <xdr:twoCellAnchor editAs="oneCell">
    <xdr:from>
      <xdr:col>0</xdr:col>
      <xdr:colOff>305195</xdr:colOff>
      <xdr:row>0</xdr:row>
      <xdr:rowOff>0</xdr:rowOff>
    </xdr:from>
    <xdr:to>
      <xdr:col>4</xdr:col>
      <xdr:colOff>59071</xdr:colOff>
      <xdr:row>6</xdr:row>
      <xdr:rowOff>88605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B1D9313-6CD1-4DE1-96C2-4766F43BE8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5195" y="0"/>
          <a:ext cx="1329070" cy="132907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tteomoenner-mad\Desktop\SCOUTING%20REPORTS%20PRO%20B\23:24\RUEIL\Reuil.xlsx" TargetMode="External"/><Relationship Id="rId1" Type="http://schemas.openxmlformats.org/officeDocument/2006/relationships/externalLinkPath" Target="/Users/matteomoenner-mad/Desktop/SCOUTING%20REPORTS%20PRO%20B/23:24/RUEIL/Reui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teomoenner-mad/Desktop/Stats%20poule%20A,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teomoenner-mad/Desktop/Stats%20poule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R final"/>
      <sheetName val="SR"/>
      <sheetName val="SR DAJB"/>
      <sheetName val="Stats"/>
      <sheetName val="Contexte"/>
      <sheetName val="Match 1"/>
      <sheetName val="Match 2"/>
      <sheetName val="Match 3"/>
      <sheetName val="Classement"/>
      <sheetName val="Paramètres"/>
      <sheetName val="Reuil"/>
    </sheetNames>
    <sheetDataSet>
      <sheetData sheetId="0" refreshError="1"/>
      <sheetData sheetId="1">
        <row r="4">
          <cell r="J4" t="str">
            <v>Rueil</v>
          </cell>
        </row>
      </sheetData>
      <sheetData sheetId="2" refreshError="1"/>
      <sheetData sheetId="3">
        <row r="1">
          <cell r="A1" t="str">
            <v>#</v>
          </cell>
        </row>
      </sheetData>
      <sheetData sheetId="4" refreshError="1"/>
      <sheetData sheetId="5">
        <row r="22">
          <cell r="F22" t="str">
            <v>24-60</v>
          </cell>
        </row>
      </sheetData>
      <sheetData sheetId="6">
        <row r="23">
          <cell r="N23">
            <v>15</v>
          </cell>
        </row>
      </sheetData>
      <sheetData sheetId="7">
        <row r="23">
          <cell r="F23" t="str">
            <v>29-62</v>
          </cell>
        </row>
      </sheetData>
      <sheetData sheetId="8" refreshError="1"/>
      <sheetData sheetId="9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erck"/>
      <sheetName val="NM1"/>
    </sheetNames>
    <sheetDataSet>
      <sheetData sheetId="0" refreshError="1"/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erck"/>
      <sheetName val="NM1"/>
      <sheetName val="Challans"/>
      <sheetName val="Chartres"/>
      <sheetName val="Les Sables"/>
      <sheetName val="Loon"/>
      <sheetName val="Lorient"/>
      <sheetName val="Poissy"/>
      <sheetName val="Quimper"/>
      <sheetName val="Rennes"/>
      <sheetName val="Rueil"/>
      <sheetName val="Tarbes"/>
      <sheetName val="Toulouse"/>
      <sheetName val="Tours"/>
      <sheetName val="Vitré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Rennes" preserveFormatting="0" connectionId="1" xr16:uid="{615C7043-58C1-8B4F-9259-B338A9669E5D}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Rennes Quimper" preserveFormatting="0" connectionId="3" xr16:uid="{37D2BB40-8314-1445-B993-DB41EB634BFD}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Rennes_Chartres_1" preserveFormatting="0" connectionId="4" xr16:uid="{E6215C8E-1962-4748-923F-56D3B4B1CCFF}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Rennes Chartres" preserveFormatting="0" connectionId="5" xr16:uid="{8ED24FBA-5894-EA4E-8CF9-067861333F89}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Stats NM1 ffbb" preserveFormatting="0" connectionId="2" xr16:uid="{F9E0AC96-D199-454C-B645-7CB974605D25}" autoFormatId="16" applyNumberFormats="0" applyBorderFormats="0" applyFontFormats="1" applyPatternFormats="1" applyAlignmentFormats="0" applyWidthHeightFormats="0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62557DC-4DBD-4632-85AE-A4B226A19F81}" name="t_Equipe" displayName="t_Equipe" ref="B2:C29" totalsRowShown="0">
  <autoFilter ref="B2:C29" xr:uid="{062557DC-4DBD-4632-85AE-A4B226A19F81}">
    <filterColumn colId="0" hiddenButton="1"/>
    <filterColumn colId="1" hiddenButton="1"/>
  </autoFilter>
  <sortState xmlns:xlrd2="http://schemas.microsoft.com/office/spreadsheetml/2017/richdata2" ref="B3:C29">
    <sortCondition ref="C3:C29"/>
  </sortState>
  <tableColumns count="2">
    <tableColumn id="1" xr3:uid="{668D013B-361B-494C-BAAC-F9B6245483A0}" name="Equipe"/>
    <tableColumn id="2" xr3:uid="{F1E3E60C-756D-4A47-89C3-581CC3F626F4}" name="Vill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596D567-92FC-4D69-80F1-82D7829007AF}" name="t_Joueur" displayName="t_Joueur" ref="E2:E14" totalsRowShown="0">
  <autoFilter ref="E2:E14" xr:uid="{7596D567-92FC-4D69-80F1-82D7829007AF}">
    <filterColumn colId="0" hiddenButton="1"/>
  </autoFilter>
  <tableColumns count="1">
    <tableColumn id="1" xr3:uid="{00BEBFE8-7073-40EC-AAD1-64DDAD5CB81B}" name="Jou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\international\league\96\French-NM1\team\1400\Union-Rennes-Basket\stats\2024\Averages\All\All\ft_pct\All\desc" TargetMode="External"/><Relationship Id="rId18" Type="http://schemas.openxmlformats.org/officeDocument/2006/relationships/hyperlink" Target="\international\league\96\French-NM1\team\1400\Union-Rennes-Basket\stats\2024\Averages\All\All\steals\All\desc" TargetMode="External"/><Relationship Id="rId26" Type="http://schemas.openxmlformats.org/officeDocument/2006/relationships/hyperlink" Target="\player\Adrien-Sclear\Summary\156081" TargetMode="External"/><Relationship Id="rId39" Type="http://schemas.openxmlformats.org/officeDocument/2006/relationships/hyperlink" Target="\international\league\96\French-NM1\team\1400\Union-Rennes-Basket" TargetMode="External"/><Relationship Id="rId21" Type="http://schemas.openxmlformats.org/officeDocument/2006/relationships/hyperlink" Target="\international\league\96\French-NM1\team\1400\Union-Rennes-Basket\stats\2024\Averages\All\All\fouls\All\desc" TargetMode="External"/><Relationship Id="rId34" Type="http://schemas.openxmlformats.org/officeDocument/2006/relationships/hyperlink" Target="\player\Kameronn-Selebangue\Summary\165266" TargetMode="External"/><Relationship Id="rId42" Type="http://schemas.openxmlformats.org/officeDocument/2006/relationships/hyperlink" Target="\player\Eliot-Thillier\Summary\175792" TargetMode="External"/><Relationship Id="rId47" Type="http://schemas.openxmlformats.org/officeDocument/2006/relationships/hyperlink" Target="\international\league\96\French-NM1\team\1400\Union-Rennes-Basket" TargetMode="External"/><Relationship Id="rId50" Type="http://schemas.openxmlformats.org/officeDocument/2006/relationships/hyperlink" Target="\player\Briag-Guegan\Summary\203796" TargetMode="External"/><Relationship Id="rId7" Type="http://schemas.openxmlformats.org/officeDocument/2006/relationships/hyperlink" Target="\international\league\96\French-NM1\team\1400\Union-Rennes-Basket\stats\2024\Averages\All\All\fg_pct\All\desc" TargetMode="External"/><Relationship Id="rId2" Type="http://schemas.openxmlformats.org/officeDocument/2006/relationships/hyperlink" Target="\international\league\96\French-NM1\team\1400\Union-Rennes-Basket\stats\2024\Averages\All\All\gp\All\desc" TargetMode="External"/><Relationship Id="rId16" Type="http://schemas.openxmlformats.org/officeDocument/2006/relationships/hyperlink" Target="\international\league\96\French-NM1\team\1400\Union-Rennes-Basket\stats\2024\Averages\All\All\trb\All\desc" TargetMode="External"/><Relationship Id="rId29" Type="http://schemas.openxmlformats.org/officeDocument/2006/relationships/hyperlink" Target="\international\league\96\French-NM1\team\1400\Union-Rennes-Basket" TargetMode="External"/><Relationship Id="rId11" Type="http://schemas.openxmlformats.org/officeDocument/2006/relationships/hyperlink" Target="\international\league\96\French-NM1\team\1400\Union-Rennes-Basket\stats\2024\Averages\All\All\ftm\All\desc" TargetMode="External"/><Relationship Id="rId24" Type="http://schemas.openxmlformats.org/officeDocument/2006/relationships/hyperlink" Target="\player\Fabien-Damase\Summary\139525" TargetMode="External"/><Relationship Id="rId32" Type="http://schemas.openxmlformats.org/officeDocument/2006/relationships/hyperlink" Target="\player\Lucas-Fontaine\Summary\54606" TargetMode="External"/><Relationship Id="rId37" Type="http://schemas.openxmlformats.org/officeDocument/2006/relationships/hyperlink" Target="\international\league\96\French-NM1\team\1400\Union-Rennes-Basket" TargetMode="External"/><Relationship Id="rId40" Type="http://schemas.openxmlformats.org/officeDocument/2006/relationships/hyperlink" Target="\player\Clement-Leberre\Summary\169334" TargetMode="External"/><Relationship Id="rId45" Type="http://schemas.openxmlformats.org/officeDocument/2006/relationships/hyperlink" Target="\international\league\96\French-NM1\team\1400\Union-Rennes-Basket" TargetMode="External"/><Relationship Id="rId5" Type="http://schemas.openxmlformats.org/officeDocument/2006/relationships/hyperlink" Target="\international\league\96\French-NM1\team\1400\Union-Rennes-Basket\stats\2024\Averages\All\All\fgm\All\desc" TargetMode="External"/><Relationship Id="rId15" Type="http://schemas.openxmlformats.org/officeDocument/2006/relationships/hyperlink" Target="\international\league\96\French-NM1\team\1400\Union-Rennes-Basket\stats\2024\Averages\All\All\drb\All\desc" TargetMode="External"/><Relationship Id="rId23" Type="http://schemas.openxmlformats.org/officeDocument/2006/relationships/hyperlink" Target="\international\league\96\French-NM1\team\1400\Union-Rennes-Basket" TargetMode="External"/><Relationship Id="rId28" Type="http://schemas.openxmlformats.org/officeDocument/2006/relationships/hyperlink" Target="\player\Boukhary-Cissoko\Summary\127503" TargetMode="External"/><Relationship Id="rId36" Type="http://schemas.openxmlformats.org/officeDocument/2006/relationships/hyperlink" Target="\player\Joffrey-Sclear\Summary\110269" TargetMode="External"/><Relationship Id="rId49" Type="http://schemas.openxmlformats.org/officeDocument/2006/relationships/hyperlink" Target="\international\league\96\French-NM1\team\1400\Union-Rennes-Basket" TargetMode="External"/><Relationship Id="rId10" Type="http://schemas.openxmlformats.org/officeDocument/2006/relationships/hyperlink" Target="\international\league\96\French-NM1\team\1400\Union-Rennes-Basket\stats\2024\Averages\All\All\tpfg_pct\All\desc" TargetMode="External"/><Relationship Id="rId19" Type="http://schemas.openxmlformats.org/officeDocument/2006/relationships/hyperlink" Target="\international\league\96\French-NM1\team\1400\Union-Rennes-Basket\stats\2024\Averages\All\All\blocks\All\desc" TargetMode="External"/><Relationship Id="rId31" Type="http://schemas.openxmlformats.org/officeDocument/2006/relationships/hyperlink" Target="\international\league\96\French-NM1\team\1400\Union-Rennes-Basket" TargetMode="External"/><Relationship Id="rId44" Type="http://schemas.openxmlformats.org/officeDocument/2006/relationships/hyperlink" Target="\player\Maxime-Djo-Ebala\Summary\81622" TargetMode="External"/><Relationship Id="rId52" Type="http://schemas.openxmlformats.org/officeDocument/2006/relationships/queryTable" Target="../queryTables/queryTable1.xml"/><Relationship Id="rId4" Type="http://schemas.openxmlformats.org/officeDocument/2006/relationships/hyperlink" Target="\international\league\96\French-NM1\team\1400\Union-Rennes-Basket\stats\2024\Averages\All\All\points\All\asc" TargetMode="External"/><Relationship Id="rId9" Type="http://schemas.openxmlformats.org/officeDocument/2006/relationships/hyperlink" Target="\international\league\96\French-NM1\team\1400\Union-Rennes-Basket\stats\2024\Averages\All\All\tpfga\All\desc" TargetMode="External"/><Relationship Id="rId14" Type="http://schemas.openxmlformats.org/officeDocument/2006/relationships/hyperlink" Target="\international\league\96\French-NM1\team\1400\Union-Rennes-Basket\stats\2024\Averages\All\All\orb\All\desc" TargetMode="External"/><Relationship Id="rId22" Type="http://schemas.openxmlformats.org/officeDocument/2006/relationships/hyperlink" Target="\player\Cheick-Sekou-Conde\Summary\39751" TargetMode="External"/><Relationship Id="rId27" Type="http://schemas.openxmlformats.org/officeDocument/2006/relationships/hyperlink" Target="\international\league\96\French-NM1\team\1400\Union-Rennes-Basket" TargetMode="External"/><Relationship Id="rId30" Type="http://schemas.openxmlformats.org/officeDocument/2006/relationships/hyperlink" Target="\player\Danny-Evans\Summary\107162" TargetMode="External"/><Relationship Id="rId35" Type="http://schemas.openxmlformats.org/officeDocument/2006/relationships/hyperlink" Target="\international\league\96\French-NM1\team\1400\Union-Rennes-Basket" TargetMode="External"/><Relationship Id="rId43" Type="http://schemas.openxmlformats.org/officeDocument/2006/relationships/hyperlink" Target="\international\league\96\French-NM1\team\1400\Union-Rennes-Basket" TargetMode="External"/><Relationship Id="rId48" Type="http://schemas.openxmlformats.org/officeDocument/2006/relationships/hyperlink" Target="\player\Guigui-Maiga\Summary\155252" TargetMode="External"/><Relationship Id="rId8" Type="http://schemas.openxmlformats.org/officeDocument/2006/relationships/hyperlink" Target="\international\league\96\French-NM1\team\1400\Union-Rennes-Basket\stats\2024\Averages\All\All\tpfgm\All\desc" TargetMode="External"/><Relationship Id="rId51" Type="http://schemas.openxmlformats.org/officeDocument/2006/relationships/hyperlink" Target="\international\league\96\French-NM1\team\1400\Union-Rennes-Basket" TargetMode="External"/><Relationship Id="rId3" Type="http://schemas.openxmlformats.org/officeDocument/2006/relationships/hyperlink" Target="\international\league\96\French-NM1\team\1400\Union-Rennes-Basket\stats\2024\Averages\All\All\minutes\All\desc" TargetMode="External"/><Relationship Id="rId12" Type="http://schemas.openxmlformats.org/officeDocument/2006/relationships/hyperlink" Target="\international\league\96\French-NM1\team\1400\Union-Rennes-Basket\stats\2024\Averages\All\All\fta\All\desc" TargetMode="External"/><Relationship Id="rId17" Type="http://schemas.openxmlformats.org/officeDocument/2006/relationships/hyperlink" Target="\international\league\96\French-NM1\team\1400\Union-Rennes-Basket\stats\2024\Averages\All\All\assists\All\desc" TargetMode="External"/><Relationship Id="rId25" Type="http://schemas.openxmlformats.org/officeDocument/2006/relationships/hyperlink" Target="\international\league\96\French-NM1\team\1400\Union-Rennes-Basket" TargetMode="External"/><Relationship Id="rId33" Type="http://schemas.openxmlformats.org/officeDocument/2006/relationships/hyperlink" Target="\international\league\96\French-NM1\team\1400\Union-Rennes-Basket" TargetMode="External"/><Relationship Id="rId38" Type="http://schemas.openxmlformats.org/officeDocument/2006/relationships/hyperlink" Target="\player\Ewan-Le-Carour\Summary\175277" TargetMode="External"/><Relationship Id="rId46" Type="http://schemas.openxmlformats.org/officeDocument/2006/relationships/hyperlink" Target="\player\Ismael-Kherzane\Summary\141848" TargetMode="External"/><Relationship Id="rId20" Type="http://schemas.openxmlformats.org/officeDocument/2006/relationships/hyperlink" Target="\international\league\96\French-NM1\team\1400\Union-Rennes-Basket\stats\2024\Averages\All\All\turnovers\All\desc" TargetMode="External"/><Relationship Id="rId41" Type="http://schemas.openxmlformats.org/officeDocument/2006/relationships/hyperlink" Target="\international\league\96\French-NM1\team\1400\Union-Rennes-Basket" TargetMode="External"/><Relationship Id="rId1" Type="http://schemas.openxmlformats.org/officeDocument/2006/relationships/hyperlink" Target="\international\league\96\French-NM1\team\1400\Union-Rennes-Basket\stats\2024\Averages\All\All\player\All\desc" TargetMode="External"/><Relationship Id="rId6" Type="http://schemas.openxmlformats.org/officeDocument/2006/relationships/hyperlink" Target="\international\league\96\French-NM1\team\1400\Union-Rennes-Basket\stats\2024\Averages\All\All\fga\All\desc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\player\Joffrey-Sclear\Summary\110269" TargetMode="External"/><Relationship Id="rId18" Type="http://schemas.openxmlformats.org/officeDocument/2006/relationships/hyperlink" Target="\player\Maxime-Djo-Ebala\Summary\81622" TargetMode="External"/><Relationship Id="rId26" Type="http://schemas.openxmlformats.org/officeDocument/2006/relationships/hyperlink" Target="\player\Paul-Bouloukouet\Summary\137817" TargetMode="External"/><Relationship Id="rId39" Type="http://schemas.openxmlformats.org/officeDocument/2006/relationships/hyperlink" Target="\player\Lucas-Fontaine\Summary\54606" TargetMode="External"/><Relationship Id="rId21" Type="http://schemas.openxmlformats.org/officeDocument/2006/relationships/hyperlink" Target="\player\Antoine-Dudit\Summary\78199" TargetMode="External"/><Relationship Id="rId34" Type="http://schemas.openxmlformats.org/officeDocument/2006/relationships/hyperlink" Target="\player\Joffrey-Sclear\Summary\110269" TargetMode="External"/><Relationship Id="rId42" Type="http://schemas.openxmlformats.org/officeDocument/2006/relationships/hyperlink" Target="\international\boxscore\2023-11-24\SO-Maritime-Boulogne-at-FC-Mulhouse-Basket\443360" TargetMode="External"/><Relationship Id="rId47" Type="http://schemas.openxmlformats.org/officeDocument/2006/relationships/hyperlink" Target="\international\boxscore\2023-11-24\Toulouse-Basket-Club-at-Union-Basket-Chartres-Masculin\443515" TargetMode="External"/><Relationship Id="rId50" Type="http://schemas.openxmlformats.org/officeDocument/2006/relationships/hyperlink" Target="\international\boxscore\2023-11-24\AS-Loon-Plage-Basket-at-Union-Tarbes-Lourdes-Pyrennes-Basket\443513" TargetMode="External"/><Relationship Id="rId7" Type="http://schemas.openxmlformats.org/officeDocument/2006/relationships/hyperlink" Target="\player\Momar-Ndoye\Summary\106580" TargetMode="External"/><Relationship Id="rId2" Type="http://schemas.openxmlformats.org/officeDocument/2006/relationships/hyperlink" Target="\player\Joel-Awich\Summary\31107" TargetMode="External"/><Relationship Id="rId16" Type="http://schemas.openxmlformats.org/officeDocument/2006/relationships/hyperlink" Target="\player\Clement-Leberre\Summary\169334" TargetMode="External"/><Relationship Id="rId29" Type="http://schemas.openxmlformats.org/officeDocument/2006/relationships/hyperlink" Target="\player\Armand-Mensah\Summary\127519" TargetMode="External"/><Relationship Id="rId11" Type="http://schemas.openxmlformats.org/officeDocument/2006/relationships/hyperlink" Target="\player\Desmond-Quincy-Jones\Summary\44470" TargetMode="External"/><Relationship Id="rId24" Type="http://schemas.openxmlformats.org/officeDocument/2006/relationships/hyperlink" Target="\player\Joel-Awich\Summary\31107" TargetMode="External"/><Relationship Id="rId32" Type="http://schemas.openxmlformats.org/officeDocument/2006/relationships/hyperlink" Target="\player\Kameronn-Selebangue\Summary\165266" TargetMode="External"/><Relationship Id="rId37" Type="http://schemas.openxmlformats.org/officeDocument/2006/relationships/hyperlink" Target="\player\Eliot-Thillier\Summary\175792" TargetMode="External"/><Relationship Id="rId40" Type="http://schemas.openxmlformats.org/officeDocument/2006/relationships/hyperlink" Target="\player\Briag-Guegan\Summary\203796" TargetMode="External"/><Relationship Id="rId45" Type="http://schemas.openxmlformats.org/officeDocument/2006/relationships/hyperlink" Target="\international\boxscore\2023-11-24\BC-Orchies-at-SO-Pont-De-Cheruy-Charvieu-Chavanoz\443358" TargetMode="External"/><Relationship Id="rId5" Type="http://schemas.openxmlformats.org/officeDocument/2006/relationships/hyperlink" Target="\player\Benoit-Injai\Summary\111888" TargetMode="External"/><Relationship Id="rId15" Type="http://schemas.openxmlformats.org/officeDocument/2006/relationships/hyperlink" Target="\player\Kameronn-Selebangue\Summary\165266" TargetMode="External"/><Relationship Id="rId23" Type="http://schemas.openxmlformats.org/officeDocument/2006/relationships/hyperlink" Target="\player\Johan-Randriamananjara\Summary\103214" TargetMode="External"/><Relationship Id="rId28" Type="http://schemas.openxmlformats.org/officeDocument/2006/relationships/hyperlink" Target="\player\Desmond-Quincy-Jones\Summary\44470" TargetMode="External"/><Relationship Id="rId36" Type="http://schemas.openxmlformats.org/officeDocument/2006/relationships/hyperlink" Target="\player\Adrien-Sclear\Summary\156081" TargetMode="External"/><Relationship Id="rId49" Type="http://schemas.openxmlformats.org/officeDocument/2006/relationships/hyperlink" Target="\international\boxscore\2023-11-24\Feurs-Enfants-du-Forez-at-Union-Sportive-Avignon\443357" TargetMode="External"/><Relationship Id="rId10" Type="http://schemas.openxmlformats.org/officeDocument/2006/relationships/hyperlink" Target="\player\Izan-le-Meut\Summary\183100" TargetMode="External"/><Relationship Id="rId19" Type="http://schemas.openxmlformats.org/officeDocument/2006/relationships/hyperlink" Target="\player\Eliot-Thillier\Summary\175792" TargetMode="External"/><Relationship Id="rId31" Type="http://schemas.openxmlformats.org/officeDocument/2006/relationships/hyperlink" Target="\player\Izan-le-Meut\Summary\183100" TargetMode="External"/><Relationship Id="rId44" Type="http://schemas.openxmlformats.org/officeDocument/2006/relationships/hyperlink" Target="\international\boxscore\2023-11-24\CEP-Lorient-at-Rueil-Athletic-Club\443511" TargetMode="External"/><Relationship Id="rId52" Type="http://schemas.openxmlformats.org/officeDocument/2006/relationships/queryTable" Target="../queryTables/queryTable2.xml"/><Relationship Id="rId4" Type="http://schemas.openxmlformats.org/officeDocument/2006/relationships/hyperlink" Target="\player\Johan-Randriamananjara\Summary\103214" TargetMode="External"/><Relationship Id="rId9" Type="http://schemas.openxmlformats.org/officeDocument/2006/relationships/hyperlink" Target="\player\Paul-Bouloukouet\Summary\137817" TargetMode="External"/><Relationship Id="rId14" Type="http://schemas.openxmlformats.org/officeDocument/2006/relationships/hyperlink" Target="\player\Adrien-Sclear\Summary\156081" TargetMode="External"/><Relationship Id="rId22" Type="http://schemas.openxmlformats.org/officeDocument/2006/relationships/hyperlink" Target="\player\Benoit-Injai\Summary\111888" TargetMode="External"/><Relationship Id="rId27" Type="http://schemas.openxmlformats.org/officeDocument/2006/relationships/hyperlink" Target="\player\Momar-Ndoye\Summary\106580" TargetMode="External"/><Relationship Id="rId30" Type="http://schemas.openxmlformats.org/officeDocument/2006/relationships/hyperlink" Target="\player\Antoine-Wallez\Summary\30060" TargetMode="External"/><Relationship Id="rId35" Type="http://schemas.openxmlformats.org/officeDocument/2006/relationships/hyperlink" Target="\player\Cheick-Sekou-Conde\Summary\39751" TargetMode="External"/><Relationship Id="rId43" Type="http://schemas.openxmlformats.org/officeDocument/2006/relationships/hyperlink" Target="\international\boxscore\2023-11-24\Hyeres-Toulon-at-Lyonso-Basket\443361" TargetMode="External"/><Relationship Id="rId48" Type="http://schemas.openxmlformats.org/officeDocument/2006/relationships/hyperlink" Target="\international\boxscore\2023-11-24\Quimper-at-Union-Rennes-Basket\443512" TargetMode="External"/><Relationship Id="rId8" Type="http://schemas.openxmlformats.org/officeDocument/2006/relationships/hyperlink" Target="\player\Armand-Mensah\Summary\127519" TargetMode="External"/><Relationship Id="rId51" Type="http://schemas.openxmlformats.org/officeDocument/2006/relationships/hyperlink" Target="\international\boxscore\2023-11-24\Aurore-de-Vitre-at-Vendee-Challans-Basket\443514" TargetMode="External"/><Relationship Id="rId3" Type="http://schemas.openxmlformats.org/officeDocument/2006/relationships/hyperlink" Target="\player\Antoine-Dudit\Summary\78199" TargetMode="External"/><Relationship Id="rId12" Type="http://schemas.openxmlformats.org/officeDocument/2006/relationships/hyperlink" Target="\player\Cheick-Sekou-Conde\Summary\39751" TargetMode="External"/><Relationship Id="rId17" Type="http://schemas.openxmlformats.org/officeDocument/2006/relationships/hyperlink" Target="\player\Lucas-Fontaine\Summary\54606" TargetMode="External"/><Relationship Id="rId25" Type="http://schemas.openxmlformats.org/officeDocument/2006/relationships/hyperlink" Target="\player\Ron-Anderson\Summary\4208" TargetMode="External"/><Relationship Id="rId33" Type="http://schemas.openxmlformats.org/officeDocument/2006/relationships/hyperlink" Target="\player\Clement-Leberre\Summary\169334" TargetMode="External"/><Relationship Id="rId38" Type="http://schemas.openxmlformats.org/officeDocument/2006/relationships/hyperlink" Target="\player\Maxime-Djo-Ebala\Summary\81622" TargetMode="External"/><Relationship Id="rId46" Type="http://schemas.openxmlformats.org/officeDocument/2006/relationships/hyperlink" Target="\international\boxscore\2023-11-24\Saint-Vallier-at-STB-Le-Havre\443362" TargetMode="External"/><Relationship Id="rId20" Type="http://schemas.openxmlformats.org/officeDocument/2006/relationships/hyperlink" Target="\player\Briag-Guegan\Summary\203796" TargetMode="External"/><Relationship Id="rId41" Type="http://schemas.openxmlformats.org/officeDocument/2006/relationships/hyperlink" Target="\international\boxscore\2023-11-24\Centre-Federal-Du-Basket-Ball-at-Andrezieux-Boutheon\443359" TargetMode="External"/><Relationship Id="rId1" Type="http://schemas.openxmlformats.org/officeDocument/2006/relationships/hyperlink" Target="\player\Ron-Anderson\Summary\4208" TargetMode="External"/><Relationship Id="rId6" Type="http://schemas.openxmlformats.org/officeDocument/2006/relationships/hyperlink" Target="\player\Antoine-Wallez\Summary\30060" TargetMode="Externa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hyperlink" Target="\player\Warren-Racine\Summary\91716" TargetMode="External"/><Relationship Id="rId18" Type="http://schemas.openxmlformats.org/officeDocument/2006/relationships/hyperlink" Target="\player\Killian-Incredule\Summary\87921" TargetMode="External"/><Relationship Id="rId26" Type="http://schemas.openxmlformats.org/officeDocument/2006/relationships/hyperlink" Target="\player\Danny-Evans\Summary\107162" TargetMode="External"/><Relationship Id="rId39" Type="http://schemas.openxmlformats.org/officeDocument/2006/relationships/hyperlink" Target="\international\boxscore\2024-02-06\Rueil-Athletic-Club-at-AS-Loon-Plage-Basket\443588" TargetMode="External"/><Relationship Id="rId21" Type="http://schemas.openxmlformats.org/officeDocument/2006/relationships/hyperlink" Target="\player\Clement-Leberre\Summary\169334" TargetMode="External"/><Relationship Id="rId34" Type="http://schemas.openxmlformats.org/officeDocument/2006/relationships/hyperlink" Target="\player\Gaylor-Lobela\Summary\87632" TargetMode="External"/><Relationship Id="rId42" Type="http://schemas.openxmlformats.org/officeDocument/2006/relationships/hyperlink" Target="\international\boxscore\2024-02-06\Union-Sportive-Avignon-at-Centre-Federal-Du-Basket-Ball\443434" TargetMode="External"/><Relationship Id="rId47" Type="http://schemas.openxmlformats.org/officeDocument/2006/relationships/hyperlink" Target="\international\boxscore\2024-02-06\Feurs-Enfants-du-Forez-at-SO-Pont-De-Cheruy-Charvieu-Chavanoz\443440" TargetMode="External"/><Relationship Id="rId50" Type="http://schemas.openxmlformats.org/officeDocument/2006/relationships/hyperlink" Target="\international\boxscore\2024-02-06\Union-Tarbes-Lourdes-Pyrennes-Basket-at-Toulouse-Basket-Club\443590" TargetMode="External"/><Relationship Id="rId7" Type="http://schemas.openxmlformats.org/officeDocument/2006/relationships/hyperlink" Target="\player\Maxime-Djo-Ebala\Summary\81622" TargetMode="External"/><Relationship Id="rId2" Type="http://schemas.openxmlformats.org/officeDocument/2006/relationships/hyperlink" Target="\player\Adrien-Sclear\Summary\156081" TargetMode="External"/><Relationship Id="rId16" Type="http://schemas.openxmlformats.org/officeDocument/2006/relationships/hyperlink" Target="\player\Gaylor-Lobela\Summary\87632" TargetMode="External"/><Relationship Id="rId29" Type="http://schemas.openxmlformats.org/officeDocument/2006/relationships/hyperlink" Target="\player\Eliot-Thillier\Summary\175792" TargetMode="External"/><Relationship Id="rId11" Type="http://schemas.openxmlformats.org/officeDocument/2006/relationships/hyperlink" Target="\player\Eliot-Thillier\Summary\175792" TargetMode="External"/><Relationship Id="rId24" Type="http://schemas.openxmlformats.org/officeDocument/2006/relationships/hyperlink" Target="\player\Adrien-Sclear\Summary\156081" TargetMode="External"/><Relationship Id="rId32" Type="http://schemas.openxmlformats.org/officeDocument/2006/relationships/hyperlink" Target="\player\Hugo-Bequignon\Summary\176005" TargetMode="External"/><Relationship Id="rId37" Type="http://schemas.openxmlformats.org/officeDocument/2006/relationships/hyperlink" Target="\player\Alexis-Racine\Summary\166839" TargetMode="External"/><Relationship Id="rId40" Type="http://schemas.openxmlformats.org/officeDocument/2006/relationships/hyperlink" Target="\international\boxscore\2024-02-06\Union-Rennes-Basket-at-Aurore-de-Vitre\443589" TargetMode="External"/><Relationship Id="rId45" Type="http://schemas.openxmlformats.org/officeDocument/2006/relationships/hyperlink" Target="\international\boxscore\2024-02-06\CEP-Lorient-at-Quimper\443594" TargetMode="External"/><Relationship Id="rId5" Type="http://schemas.openxmlformats.org/officeDocument/2006/relationships/hyperlink" Target="\player\Ewan-Le-Carour\Summary\175277" TargetMode="External"/><Relationship Id="rId15" Type="http://schemas.openxmlformats.org/officeDocument/2006/relationships/hyperlink" Target="\player\Hugo-Bequignon\Summary\176005" TargetMode="External"/><Relationship Id="rId23" Type="http://schemas.openxmlformats.org/officeDocument/2006/relationships/hyperlink" Target="\player\Cheick-Sekou-Conde\Summary\39751" TargetMode="External"/><Relationship Id="rId28" Type="http://schemas.openxmlformats.org/officeDocument/2006/relationships/hyperlink" Target="\player\Lucas-Fontaine\Summary\54606" TargetMode="External"/><Relationship Id="rId36" Type="http://schemas.openxmlformats.org/officeDocument/2006/relationships/hyperlink" Target="\player\Killian-Incredule\Summary\87921" TargetMode="External"/><Relationship Id="rId49" Type="http://schemas.openxmlformats.org/officeDocument/2006/relationships/hyperlink" Target="\international\boxscore\2024-02-06\Lyonso-Basket-at-Saint-Vallier\443438" TargetMode="External"/><Relationship Id="rId10" Type="http://schemas.openxmlformats.org/officeDocument/2006/relationships/hyperlink" Target="\player\Guigui-Maiga\Summary\155252" TargetMode="External"/><Relationship Id="rId19" Type="http://schemas.openxmlformats.org/officeDocument/2006/relationships/hyperlink" Target="\player\Alexis-Racine\Summary\166839" TargetMode="External"/><Relationship Id="rId31" Type="http://schemas.openxmlformats.org/officeDocument/2006/relationships/hyperlink" Target="\player\Warren-Racine\Summary\91716" TargetMode="External"/><Relationship Id="rId44" Type="http://schemas.openxmlformats.org/officeDocument/2006/relationships/hyperlink" Target="\international\boxscore\2024-02-06\Vendee-Challans-Basket-at-Les-Sables-Vendee-Basket\443591" TargetMode="External"/><Relationship Id="rId52" Type="http://schemas.openxmlformats.org/officeDocument/2006/relationships/queryTable" Target="../queryTables/queryTable3.xml"/><Relationship Id="rId4" Type="http://schemas.openxmlformats.org/officeDocument/2006/relationships/hyperlink" Target="\player\Clement-Leberre\Summary\169334" TargetMode="External"/><Relationship Id="rId9" Type="http://schemas.openxmlformats.org/officeDocument/2006/relationships/hyperlink" Target="\player\Boukhary-Cissoko\Summary\127503" TargetMode="External"/><Relationship Id="rId14" Type="http://schemas.openxmlformats.org/officeDocument/2006/relationships/hyperlink" Target="\player\Josh-Ferguson\Summary\109343" TargetMode="External"/><Relationship Id="rId22" Type="http://schemas.openxmlformats.org/officeDocument/2006/relationships/hyperlink" Target="\player\Ewan-Le-Carour\Summary\175277" TargetMode="External"/><Relationship Id="rId27" Type="http://schemas.openxmlformats.org/officeDocument/2006/relationships/hyperlink" Target="\player\Maxime-Djo-Ebala\Summary\81622" TargetMode="External"/><Relationship Id="rId30" Type="http://schemas.openxmlformats.org/officeDocument/2006/relationships/hyperlink" Target="\player\Guigui-Maiga\Summary\155252" TargetMode="External"/><Relationship Id="rId35" Type="http://schemas.openxmlformats.org/officeDocument/2006/relationships/hyperlink" Target="\player\Josh-Ferguson\Summary\109343" TargetMode="External"/><Relationship Id="rId43" Type="http://schemas.openxmlformats.org/officeDocument/2006/relationships/hyperlink" Target="\international\boxscore\2024-02-06\Andrezieux-Boutheon-at-Hyeres-Toulon\443436" TargetMode="External"/><Relationship Id="rId48" Type="http://schemas.openxmlformats.org/officeDocument/2006/relationships/hyperlink" Target="\international\boxscore\2024-02-06\Caen-Basket-Calvados-at-STB-Le-Havre\443439" TargetMode="External"/><Relationship Id="rId8" Type="http://schemas.openxmlformats.org/officeDocument/2006/relationships/hyperlink" Target="\player\Danny-Evans\Summary\107162" TargetMode="External"/><Relationship Id="rId51" Type="http://schemas.openxmlformats.org/officeDocument/2006/relationships/hyperlink" Target="\international\boxscore\2024-02-06\Union-Basket-Chartres-Masculin-at-Union-Tours-Metropole-Basket\443592" TargetMode="External"/><Relationship Id="rId3" Type="http://schemas.openxmlformats.org/officeDocument/2006/relationships/hyperlink" Target="\player\Kameronn-Selebangue\Summary\165266" TargetMode="External"/><Relationship Id="rId12" Type="http://schemas.openxmlformats.org/officeDocument/2006/relationships/hyperlink" Target="\player\Vincent-Fandelet\Summary\29624" TargetMode="External"/><Relationship Id="rId17" Type="http://schemas.openxmlformats.org/officeDocument/2006/relationships/hyperlink" Target="\player\Romain-Gregoire\Summary\33107" TargetMode="External"/><Relationship Id="rId25" Type="http://schemas.openxmlformats.org/officeDocument/2006/relationships/hyperlink" Target="\player\Boukhary-Cissoko\Summary\127503" TargetMode="External"/><Relationship Id="rId33" Type="http://schemas.openxmlformats.org/officeDocument/2006/relationships/hyperlink" Target="\player\Vincent-Fandelet\Summary\29624" TargetMode="External"/><Relationship Id="rId38" Type="http://schemas.openxmlformats.org/officeDocument/2006/relationships/hyperlink" Target="\player\Romain-Gregoire\Summary\33107" TargetMode="External"/><Relationship Id="rId46" Type="http://schemas.openxmlformats.org/officeDocument/2006/relationships/hyperlink" Target="\international\boxscore\2024-02-06\BC-Orchies-at-SO-Maritime-Boulogne\443435" TargetMode="External"/><Relationship Id="rId20" Type="http://schemas.openxmlformats.org/officeDocument/2006/relationships/hyperlink" Target="\player\Kameronn-Selebangue\Summary\165266" TargetMode="External"/><Relationship Id="rId41" Type="http://schemas.openxmlformats.org/officeDocument/2006/relationships/hyperlink" Target="\international\boxscore\2024-02-06\FC-Mulhouse-Basket-at-Besancon-BCD\443437" TargetMode="External"/><Relationship Id="rId1" Type="http://schemas.openxmlformats.org/officeDocument/2006/relationships/hyperlink" Target="\player\Cheick-Sekou-Conde\Summary\39751" TargetMode="External"/><Relationship Id="rId6" Type="http://schemas.openxmlformats.org/officeDocument/2006/relationships/hyperlink" Target="\player\Lucas-Fontaine\Summary\54606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\player\Fabien-Damase\Summary\139525" TargetMode="External"/><Relationship Id="rId18" Type="http://schemas.openxmlformats.org/officeDocument/2006/relationships/hyperlink" Target="\player\Lucas-Fontaine\Summary\54606" TargetMode="External"/><Relationship Id="rId26" Type="http://schemas.openxmlformats.org/officeDocument/2006/relationships/hyperlink" Target="\player\Angelo-Kouame\Summary\182445" TargetMode="External"/><Relationship Id="rId39" Type="http://schemas.openxmlformats.org/officeDocument/2006/relationships/hyperlink" Target="\player\Ewan-Le-Carour\Summary\175277" TargetMode="External"/><Relationship Id="rId21" Type="http://schemas.openxmlformats.org/officeDocument/2006/relationships/hyperlink" Target="\player\Eliot-Thillier\Summary\175792" TargetMode="External"/><Relationship Id="rId34" Type="http://schemas.openxmlformats.org/officeDocument/2006/relationships/hyperlink" Target="\player\Clement-Leberre\Summary\169334" TargetMode="External"/><Relationship Id="rId42" Type="http://schemas.openxmlformats.org/officeDocument/2006/relationships/hyperlink" Target="\player\Cheick-Sekou-Conde\Summary\39751" TargetMode="External"/><Relationship Id="rId47" Type="http://schemas.openxmlformats.org/officeDocument/2006/relationships/hyperlink" Target="\international\boxscore\2023-12-15\Poissy-Basket-at-Quimper\443543" TargetMode="External"/><Relationship Id="rId50" Type="http://schemas.openxmlformats.org/officeDocument/2006/relationships/hyperlink" Target="\international\boxscore\2023-12-15\STB-Le-Havre-at-SO-Pont-De-Cheruy-Charvieu-Chavanoz\443391" TargetMode="External"/><Relationship Id="rId7" Type="http://schemas.openxmlformats.org/officeDocument/2006/relationships/hyperlink" Target="\player\Valentin-Mukuna\Summary\30062" TargetMode="External"/><Relationship Id="rId2" Type="http://schemas.openxmlformats.org/officeDocument/2006/relationships/hyperlink" Target="\player\Marc-Antoine-Pellin\Summary\28113" TargetMode="External"/><Relationship Id="rId16" Type="http://schemas.openxmlformats.org/officeDocument/2006/relationships/hyperlink" Target="\player\Clement-Leberre\Summary\169334" TargetMode="External"/><Relationship Id="rId29" Type="http://schemas.openxmlformats.org/officeDocument/2006/relationships/hyperlink" Target="\player\Calvin-Hippolyte\Summary\120298" TargetMode="External"/><Relationship Id="rId11" Type="http://schemas.openxmlformats.org/officeDocument/2006/relationships/hyperlink" Target="\player\Lucas-Thevenard\Summary\151955" TargetMode="External"/><Relationship Id="rId24" Type="http://schemas.openxmlformats.org/officeDocument/2006/relationships/hyperlink" Target="\player\Max-Kouguere\Summary\25384" TargetMode="External"/><Relationship Id="rId32" Type="http://schemas.openxmlformats.org/officeDocument/2006/relationships/hyperlink" Target="\player\Fabien-Ateba\Summary\29636" TargetMode="External"/><Relationship Id="rId37" Type="http://schemas.openxmlformats.org/officeDocument/2006/relationships/hyperlink" Target="\player\Maxime-Djo-Ebala\Summary\81622" TargetMode="External"/><Relationship Id="rId40" Type="http://schemas.openxmlformats.org/officeDocument/2006/relationships/hyperlink" Target="\player\Joffrey-Sclear\Summary\110269" TargetMode="External"/><Relationship Id="rId45" Type="http://schemas.openxmlformats.org/officeDocument/2006/relationships/hyperlink" Target="\international\boxscore\2023-12-15\Lyonso-Basket-at-BC-Orchies\443390" TargetMode="External"/><Relationship Id="rId53" Type="http://schemas.openxmlformats.org/officeDocument/2006/relationships/hyperlink" Target="\international\boxscore\2023-12-15\FC-Mulhouse-Basket-at-Union-Sportive-Avignon\443389" TargetMode="External"/><Relationship Id="rId5" Type="http://schemas.openxmlformats.org/officeDocument/2006/relationships/hyperlink" Target="\player\Angelo-Kouame\Summary\182445" TargetMode="External"/><Relationship Id="rId10" Type="http://schemas.openxmlformats.org/officeDocument/2006/relationships/hyperlink" Target="\player\Florian-Fortas\Summary\127514" TargetMode="External"/><Relationship Id="rId19" Type="http://schemas.openxmlformats.org/officeDocument/2006/relationships/hyperlink" Target="\player\Joffrey-Sclear\Summary\110269" TargetMode="External"/><Relationship Id="rId31" Type="http://schemas.openxmlformats.org/officeDocument/2006/relationships/hyperlink" Target="\player\Valentin-Mukuna\Summary\30062" TargetMode="External"/><Relationship Id="rId44" Type="http://schemas.openxmlformats.org/officeDocument/2006/relationships/hyperlink" Target="\international\boxscore\2023-12-15\Les-Sables-Vendee-Basket-at-Aurore-de-Vitre\443540" TargetMode="External"/><Relationship Id="rId52" Type="http://schemas.openxmlformats.org/officeDocument/2006/relationships/hyperlink" Target="\international\boxscore\2023-12-15\Union-Basket-Chartres-Masculin-at-Union-Rennes-Basket\443544" TargetMode="External"/><Relationship Id="rId4" Type="http://schemas.openxmlformats.org/officeDocument/2006/relationships/hyperlink" Target="\player\Mezie-Offurum\Summary\132384" TargetMode="External"/><Relationship Id="rId9" Type="http://schemas.openxmlformats.org/officeDocument/2006/relationships/hyperlink" Target="\player\Calvin-Hippolyte\Summary\120298" TargetMode="External"/><Relationship Id="rId14" Type="http://schemas.openxmlformats.org/officeDocument/2006/relationships/hyperlink" Target="\player\Adrien-Sclear\Summary\156081" TargetMode="External"/><Relationship Id="rId22" Type="http://schemas.openxmlformats.org/officeDocument/2006/relationships/hyperlink" Target="\player\Marc-Antoine-Pellin\Summary\28113" TargetMode="External"/><Relationship Id="rId27" Type="http://schemas.openxmlformats.org/officeDocument/2006/relationships/hyperlink" Target="\player\Thomas-Prost\Summary\43498" TargetMode="External"/><Relationship Id="rId30" Type="http://schemas.openxmlformats.org/officeDocument/2006/relationships/hyperlink" Target="\player\Lucas-Thevenard\Summary\151955" TargetMode="External"/><Relationship Id="rId35" Type="http://schemas.openxmlformats.org/officeDocument/2006/relationships/hyperlink" Target="\player\Adrien-Sclear\Summary\156081" TargetMode="External"/><Relationship Id="rId43" Type="http://schemas.openxmlformats.org/officeDocument/2006/relationships/hyperlink" Target="\international\boxscore\2023-12-15\Union-Tours-Metropole-Basket-at-AS-Loon-Plage-Basket\443539" TargetMode="External"/><Relationship Id="rId48" Type="http://schemas.openxmlformats.org/officeDocument/2006/relationships/hyperlink" Target="\international\boxscore\2023-12-15\Vendee-Challans-Basket-at-Rueil-Athletic-Club\443541" TargetMode="External"/><Relationship Id="rId8" Type="http://schemas.openxmlformats.org/officeDocument/2006/relationships/hyperlink" Target="\player\Thomas-Prost\Summary\43498" TargetMode="External"/><Relationship Id="rId51" Type="http://schemas.openxmlformats.org/officeDocument/2006/relationships/hyperlink" Target="\international\boxscore\2023-12-15\Berck-Rang-Du-Fliers-at-Toulouse-Basket-Club\443542" TargetMode="External"/><Relationship Id="rId3" Type="http://schemas.openxmlformats.org/officeDocument/2006/relationships/hyperlink" Target="\player\Ahmed-Doumbia\Summary\58438" TargetMode="External"/><Relationship Id="rId12" Type="http://schemas.openxmlformats.org/officeDocument/2006/relationships/hyperlink" Target="\player\Maxime-Djo-Ebala\Summary\81622" TargetMode="External"/><Relationship Id="rId17" Type="http://schemas.openxmlformats.org/officeDocument/2006/relationships/hyperlink" Target="\player\Cheick-Sekou-Conde\Summary\39751" TargetMode="External"/><Relationship Id="rId25" Type="http://schemas.openxmlformats.org/officeDocument/2006/relationships/hyperlink" Target="\player\Mezie-Offurum\Summary\132384" TargetMode="External"/><Relationship Id="rId33" Type="http://schemas.openxmlformats.org/officeDocument/2006/relationships/hyperlink" Target="\player\Kameronn-Selebangue\Summary\165266" TargetMode="External"/><Relationship Id="rId38" Type="http://schemas.openxmlformats.org/officeDocument/2006/relationships/hyperlink" Target="\player\Lucas-Fontaine\Summary\54606" TargetMode="External"/><Relationship Id="rId46" Type="http://schemas.openxmlformats.org/officeDocument/2006/relationships/hyperlink" Target="\international\boxscore\2023-12-15\Andrezieux-Boutheon-at-Feurs-Enfants-du-Forez\443388" TargetMode="External"/><Relationship Id="rId20" Type="http://schemas.openxmlformats.org/officeDocument/2006/relationships/hyperlink" Target="\player\Ewan-Le-Carour\Summary\175277" TargetMode="External"/><Relationship Id="rId41" Type="http://schemas.openxmlformats.org/officeDocument/2006/relationships/hyperlink" Target="\player\Eliot-Thillier\Summary\175792" TargetMode="External"/><Relationship Id="rId54" Type="http://schemas.openxmlformats.org/officeDocument/2006/relationships/queryTable" Target="../queryTables/queryTable4.xml"/><Relationship Id="rId1" Type="http://schemas.openxmlformats.org/officeDocument/2006/relationships/hyperlink" Target="\player\Max-Kouguere\Summary\25384" TargetMode="External"/><Relationship Id="rId6" Type="http://schemas.openxmlformats.org/officeDocument/2006/relationships/hyperlink" Target="\player\Fabien-Ateba\Summary\29636" TargetMode="External"/><Relationship Id="rId15" Type="http://schemas.openxmlformats.org/officeDocument/2006/relationships/hyperlink" Target="\player\Kameronn-Selebangue\Summary\165266" TargetMode="External"/><Relationship Id="rId23" Type="http://schemas.openxmlformats.org/officeDocument/2006/relationships/hyperlink" Target="\player\Ahmed-Doumbia\Summary\58438" TargetMode="External"/><Relationship Id="rId28" Type="http://schemas.openxmlformats.org/officeDocument/2006/relationships/hyperlink" Target="\player\Florian-Fortas\Summary\127514" TargetMode="External"/><Relationship Id="rId36" Type="http://schemas.openxmlformats.org/officeDocument/2006/relationships/hyperlink" Target="\player\Fabien-Damase\Summary\139525" TargetMode="External"/><Relationship Id="rId49" Type="http://schemas.openxmlformats.org/officeDocument/2006/relationships/hyperlink" Target="\international\boxscore\2023-12-15\Besancon-BCD-at-SO-Maritime-Boulogne\443387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\international\league\96\French-NM1\team\2295\AS-Loon-Plage-Basket" TargetMode="External"/><Relationship Id="rId13" Type="http://schemas.openxmlformats.org/officeDocument/2006/relationships/hyperlink" Target="\international\league\96\French-NM1\team\2621\Poissy-Basket" TargetMode="External"/><Relationship Id="rId18" Type="http://schemas.openxmlformats.org/officeDocument/2006/relationships/hyperlink" Target="\international\league\96\French-NM1\team\2101\Union-Sportive-Avignon" TargetMode="External"/><Relationship Id="rId26" Type="http://schemas.openxmlformats.org/officeDocument/2006/relationships/hyperlink" Target="\international\league\96\French-NM1\team\1988\Feurs-Enfants-du-Forez" TargetMode="External"/><Relationship Id="rId3" Type="http://schemas.openxmlformats.org/officeDocument/2006/relationships/hyperlink" Target="\international\league\96\French-NM1\team\1396\Union-Basket-Chartres-Masculin" TargetMode="External"/><Relationship Id="rId21" Type="http://schemas.openxmlformats.org/officeDocument/2006/relationships/hyperlink" Target="\international\league\96\French-NM1\team\2082\SO-Pont-De-Cheruy-Charvieu-Chavanoz" TargetMode="External"/><Relationship Id="rId7" Type="http://schemas.openxmlformats.org/officeDocument/2006/relationships/hyperlink" Target="\international\league\96\French-NM1\team\1670\Aurore-de-Vitre" TargetMode="External"/><Relationship Id="rId12" Type="http://schemas.openxmlformats.org/officeDocument/2006/relationships/hyperlink" Target="\international\league\96\French-NM1\team\2194\Les-Sables-Vendee-Basket" TargetMode="External"/><Relationship Id="rId17" Type="http://schemas.openxmlformats.org/officeDocument/2006/relationships/hyperlink" Target="\international\league\96\French-NM1\team\1674\Caen-Basket-Calvados" TargetMode="External"/><Relationship Id="rId25" Type="http://schemas.openxmlformats.org/officeDocument/2006/relationships/hyperlink" Target="\international\league\96\French-NM1\team\2458\Lyonso-Basket" TargetMode="External"/><Relationship Id="rId2" Type="http://schemas.openxmlformats.org/officeDocument/2006/relationships/hyperlink" Target="\international\league\96\French-NM1\team\1989\Union-Tours-Metropole-Basket" TargetMode="External"/><Relationship Id="rId16" Type="http://schemas.openxmlformats.org/officeDocument/2006/relationships/hyperlink" Target="\international\league\50\French-LNB-Pro-B\team\600\Saint-Vallier" TargetMode="External"/><Relationship Id="rId20" Type="http://schemas.openxmlformats.org/officeDocument/2006/relationships/hyperlink" Target="\international\league\96\French-NM1\team\1762\Andrezieux-Boutheon" TargetMode="External"/><Relationship Id="rId1" Type="http://schemas.openxmlformats.org/officeDocument/2006/relationships/hyperlink" Target="\international\league\50\French-LNB-Pro-B\team\800\Quimper" TargetMode="External"/><Relationship Id="rId6" Type="http://schemas.openxmlformats.org/officeDocument/2006/relationships/hyperlink" Target="\international\league\96\French-NM1\team\1394\Rueil-Athletic-Club" TargetMode="External"/><Relationship Id="rId11" Type="http://schemas.openxmlformats.org/officeDocument/2006/relationships/hyperlink" Target="\international\league\96\French-NM1\team\602\CEP-Lorient" TargetMode="External"/><Relationship Id="rId24" Type="http://schemas.openxmlformats.org/officeDocument/2006/relationships/hyperlink" Target="\international\league\96\French-NM1\team\1388\BC-Orchies" TargetMode="External"/><Relationship Id="rId5" Type="http://schemas.openxmlformats.org/officeDocument/2006/relationships/hyperlink" Target="\international\league\96\French-NM1\team\1400\Union-Rennes-Basket" TargetMode="External"/><Relationship Id="rId15" Type="http://schemas.openxmlformats.org/officeDocument/2006/relationships/hyperlink" Target="\international\league\12\French-Jeep-Elite\team\6\Hyeres-Toulon" TargetMode="External"/><Relationship Id="rId23" Type="http://schemas.openxmlformats.org/officeDocument/2006/relationships/hyperlink" Target="\international\league\50\French-LNB-Pro-B\team\793\SO-Maritime-Boulogne" TargetMode="External"/><Relationship Id="rId28" Type="http://schemas.openxmlformats.org/officeDocument/2006/relationships/queryTable" Target="../queryTables/queryTable5.xml"/><Relationship Id="rId10" Type="http://schemas.openxmlformats.org/officeDocument/2006/relationships/hyperlink" Target="\international\league\96\French-NM1\team\232\Toulouse-Basket-Club" TargetMode="External"/><Relationship Id="rId19" Type="http://schemas.openxmlformats.org/officeDocument/2006/relationships/hyperlink" Target="\international\league\96\French-NM1\team\503\FC-Mulhouse-Basket" TargetMode="External"/><Relationship Id="rId4" Type="http://schemas.openxmlformats.org/officeDocument/2006/relationships/hyperlink" Target="\international\league\96\French-NM1\team\1435\Union-Tarbes-Lourdes-Pyrennes-Basket" TargetMode="External"/><Relationship Id="rId9" Type="http://schemas.openxmlformats.org/officeDocument/2006/relationships/hyperlink" Target="\international\league\96\French-NM1\team\1399\Vendee-Challans-Basket" TargetMode="External"/><Relationship Id="rId14" Type="http://schemas.openxmlformats.org/officeDocument/2006/relationships/hyperlink" Target="\international\league\96\French-NM1\team\1671\Berck-Rang-Du-Fliers" TargetMode="External"/><Relationship Id="rId22" Type="http://schemas.openxmlformats.org/officeDocument/2006/relationships/hyperlink" Target="\international\league\12\French-Jeep-Elite\team\46\STB-Le-Havre" TargetMode="External"/><Relationship Id="rId27" Type="http://schemas.openxmlformats.org/officeDocument/2006/relationships/hyperlink" Target="\international\league\96\French-NM1\team\1332\Centre-Federal-Du-Basket-Ball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03D7C4-9C08-4343-9A19-FB0A5914FC2D}">
  <dimension ref="B1:AJ106"/>
  <sheetViews>
    <sheetView topLeftCell="A96" zoomScale="129" zoomScaleNormal="129" workbookViewId="0">
      <selection activeCell="F15" sqref="F15:R15"/>
    </sheetView>
  </sheetViews>
  <sheetFormatPr baseColWidth="10" defaultRowHeight="15.6"/>
  <cols>
    <col min="1" max="1" width="4.796875" customWidth="1"/>
    <col min="2" max="4" width="5.296875" customWidth="1"/>
    <col min="5" max="5" width="5.19921875" customWidth="1"/>
    <col min="6" max="9" width="3.796875" customWidth="1"/>
    <col min="10" max="15" width="3.796875" style="1" customWidth="1"/>
    <col min="16" max="19" width="3.796875" customWidth="1"/>
    <col min="20" max="21" width="4.69921875" customWidth="1"/>
  </cols>
  <sheetData>
    <row r="1" spans="2:36" ht="16.05" customHeight="1">
      <c r="B1" s="111"/>
      <c r="C1" s="112"/>
      <c r="D1" s="179"/>
      <c r="E1" s="181" t="str">
        <f>IF(INDEX(Classement!A2:A15,MATCH(SR!J4,Classement!N2:N15,0))=1,INDEX(Classement!A2:A15,MATCH(SR!J4,Classement!N2:N15,0))&amp;"er",INDEX(Classement!A2:A15,MATCH(SR!J4,Classement!N2:N15,0))&amp;"ème")</f>
        <v>5ème</v>
      </c>
      <c r="F1" s="182"/>
      <c r="G1" s="183"/>
      <c r="H1" s="190" t="str">
        <f>INDEX(Classement!C2:C15,MATCH(SR!J4,Classement!N2:N15,0))&amp;"V"</f>
        <v>12V</v>
      </c>
      <c r="I1" s="191"/>
      <c r="J1" s="194" t="s">
        <v>10</v>
      </c>
      <c r="K1" s="156" t="s">
        <v>0</v>
      </c>
      <c r="L1" s="156"/>
      <c r="M1" s="157"/>
      <c r="N1" s="158" t="s">
        <v>1</v>
      </c>
      <c r="O1" s="159"/>
      <c r="P1" s="160"/>
      <c r="Q1" s="161" t="s">
        <v>133</v>
      </c>
      <c r="R1" s="162"/>
      <c r="S1" s="162"/>
      <c r="T1" s="162"/>
      <c r="U1" s="163"/>
      <c r="W1" s="66"/>
      <c r="X1" s="66"/>
      <c r="Y1" s="66"/>
      <c r="Z1" s="66"/>
      <c r="AA1" s="147" t="s">
        <v>98</v>
      </c>
      <c r="AB1" s="147"/>
      <c r="AC1" s="147"/>
      <c r="AD1" s="147"/>
      <c r="AE1" s="147"/>
      <c r="AF1" s="148" t="s">
        <v>99</v>
      </c>
      <c r="AG1" s="148"/>
      <c r="AH1" s="148"/>
      <c r="AI1" s="148"/>
      <c r="AJ1" s="148"/>
    </row>
    <row r="2" spans="2:36" ht="16.05" customHeight="1">
      <c r="B2" s="113"/>
      <c r="C2" s="114"/>
      <c r="D2" s="146"/>
      <c r="E2" s="184"/>
      <c r="F2" s="185"/>
      <c r="G2" s="186"/>
      <c r="H2" s="192"/>
      <c r="I2" s="193"/>
      <c r="J2" s="195"/>
      <c r="K2" s="149">
        <f>SUBSTITUTE(INDEX(Classement!$I$2:$I$30,MATCH($J1,Classement!$N$2:$N$30,0)),",",",")*1</f>
        <v>75.3</v>
      </c>
      <c r="L2" s="149"/>
      <c r="M2" s="150"/>
      <c r="N2" s="149">
        <f>SUBSTITUTE(INDEX(Classement!$J$2:$J$30,MATCH($J1,Classement!$N$2:$N$30,0)),",",",")*1</f>
        <v>69.400000000000006</v>
      </c>
      <c r="O2" s="149"/>
      <c r="P2" s="150"/>
      <c r="Q2" s="152"/>
      <c r="R2" s="164"/>
      <c r="S2" s="164"/>
      <c r="T2" s="164"/>
      <c r="U2" s="165"/>
      <c r="W2" s="66"/>
      <c r="X2" s="66"/>
      <c r="Y2" s="66"/>
      <c r="Z2" s="66"/>
      <c r="AA2" s="147"/>
      <c r="AB2" s="147"/>
      <c r="AC2" s="147"/>
      <c r="AD2" s="147"/>
      <c r="AE2" s="147"/>
      <c r="AF2" s="148"/>
      <c r="AG2" s="148"/>
      <c r="AH2" s="148"/>
      <c r="AI2" s="148"/>
      <c r="AJ2" s="148"/>
    </row>
    <row r="3" spans="2:36" ht="16.05" customHeight="1" thickBot="1">
      <c r="B3" s="113"/>
      <c r="C3" s="114"/>
      <c r="D3" s="146"/>
      <c r="E3" s="184"/>
      <c r="F3" s="185"/>
      <c r="G3" s="186"/>
      <c r="H3" s="192"/>
      <c r="I3" s="193"/>
      <c r="J3" s="195"/>
      <c r="K3" s="149"/>
      <c r="L3" s="149"/>
      <c r="M3" s="150"/>
      <c r="N3" s="149"/>
      <c r="O3" s="149"/>
      <c r="P3" s="150"/>
      <c r="Q3" s="151" t="s">
        <v>257</v>
      </c>
      <c r="R3" s="153"/>
      <c r="S3" s="153"/>
      <c r="T3" s="153"/>
      <c r="U3" s="154"/>
      <c r="AA3" s="147"/>
      <c r="AB3" s="147"/>
      <c r="AC3" s="147"/>
      <c r="AD3" s="147"/>
      <c r="AE3" s="147"/>
      <c r="AF3" s="148"/>
      <c r="AG3" s="148"/>
      <c r="AH3" s="148"/>
      <c r="AI3" s="148"/>
      <c r="AJ3" s="148"/>
    </row>
    <row r="4" spans="2:36" ht="16.05" customHeight="1">
      <c r="B4" s="113"/>
      <c r="C4" s="114"/>
      <c r="D4" s="146"/>
      <c r="E4" s="184"/>
      <c r="F4" s="185"/>
      <c r="G4" s="186"/>
      <c r="H4" s="192" t="str">
        <f>INDEX(Classement!D2:D15,MATCH(SR!J4,Classement!N2:N15,0))&amp;"D"</f>
        <v>12D</v>
      </c>
      <c r="I4" s="193"/>
      <c r="J4" s="198" t="s">
        <v>70</v>
      </c>
      <c r="K4" s="155" t="s">
        <v>0</v>
      </c>
      <c r="L4" s="156"/>
      <c r="M4" s="157"/>
      <c r="N4" s="158" t="s">
        <v>1</v>
      </c>
      <c r="O4" s="159"/>
      <c r="P4" s="160"/>
      <c r="Q4" s="152"/>
      <c r="R4" s="153"/>
      <c r="S4" s="153"/>
      <c r="T4" s="153"/>
      <c r="U4" s="154"/>
      <c r="AA4" s="167"/>
      <c r="AB4" s="167"/>
      <c r="AC4" s="167"/>
      <c r="AD4" s="167"/>
      <c r="AE4" s="167"/>
      <c r="AF4" s="167"/>
      <c r="AG4" s="167"/>
      <c r="AH4" s="167"/>
      <c r="AI4" s="167"/>
      <c r="AJ4" s="167"/>
    </row>
    <row r="5" spans="2:36" ht="16.05" customHeight="1">
      <c r="B5" s="113"/>
      <c r="C5" s="114"/>
      <c r="D5" s="146"/>
      <c r="E5" s="184"/>
      <c r="F5" s="185"/>
      <c r="G5" s="186"/>
      <c r="H5" s="192"/>
      <c r="I5" s="193"/>
      <c r="J5" s="198"/>
      <c r="K5" s="168">
        <f>SUBSTITUTE(INDEX(Classement!$I$2:$I$30,MATCH($J4,Classement!$N$2:$N$30,0)),",",",")*1</f>
        <v>79.3</v>
      </c>
      <c r="L5" s="149"/>
      <c r="M5" s="150"/>
      <c r="N5" s="149">
        <f>SUBSTITUTE(INDEX(Classement!$J$2:$J$30,MATCH($J4,Classement!$N$2:$N$30,0)),",",",")*1</f>
        <v>79.2</v>
      </c>
      <c r="O5" s="149"/>
      <c r="P5" s="172"/>
      <c r="Q5" s="151" t="s">
        <v>258</v>
      </c>
      <c r="R5" s="164"/>
      <c r="S5" s="164"/>
      <c r="T5" s="164"/>
      <c r="U5" s="165"/>
      <c r="AA5" s="167"/>
      <c r="AB5" s="167"/>
      <c r="AC5" s="167"/>
      <c r="AD5" s="167"/>
      <c r="AE5" s="167"/>
      <c r="AF5" s="167"/>
      <c r="AG5" s="167"/>
      <c r="AH5" s="167"/>
      <c r="AI5" s="167"/>
      <c r="AJ5" s="167"/>
    </row>
    <row r="6" spans="2:36" ht="16.05" customHeight="1" thickBot="1">
      <c r="B6" s="115"/>
      <c r="C6" s="116"/>
      <c r="D6" s="180"/>
      <c r="E6" s="187"/>
      <c r="F6" s="188"/>
      <c r="G6" s="189"/>
      <c r="H6" s="196"/>
      <c r="I6" s="197"/>
      <c r="J6" s="199"/>
      <c r="K6" s="169"/>
      <c r="L6" s="170"/>
      <c r="M6" s="171"/>
      <c r="N6" s="170"/>
      <c r="O6" s="170"/>
      <c r="P6" s="173"/>
      <c r="Q6" s="174"/>
      <c r="R6" s="175"/>
      <c r="S6" s="175"/>
      <c r="T6" s="175"/>
      <c r="U6" s="176"/>
      <c r="AA6" s="167"/>
      <c r="AB6" s="167"/>
      <c r="AC6" s="167"/>
      <c r="AD6" s="167"/>
      <c r="AE6" s="167"/>
      <c r="AF6" s="167"/>
      <c r="AG6" s="167"/>
      <c r="AH6" s="167"/>
      <c r="AI6" s="167"/>
      <c r="AJ6" s="167"/>
    </row>
    <row r="7" spans="2:36">
      <c r="AA7" s="167"/>
      <c r="AB7" s="167"/>
      <c r="AC7" s="167"/>
      <c r="AD7" s="167"/>
      <c r="AE7" s="167"/>
      <c r="AF7" s="167"/>
      <c r="AG7" s="167"/>
      <c r="AH7" s="167"/>
      <c r="AI7" s="167"/>
      <c r="AJ7" s="167"/>
    </row>
    <row r="8" spans="2:36">
      <c r="AA8" s="167"/>
      <c r="AB8" s="167"/>
      <c r="AC8" s="167"/>
      <c r="AD8" s="167"/>
      <c r="AE8" s="167"/>
      <c r="AF8" s="167"/>
      <c r="AG8" s="167"/>
      <c r="AH8" s="167"/>
      <c r="AI8" s="167"/>
      <c r="AJ8" s="167"/>
    </row>
    <row r="9" spans="2:36">
      <c r="AA9" s="167"/>
      <c r="AB9" s="167"/>
      <c r="AC9" s="167"/>
      <c r="AD9" s="167"/>
      <c r="AE9" s="167"/>
      <c r="AF9" s="167"/>
      <c r="AG9" s="167"/>
      <c r="AH9" s="167"/>
      <c r="AI9" s="167"/>
      <c r="AJ9" s="167"/>
    </row>
    <row r="10" spans="2:36" ht="16.95" customHeight="1" thickBot="1"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AA10" s="167"/>
      <c r="AB10" s="167"/>
      <c r="AC10" s="167"/>
      <c r="AD10" s="167"/>
      <c r="AE10" s="167"/>
      <c r="AF10" s="167"/>
      <c r="AG10" s="167"/>
      <c r="AH10" s="167"/>
      <c r="AI10" s="167"/>
      <c r="AJ10" s="167"/>
    </row>
    <row r="11" spans="2:36" ht="18" customHeight="1" thickBot="1">
      <c r="B11" s="166" t="s">
        <v>230</v>
      </c>
      <c r="C11" s="110"/>
      <c r="D11" s="110"/>
      <c r="E11" s="110"/>
      <c r="F11" s="110" t="str">
        <f>INDEX(Stats!$Y$2:$Y$13,MATCH(SR!$B$11,Stats!$B$2:$B$13,0))</f>
        <v>#22</v>
      </c>
      <c r="G11" s="110"/>
      <c r="H11" s="110"/>
      <c r="I11" s="110" t="str">
        <f>INDEX(Stats!$Z$2:$Z$14,MATCH(SR!$B$11,Stats!$B$2:$B$13,0))</f>
        <v>P1</v>
      </c>
      <c r="J11" s="110"/>
      <c r="K11" s="110" t="str">
        <f>INDEX(Stats!$X$2:$X$13,MATCH(SR!$B$11,Stats!$B$2:$B$13,0))</f>
        <v>1m90</v>
      </c>
      <c r="L11" s="110"/>
      <c r="M11" s="110"/>
      <c r="N11" s="110" t="str">
        <f>INDEX(Stats!$AA$2:$AA$13,MATCH(SR!$B$11,Stats!$B$2:$B$13,0))</f>
        <v>Droitier</v>
      </c>
      <c r="O11" s="110"/>
      <c r="P11" s="110"/>
      <c r="Q11" s="110" t="str">
        <f>INDEX(Stats!$AB$2:$AB$13,MATCH(SR!$B$11,Stats!$B$2:$B$13,0))</f>
        <v>FRA</v>
      </c>
      <c r="R11" s="110"/>
      <c r="S11" s="177" t="s">
        <v>259</v>
      </c>
      <c r="T11" s="177"/>
      <c r="U11" s="178"/>
      <c r="AA11" s="167"/>
      <c r="AB11" s="167"/>
      <c r="AC11" s="167"/>
      <c r="AD11" s="167"/>
      <c r="AE11" s="167"/>
      <c r="AF11" s="167"/>
      <c r="AG11" s="167"/>
      <c r="AH11" s="167"/>
      <c r="AI11" s="167"/>
      <c r="AJ11" s="167"/>
    </row>
    <row r="12" spans="2:36">
      <c r="B12" s="200"/>
      <c r="C12" s="119"/>
      <c r="D12" s="119"/>
      <c r="E12" s="201"/>
      <c r="F12" s="127"/>
      <c r="G12" s="127"/>
      <c r="H12" s="127"/>
      <c r="I12" s="127"/>
      <c r="J12" s="127"/>
      <c r="K12" s="127"/>
      <c r="L12" s="127"/>
      <c r="M12" s="127"/>
      <c r="N12" s="127"/>
      <c r="O12" s="127"/>
      <c r="P12" s="127"/>
      <c r="Q12" s="127"/>
      <c r="R12" s="127"/>
      <c r="S12" s="132"/>
      <c r="T12" s="132"/>
      <c r="U12" s="145"/>
      <c r="AA12" s="167"/>
      <c r="AB12" s="167"/>
      <c r="AC12" s="167"/>
      <c r="AD12" s="167"/>
      <c r="AE12" s="167"/>
      <c r="AF12" s="167"/>
      <c r="AG12" s="167"/>
      <c r="AH12" s="167"/>
      <c r="AI12" s="167"/>
      <c r="AJ12" s="167"/>
    </row>
    <row r="13" spans="2:36">
      <c r="B13" s="202"/>
      <c r="C13" s="122"/>
      <c r="D13" s="122"/>
      <c r="E13" s="203"/>
      <c r="F13" s="138"/>
      <c r="G13" s="139"/>
      <c r="H13" s="139"/>
      <c r="I13" s="139"/>
      <c r="J13" s="139"/>
      <c r="K13" s="139"/>
      <c r="L13" s="139"/>
      <c r="M13" s="139"/>
      <c r="N13" s="139"/>
      <c r="O13" s="139"/>
      <c r="P13" s="139"/>
      <c r="Q13" s="139"/>
      <c r="R13" s="140"/>
      <c r="S13" s="114"/>
      <c r="T13" s="114"/>
      <c r="U13" s="146"/>
      <c r="AA13" s="167"/>
      <c r="AB13" s="167"/>
      <c r="AC13" s="167"/>
      <c r="AD13" s="167"/>
      <c r="AE13" s="167"/>
      <c r="AF13" s="167"/>
      <c r="AG13" s="167"/>
      <c r="AH13" s="167"/>
      <c r="AI13" s="167"/>
      <c r="AJ13" s="167"/>
    </row>
    <row r="14" spans="2:36">
      <c r="B14" s="202"/>
      <c r="C14" s="122"/>
      <c r="D14" s="122"/>
      <c r="E14" s="203"/>
      <c r="F14" s="138"/>
      <c r="G14" s="139"/>
      <c r="H14" s="139"/>
      <c r="I14" s="139"/>
      <c r="J14" s="139"/>
      <c r="K14" s="139"/>
      <c r="L14" s="139"/>
      <c r="M14" s="139"/>
      <c r="N14" s="139"/>
      <c r="O14" s="139"/>
      <c r="P14" s="139"/>
      <c r="Q14" s="139"/>
      <c r="R14" s="140"/>
      <c r="S14" s="114"/>
      <c r="T14" s="114"/>
      <c r="U14" s="146"/>
      <c r="AA14" s="167"/>
      <c r="AB14" s="167"/>
      <c r="AC14" s="167"/>
      <c r="AD14" s="167"/>
      <c r="AE14" s="167"/>
      <c r="AF14" s="167"/>
      <c r="AG14" s="167"/>
      <c r="AH14" s="167"/>
      <c r="AI14" s="167"/>
      <c r="AJ14" s="167"/>
    </row>
    <row r="15" spans="2:36">
      <c r="B15" s="202"/>
      <c r="C15" s="122"/>
      <c r="D15" s="122"/>
      <c r="E15" s="203"/>
      <c r="F15" s="133"/>
      <c r="G15" s="134"/>
      <c r="H15" s="134"/>
      <c r="I15" s="134"/>
      <c r="J15" s="134"/>
      <c r="K15" s="134"/>
      <c r="L15" s="134"/>
      <c r="M15" s="134"/>
      <c r="N15" s="134"/>
      <c r="O15" s="134"/>
      <c r="P15" s="134"/>
      <c r="Q15" s="134"/>
      <c r="R15" s="135"/>
      <c r="S15" s="114"/>
      <c r="T15" s="114"/>
      <c r="U15" s="146"/>
      <c r="AA15" s="167"/>
      <c r="AB15" s="167"/>
      <c r="AC15" s="167"/>
      <c r="AD15" s="167"/>
      <c r="AE15" s="167"/>
      <c r="AF15" s="167"/>
      <c r="AG15" s="167"/>
      <c r="AH15" s="167"/>
      <c r="AI15" s="167"/>
      <c r="AJ15" s="167"/>
    </row>
    <row r="16" spans="2:36">
      <c r="B16" s="202"/>
      <c r="C16" s="122"/>
      <c r="D16" s="122"/>
      <c r="E16" s="203"/>
      <c r="F16" s="96" t="s">
        <v>2</v>
      </c>
      <c r="G16" s="96"/>
      <c r="H16" s="96" t="s">
        <v>3</v>
      </c>
      <c r="I16" s="96"/>
      <c r="J16" s="129" t="s">
        <v>4</v>
      </c>
      <c r="K16" s="129"/>
      <c r="L16" s="129" t="s">
        <v>5</v>
      </c>
      <c r="M16" s="129"/>
      <c r="N16" s="129" t="s">
        <v>6</v>
      </c>
      <c r="O16" s="129"/>
      <c r="P16" s="96" t="s">
        <v>7</v>
      </c>
      <c r="Q16" s="96"/>
      <c r="R16" s="96" t="s">
        <v>8</v>
      </c>
      <c r="S16" s="96"/>
      <c r="T16" s="96" t="s">
        <v>97</v>
      </c>
      <c r="U16" s="130"/>
      <c r="AA16" s="167"/>
      <c r="AB16" s="167"/>
      <c r="AC16" s="167"/>
      <c r="AD16" s="167"/>
      <c r="AE16" s="167"/>
      <c r="AF16" s="167"/>
      <c r="AG16" s="167"/>
      <c r="AH16" s="167"/>
      <c r="AI16" s="167"/>
      <c r="AJ16" s="167"/>
    </row>
    <row r="17" spans="2:36" ht="13.05" customHeight="1">
      <c r="B17" s="202"/>
      <c r="C17" s="122"/>
      <c r="D17" s="122"/>
      <c r="E17" s="203"/>
      <c r="F17" s="141">
        <f>INDEX(Stats!$E$2:$E$13,MATCH($B11,Stats!$B$2:$B$13,0))</f>
        <v>22.6</v>
      </c>
      <c r="G17" s="142"/>
      <c r="H17" s="104">
        <f>INDEX(Stats!$F$2:$F$13,MATCH($B11,Stats!$B$2:$B$13,0))</f>
        <v>7.5</v>
      </c>
      <c r="I17" s="136"/>
      <c r="J17" s="104">
        <f>INDEX(Stats!$S$2:$S$13,MATCH($B11,Stats!$B$2:$B$13,0))</f>
        <v>4.8</v>
      </c>
      <c r="K17" s="136"/>
      <c r="L17" s="104">
        <f>INDEX(Stats!$P$2:$P$13,MATCH($B11,Stats!$B$2:$B$13,0))</f>
        <v>0.3</v>
      </c>
      <c r="M17" s="136"/>
      <c r="N17" s="104">
        <f>INDEX(Stats!$Q$2:$Q$13,MATCH($B11,Stats!$B$2:$B$13,0))</f>
        <v>1.3</v>
      </c>
      <c r="O17" s="136"/>
      <c r="P17" s="104">
        <f>INDEX(Stats!$T$2:$T$13,MATCH($B11,Stats!$B$2:$B$13,0))</f>
        <v>0.8</v>
      </c>
      <c r="Q17" s="136"/>
      <c r="R17" s="104" t="str">
        <f>INDEX(Stats!$J$2:$J$13,MATCH($B11,Stats!$B$2:$B$13,0))&amp;"/"&amp;INDEX(Stats!$K$2:$K$13,MATCH($B11,Stats!$B$2:$B$13,0))</f>
        <v>0,6/2,5</v>
      </c>
      <c r="S17" s="136"/>
      <c r="T17" s="104">
        <f>INDEX(Stats!AC2:AC14,MATCH(SR!B11,Stats!B2:B14,0))</f>
        <v>7.8999999999999986</v>
      </c>
      <c r="U17" s="105"/>
      <c r="AA17" s="167"/>
      <c r="AB17" s="167"/>
      <c r="AC17" s="167"/>
      <c r="AD17" s="167"/>
      <c r="AE17" s="167"/>
      <c r="AF17" s="167"/>
      <c r="AG17" s="167"/>
      <c r="AH17" s="167"/>
      <c r="AI17" s="167"/>
      <c r="AJ17" s="167"/>
    </row>
    <row r="18" spans="2:36" ht="7.95" customHeight="1" thickBot="1">
      <c r="B18" s="204"/>
      <c r="C18" s="205"/>
      <c r="D18" s="205"/>
      <c r="E18" s="206"/>
      <c r="F18" s="143"/>
      <c r="G18" s="144"/>
      <c r="H18" s="106"/>
      <c r="I18" s="137"/>
      <c r="J18" s="106"/>
      <c r="K18" s="137"/>
      <c r="L18" s="106"/>
      <c r="M18" s="137"/>
      <c r="N18" s="106"/>
      <c r="O18" s="137"/>
      <c r="P18" s="106"/>
      <c r="Q18" s="137"/>
      <c r="R18" s="106"/>
      <c r="S18" s="137"/>
      <c r="T18" s="106"/>
      <c r="U18" s="107"/>
      <c r="AA18" s="167"/>
      <c r="AB18" s="167"/>
      <c r="AC18" s="167"/>
      <c r="AD18" s="167"/>
      <c r="AE18" s="167"/>
      <c r="AF18" s="167"/>
      <c r="AG18" s="167"/>
      <c r="AH18" s="167"/>
      <c r="AI18" s="167"/>
      <c r="AJ18" s="167"/>
    </row>
    <row r="19" spans="2:36" ht="16.05" customHeight="1" thickBot="1">
      <c r="B19" s="108" t="s">
        <v>228</v>
      </c>
      <c r="C19" s="109"/>
      <c r="D19" s="109"/>
      <c r="E19" s="109"/>
      <c r="F19" s="110" t="str">
        <f>INDEX(Stats!$Y$2:$Y$14,MATCH(SR!B19,Stats!$B$2:$B$14,0))</f>
        <v>#7</v>
      </c>
      <c r="G19" s="110"/>
      <c r="H19" s="110"/>
      <c r="I19" s="110" t="str">
        <f>INDEX(Stats!$Z$2:$Z$14,MATCH(B19,Stats!$B$2:$B$14,0))</f>
        <v>P1</v>
      </c>
      <c r="J19" s="110"/>
      <c r="K19" s="110" t="str">
        <f>INDEX(Stats!$X$2:$X$14,MATCH(B19,Stats!$B$2:$B$14,0))</f>
        <v>1m80</v>
      </c>
      <c r="L19" s="110"/>
      <c r="M19" s="110"/>
      <c r="N19" s="110" t="str">
        <f>INDEX(Stats!$AA$2:$AA$14,MATCH(B19,Stats!$B$2:$B$14,0))</f>
        <v>Droitier</v>
      </c>
      <c r="O19" s="110"/>
      <c r="P19" s="110"/>
      <c r="Q19" s="110" t="str">
        <f>INDEX(Stats!$AB$2:$AB$14,MATCH(B19,Stats!$B$2:$B$14,0))</f>
        <v>FRA</v>
      </c>
      <c r="R19" s="110"/>
      <c r="S19" s="101" t="s">
        <v>259</v>
      </c>
      <c r="T19" s="102"/>
      <c r="U19" s="103"/>
      <c r="AA19" s="167"/>
      <c r="AB19" s="167"/>
      <c r="AC19" s="167"/>
      <c r="AD19" s="167"/>
      <c r="AE19" s="167"/>
      <c r="AF19" s="167"/>
      <c r="AG19" s="167"/>
      <c r="AH19" s="167"/>
      <c r="AI19" s="167"/>
      <c r="AJ19" s="167"/>
    </row>
    <row r="20" spans="2:36" ht="16.05" customHeight="1">
      <c r="B20" s="131"/>
      <c r="C20" s="132"/>
      <c r="D20" s="132"/>
      <c r="E20" s="132"/>
      <c r="F20" s="217"/>
      <c r="G20" s="217"/>
      <c r="H20" s="217"/>
      <c r="I20" s="217"/>
      <c r="J20" s="217"/>
      <c r="K20" s="217"/>
      <c r="L20" s="217"/>
      <c r="M20" s="217"/>
      <c r="N20" s="217"/>
      <c r="O20" s="217"/>
      <c r="P20" s="217"/>
      <c r="Q20" s="217"/>
      <c r="R20" s="217"/>
      <c r="S20" s="118"/>
      <c r="T20" s="119"/>
      <c r="U20" s="120"/>
      <c r="AA20" s="167"/>
      <c r="AB20" s="167"/>
      <c r="AC20" s="167"/>
      <c r="AD20" s="167"/>
      <c r="AE20" s="167"/>
      <c r="AF20" s="167"/>
      <c r="AG20" s="167"/>
      <c r="AH20" s="167"/>
      <c r="AI20" s="167"/>
      <c r="AJ20" s="167"/>
    </row>
    <row r="21" spans="2:36" ht="16.05" customHeight="1">
      <c r="B21" s="113"/>
      <c r="C21" s="114"/>
      <c r="D21" s="114"/>
      <c r="E21" s="114"/>
      <c r="F21" s="127"/>
      <c r="G21" s="127"/>
      <c r="H21" s="127"/>
      <c r="I21" s="127"/>
      <c r="J21" s="127"/>
      <c r="K21" s="127"/>
      <c r="L21" s="127"/>
      <c r="M21" s="127"/>
      <c r="N21" s="127"/>
      <c r="O21" s="127"/>
      <c r="P21" s="127"/>
      <c r="Q21" s="127"/>
      <c r="R21" s="127"/>
      <c r="S21" s="121"/>
      <c r="T21" s="122"/>
      <c r="U21" s="123"/>
      <c r="AA21" s="167"/>
      <c r="AB21" s="167"/>
      <c r="AC21" s="167"/>
      <c r="AD21" s="167"/>
      <c r="AE21" s="167"/>
      <c r="AF21" s="167"/>
      <c r="AG21" s="167"/>
      <c r="AH21" s="167"/>
      <c r="AI21" s="167"/>
      <c r="AJ21" s="167"/>
    </row>
    <row r="22" spans="2:36" ht="16.05" customHeight="1">
      <c r="B22" s="113"/>
      <c r="C22" s="114"/>
      <c r="D22" s="114"/>
      <c r="E22" s="114"/>
      <c r="F22" s="219"/>
      <c r="G22" s="220"/>
      <c r="H22" s="220"/>
      <c r="I22" s="220"/>
      <c r="J22" s="220"/>
      <c r="K22" s="220"/>
      <c r="L22" s="220"/>
      <c r="M22" s="220"/>
      <c r="N22" s="220"/>
      <c r="O22" s="220"/>
      <c r="P22" s="220"/>
      <c r="Q22" s="220"/>
      <c r="R22" s="221"/>
      <c r="S22" s="121"/>
      <c r="T22" s="122"/>
      <c r="U22" s="123"/>
      <c r="AA22" s="167"/>
      <c r="AB22" s="167"/>
      <c r="AC22" s="167"/>
      <c r="AD22" s="167"/>
      <c r="AE22" s="167"/>
      <c r="AF22" s="167"/>
      <c r="AG22" s="167"/>
      <c r="AH22" s="167"/>
      <c r="AI22" s="167"/>
      <c r="AJ22" s="167"/>
    </row>
    <row r="23" spans="2:36" ht="16.05" customHeight="1">
      <c r="B23" s="113"/>
      <c r="C23" s="114"/>
      <c r="D23" s="114"/>
      <c r="E23" s="114"/>
      <c r="F23" s="128"/>
      <c r="G23" s="128"/>
      <c r="H23" s="128"/>
      <c r="I23" s="128"/>
      <c r="J23" s="128"/>
      <c r="K23" s="128"/>
      <c r="L23" s="128"/>
      <c r="M23" s="128"/>
      <c r="N23" s="128"/>
      <c r="O23" s="128"/>
      <c r="P23" s="128"/>
      <c r="Q23" s="128"/>
      <c r="R23" s="128"/>
      <c r="S23" s="124"/>
      <c r="T23" s="125"/>
      <c r="U23" s="126"/>
      <c r="AA23" s="167"/>
      <c r="AB23" s="167"/>
      <c r="AC23" s="167"/>
      <c r="AD23" s="167"/>
      <c r="AE23" s="167"/>
      <c r="AF23" s="167"/>
      <c r="AG23" s="167"/>
      <c r="AH23" s="167"/>
      <c r="AI23" s="167"/>
      <c r="AJ23" s="167"/>
    </row>
    <row r="24" spans="2:36" ht="16.05" customHeight="1">
      <c r="B24" s="113"/>
      <c r="C24" s="114"/>
      <c r="D24" s="114"/>
      <c r="E24" s="114"/>
      <c r="F24" s="96" t="s">
        <v>2</v>
      </c>
      <c r="G24" s="96"/>
      <c r="H24" s="96" t="s">
        <v>3</v>
      </c>
      <c r="I24" s="96"/>
      <c r="J24" s="129" t="s">
        <v>4</v>
      </c>
      <c r="K24" s="129"/>
      <c r="L24" s="129" t="s">
        <v>5</v>
      </c>
      <c r="M24" s="129"/>
      <c r="N24" s="129" t="s">
        <v>6</v>
      </c>
      <c r="O24" s="129"/>
      <c r="P24" s="96" t="s">
        <v>7</v>
      </c>
      <c r="Q24" s="96"/>
      <c r="R24" s="96" t="s">
        <v>8</v>
      </c>
      <c r="S24" s="96"/>
      <c r="T24" s="96" t="s">
        <v>97</v>
      </c>
      <c r="U24" s="130"/>
      <c r="AA24" s="167"/>
      <c r="AB24" s="167"/>
      <c r="AC24" s="167"/>
      <c r="AD24" s="167"/>
      <c r="AE24" s="167"/>
      <c r="AF24" s="167"/>
      <c r="AG24" s="167"/>
      <c r="AH24" s="167"/>
      <c r="AI24" s="167"/>
      <c r="AJ24" s="167"/>
    </row>
    <row r="25" spans="2:36" ht="16.05" customHeight="1">
      <c r="B25" s="113"/>
      <c r="C25" s="114"/>
      <c r="D25" s="114"/>
      <c r="E25" s="114"/>
      <c r="F25" s="99">
        <f>INDEX(Stats!$E$2:$E$14,MATCH($B19,Stats!$B$2:$B$14,0))</f>
        <v>19.399999999999999</v>
      </c>
      <c r="G25" s="99"/>
      <c r="H25" s="94">
        <f>INDEX(Stats!$F$2:$F$14,MATCH($B19,Stats!$B$2:$B$14,0))</f>
        <v>8</v>
      </c>
      <c r="I25" s="94"/>
      <c r="J25" s="94">
        <f>INDEX(Stats!$S$2:$S$14,MATCH($B19,Stats!$B$2:$B$14,0))</f>
        <v>3.9</v>
      </c>
      <c r="K25" s="94"/>
      <c r="L25" s="104">
        <f>INDEX(Stats!$P$2:$P$14,MATCH($B19,Stats!$B$2:$B$14,0))</f>
        <v>0.2</v>
      </c>
      <c r="M25" s="136"/>
      <c r="N25" s="104">
        <f>INDEX(Stats!$Q$2:$Q$14,MATCH($B19,Stats!$B$2:$B$14,0))</f>
        <v>2</v>
      </c>
      <c r="O25" s="136"/>
      <c r="P25" s="104">
        <f>INDEX(Stats!$T$2:$T$14,MATCH($B19,Stats!$B$2:$B$14,0))</f>
        <v>0.9</v>
      </c>
      <c r="Q25" s="136"/>
      <c r="R25" s="104" t="str">
        <f>INDEX(Stats!$J$2:$J$14,MATCH($B19,Stats!$B$2:$B$14,0))&amp;"/"&amp;INDEX(Stats!$K$2:$K$14,MATCH($B19,Stats!$B$2:$B$14,0))</f>
        <v>1,9/4,9</v>
      </c>
      <c r="S25" s="136"/>
      <c r="T25" s="104">
        <f>INDEX(Stats!AC2:AC14,MATCH(SR!B19,Stats!B2:B14,0))</f>
        <v>8.5</v>
      </c>
      <c r="U25" s="105"/>
      <c r="AA25" s="167"/>
      <c r="AB25" s="167"/>
      <c r="AC25" s="167"/>
      <c r="AD25" s="167"/>
      <c r="AE25" s="167"/>
      <c r="AF25" s="167"/>
      <c r="AG25" s="167"/>
      <c r="AH25" s="167"/>
      <c r="AI25" s="167"/>
      <c r="AJ25" s="167"/>
    </row>
    <row r="26" spans="2:36" ht="7.95" customHeight="1" thickBot="1">
      <c r="B26" s="115"/>
      <c r="C26" s="116"/>
      <c r="D26" s="116"/>
      <c r="E26" s="116"/>
      <c r="F26" s="100"/>
      <c r="G26" s="100"/>
      <c r="H26" s="95"/>
      <c r="I26" s="95"/>
      <c r="J26" s="95"/>
      <c r="K26" s="95"/>
      <c r="L26" s="106"/>
      <c r="M26" s="137"/>
      <c r="N26" s="106"/>
      <c r="O26" s="137"/>
      <c r="P26" s="106"/>
      <c r="Q26" s="137"/>
      <c r="R26" s="106"/>
      <c r="S26" s="137"/>
      <c r="T26" s="106"/>
      <c r="U26" s="107"/>
      <c r="AA26" s="167"/>
      <c r="AB26" s="167"/>
      <c r="AC26" s="167"/>
      <c r="AD26" s="167"/>
      <c r="AE26" s="167"/>
      <c r="AF26" s="167"/>
      <c r="AG26" s="167"/>
      <c r="AH26" s="167"/>
      <c r="AI26" s="167"/>
      <c r="AJ26" s="167"/>
    </row>
    <row r="27" spans="2:36" ht="18" customHeight="1" thickBot="1">
      <c r="B27" s="108" t="s">
        <v>229</v>
      </c>
      <c r="C27" s="109"/>
      <c r="D27" s="109"/>
      <c r="E27" s="109"/>
      <c r="F27" s="110" t="str">
        <f>INDEX(Stats!$Y$2:$Y$13,MATCH(SR!$B$27,Stats!$B$2:$B$13,0))</f>
        <v>#4</v>
      </c>
      <c r="G27" s="110"/>
      <c r="H27" s="110"/>
      <c r="I27" s="110" t="str">
        <f>INDEX(Stats!$Z$2:$Z$14,MATCH(SR!$B$27,Stats!$B$2:$B$13,0))</f>
        <v>P2</v>
      </c>
      <c r="J27" s="110"/>
      <c r="K27" s="110" t="str">
        <f>INDEX(Stats!$X$2:$X$13,MATCH(SR!$B$27,Stats!$B$2:$B$13,0))</f>
        <v>1m93</v>
      </c>
      <c r="L27" s="110"/>
      <c r="M27" s="110"/>
      <c r="N27" s="110" t="str">
        <f>INDEX(Stats!$AA$2:$AA$13,MATCH(SR!$B$27,Stats!$B$2:$B$13,0))</f>
        <v>Droitier</v>
      </c>
      <c r="O27" s="110"/>
      <c r="P27" s="110"/>
      <c r="Q27" s="110" t="str">
        <f>INDEX(Stats!$AB$2:$AB$13,MATCH(SR!$B$27,Stats!$B$2:$B$13,0))</f>
        <v>GBR</v>
      </c>
      <c r="R27" s="110"/>
      <c r="S27" s="177" t="s">
        <v>259</v>
      </c>
      <c r="T27" s="177"/>
      <c r="U27" s="178"/>
      <c r="AA27" s="167"/>
      <c r="AB27" s="167"/>
      <c r="AC27" s="167"/>
      <c r="AD27" s="167"/>
      <c r="AE27" s="167"/>
      <c r="AF27" s="167"/>
      <c r="AG27" s="167"/>
      <c r="AH27" s="167"/>
      <c r="AI27" s="167"/>
      <c r="AJ27" s="167"/>
    </row>
    <row r="28" spans="2:36" ht="16.05" customHeight="1">
      <c r="B28" s="200"/>
      <c r="C28" s="119"/>
      <c r="D28" s="119"/>
      <c r="E28" s="201"/>
      <c r="F28" s="207"/>
      <c r="G28" s="208"/>
      <c r="H28" s="208"/>
      <c r="I28" s="208"/>
      <c r="J28" s="208"/>
      <c r="K28" s="208"/>
      <c r="L28" s="208"/>
      <c r="M28" s="208"/>
      <c r="N28" s="208"/>
      <c r="O28" s="208"/>
      <c r="P28" s="208"/>
      <c r="Q28" s="208"/>
      <c r="R28" s="209"/>
      <c r="S28" s="132"/>
      <c r="T28" s="132"/>
      <c r="U28" s="145"/>
      <c r="AA28" s="167"/>
      <c r="AB28" s="167"/>
      <c r="AC28" s="167"/>
      <c r="AD28" s="167"/>
      <c r="AE28" s="167"/>
      <c r="AF28" s="167"/>
      <c r="AG28" s="167"/>
      <c r="AH28" s="167"/>
      <c r="AI28" s="167"/>
      <c r="AJ28" s="167"/>
    </row>
    <row r="29" spans="2:36" ht="16.05" customHeight="1">
      <c r="B29" s="202"/>
      <c r="C29" s="122"/>
      <c r="D29" s="122"/>
      <c r="E29" s="203"/>
      <c r="F29" s="210"/>
      <c r="G29" s="211"/>
      <c r="H29" s="211"/>
      <c r="I29" s="211"/>
      <c r="J29" s="211"/>
      <c r="K29" s="211"/>
      <c r="L29" s="211"/>
      <c r="M29" s="211"/>
      <c r="N29" s="211"/>
      <c r="O29" s="211"/>
      <c r="P29" s="211"/>
      <c r="Q29" s="211"/>
      <c r="R29" s="212"/>
      <c r="S29" s="114"/>
      <c r="T29" s="114"/>
      <c r="U29" s="146"/>
      <c r="AA29" s="167"/>
      <c r="AB29" s="167"/>
      <c r="AC29" s="167"/>
      <c r="AD29" s="167"/>
      <c r="AE29" s="167"/>
      <c r="AF29" s="167"/>
      <c r="AG29" s="167"/>
      <c r="AH29" s="167"/>
      <c r="AI29" s="167"/>
      <c r="AJ29" s="167"/>
    </row>
    <row r="30" spans="2:36" ht="16.05" customHeight="1">
      <c r="B30" s="202"/>
      <c r="C30" s="122"/>
      <c r="D30" s="122"/>
      <c r="E30" s="203"/>
      <c r="F30" s="127"/>
      <c r="G30" s="127"/>
      <c r="H30" s="127"/>
      <c r="I30" s="127"/>
      <c r="J30" s="127"/>
      <c r="K30" s="127"/>
      <c r="L30" s="127"/>
      <c r="M30" s="127"/>
      <c r="N30" s="127"/>
      <c r="O30" s="127"/>
      <c r="P30" s="127"/>
      <c r="Q30" s="127"/>
      <c r="R30" s="127"/>
      <c r="S30" s="114"/>
      <c r="T30" s="114"/>
      <c r="U30" s="146"/>
      <c r="AA30" s="167"/>
      <c r="AB30" s="167"/>
      <c r="AC30" s="167"/>
      <c r="AD30" s="167"/>
      <c r="AE30" s="167"/>
      <c r="AF30" s="167"/>
      <c r="AG30" s="167"/>
      <c r="AH30" s="167"/>
      <c r="AI30" s="167"/>
      <c r="AJ30" s="167"/>
    </row>
    <row r="31" spans="2:36" ht="16.05" customHeight="1">
      <c r="B31" s="202"/>
      <c r="C31" s="122"/>
      <c r="D31" s="122"/>
      <c r="E31" s="203"/>
      <c r="F31" s="128"/>
      <c r="G31" s="128"/>
      <c r="H31" s="128"/>
      <c r="I31" s="128"/>
      <c r="J31" s="128"/>
      <c r="K31" s="128"/>
      <c r="L31" s="128"/>
      <c r="M31" s="128"/>
      <c r="N31" s="128"/>
      <c r="O31" s="128"/>
      <c r="P31" s="128"/>
      <c r="Q31" s="128"/>
      <c r="R31" s="128"/>
      <c r="S31" s="114"/>
      <c r="T31" s="114"/>
      <c r="U31" s="146"/>
      <c r="AA31" s="167"/>
      <c r="AB31" s="167"/>
      <c r="AC31" s="167"/>
      <c r="AD31" s="167"/>
      <c r="AE31" s="167"/>
      <c r="AF31" s="167"/>
      <c r="AG31" s="167"/>
      <c r="AH31" s="167"/>
      <c r="AI31" s="167"/>
      <c r="AJ31" s="167"/>
    </row>
    <row r="32" spans="2:36" ht="16.05" customHeight="1">
      <c r="B32" s="202"/>
      <c r="C32" s="122"/>
      <c r="D32" s="122"/>
      <c r="E32" s="203"/>
      <c r="F32" s="96" t="s">
        <v>2</v>
      </c>
      <c r="G32" s="96"/>
      <c r="H32" s="96" t="s">
        <v>3</v>
      </c>
      <c r="I32" s="96"/>
      <c r="J32" s="129" t="s">
        <v>4</v>
      </c>
      <c r="K32" s="129"/>
      <c r="L32" s="129" t="s">
        <v>5</v>
      </c>
      <c r="M32" s="129"/>
      <c r="N32" s="129" t="s">
        <v>6</v>
      </c>
      <c r="O32" s="129"/>
      <c r="P32" s="96" t="s">
        <v>7</v>
      </c>
      <c r="Q32" s="96"/>
      <c r="R32" s="96" t="s">
        <v>8</v>
      </c>
      <c r="S32" s="96"/>
      <c r="T32" s="96" t="s">
        <v>97</v>
      </c>
      <c r="U32" s="130"/>
      <c r="AA32" s="167"/>
      <c r="AB32" s="167"/>
      <c r="AC32" s="167"/>
      <c r="AD32" s="167"/>
      <c r="AE32" s="167"/>
      <c r="AF32" s="167"/>
      <c r="AG32" s="167"/>
      <c r="AH32" s="167"/>
      <c r="AI32" s="167"/>
      <c r="AJ32" s="167"/>
    </row>
    <row r="33" spans="2:36" ht="16.05" customHeight="1">
      <c r="B33" s="202"/>
      <c r="C33" s="122"/>
      <c r="D33" s="122"/>
      <c r="E33" s="203"/>
      <c r="F33" s="213">
        <f>INDEX(Stats!$E$2:$E$13,MATCH($B27,Stats!$B$2:$B$13,0))</f>
        <v>22.5</v>
      </c>
      <c r="G33" s="214"/>
      <c r="H33" s="104">
        <f>INDEX(Stats!$F$2:$F$13,MATCH($B27,Stats!$B$2:$B$13,0))</f>
        <v>8.3000000000000007</v>
      </c>
      <c r="I33" s="136"/>
      <c r="J33" s="104">
        <f>INDEX(Stats!$S$2:$S$13,MATCH($B27,Stats!$B$2:$B$13,0))</f>
        <v>2.2000000000000002</v>
      </c>
      <c r="K33" s="136"/>
      <c r="L33" s="104">
        <f>INDEX(Stats!$P$2:$P$13,MATCH($B27,Stats!$B$2:$B$13,0))</f>
        <v>0.4</v>
      </c>
      <c r="M33" s="136"/>
      <c r="N33" s="104">
        <f>INDEX(Stats!$Q$2:$Q$13,MATCH($B27,Stats!$B$2:$B$13,0))</f>
        <v>2.5</v>
      </c>
      <c r="O33" s="136"/>
      <c r="P33" s="104">
        <f>INDEX(Stats!$T$2:$T$13,MATCH($B27,Stats!$B$2:$B$13,0))</f>
        <v>1.1000000000000001</v>
      </c>
      <c r="Q33" s="136"/>
      <c r="R33" s="104" t="str">
        <f>INDEX(Stats!$J$2:$J$13,MATCH($B27,Stats!$B$2:$B$13,0))&amp;"/"&amp;INDEX(Stats!$K$2:$K$13,MATCH($B27,Stats!$B$2:$B$13,0))</f>
        <v>0,9/3,4</v>
      </c>
      <c r="S33" s="136"/>
      <c r="T33" s="104">
        <f>INDEX(Stats!AC2:AC14,MATCH(SR!B27,Stats!B2:B14,0))</f>
        <v>7.8000000000000016</v>
      </c>
      <c r="U33" s="105"/>
      <c r="AA33" s="167"/>
      <c r="AB33" s="167"/>
      <c r="AC33" s="167"/>
      <c r="AD33" s="167"/>
      <c r="AE33" s="167"/>
      <c r="AF33" s="167"/>
      <c r="AG33" s="167"/>
      <c r="AH33" s="167"/>
      <c r="AI33" s="167"/>
      <c r="AJ33" s="167"/>
    </row>
    <row r="34" spans="2:36" ht="7.95" customHeight="1" thickBot="1">
      <c r="B34" s="204"/>
      <c r="C34" s="205"/>
      <c r="D34" s="205"/>
      <c r="E34" s="206"/>
      <c r="F34" s="215"/>
      <c r="G34" s="216"/>
      <c r="H34" s="106"/>
      <c r="I34" s="137"/>
      <c r="J34" s="106"/>
      <c r="K34" s="137"/>
      <c r="L34" s="106"/>
      <c r="M34" s="137"/>
      <c r="N34" s="106"/>
      <c r="O34" s="137"/>
      <c r="P34" s="106"/>
      <c r="Q34" s="137"/>
      <c r="R34" s="106"/>
      <c r="S34" s="137"/>
      <c r="T34" s="106"/>
      <c r="U34" s="107"/>
      <c r="AA34" s="167"/>
      <c r="AB34" s="167"/>
      <c r="AC34" s="167"/>
      <c r="AD34" s="167"/>
      <c r="AE34" s="167"/>
      <c r="AF34" s="167"/>
      <c r="AG34" s="167"/>
      <c r="AH34" s="167"/>
      <c r="AI34" s="167"/>
      <c r="AJ34" s="167"/>
    </row>
    <row r="35" spans="2:36" ht="18" customHeight="1" thickBot="1">
      <c r="B35" s="108" t="s">
        <v>232</v>
      </c>
      <c r="C35" s="109"/>
      <c r="D35" s="109"/>
      <c r="E35" s="109"/>
      <c r="F35" s="110" t="str">
        <f>INDEX(Stats!$Y$2:$Y$17,MATCH(SR!$B$35,Stats!$B$2:$B$17,0))</f>
        <v>#26</v>
      </c>
      <c r="G35" s="110"/>
      <c r="H35" s="110"/>
      <c r="I35" s="110" t="str">
        <f>INDEX(Stats!$Z$2:$Z$17,MATCH(SR!$B$35,Stats!$B$2:$B$17,0))</f>
        <v>P2</v>
      </c>
      <c r="J35" s="110"/>
      <c r="K35" s="110" t="str">
        <f>INDEX(Stats!$X$2:$X$17,MATCH(SR!$B$35,Stats!$B$2:$B$17,0))</f>
        <v>1m89</v>
      </c>
      <c r="L35" s="110"/>
      <c r="M35" s="110"/>
      <c r="N35" s="110" t="str">
        <f>INDEX(Stats!$AA$2:$AA$17,MATCH(SR!$B$35,Stats!$B$2:$B$17,0))</f>
        <v>Droitier</v>
      </c>
      <c r="O35" s="110"/>
      <c r="P35" s="110"/>
      <c r="Q35" s="110" t="str">
        <f>INDEX(Stats!$AB$2:$AB$17,MATCH(SR!$B$35,Stats!$B$2:$B$17,0))</f>
        <v>FRA</v>
      </c>
      <c r="R35" s="110"/>
      <c r="S35" s="101" t="s">
        <v>259</v>
      </c>
      <c r="T35" s="102"/>
      <c r="U35" s="103"/>
      <c r="AA35" s="167"/>
      <c r="AB35" s="167"/>
      <c r="AC35" s="167"/>
      <c r="AD35" s="167"/>
      <c r="AE35" s="167"/>
      <c r="AF35" s="167"/>
      <c r="AG35" s="167"/>
      <c r="AH35" s="167"/>
      <c r="AI35" s="167"/>
      <c r="AJ35" s="167"/>
    </row>
    <row r="36" spans="2:36">
      <c r="B36" s="131"/>
      <c r="C36" s="132"/>
      <c r="D36" s="132"/>
      <c r="E36" s="132"/>
      <c r="F36" s="217"/>
      <c r="G36" s="217"/>
      <c r="H36" s="217"/>
      <c r="I36" s="217"/>
      <c r="J36" s="217"/>
      <c r="K36" s="217"/>
      <c r="L36" s="217"/>
      <c r="M36" s="217"/>
      <c r="N36" s="217"/>
      <c r="O36" s="217"/>
      <c r="P36" s="217"/>
      <c r="Q36" s="217"/>
      <c r="R36" s="217"/>
      <c r="S36" s="118"/>
      <c r="T36" s="119"/>
      <c r="U36" s="120"/>
      <c r="AA36" s="167"/>
      <c r="AB36" s="167"/>
      <c r="AC36" s="167"/>
      <c r="AD36" s="167"/>
      <c r="AE36" s="167"/>
      <c r="AF36" s="167"/>
      <c r="AG36" s="167"/>
      <c r="AH36" s="167"/>
      <c r="AI36" s="167"/>
      <c r="AJ36" s="167"/>
    </row>
    <row r="37" spans="2:36">
      <c r="B37" s="113"/>
      <c r="C37" s="114"/>
      <c r="D37" s="114"/>
      <c r="E37" s="114"/>
      <c r="F37" s="127"/>
      <c r="G37" s="127"/>
      <c r="H37" s="127"/>
      <c r="I37" s="127"/>
      <c r="J37" s="127"/>
      <c r="K37" s="127"/>
      <c r="L37" s="127"/>
      <c r="M37" s="127"/>
      <c r="N37" s="127"/>
      <c r="O37" s="127"/>
      <c r="P37" s="127"/>
      <c r="Q37" s="127"/>
      <c r="R37" s="127"/>
      <c r="S37" s="121"/>
      <c r="T37" s="122"/>
      <c r="U37" s="123"/>
      <c r="AA37" s="167"/>
      <c r="AB37" s="167"/>
      <c r="AC37" s="167"/>
      <c r="AD37" s="167"/>
      <c r="AE37" s="167"/>
      <c r="AF37" s="167"/>
      <c r="AG37" s="167"/>
      <c r="AH37" s="167"/>
      <c r="AI37" s="167"/>
      <c r="AJ37" s="167"/>
    </row>
    <row r="38" spans="2:36" ht="16.05" customHeight="1">
      <c r="B38" s="113"/>
      <c r="C38" s="114"/>
      <c r="D38" s="114"/>
      <c r="E38" s="114"/>
      <c r="F38" s="127"/>
      <c r="G38" s="127"/>
      <c r="H38" s="127"/>
      <c r="I38" s="127"/>
      <c r="J38" s="127"/>
      <c r="K38" s="127"/>
      <c r="L38" s="127"/>
      <c r="M38" s="127"/>
      <c r="N38" s="127"/>
      <c r="O38" s="127"/>
      <c r="P38" s="127"/>
      <c r="Q38" s="127"/>
      <c r="R38" s="127"/>
      <c r="S38" s="121"/>
      <c r="T38" s="122"/>
      <c r="U38" s="123"/>
      <c r="AA38" s="167"/>
      <c r="AB38" s="167"/>
      <c r="AC38" s="167"/>
      <c r="AD38" s="167"/>
      <c r="AE38" s="167"/>
      <c r="AF38" s="167"/>
      <c r="AG38" s="167"/>
      <c r="AH38" s="167"/>
      <c r="AI38" s="167"/>
      <c r="AJ38" s="167"/>
    </row>
    <row r="39" spans="2:36" ht="16.95" customHeight="1">
      <c r="B39" s="113"/>
      <c r="C39" s="114"/>
      <c r="D39" s="114"/>
      <c r="E39" s="114"/>
      <c r="F39" s="128"/>
      <c r="G39" s="128"/>
      <c r="H39" s="128"/>
      <c r="I39" s="128"/>
      <c r="J39" s="128"/>
      <c r="K39" s="128"/>
      <c r="L39" s="128"/>
      <c r="M39" s="128"/>
      <c r="N39" s="128"/>
      <c r="O39" s="128"/>
      <c r="P39" s="128"/>
      <c r="Q39" s="128"/>
      <c r="R39" s="128"/>
      <c r="S39" s="124"/>
      <c r="T39" s="125"/>
      <c r="U39" s="126"/>
      <c r="AA39" s="167"/>
      <c r="AB39" s="218"/>
      <c r="AC39" s="218"/>
      <c r="AD39" s="218"/>
      <c r="AE39" s="218"/>
      <c r="AF39" s="167" t="s">
        <v>9</v>
      </c>
      <c r="AG39" s="218"/>
      <c r="AH39" s="218"/>
      <c r="AI39" s="218"/>
      <c r="AJ39" s="218"/>
    </row>
    <row r="40" spans="2:36">
      <c r="B40" s="113"/>
      <c r="C40" s="114"/>
      <c r="D40" s="114"/>
      <c r="E40" s="114"/>
      <c r="F40" s="96" t="s">
        <v>2</v>
      </c>
      <c r="G40" s="96"/>
      <c r="H40" s="96" t="s">
        <v>3</v>
      </c>
      <c r="I40" s="96"/>
      <c r="J40" s="129" t="s">
        <v>4</v>
      </c>
      <c r="K40" s="129"/>
      <c r="L40" s="129" t="s">
        <v>5</v>
      </c>
      <c r="M40" s="129"/>
      <c r="N40" s="129" t="s">
        <v>6</v>
      </c>
      <c r="O40" s="129"/>
      <c r="P40" s="96" t="s">
        <v>7</v>
      </c>
      <c r="Q40" s="96"/>
      <c r="R40" s="96" t="s">
        <v>8</v>
      </c>
      <c r="S40" s="96"/>
      <c r="T40" s="96" t="s">
        <v>97</v>
      </c>
      <c r="U40" s="130"/>
      <c r="AA40" s="218"/>
      <c r="AB40" s="218"/>
      <c r="AC40" s="218"/>
      <c r="AD40" s="218"/>
      <c r="AE40" s="218"/>
      <c r="AF40" s="218"/>
      <c r="AG40" s="218"/>
      <c r="AH40" s="218"/>
      <c r="AI40" s="218"/>
      <c r="AJ40" s="218"/>
    </row>
    <row r="41" spans="2:36" ht="16.05" customHeight="1">
      <c r="B41" s="113"/>
      <c r="C41" s="114"/>
      <c r="D41" s="114"/>
      <c r="E41" s="114"/>
      <c r="F41" s="99">
        <f>INDEX(Stats!$E$2:$E$17,MATCH($B35,Stats!$B$2:$B$17,0))</f>
        <v>21</v>
      </c>
      <c r="G41" s="99"/>
      <c r="H41" s="94">
        <f>INDEX(Stats!$F$2:$F$17,MATCH($B35,Stats!$B$2:$B$17,0))</f>
        <v>6.6</v>
      </c>
      <c r="I41" s="94"/>
      <c r="J41" s="94">
        <f>INDEX(Stats!$S$2:$S$17,MATCH($B35,Stats!$B$2:$B$17,0))</f>
        <v>2.1</v>
      </c>
      <c r="K41" s="94"/>
      <c r="L41" s="94">
        <f>INDEX(Stats!$P$2:$P$17,MATCH($B35,Stats!$B$2:$B$17,0))</f>
        <v>0.3</v>
      </c>
      <c r="M41" s="94"/>
      <c r="N41" s="94">
        <f>INDEX(Stats!$Q$2:$Q$17,MATCH($B35,Stats!$B$2:$B$17,0))</f>
        <v>1.5</v>
      </c>
      <c r="O41" s="94"/>
      <c r="P41" s="94">
        <f>INDEX(Stats!$T$2:$T$17,MATCH($B35,Stats!$B$2:$B$17,0))</f>
        <v>1.5</v>
      </c>
      <c r="Q41" s="94"/>
      <c r="R41" s="94" t="str">
        <f>INDEX(Stats!$J$2:$J$17,MATCH($B35,Stats!$B$2:$B$17,0))&amp;"/"&amp;INDEX(Stats!$K$2:$K$17,MATCH($B35,Stats!$B$2:$B$17,0))</f>
        <v>1,4/3,6</v>
      </c>
      <c r="S41" s="94"/>
      <c r="T41" s="104">
        <f>INDEX(Stats!AC2:AC17,MATCH(SR!B35,Stats!B2:B17,0))</f>
        <v>7.5999999999999988</v>
      </c>
      <c r="U41" s="105"/>
      <c r="AA41" s="218"/>
      <c r="AB41" s="218"/>
      <c r="AC41" s="218"/>
      <c r="AD41" s="218"/>
      <c r="AE41" s="218"/>
      <c r="AF41" s="218"/>
      <c r="AG41" s="218"/>
      <c r="AH41" s="218"/>
      <c r="AI41" s="218"/>
      <c r="AJ41" s="218"/>
    </row>
    <row r="42" spans="2:36" ht="7.95" customHeight="1" thickBot="1">
      <c r="B42" s="115"/>
      <c r="C42" s="116"/>
      <c r="D42" s="116"/>
      <c r="E42" s="116"/>
      <c r="F42" s="100"/>
      <c r="G42" s="100"/>
      <c r="H42" s="95"/>
      <c r="I42" s="95"/>
      <c r="J42" s="95"/>
      <c r="K42" s="95"/>
      <c r="L42" s="95"/>
      <c r="M42" s="95"/>
      <c r="N42" s="95"/>
      <c r="O42" s="95"/>
      <c r="P42" s="95"/>
      <c r="Q42" s="95"/>
      <c r="R42" s="95"/>
      <c r="S42" s="95"/>
      <c r="T42" s="106"/>
      <c r="U42" s="107"/>
      <c r="AA42" s="218"/>
      <c r="AB42" s="218"/>
      <c r="AC42" s="218"/>
      <c r="AD42" s="218"/>
      <c r="AE42" s="218"/>
      <c r="AF42" s="218"/>
      <c r="AG42" s="218"/>
      <c r="AH42" s="218"/>
      <c r="AI42" s="218"/>
      <c r="AJ42" s="218"/>
    </row>
    <row r="43" spans="2:36" ht="16.05" customHeight="1" thickBot="1">
      <c r="B43" s="108" t="s">
        <v>234</v>
      </c>
      <c r="C43" s="109"/>
      <c r="D43" s="109"/>
      <c r="E43" s="109"/>
      <c r="F43" s="110" t="str">
        <f>INDEX(Stats!$Y$2:$Y$14,MATCH(SR!$B$43,Stats!$B$2:$B$14,0))</f>
        <v>#10</v>
      </c>
      <c r="G43" s="110"/>
      <c r="H43" s="110"/>
      <c r="I43" s="110" t="str">
        <f>INDEX(Stats!$Z$2:$Z$14,MATCH(SR!$B$43,Stats!$B$2:$B$14,0))</f>
        <v>P2</v>
      </c>
      <c r="J43" s="110"/>
      <c r="K43" s="110" t="str">
        <f>INDEX(Stats!$X$2:$X$14,MATCH(SR!$B$43,Stats!$B$2:$B$14,0))</f>
        <v>1m85</v>
      </c>
      <c r="L43" s="110"/>
      <c r="M43" s="110"/>
      <c r="N43" s="110" t="str">
        <f>INDEX(Stats!$AA$2:$AA$14,MATCH(SR!$B$43,Stats!$B$2:$B$14,0))</f>
        <v>Droitier</v>
      </c>
      <c r="O43" s="110"/>
      <c r="P43" s="110"/>
      <c r="Q43" s="110" t="str">
        <f>INDEX(Stats!$AB$2:$AB$14,MATCH(SR!$B$43,Stats!$B$2:$B$14,0))</f>
        <v>FRA</v>
      </c>
      <c r="R43" s="110"/>
      <c r="S43" s="101" t="s">
        <v>259</v>
      </c>
      <c r="T43" s="102"/>
      <c r="U43" s="103"/>
      <c r="AA43" s="218"/>
      <c r="AB43" s="218"/>
      <c r="AC43" s="218"/>
      <c r="AD43" s="218"/>
      <c r="AE43" s="218"/>
      <c r="AF43" s="218"/>
      <c r="AG43" s="218"/>
      <c r="AH43" s="218"/>
      <c r="AI43" s="218"/>
      <c r="AJ43" s="218"/>
    </row>
    <row r="44" spans="2:36" ht="16.05" customHeight="1">
      <c r="B44" s="131"/>
      <c r="C44" s="132"/>
      <c r="D44" s="132"/>
      <c r="E44" s="132"/>
      <c r="F44" s="127"/>
      <c r="G44" s="127"/>
      <c r="H44" s="127"/>
      <c r="I44" s="127"/>
      <c r="J44" s="127"/>
      <c r="K44" s="127"/>
      <c r="L44" s="127"/>
      <c r="M44" s="127"/>
      <c r="N44" s="127"/>
      <c r="O44" s="127"/>
      <c r="P44" s="127"/>
      <c r="Q44" s="127"/>
      <c r="R44" s="127"/>
      <c r="S44" s="118"/>
      <c r="T44" s="119"/>
      <c r="U44" s="120"/>
      <c r="AA44" s="218"/>
      <c r="AB44" s="218"/>
      <c r="AC44" s="218"/>
      <c r="AD44" s="218"/>
      <c r="AE44" s="218"/>
      <c r="AF44" s="218"/>
      <c r="AG44" s="218"/>
      <c r="AH44" s="218"/>
      <c r="AI44" s="218"/>
      <c r="AJ44" s="218"/>
    </row>
    <row r="45" spans="2:36" ht="16.05" customHeight="1">
      <c r="B45" s="113"/>
      <c r="C45" s="114"/>
      <c r="D45" s="114"/>
      <c r="E45" s="114"/>
      <c r="F45" s="127"/>
      <c r="G45" s="127"/>
      <c r="H45" s="127"/>
      <c r="I45" s="127"/>
      <c r="J45" s="127"/>
      <c r="K45" s="127"/>
      <c r="L45" s="127"/>
      <c r="M45" s="127"/>
      <c r="N45" s="127"/>
      <c r="O45" s="127"/>
      <c r="P45" s="127"/>
      <c r="Q45" s="127"/>
      <c r="R45" s="127"/>
      <c r="S45" s="121"/>
      <c r="T45" s="122"/>
      <c r="U45" s="123"/>
      <c r="AA45" s="218"/>
      <c r="AB45" s="218"/>
      <c r="AC45" s="218"/>
      <c r="AD45" s="218"/>
      <c r="AE45" s="218"/>
      <c r="AF45" s="218"/>
      <c r="AG45" s="218"/>
      <c r="AH45" s="218"/>
      <c r="AI45" s="218"/>
      <c r="AJ45" s="218"/>
    </row>
    <row r="46" spans="2:36" ht="16.05" customHeight="1">
      <c r="B46" s="113"/>
      <c r="C46" s="114"/>
      <c r="D46" s="114"/>
      <c r="E46" s="114"/>
      <c r="F46" s="219"/>
      <c r="G46" s="220"/>
      <c r="H46" s="220"/>
      <c r="I46" s="220"/>
      <c r="J46" s="220"/>
      <c r="K46" s="220"/>
      <c r="L46" s="220"/>
      <c r="M46" s="220"/>
      <c r="N46" s="220"/>
      <c r="O46" s="220"/>
      <c r="P46" s="220"/>
      <c r="Q46" s="220"/>
      <c r="R46" s="221"/>
      <c r="S46" s="121"/>
      <c r="T46" s="122"/>
      <c r="U46" s="123"/>
      <c r="AA46" s="218"/>
      <c r="AB46" s="218"/>
      <c r="AC46" s="218"/>
      <c r="AD46" s="218"/>
      <c r="AE46" s="218"/>
      <c r="AF46" s="218"/>
      <c r="AG46" s="218"/>
      <c r="AH46" s="218"/>
      <c r="AI46" s="218"/>
      <c r="AJ46" s="218"/>
    </row>
    <row r="47" spans="2:36" ht="16.05" customHeight="1">
      <c r="B47" s="113"/>
      <c r="C47" s="114"/>
      <c r="D47" s="114"/>
      <c r="E47" s="114"/>
      <c r="F47" s="128"/>
      <c r="G47" s="128"/>
      <c r="H47" s="128"/>
      <c r="I47" s="128"/>
      <c r="J47" s="128"/>
      <c r="K47" s="128"/>
      <c r="L47" s="128"/>
      <c r="M47" s="128"/>
      <c r="N47" s="128"/>
      <c r="O47" s="128"/>
      <c r="P47" s="128"/>
      <c r="Q47" s="128"/>
      <c r="R47" s="128"/>
      <c r="S47" s="124"/>
      <c r="T47" s="125"/>
      <c r="U47" s="126"/>
      <c r="AA47" s="218"/>
      <c r="AB47" s="218"/>
      <c r="AC47" s="218"/>
      <c r="AD47" s="218"/>
      <c r="AE47" s="218"/>
      <c r="AF47" s="218"/>
      <c r="AG47" s="218"/>
      <c r="AH47" s="218"/>
      <c r="AI47" s="218"/>
      <c r="AJ47" s="218"/>
    </row>
    <row r="48" spans="2:36" ht="16.05" customHeight="1">
      <c r="B48" s="113"/>
      <c r="C48" s="114"/>
      <c r="D48" s="114"/>
      <c r="E48" s="114"/>
      <c r="F48" s="96" t="s">
        <v>2</v>
      </c>
      <c r="G48" s="96"/>
      <c r="H48" s="96" t="s">
        <v>3</v>
      </c>
      <c r="I48" s="96"/>
      <c r="J48" s="129" t="s">
        <v>4</v>
      </c>
      <c r="K48" s="129"/>
      <c r="L48" s="129" t="s">
        <v>5</v>
      </c>
      <c r="M48" s="129"/>
      <c r="N48" s="129" t="s">
        <v>6</v>
      </c>
      <c r="O48" s="129"/>
      <c r="P48" s="96" t="s">
        <v>7</v>
      </c>
      <c r="Q48" s="96"/>
      <c r="R48" s="96" t="s">
        <v>8</v>
      </c>
      <c r="S48" s="96"/>
      <c r="T48" s="96" t="s">
        <v>97</v>
      </c>
      <c r="U48" s="130"/>
      <c r="AA48" s="218"/>
      <c r="AB48" s="218"/>
      <c r="AC48" s="218"/>
      <c r="AD48" s="218"/>
      <c r="AE48" s="218"/>
      <c r="AF48" s="218"/>
      <c r="AG48" s="218"/>
      <c r="AH48" s="218"/>
      <c r="AI48" s="218"/>
      <c r="AJ48" s="218"/>
    </row>
    <row r="49" spans="2:36" ht="16.05" customHeight="1">
      <c r="B49" s="113"/>
      <c r="C49" s="114"/>
      <c r="D49" s="114"/>
      <c r="E49" s="114"/>
      <c r="F49" s="99">
        <f>INDEX(Stats!$E$2:$E$14,MATCH($B43,Stats!$B$2:$B$14,0))</f>
        <v>16.3</v>
      </c>
      <c r="G49" s="99"/>
      <c r="H49" s="94">
        <f>INDEX(Stats!$F$2:$F$14,MATCH($B43,Stats!$B$2:$B$14,0))</f>
        <v>6.2</v>
      </c>
      <c r="I49" s="94"/>
      <c r="J49" s="94">
        <f>INDEX(Stats!$S$2:$S$14,MATCH($B43,Stats!$B$2:$B$14,0))</f>
        <v>2</v>
      </c>
      <c r="K49" s="94"/>
      <c r="L49" s="104">
        <f>INDEX(Stats!$P$2:$P$14,MATCH($B43,Stats!$B$2:$B$14,0))</f>
        <v>0.3</v>
      </c>
      <c r="M49" s="136"/>
      <c r="N49" s="104">
        <f>INDEX(Stats!$Q$2:$Q$14,MATCH($B43,Stats!$B$2:$B$14,0))</f>
        <v>1.5</v>
      </c>
      <c r="O49" s="136"/>
      <c r="P49" s="104">
        <f>INDEX(Stats!$T$2:$T$14,MATCH($B43,Stats!$B$2:$B$14,0))</f>
        <v>1</v>
      </c>
      <c r="Q49" s="136"/>
      <c r="R49" s="104" t="str">
        <f>INDEX(Stats!$J$2:$J$14,MATCH($B43,Stats!$B$2:$B$14,0))&amp;"/"&amp;INDEX(Stats!$K$2:$K$14,MATCH($B43,Stats!$B$2:$B$14,0))</f>
        <v>1,2/3,2</v>
      </c>
      <c r="S49" s="136"/>
      <c r="T49" s="104">
        <f>INDEX(Stats!AC2:AC17,MATCH(SR!B43,Stats!B2:B17,0))</f>
        <v>6.9</v>
      </c>
      <c r="U49" s="105"/>
      <c r="AA49" s="218"/>
      <c r="AB49" s="218"/>
      <c r="AC49" s="218"/>
      <c r="AD49" s="218"/>
      <c r="AE49" s="218"/>
      <c r="AF49" s="218"/>
      <c r="AG49" s="218"/>
      <c r="AH49" s="218"/>
      <c r="AI49" s="218"/>
      <c r="AJ49" s="218"/>
    </row>
    <row r="50" spans="2:36" ht="7.95" customHeight="1" thickBot="1">
      <c r="B50" s="115"/>
      <c r="C50" s="116"/>
      <c r="D50" s="116"/>
      <c r="E50" s="116"/>
      <c r="F50" s="100"/>
      <c r="G50" s="100"/>
      <c r="H50" s="95"/>
      <c r="I50" s="95"/>
      <c r="J50" s="95"/>
      <c r="K50" s="95"/>
      <c r="L50" s="106"/>
      <c r="M50" s="137"/>
      <c r="N50" s="106"/>
      <c r="O50" s="137"/>
      <c r="P50" s="106"/>
      <c r="Q50" s="137"/>
      <c r="R50" s="106"/>
      <c r="S50" s="137"/>
      <c r="T50" s="106"/>
      <c r="U50" s="107"/>
      <c r="AA50" s="218"/>
      <c r="AB50" s="218"/>
      <c r="AC50" s="218"/>
      <c r="AD50" s="218"/>
      <c r="AE50" s="218"/>
      <c r="AF50" s="218"/>
      <c r="AG50" s="218"/>
      <c r="AH50" s="218"/>
      <c r="AI50" s="218"/>
      <c r="AJ50" s="218"/>
    </row>
    <row r="51" spans="2:36" ht="16.05" customHeight="1" thickBot="1">
      <c r="B51" s="108" t="s">
        <v>235</v>
      </c>
      <c r="C51" s="109"/>
      <c r="D51" s="109"/>
      <c r="E51" s="109"/>
      <c r="F51" s="110" t="str">
        <f>INDEX(Stats!$Y$2:$Y$14,MATCH(SR!B51,Stats!$B$2:$B$14,0))</f>
        <v>#5</v>
      </c>
      <c r="G51" s="110"/>
      <c r="H51" s="110"/>
      <c r="I51" s="110" t="str">
        <f>INDEX(Stats!$Z$2:$Z$14,MATCH(SR!B51,Stats!$B$2:$B$14,0))</f>
        <v>P3</v>
      </c>
      <c r="J51" s="110"/>
      <c r="K51" s="110" t="str">
        <f>INDEX(Stats!$X$2:$X$14,MATCH(SR!B51,Stats!$B$2:$B$14,0))</f>
        <v>1m88</v>
      </c>
      <c r="L51" s="110"/>
      <c r="M51" s="110"/>
      <c r="N51" s="110" t="str">
        <f>INDEX(Stats!$AA$2:$AA$14,MATCH(SR!B51,Stats!$B$2:$B$14,0))</f>
        <v>Droitier</v>
      </c>
      <c r="O51" s="110"/>
      <c r="P51" s="110"/>
      <c r="Q51" s="110" t="str">
        <f>INDEX(Stats!$AB$2:$AB$14,MATCH(SR!B51,Stats!$B$2:$B$14,0))</f>
        <v>FRA</v>
      </c>
      <c r="R51" s="110"/>
      <c r="S51" s="101" t="s">
        <v>259</v>
      </c>
      <c r="T51" s="102"/>
      <c r="U51" s="103"/>
      <c r="AA51" s="218"/>
      <c r="AB51" s="218"/>
      <c r="AC51" s="218"/>
      <c r="AD51" s="218"/>
      <c r="AE51" s="218"/>
      <c r="AF51" s="218"/>
      <c r="AG51" s="218"/>
      <c r="AH51" s="218"/>
      <c r="AI51" s="218"/>
      <c r="AJ51" s="218"/>
    </row>
    <row r="52" spans="2:36" ht="16.05" customHeight="1">
      <c r="B52" s="131"/>
      <c r="C52" s="132"/>
      <c r="D52" s="132"/>
      <c r="E52" s="132"/>
      <c r="F52" s="127"/>
      <c r="G52" s="127"/>
      <c r="H52" s="127"/>
      <c r="I52" s="127"/>
      <c r="J52" s="127"/>
      <c r="K52" s="127"/>
      <c r="L52" s="127"/>
      <c r="M52" s="127"/>
      <c r="N52" s="127"/>
      <c r="O52" s="127"/>
      <c r="P52" s="127"/>
      <c r="Q52" s="127"/>
      <c r="R52" s="127"/>
      <c r="S52" s="118"/>
      <c r="T52" s="119"/>
      <c r="U52" s="120"/>
      <c r="AA52" s="218"/>
      <c r="AB52" s="218"/>
      <c r="AC52" s="218"/>
      <c r="AD52" s="218"/>
      <c r="AE52" s="218"/>
      <c r="AF52" s="218"/>
      <c r="AG52" s="218"/>
      <c r="AH52" s="218"/>
      <c r="AI52" s="218"/>
      <c r="AJ52" s="218"/>
    </row>
    <row r="53" spans="2:36" ht="16.05" customHeight="1">
      <c r="B53" s="113"/>
      <c r="C53" s="114"/>
      <c r="D53" s="114"/>
      <c r="E53" s="114"/>
      <c r="F53" s="127"/>
      <c r="G53" s="127"/>
      <c r="H53" s="127"/>
      <c r="I53" s="127"/>
      <c r="J53" s="127"/>
      <c r="K53" s="127"/>
      <c r="L53" s="127"/>
      <c r="M53" s="127"/>
      <c r="N53" s="127"/>
      <c r="O53" s="127"/>
      <c r="P53" s="127"/>
      <c r="Q53" s="127"/>
      <c r="R53" s="127"/>
      <c r="S53" s="121"/>
      <c r="T53" s="122"/>
      <c r="U53" s="123"/>
      <c r="AA53" s="218"/>
      <c r="AB53" s="218"/>
      <c r="AC53" s="218"/>
      <c r="AD53" s="218"/>
      <c r="AE53" s="218"/>
      <c r="AF53" s="218"/>
      <c r="AG53" s="218"/>
      <c r="AH53" s="218"/>
      <c r="AI53" s="218"/>
      <c r="AJ53" s="218"/>
    </row>
    <row r="54" spans="2:36" ht="16.05" customHeight="1">
      <c r="B54" s="113"/>
      <c r="C54" s="114"/>
      <c r="D54" s="114"/>
      <c r="E54" s="114"/>
      <c r="F54" s="133"/>
      <c r="G54" s="134"/>
      <c r="H54" s="134"/>
      <c r="I54" s="134"/>
      <c r="J54" s="134"/>
      <c r="K54" s="134"/>
      <c r="L54" s="134"/>
      <c r="M54" s="134"/>
      <c r="N54" s="134"/>
      <c r="O54" s="134"/>
      <c r="P54" s="134"/>
      <c r="Q54" s="134"/>
      <c r="R54" s="135"/>
      <c r="S54" s="121"/>
      <c r="T54" s="122"/>
      <c r="U54" s="123"/>
      <c r="AA54" s="218"/>
      <c r="AB54" s="218"/>
      <c r="AC54" s="218"/>
      <c r="AD54" s="218"/>
      <c r="AE54" s="218"/>
      <c r="AF54" s="218"/>
      <c r="AG54" s="218"/>
      <c r="AH54" s="218"/>
      <c r="AI54" s="218"/>
      <c r="AJ54" s="218"/>
    </row>
    <row r="55" spans="2:36" ht="16.05" customHeight="1">
      <c r="B55" s="113"/>
      <c r="C55" s="114"/>
      <c r="D55" s="114"/>
      <c r="E55" s="114"/>
      <c r="F55" s="128"/>
      <c r="G55" s="128"/>
      <c r="H55" s="128"/>
      <c r="I55" s="128"/>
      <c r="J55" s="128"/>
      <c r="K55" s="128"/>
      <c r="L55" s="128"/>
      <c r="M55" s="128"/>
      <c r="N55" s="128"/>
      <c r="O55" s="128"/>
      <c r="P55" s="128"/>
      <c r="Q55" s="128"/>
      <c r="R55" s="128"/>
      <c r="S55" s="124"/>
      <c r="T55" s="125"/>
      <c r="U55" s="126"/>
      <c r="AA55" s="218"/>
      <c r="AB55" s="218"/>
      <c r="AC55" s="218"/>
      <c r="AD55" s="218"/>
      <c r="AE55" s="218"/>
      <c r="AF55" s="218"/>
      <c r="AG55" s="218"/>
      <c r="AH55" s="218"/>
      <c r="AI55" s="218"/>
      <c r="AJ55" s="218"/>
    </row>
    <row r="56" spans="2:36" ht="16.05" customHeight="1">
      <c r="B56" s="113"/>
      <c r="C56" s="114"/>
      <c r="D56" s="114"/>
      <c r="E56" s="114"/>
      <c r="F56" s="96" t="s">
        <v>2</v>
      </c>
      <c r="G56" s="96"/>
      <c r="H56" s="96" t="s">
        <v>3</v>
      </c>
      <c r="I56" s="96"/>
      <c r="J56" s="129" t="s">
        <v>4</v>
      </c>
      <c r="K56" s="129"/>
      <c r="L56" s="129" t="s">
        <v>5</v>
      </c>
      <c r="M56" s="129"/>
      <c r="N56" s="129" t="s">
        <v>6</v>
      </c>
      <c r="O56" s="129"/>
      <c r="P56" s="96" t="s">
        <v>7</v>
      </c>
      <c r="Q56" s="96"/>
      <c r="R56" s="96" t="s">
        <v>8</v>
      </c>
      <c r="S56" s="96"/>
      <c r="T56" s="96" t="s">
        <v>97</v>
      </c>
      <c r="U56" s="130"/>
      <c r="AA56" s="218"/>
      <c r="AB56" s="218"/>
      <c r="AC56" s="218"/>
      <c r="AD56" s="218"/>
      <c r="AE56" s="218"/>
      <c r="AF56" s="218"/>
      <c r="AG56" s="218"/>
      <c r="AH56" s="218"/>
      <c r="AI56" s="218"/>
      <c r="AJ56" s="218"/>
    </row>
    <row r="57" spans="2:36" ht="16.05" customHeight="1">
      <c r="B57" s="113"/>
      <c r="C57" s="114"/>
      <c r="D57" s="114"/>
      <c r="E57" s="114"/>
      <c r="F57" s="99">
        <f>INDEX(Stats!$E$2:$E$14,MATCH($B51,Stats!$B$2:$B$14,0))</f>
        <v>16.5</v>
      </c>
      <c r="G57" s="99"/>
      <c r="H57" s="94">
        <f>INDEX(Stats!$F$2:$F$14,MATCH($B51,Stats!$B$2:$B$14,0))</f>
        <v>5.0999999999999996</v>
      </c>
      <c r="I57" s="94"/>
      <c r="J57" s="94">
        <f>INDEX(Stats!$S$2:$S$14,MATCH($B51,Stats!$B$2:$B$14,0))</f>
        <v>1.3</v>
      </c>
      <c r="K57" s="94"/>
      <c r="L57" s="104">
        <f>INDEX(Stats!$P$2:$P$14,MATCH($B51,Stats!$B$2:$B$14,0))</f>
        <v>0.8</v>
      </c>
      <c r="M57" s="136"/>
      <c r="N57" s="104">
        <f>INDEX(Stats!$Q$2:$Q$14,MATCH($B51,Stats!$B$2:$B$14,0))</f>
        <v>2.2000000000000002</v>
      </c>
      <c r="O57" s="136"/>
      <c r="P57" s="104">
        <f>INDEX(Stats!$T$2:$T$14,MATCH($B51,Stats!$B$2:$B$14,0))</f>
        <v>0.8</v>
      </c>
      <c r="Q57" s="136"/>
      <c r="R57" s="104" t="str">
        <f>INDEX(Stats!$J$2:$J$14,MATCH($B51,Stats!$B$2:$B$14,0))&amp;"/"&amp;INDEX(Stats!$K$2:$K$14,MATCH($B51,Stats!$B$2:$B$14,0))</f>
        <v>0,4/0,9</v>
      </c>
      <c r="S57" s="136"/>
      <c r="T57" s="104">
        <f>INDEX(Stats!AC2:AC17,MATCH(SR!B51,Stats!B2:B17,0))</f>
        <v>7.4999999999999991</v>
      </c>
      <c r="U57" s="105"/>
      <c r="AA57" s="218"/>
      <c r="AB57" s="218"/>
      <c r="AC57" s="218"/>
      <c r="AD57" s="218"/>
      <c r="AE57" s="218"/>
      <c r="AF57" s="218"/>
      <c r="AG57" s="218"/>
      <c r="AH57" s="218"/>
      <c r="AI57" s="218"/>
      <c r="AJ57" s="218"/>
    </row>
    <row r="58" spans="2:36" ht="7.95" customHeight="1" thickBot="1">
      <c r="B58" s="115"/>
      <c r="C58" s="116"/>
      <c r="D58" s="116"/>
      <c r="E58" s="116"/>
      <c r="F58" s="100"/>
      <c r="G58" s="100"/>
      <c r="H58" s="95"/>
      <c r="I58" s="95"/>
      <c r="J58" s="95"/>
      <c r="K58" s="95"/>
      <c r="L58" s="106"/>
      <c r="M58" s="137"/>
      <c r="N58" s="106"/>
      <c r="O58" s="137"/>
      <c r="P58" s="106"/>
      <c r="Q58" s="137"/>
      <c r="R58" s="106"/>
      <c r="S58" s="137"/>
      <c r="T58" s="106"/>
      <c r="U58" s="107"/>
      <c r="AA58" s="218"/>
      <c r="AB58" s="218"/>
      <c r="AC58" s="218"/>
      <c r="AD58" s="218"/>
      <c r="AE58" s="218"/>
      <c r="AF58" s="218"/>
      <c r="AG58" s="218"/>
      <c r="AH58" s="218"/>
      <c r="AI58" s="218"/>
      <c r="AJ58" s="218"/>
    </row>
    <row r="59" spans="2:36" ht="18" customHeight="1" thickBot="1">
      <c r="B59" s="108" t="s">
        <v>226</v>
      </c>
      <c r="C59" s="109"/>
      <c r="D59" s="109"/>
      <c r="E59" s="109"/>
      <c r="F59" s="110" t="str">
        <f>INDEX(Stats!$Y$2:$Y$13,MATCH(SR!$B$59,Stats!$B$2:$B$13,0))</f>
        <v>-</v>
      </c>
      <c r="G59" s="110"/>
      <c r="H59" s="110"/>
      <c r="I59" s="110" t="str">
        <f>INDEX(Stats!$Z$2:$Z$14,MATCH(SR!$B$59,Stats!$B$2:$B$13,0))</f>
        <v>P3</v>
      </c>
      <c r="J59" s="110"/>
      <c r="K59" s="110" t="str">
        <f>INDEX(Stats!$X$2:$X$13,MATCH(SR!$B$59,Stats!$B$2:$B$13,0))</f>
        <v>1m99</v>
      </c>
      <c r="L59" s="110"/>
      <c r="M59" s="110"/>
      <c r="N59" s="110" t="str">
        <f>INDEX(Stats!$AA$2:$AA$13,MATCH(SR!$B$59,Stats!$B$2:$B$13,0))</f>
        <v>Droitier</v>
      </c>
      <c r="O59" s="110"/>
      <c r="P59" s="110"/>
      <c r="Q59" s="110" t="str">
        <f>INDEX(Stats!$AB$2:$AB$13,MATCH(SR!$B$59,Stats!$B$2:$B$13,0))</f>
        <v>FRA</v>
      </c>
      <c r="R59" s="110"/>
      <c r="S59" s="101" t="s">
        <v>259</v>
      </c>
      <c r="T59" s="102"/>
      <c r="U59" s="103"/>
      <c r="AA59" s="218"/>
      <c r="AB59" s="218"/>
      <c r="AC59" s="218"/>
      <c r="AD59" s="218"/>
      <c r="AE59" s="218"/>
      <c r="AF59" s="218"/>
      <c r="AG59" s="218"/>
      <c r="AH59" s="218"/>
      <c r="AI59" s="218"/>
      <c r="AJ59" s="218"/>
    </row>
    <row r="60" spans="2:36" ht="16.05" customHeight="1">
      <c r="B60" s="131"/>
      <c r="C60" s="132"/>
      <c r="D60" s="132"/>
      <c r="E60" s="132"/>
      <c r="F60" s="217"/>
      <c r="G60" s="217"/>
      <c r="H60" s="217"/>
      <c r="I60" s="217"/>
      <c r="J60" s="217"/>
      <c r="K60" s="217"/>
      <c r="L60" s="217"/>
      <c r="M60" s="217"/>
      <c r="N60" s="217"/>
      <c r="O60" s="217"/>
      <c r="P60" s="217"/>
      <c r="Q60" s="217"/>
      <c r="R60" s="217"/>
      <c r="S60" s="118"/>
      <c r="T60" s="119"/>
      <c r="U60" s="120"/>
      <c r="AA60" s="167"/>
      <c r="AB60" s="167"/>
      <c r="AC60" s="167"/>
      <c r="AD60" s="167"/>
      <c r="AE60" s="167"/>
      <c r="AF60" s="167"/>
      <c r="AG60" s="218"/>
      <c r="AH60" s="218"/>
      <c r="AI60" s="218"/>
      <c r="AJ60" s="218"/>
    </row>
    <row r="61" spans="2:36">
      <c r="B61" s="113"/>
      <c r="C61" s="114"/>
      <c r="D61" s="114"/>
      <c r="E61" s="114"/>
      <c r="F61" s="127"/>
      <c r="G61" s="127"/>
      <c r="H61" s="127"/>
      <c r="I61" s="127"/>
      <c r="J61" s="127"/>
      <c r="K61" s="127"/>
      <c r="L61" s="127"/>
      <c r="M61" s="127"/>
      <c r="N61" s="127"/>
      <c r="O61" s="127"/>
      <c r="P61" s="127"/>
      <c r="Q61" s="127"/>
      <c r="R61" s="127"/>
      <c r="S61" s="121"/>
      <c r="T61" s="122"/>
      <c r="U61" s="123"/>
      <c r="AA61" s="167"/>
      <c r="AB61" s="167"/>
      <c r="AC61" s="167"/>
      <c r="AD61" s="167"/>
      <c r="AE61" s="167"/>
      <c r="AF61" s="218"/>
      <c r="AG61" s="218"/>
      <c r="AH61" s="218"/>
      <c r="AI61" s="218"/>
      <c r="AJ61" s="218"/>
    </row>
    <row r="62" spans="2:36">
      <c r="B62" s="113"/>
      <c r="C62" s="114"/>
      <c r="D62" s="114"/>
      <c r="E62" s="114"/>
      <c r="F62" s="127"/>
      <c r="G62" s="127"/>
      <c r="H62" s="127"/>
      <c r="I62" s="127"/>
      <c r="J62" s="127"/>
      <c r="K62" s="127"/>
      <c r="L62" s="127"/>
      <c r="M62" s="127"/>
      <c r="N62" s="127"/>
      <c r="O62" s="127"/>
      <c r="P62" s="127"/>
      <c r="Q62" s="127"/>
      <c r="R62" s="127"/>
      <c r="S62" s="121"/>
      <c r="T62" s="122"/>
      <c r="U62" s="123"/>
      <c r="AA62" s="167"/>
      <c r="AB62" s="167"/>
      <c r="AC62" s="167"/>
      <c r="AD62" s="167"/>
      <c r="AE62" s="167"/>
      <c r="AF62" s="218"/>
      <c r="AG62" s="218"/>
      <c r="AH62" s="218"/>
      <c r="AI62" s="218"/>
      <c r="AJ62" s="218"/>
    </row>
    <row r="63" spans="2:36">
      <c r="B63" s="113"/>
      <c r="C63" s="114"/>
      <c r="D63" s="114"/>
      <c r="E63" s="114"/>
      <c r="F63" s="128"/>
      <c r="G63" s="128"/>
      <c r="H63" s="128"/>
      <c r="I63" s="128"/>
      <c r="J63" s="128"/>
      <c r="K63" s="128"/>
      <c r="L63" s="128"/>
      <c r="M63" s="128"/>
      <c r="N63" s="128"/>
      <c r="O63" s="128"/>
      <c r="P63" s="128"/>
      <c r="Q63" s="128"/>
      <c r="R63" s="128"/>
      <c r="S63" s="124"/>
      <c r="T63" s="125"/>
      <c r="U63" s="126"/>
      <c r="AA63" s="167"/>
      <c r="AB63" s="167"/>
      <c r="AC63" s="167"/>
      <c r="AD63" s="167"/>
      <c r="AE63" s="167"/>
      <c r="AF63" s="218"/>
      <c r="AG63" s="218"/>
      <c r="AH63" s="218"/>
      <c r="AI63" s="218"/>
      <c r="AJ63" s="218"/>
    </row>
    <row r="64" spans="2:36">
      <c r="B64" s="113"/>
      <c r="C64" s="114"/>
      <c r="D64" s="114"/>
      <c r="E64" s="114"/>
      <c r="F64" s="96" t="s">
        <v>2</v>
      </c>
      <c r="G64" s="96"/>
      <c r="H64" s="96" t="s">
        <v>3</v>
      </c>
      <c r="I64" s="96"/>
      <c r="J64" s="129" t="s">
        <v>4</v>
      </c>
      <c r="K64" s="129"/>
      <c r="L64" s="129" t="s">
        <v>5</v>
      </c>
      <c r="M64" s="129"/>
      <c r="N64" s="129" t="s">
        <v>6</v>
      </c>
      <c r="O64" s="129"/>
      <c r="P64" s="96" t="s">
        <v>7</v>
      </c>
      <c r="Q64" s="96"/>
      <c r="R64" s="96" t="s">
        <v>8</v>
      </c>
      <c r="S64" s="96"/>
      <c r="T64" s="96" t="s">
        <v>97</v>
      </c>
      <c r="U64" s="130"/>
      <c r="AA64" s="167"/>
      <c r="AB64" s="167"/>
      <c r="AC64" s="167"/>
      <c r="AD64" s="167"/>
      <c r="AE64" s="167"/>
      <c r="AF64" s="218"/>
      <c r="AG64" s="218"/>
      <c r="AH64" s="218"/>
      <c r="AI64" s="218"/>
      <c r="AJ64" s="218"/>
    </row>
    <row r="65" spans="2:36" ht="16.05" customHeight="1">
      <c r="B65" s="113"/>
      <c r="C65" s="114"/>
      <c r="D65" s="114"/>
      <c r="E65" s="114"/>
      <c r="F65" s="99">
        <f>INDEX(Stats!$E$2:$E$13,MATCH($B59,Stats!$B$2:$B$13,0))</f>
        <v>28</v>
      </c>
      <c r="G65" s="99"/>
      <c r="H65" s="94">
        <f>INDEX(Stats!$F$2:$F$13,MATCH($B59,Stats!$B$2:$B$13,0))</f>
        <v>13.6</v>
      </c>
      <c r="I65" s="94"/>
      <c r="J65" s="94">
        <f>INDEX(Stats!$S$2:$S$13,MATCH($B59,Stats!$B$2:$B$13,0))</f>
        <v>2.6</v>
      </c>
      <c r="K65" s="94"/>
      <c r="L65" s="94">
        <f>INDEX(Stats!$P$2:$P$13,MATCH($B59,Stats!$B$2:$B$13,0))</f>
        <v>1</v>
      </c>
      <c r="M65" s="94"/>
      <c r="N65" s="94">
        <f>INDEX(Stats!$Q$2:$Q$13,MATCH($B59,Stats!$B$2:$B$13,0))</f>
        <v>4</v>
      </c>
      <c r="O65" s="94"/>
      <c r="P65" s="94">
        <f>INDEX(Stats!$T$2:$T$13,MATCH($B59,Stats!$B$2:$B$13,0))</f>
        <v>1</v>
      </c>
      <c r="Q65" s="94"/>
      <c r="R65" s="94" t="str">
        <f>INDEX(Stats!$J$2:$J$13,MATCH($B59,Stats!$B$2:$B$13,0))&amp;"/"&amp;INDEX(Stats!$K$2:$K$13,MATCH($B59,Stats!$B$2:$B$13,0))</f>
        <v>0,8/3,3</v>
      </c>
      <c r="S65" s="94"/>
      <c r="T65" s="104">
        <f>INDEX(Stats!AC2:AC14,MATCH(SR!B59,Stats!B2:B14,0))</f>
        <v>14.2</v>
      </c>
      <c r="U65" s="105"/>
      <c r="AA65" s="167"/>
      <c r="AB65" s="167"/>
      <c r="AC65" s="167"/>
      <c r="AD65" s="167"/>
      <c r="AE65" s="167"/>
      <c r="AF65" s="218"/>
      <c r="AG65" s="218"/>
      <c r="AH65" s="218"/>
      <c r="AI65" s="218"/>
      <c r="AJ65" s="218"/>
    </row>
    <row r="66" spans="2:36" ht="7.95" customHeight="1" thickBot="1">
      <c r="B66" s="115"/>
      <c r="C66" s="116"/>
      <c r="D66" s="116"/>
      <c r="E66" s="116"/>
      <c r="F66" s="100"/>
      <c r="G66" s="100"/>
      <c r="H66" s="95"/>
      <c r="I66" s="95"/>
      <c r="J66" s="95"/>
      <c r="K66" s="95"/>
      <c r="L66" s="95"/>
      <c r="M66" s="95"/>
      <c r="N66" s="95"/>
      <c r="O66" s="95"/>
      <c r="P66" s="95"/>
      <c r="Q66" s="95"/>
      <c r="R66" s="95"/>
      <c r="S66" s="95"/>
      <c r="T66" s="106"/>
      <c r="U66" s="107"/>
      <c r="AA66" s="167"/>
      <c r="AB66" s="167"/>
      <c r="AC66" s="167"/>
      <c r="AD66" s="167"/>
      <c r="AE66" s="167"/>
      <c r="AF66" s="218"/>
      <c r="AG66" s="218"/>
      <c r="AH66" s="218"/>
      <c r="AI66" s="218"/>
      <c r="AJ66" s="218"/>
    </row>
    <row r="67" spans="2:36" ht="16.05" customHeight="1" thickBot="1">
      <c r="B67" s="108" t="s">
        <v>227</v>
      </c>
      <c r="C67" s="109"/>
      <c r="D67" s="109"/>
      <c r="E67" s="109"/>
      <c r="F67" s="110" t="str">
        <f>INDEX(Stats!$Y$2:$Y$14,MATCH(SR!B67,Stats!$B$2:$B$14,0))</f>
        <v>#21</v>
      </c>
      <c r="G67" s="110"/>
      <c r="H67" s="110"/>
      <c r="I67" s="110" t="str">
        <f>INDEX(Stats!$Z$2:$Z$14,MATCH(SR!B67,Stats!$B$2:$B$13,0))</f>
        <v>P4</v>
      </c>
      <c r="J67" s="110"/>
      <c r="K67" s="110" t="str">
        <f>INDEX(Stats!$X$2:$X$13,MATCH(SR!$B$67,Stats!$B$2:$B$13,0))</f>
        <v>2m06</v>
      </c>
      <c r="L67" s="110"/>
      <c r="M67" s="110"/>
      <c r="N67" s="110" t="str">
        <f>INDEX(Stats!$AA$2:$AA$13,MATCH(SR!$B$67,Stats!$B$2:$B$13,0))</f>
        <v>Droitier</v>
      </c>
      <c r="O67" s="110"/>
      <c r="P67" s="110"/>
      <c r="Q67" s="110" t="str">
        <f>INDEX(Stats!$AB$2:$AB$13,MATCH(SR!$B$67,Stats!$B$2:$B$13,0))</f>
        <v>FRA</v>
      </c>
      <c r="R67" s="110"/>
      <c r="S67" s="101" t="s">
        <v>259</v>
      </c>
      <c r="T67" s="102"/>
      <c r="U67" s="103"/>
      <c r="AA67" s="167"/>
      <c r="AB67" s="167"/>
      <c r="AC67" s="167"/>
      <c r="AD67" s="167"/>
      <c r="AE67" s="167"/>
      <c r="AF67" s="218"/>
      <c r="AG67" s="218"/>
      <c r="AH67" s="218"/>
      <c r="AI67" s="218"/>
      <c r="AJ67" s="218"/>
    </row>
    <row r="68" spans="2:36" ht="16.05" customHeight="1">
      <c r="B68" s="111"/>
      <c r="C68" s="112"/>
      <c r="D68" s="112"/>
      <c r="E68" s="112"/>
      <c r="F68" s="222"/>
      <c r="G68" s="223"/>
      <c r="H68" s="223"/>
      <c r="I68" s="223"/>
      <c r="J68" s="223"/>
      <c r="K68" s="223"/>
      <c r="L68" s="223"/>
      <c r="M68" s="223"/>
      <c r="N68" s="223"/>
      <c r="O68" s="223"/>
      <c r="P68" s="223"/>
      <c r="Q68" s="223"/>
      <c r="R68" s="224"/>
      <c r="S68" s="118"/>
      <c r="T68" s="119"/>
      <c r="U68" s="120"/>
      <c r="AA68" s="167"/>
      <c r="AB68" s="167"/>
      <c r="AC68" s="167"/>
      <c r="AD68" s="167"/>
      <c r="AE68" s="167"/>
      <c r="AF68" s="218"/>
      <c r="AG68" s="218"/>
      <c r="AH68" s="218"/>
      <c r="AI68" s="218"/>
      <c r="AJ68" s="218"/>
    </row>
    <row r="69" spans="2:36" ht="16.05" customHeight="1">
      <c r="B69" s="113"/>
      <c r="C69" s="114"/>
      <c r="D69" s="114"/>
      <c r="E69" s="114"/>
      <c r="F69" s="225"/>
      <c r="G69" s="226"/>
      <c r="H69" s="226"/>
      <c r="I69" s="226"/>
      <c r="J69" s="226"/>
      <c r="K69" s="226"/>
      <c r="L69" s="226"/>
      <c r="M69" s="226"/>
      <c r="N69" s="226"/>
      <c r="O69" s="226"/>
      <c r="P69" s="226"/>
      <c r="Q69" s="226"/>
      <c r="R69" s="227"/>
      <c r="S69" s="121"/>
      <c r="T69" s="122"/>
      <c r="U69" s="123"/>
      <c r="AA69" s="167"/>
      <c r="AB69" s="167"/>
      <c r="AC69" s="167"/>
      <c r="AD69" s="167"/>
      <c r="AE69" s="167"/>
      <c r="AF69" s="218"/>
      <c r="AG69" s="218"/>
      <c r="AH69" s="218"/>
      <c r="AI69" s="218"/>
      <c r="AJ69" s="218"/>
    </row>
    <row r="70" spans="2:36" ht="16.05" customHeight="1">
      <c r="B70" s="113"/>
      <c r="C70" s="114"/>
      <c r="D70" s="114"/>
      <c r="E70" s="114"/>
      <c r="F70" s="228"/>
      <c r="G70" s="228"/>
      <c r="H70" s="228"/>
      <c r="I70" s="228"/>
      <c r="J70" s="228"/>
      <c r="K70" s="228"/>
      <c r="L70" s="228"/>
      <c r="M70" s="228"/>
      <c r="N70" s="228"/>
      <c r="O70" s="228"/>
      <c r="P70" s="228"/>
      <c r="Q70" s="228"/>
      <c r="R70" s="228"/>
      <c r="S70" s="121"/>
      <c r="T70" s="122"/>
      <c r="U70" s="123"/>
      <c r="AA70" s="167"/>
      <c r="AB70" s="167"/>
      <c r="AC70" s="167"/>
      <c r="AD70" s="167"/>
      <c r="AE70" s="167"/>
      <c r="AF70" s="218"/>
      <c r="AG70" s="218"/>
      <c r="AH70" s="218"/>
      <c r="AI70" s="218"/>
      <c r="AJ70" s="218"/>
    </row>
    <row r="71" spans="2:36" ht="16.05" customHeight="1">
      <c r="B71" s="113"/>
      <c r="C71" s="114"/>
      <c r="D71" s="114"/>
      <c r="E71" s="114"/>
      <c r="F71" s="128"/>
      <c r="G71" s="128"/>
      <c r="H71" s="128"/>
      <c r="I71" s="128"/>
      <c r="J71" s="128"/>
      <c r="K71" s="128"/>
      <c r="L71" s="128"/>
      <c r="M71" s="128"/>
      <c r="N71" s="128"/>
      <c r="O71" s="128"/>
      <c r="P71" s="128"/>
      <c r="Q71" s="128"/>
      <c r="R71" s="128"/>
      <c r="S71" s="124"/>
      <c r="T71" s="125"/>
      <c r="U71" s="126"/>
      <c r="AA71" s="167"/>
      <c r="AB71" s="167"/>
      <c r="AC71" s="167"/>
      <c r="AD71" s="167"/>
      <c r="AE71" s="167"/>
      <c r="AF71" s="218"/>
      <c r="AG71" s="218"/>
      <c r="AH71" s="218"/>
      <c r="AI71" s="218"/>
      <c r="AJ71" s="218"/>
    </row>
    <row r="72" spans="2:36" ht="16.05" customHeight="1">
      <c r="B72" s="113"/>
      <c r="C72" s="114"/>
      <c r="D72" s="114"/>
      <c r="E72" s="114"/>
      <c r="F72" s="96" t="s">
        <v>2</v>
      </c>
      <c r="G72" s="96"/>
      <c r="H72" s="96" t="s">
        <v>3</v>
      </c>
      <c r="I72" s="96"/>
      <c r="J72" s="129" t="s">
        <v>4</v>
      </c>
      <c r="K72" s="129"/>
      <c r="L72" s="129" t="s">
        <v>5</v>
      </c>
      <c r="M72" s="129"/>
      <c r="N72" s="129" t="s">
        <v>6</v>
      </c>
      <c r="O72" s="129"/>
      <c r="P72" s="96" t="s">
        <v>7</v>
      </c>
      <c r="Q72" s="96"/>
      <c r="R72" s="96" t="s">
        <v>8</v>
      </c>
      <c r="S72" s="96"/>
      <c r="T72" s="97" t="s">
        <v>97</v>
      </c>
      <c r="U72" s="98"/>
      <c r="AA72" s="167"/>
      <c r="AB72" s="167"/>
      <c r="AC72" s="167"/>
      <c r="AD72" s="167"/>
      <c r="AE72" s="167"/>
      <c r="AF72" s="218"/>
      <c r="AG72" s="218"/>
      <c r="AH72" s="218"/>
      <c r="AI72" s="218"/>
      <c r="AJ72" s="218"/>
    </row>
    <row r="73" spans="2:36" ht="16.05" customHeight="1">
      <c r="B73" s="113"/>
      <c r="C73" s="114"/>
      <c r="D73" s="114"/>
      <c r="E73" s="114"/>
      <c r="F73" s="99">
        <f>INDEX(Stats!$E$2:$E$13,MATCH($B67,Stats!$B$2:$B$13,0))</f>
        <v>25.4</v>
      </c>
      <c r="G73" s="99"/>
      <c r="H73" s="94">
        <f>INDEX(Stats!$F$2:$F$13,MATCH($B67,Stats!$B$2:$B$13,0))</f>
        <v>11.9</v>
      </c>
      <c r="I73" s="94"/>
      <c r="J73" s="94">
        <f>INDEX(Stats!$S$2:$S$13,MATCH($B67,Stats!$B$2:$B$13,0))</f>
        <v>1.9</v>
      </c>
      <c r="K73" s="94"/>
      <c r="L73" s="94">
        <f>INDEX(Stats!$P$2:$P$13,MATCH($B67,Stats!$B$2:$B$13,0))</f>
        <v>1.8</v>
      </c>
      <c r="M73" s="94"/>
      <c r="N73" s="94">
        <f>INDEX(Stats!$Q$2:$Q$13,MATCH($B67,Stats!$B$2:$B$13,0))</f>
        <v>4.4000000000000004</v>
      </c>
      <c r="O73" s="94"/>
      <c r="P73" s="94">
        <f>INDEX(Stats!$T$2:$T$13,MATCH($B67,Stats!$B$2:$B$13,0))</f>
        <v>0.5</v>
      </c>
      <c r="Q73" s="94"/>
      <c r="R73" s="94" t="str">
        <f>INDEX(Stats!$J$2:$J$13,MATCH($B67,Stats!$B$2:$B$13,0))&amp;"/"&amp;INDEX(Stats!$K$2:$K$13,MATCH($B67,Stats!$B$2:$B$13,0))</f>
        <v>0,7/2,1</v>
      </c>
      <c r="S73" s="94"/>
      <c r="T73" s="104">
        <f>INDEX(Stats!AC2:AC14,MATCH(SR!B67,Stats!B2:B14,0))</f>
        <v>14.300000000000002</v>
      </c>
      <c r="U73" s="105"/>
      <c r="AA73" s="167"/>
      <c r="AB73" s="167"/>
      <c r="AC73" s="167"/>
      <c r="AD73" s="167"/>
      <c r="AE73" s="167"/>
      <c r="AF73" s="218"/>
      <c r="AG73" s="218"/>
      <c r="AH73" s="218"/>
      <c r="AI73" s="218"/>
      <c r="AJ73" s="218"/>
    </row>
    <row r="74" spans="2:36" ht="7.95" customHeight="1" thickBot="1">
      <c r="B74" s="115"/>
      <c r="C74" s="116"/>
      <c r="D74" s="116"/>
      <c r="E74" s="116"/>
      <c r="F74" s="100"/>
      <c r="G74" s="100"/>
      <c r="H74" s="95"/>
      <c r="I74" s="95"/>
      <c r="J74" s="95"/>
      <c r="K74" s="95"/>
      <c r="L74" s="95"/>
      <c r="M74" s="95"/>
      <c r="N74" s="95"/>
      <c r="O74" s="95"/>
      <c r="P74" s="95"/>
      <c r="Q74" s="95"/>
      <c r="R74" s="95"/>
      <c r="S74" s="95"/>
      <c r="T74" s="106"/>
      <c r="U74" s="107"/>
      <c r="AA74" s="167"/>
      <c r="AB74" s="167"/>
      <c r="AC74" s="167"/>
      <c r="AD74" s="167"/>
      <c r="AE74" s="167"/>
      <c r="AF74" s="218"/>
      <c r="AG74" s="218"/>
      <c r="AH74" s="218"/>
      <c r="AI74" s="218"/>
      <c r="AJ74" s="218"/>
    </row>
    <row r="75" spans="2:36" ht="16.05" customHeight="1" thickBot="1">
      <c r="B75" s="108" t="s">
        <v>233</v>
      </c>
      <c r="C75" s="109"/>
      <c r="D75" s="109"/>
      <c r="E75" s="109"/>
      <c r="F75" s="110" t="str">
        <f>INDEX(Stats!$Y$2:$Y$14,MATCH(SR!B75,Stats!$B$2:$B$14,0))</f>
        <v>-</v>
      </c>
      <c r="G75" s="110"/>
      <c r="H75" s="110"/>
      <c r="I75" s="110" t="str">
        <f>INDEX(Stats!$Z$2:$Z$14,MATCH(SR!$B$75,Stats!$B$2:$B$13,0))</f>
        <v>P4</v>
      </c>
      <c r="J75" s="110"/>
      <c r="K75" s="110" t="str">
        <f>INDEX(Stats!$X$2:$X$13,MATCH(SR!$B$75,Stats!$B$2:$B$13,0))</f>
        <v>2m00</v>
      </c>
      <c r="L75" s="110"/>
      <c r="M75" s="110"/>
      <c r="N75" s="110" t="str">
        <f>INDEX(Stats!$AA$2:$AA$13,MATCH(SR!$B$75,Stats!$B$2:$B$13,0))</f>
        <v>Droitier</v>
      </c>
      <c r="O75" s="110"/>
      <c r="P75" s="110"/>
      <c r="Q75" s="110" t="str">
        <f>INDEX(Stats!$AB$2:$AB$13,MATCH(SR!$B$75,Stats!$B$2:$B$13,0))</f>
        <v>FRA</v>
      </c>
      <c r="R75" s="110"/>
      <c r="S75" s="101" t="s">
        <v>259</v>
      </c>
      <c r="T75" s="102"/>
      <c r="U75" s="103"/>
      <c r="AA75" s="167"/>
      <c r="AB75" s="167"/>
      <c r="AC75" s="167"/>
      <c r="AD75" s="167"/>
      <c r="AE75" s="167"/>
      <c r="AF75" s="218"/>
      <c r="AG75" s="218"/>
      <c r="AH75" s="218"/>
      <c r="AI75" s="218"/>
      <c r="AJ75" s="218"/>
    </row>
    <row r="76" spans="2:36" ht="16.05" customHeight="1">
      <c r="B76" s="111"/>
      <c r="C76" s="112"/>
      <c r="D76" s="112"/>
      <c r="E76" s="112"/>
      <c r="F76" s="222"/>
      <c r="G76" s="223"/>
      <c r="H76" s="223"/>
      <c r="I76" s="223"/>
      <c r="J76" s="223"/>
      <c r="K76" s="223"/>
      <c r="L76" s="223"/>
      <c r="M76" s="223"/>
      <c r="N76" s="223"/>
      <c r="O76" s="223"/>
      <c r="P76" s="223"/>
      <c r="Q76" s="223"/>
      <c r="R76" s="224"/>
      <c r="S76" s="118"/>
      <c r="T76" s="119"/>
      <c r="U76" s="120"/>
      <c r="AA76" s="167"/>
      <c r="AB76" s="167"/>
      <c r="AC76" s="167"/>
      <c r="AD76" s="167"/>
      <c r="AE76" s="167"/>
      <c r="AF76" s="218"/>
      <c r="AG76" s="218"/>
      <c r="AH76" s="218"/>
      <c r="AI76" s="218"/>
      <c r="AJ76" s="218"/>
    </row>
    <row r="77" spans="2:36" ht="16.05" customHeight="1">
      <c r="B77" s="113"/>
      <c r="C77" s="114"/>
      <c r="D77" s="114"/>
      <c r="E77" s="114"/>
      <c r="F77" s="225"/>
      <c r="G77" s="226"/>
      <c r="H77" s="226"/>
      <c r="I77" s="226"/>
      <c r="J77" s="226"/>
      <c r="K77" s="226"/>
      <c r="L77" s="226"/>
      <c r="M77" s="226"/>
      <c r="N77" s="226"/>
      <c r="O77" s="226"/>
      <c r="P77" s="226"/>
      <c r="Q77" s="226"/>
      <c r="R77" s="227"/>
      <c r="S77" s="121"/>
      <c r="T77" s="122"/>
      <c r="U77" s="123"/>
      <c r="AA77" s="167"/>
      <c r="AB77" s="167"/>
      <c r="AC77" s="167"/>
      <c r="AD77" s="167"/>
      <c r="AE77" s="167"/>
      <c r="AF77" s="218"/>
      <c r="AG77" s="218"/>
      <c r="AH77" s="218"/>
      <c r="AI77" s="218"/>
      <c r="AJ77" s="218"/>
    </row>
    <row r="78" spans="2:36" ht="16.05" customHeight="1">
      <c r="B78" s="113"/>
      <c r="C78" s="114"/>
      <c r="D78" s="114"/>
      <c r="E78" s="114"/>
      <c r="F78" s="228"/>
      <c r="G78" s="228"/>
      <c r="H78" s="228"/>
      <c r="I78" s="228"/>
      <c r="J78" s="228"/>
      <c r="K78" s="228"/>
      <c r="L78" s="228"/>
      <c r="M78" s="228"/>
      <c r="N78" s="228"/>
      <c r="O78" s="228"/>
      <c r="P78" s="228"/>
      <c r="Q78" s="228"/>
      <c r="R78" s="228"/>
      <c r="S78" s="121"/>
      <c r="T78" s="122"/>
      <c r="U78" s="123"/>
      <c r="AA78" s="167"/>
      <c r="AB78" s="167"/>
      <c r="AC78" s="167"/>
      <c r="AD78" s="167"/>
      <c r="AE78" s="167"/>
      <c r="AF78" s="218"/>
      <c r="AG78" s="218"/>
      <c r="AH78" s="218"/>
      <c r="AI78" s="218"/>
      <c r="AJ78" s="218"/>
    </row>
    <row r="79" spans="2:36" ht="16.05" customHeight="1">
      <c r="B79" s="113"/>
      <c r="C79" s="114"/>
      <c r="D79" s="114"/>
      <c r="E79" s="114"/>
      <c r="F79" s="128"/>
      <c r="G79" s="128"/>
      <c r="H79" s="128"/>
      <c r="I79" s="128"/>
      <c r="J79" s="128"/>
      <c r="K79" s="128"/>
      <c r="L79" s="128"/>
      <c r="M79" s="128"/>
      <c r="N79" s="128"/>
      <c r="O79" s="128"/>
      <c r="P79" s="128"/>
      <c r="Q79" s="128"/>
      <c r="R79" s="128"/>
      <c r="S79" s="124"/>
      <c r="T79" s="125"/>
      <c r="U79" s="126"/>
      <c r="AA79" s="167"/>
      <c r="AB79" s="167"/>
      <c r="AC79" s="167"/>
      <c r="AD79" s="167"/>
      <c r="AE79" s="167"/>
      <c r="AF79" s="218"/>
      <c r="AG79" s="218"/>
      <c r="AH79" s="218"/>
      <c r="AI79" s="218"/>
      <c r="AJ79" s="218"/>
    </row>
    <row r="80" spans="2:36" ht="16.05" customHeight="1">
      <c r="B80" s="113"/>
      <c r="C80" s="114"/>
      <c r="D80" s="114"/>
      <c r="E80" s="114"/>
      <c r="F80" s="96" t="s">
        <v>2</v>
      </c>
      <c r="G80" s="96"/>
      <c r="H80" s="96" t="s">
        <v>3</v>
      </c>
      <c r="I80" s="96"/>
      <c r="J80" s="129" t="s">
        <v>4</v>
      </c>
      <c r="K80" s="129"/>
      <c r="L80" s="129" t="s">
        <v>5</v>
      </c>
      <c r="M80" s="129"/>
      <c r="N80" s="129" t="s">
        <v>6</v>
      </c>
      <c r="O80" s="129"/>
      <c r="P80" s="96" t="s">
        <v>7</v>
      </c>
      <c r="Q80" s="96"/>
      <c r="R80" s="96" t="s">
        <v>8</v>
      </c>
      <c r="S80" s="96"/>
      <c r="T80" s="97" t="s">
        <v>97</v>
      </c>
      <c r="U80" s="98"/>
      <c r="AA80" s="167"/>
      <c r="AB80" s="167"/>
      <c r="AC80" s="167"/>
      <c r="AD80" s="167"/>
      <c r="AE80" s="167"/>
      <c r="AF80" s="218"/>
      <c r="AG80" s="218"/>
      <c r="AH80" s="218"/>
      <c r="AI80" s="218"/>
      <c r="AJ80" s="218"/>
    </row>
    <row r="81" spans="2:36" ht="16.05" customHeight="1">
      <c r="B81" s="113"/>
      <c r="C81" s="114"/>
      <c r="D81" s="114"/>
      <c r="E81" s="114"/>
      <c r="F81" s="99">
        <f>INDEX(Stats!$E$2:$E$13,MATCH($B75,Stats!$B$2:$B$13,0))</f>
        <v>19.3</v>
      </c>
      <c r="G81" s="99"/>
      <c r="H81" s="94">
        <f>INDEX(Stats!$F$2:$F$13,MATCH($B75,Stats!$B$2:$B$13,0))</f>
        <v>6.6</v>
      </c>
      <c r="I81" s="94"/>
      <c r="J81" s="94">
        <f>INDEX(Stats!$S$2:$S$13,MATCH($B75,Stats!$B$2:$B$13,0))</f>
        <v>2.2999999999999998</v>
      </c>
      <c r="K81" s="94"/>
      <c r="L81" s="94">
        <f>INDEX(Stats!$P$2:$P$13,MATCH($B75,Stats!$B$2:$B$13,0))</f>
        <v>1.1000000000000001</v>
      </c>
      <c r="M81" s="94"/>
      <c r="N81" s="94">
        <f>INDEX(Stats!$Q$2:$Q$13,MATCH($B75,Stats!$B$2:$B$13,0))</f>
        <v>2.2999999999999998</v>
      </c>
      <c r="O81" s="94"/>
      <c r="P81" s="94">
        <f>INDEX(Stats!$T$2:$T$13,MATCH($B75,Stats!$B$2:$B$13,0))</f>
        <v>0.7</v>
      </c>
      <c r="Q81" s="94"/>
      <c r="R81" s="94" t="str">
        <f>INDEX(Stats!$J$2:$J$13,MATCH($B75,Stats!$B$2:$B$13,0))&amp;"/"&amp;INDEX(Stats!$K$2:$K$13,MATCH($B75,Stats!$B$2:$B$13,0))</f>
        <v>1,4/3,3</v>
      </c>
      <c r="S81" s="94"/>
      <c r="T81" s="104">
        <f>INDEX(Stats!AC2:AC14,MATCH(SR!B75,Stats!B2:B14,0))</f>
        <v>7.8999999999999995</v>
      </c>
      <c r="U81" s="105"/>
      <c r="AA81" s="167"/>
      <c r="AB81" s="167"/>
      <c r="AC81" s="167"/>
      <c r="AD81" s="167"/>
      <c r="AE81" s="167"/>
      <c r="AF81" s="218"/>
      <c r="AG81" s="218"/>
      <c r="AH81" s="218"/>
      <c r="AI81" s="218"/>
      <c r="AJ81" s="218"/>
    </row>
    <row r="82" spans="2:36" ht="7.95" customHeight="1" thickBot="1">
      <c r="B82" s="115"/>
      <c r="C82" s="116"/>
      <c r="D82" s="116"/>
      <c r="E82" s="116"/>
      <c r="F82" s="100"/>
      <c r="G82" s="100"/>
      <c r="H82" s="95"/>
      <c r="I82" s="95"/>
      <c r="J82" s="95"/>
      <c r="K82" s="95"/>
      <c r="L82" s="95"/>
      <c r="M82" s="95"/>
      <c r="N82" s="95"/>
      <c r="O82" s="95"/>
      <c r="P82" s="95"/>
      <c r="Q82" s="95"/>
      <c r="R82" s="95"/>
      <c r="S82" s="95"/>
      <c r="T82" s="106"/>
      <c r="U82" s="107"/>
      <c r="AA82" s="167"/>
      <c r="AB82" s="167"/>
      <c r="AC82" s="167"/>
      <c r="AD82" s="167"/>
      <c r="AE82" s="167"/>
      <c r="AF82" s="218"/>
      <c r="AG82" s="218"/>
      <c r="AH82" s="218"/>
      <c r="AI82" s="218"/>
      <c r="AJ82" s="218"/>
    </row>
    <row r="83" spans="2:36" ht="16.95" customHeight="1" thickBot="1">
      <c r="B83" s="108" t="s">
        <v>231</v>
      </c>
      <c r="C83" s="109"/>
      <c r="D83" s="109"/>
      <c r="E83" s="109"/>
      <c r="F83" s="110" t="str">
        <f>INDEX(Stats!$Y$2:$Y$13,MATCH(SR!$B$83,Stats!$B$2:$B$13,0))</f>
        <v>#25</v>
      </c>
      <c r="G83" s="110"/>
      <c r="H83" s="110"/>
      <c r="I83" s="110" t="str">
        <f>INDEX(Stats!$Z$2:$Z$14,MATCH(SR!$B$83,Stats!$B$2:$B$13,0))</f>
        <v>P4</v>
      </c>
      <c r="J83" s="110"/>
      <c r="K83" s="110" t="str">
        <f>INDEX(Stats!$X$2:$X$13,MATCH(SR!$B$83,Stats!$B$2:$B$13,0))</f>
        <v>1m98</v>
      </c>
      <c r="L83" s="110"/>
      <c r="M83" s="110"/>
      <c r="N83" s="110" t="str">
        <f>INDEX(Stats!$AA$2:$AA$13,MATCH(SR!$B$83,Stats!$B$2:$B$13,0))</f>
        <v>Gaucher</v>
      </c>
      <c r="O83" s="110"/>
      <c r="P83" s="110"/>
      <c r="Q83" s="110" t="str">
        <f>INDEX(Stats!$AB$2:$AB$13,MATCH(SR!$B$83,Stats!$B$2:$B$13,0))</f>
        <v>FRA</v>
      </c>
      <c r="R83" s="110"/>
      <c r="S83" s="101" t="s">
        <v>259</v>
      </c>
      <c r="T83" s="102"/>
      <c r="U83" s="103"/>
      <c r="AA83" s="167"/>
      <c r="AB83" s="167"/>
      <c r="AC83" s="167"/>
      <c r="AD83" s="167"/>
      <c r="AE83" s="167"/>
      <c r="AF83" s="218"/>
      <c r="AG83" s="218"/>
      <c r="AH83" s="218"/>
      <c r="AI83" s="218"/>
      <c r="AJ83" s="218"/>
    </row>
    <row r="84" spans="2:36" ht="16.05" customHeight="1">
      <c r="B84" s="131"/>
      <c r="C84" s="132"/>
      <c r="D84" s="132"/>
      <c r="E84" s="132"/>
      <c r="F84" s="229"/>
      <c r="G84" s="230"/>
      <c r="H84" s="230"/>
      <c r="I84" s="230"/>
      <c r="J84" s="230"/>
      <c r="K84" s="230"/>
      <c r="L84" s="230"/>
      <c r="M84" s="230"/>
      <c r="N84" s="230"/>
      <c r="O84" s="230"/>
      <c r="P84" s="230"/>
      <c r="Q84" s="230"/>
      <c r="R84" s="231"/>
      <c r="S84" s="118"/>
      <c r="T84" s="119"/>
      <c r="U84" s="120"/>
      <c r="AA84" s="167"/>
      <c r="AB84" s="167"/>
      <c r="AC84" s="167"/>
      <c r="AD84" s="167"/>
      <c r="AE84" s="167"/>
      <c r="AF84" s="218"/>
      <c r="AG84" s="218"/>
      <c r="AH84" s="218"/>
      <c r="AI84" s="218"/>
      <c r="AJ84" s="218"/>
    </row>
    <row r="85" spans="2:36" ht="16.05" customHeight="1">
      <c r="B85" s="113"/>
      <c r="C85" s="114"/>
      <c r="D85" s="114"/>
      <c r="E85" s="114"/>
      <c r="F85" s="217"/>
      <c r="G85" s="217"/>
      <c r="H85" s="217"/>
      <c r="I85" s="217"/>
      <c r="J85" s="217"/>
      <c r="K85" s="217"/>
      <c r="L85" s="217"/>
      <c r="M85" s="217"/>
      <c r="N85" s="217"/>
      <c r="O85" s="217"/>
      <c r="P85" s="217"/>
      <c r="Q85" s="217"/>
      <c r="R85" s="217"/>
      <c r="S85" s="121"/>
      <c r="T85" s="122"/>
      <c r="U85" s="123"/>
      <c r="AA85" s="167"/>
      <c r="AB85" s="167"/>
      <c r="AC85" s="167"/>
      <c r="AD85" s="167"/>
      <c r="AE85" s="167"/>
      <c r="AF85" s="218"/>
      <c r="AG85" s="218"/>
      <c r="AH85" s="218"/>
      <c r="AI85" s="218"/>
      <c r="AJ85" s="218"/>
    </row>
    <row r="86" spans="2:36" ht="16.05" customHeight="1">
      <c r="B86" s="113"/>
      <c r="C86" s="114"/>
      <c r="D86" s="114"/>
      <c r="E86" s="114"/>
      <c r="F86" s="219"/>
      <c r="G86" s="220"/>
      <c r="H86" s="220"/>
      <c r="I86" s="220"/>
      <c r="J86" s="220"/>
      <c r="K86" s="220"/>
      <c r="L86" s="220"/>
      <c r="M86" s="220"/>
      <c r="N86" s="220"/>
      <c r="O86" s="220"/>
      <c r="P86" s="220"/>
      <c r="Q86" s="220"/>
      <c r="R86" s="221"/>
      <c r="S86" s="121"/>
      <c r="T86" s="122"/>
      <c r="U86" s="123"/>
      <c r="AA86" s="167"/>
      <c r="AB86" s="167"/>
      <c r="AC86" s="167"/>
      <c r="AD86" s="167"/>
      <c r="AE86" s="167"/>
      <c r="AF86" s="218"/>
      <c r="AG86" s="218"/>
      <c r="AH86" s="218"/>
      <c r="AI86" s="218"/>
      <c r="AJ86" s="218"/>
    </row>
    <row r="87" spans="2:36" ht="16.05" customHeight="1">
      <c r="B87" s="113"/>
      <c r="C87" s="114"/>
      <c r="D87" s="114"/>
      <c r="E87" s="114"/>
      <c r="F87" s="128"/>
      <c r="G87" s="128"/>
      <c r="H87" s="128"/>
      <c r="I87" s="128"/>
      <c r="J87" s="128"/>
      <c r="K87" s="128"/>
      <c r="L87" s="128"/>
      <c r="M87" s="128"/>
      <c r="N87" s="128"/>
      <c r="O87" s="128"/>
      <c r="P87" s="128"/>
      <c r="Q87" s="128"/>
      <c r="R87" s="128"/>
      <c r="S87" s="124"/>
      <c r="T87" s="125"/>
      <c r="U87" s="126"/>
      <c r="AA87" s="167"/>
      <c r="AB87" s="167"/>
      <c r="AC87" s="167"/>
      <c r="AD87" s="167"/>
      <c r="AE87" s="167"/>
      <c r="AF87" s="218"/>
      <c r="AG87" s="218"/>
      <c r="AH87" s="218"/>
      <c r="AI87" s="218"/>
      <c r="AJ87" s="218"/>
    </row>
    <row r="88" spans="2:36" ht="16.05" customHeight="1">
      <c r="B88" s="113"/>
      <c r="C88" s="114"/>
      <c r="D88" s="114"/>
      <c r="E88" s="114"/>
      <c r="F88" s="96" t="s">
        <v>2</v>
      </c>
      <c r="G88" s="96"/>
      <c r="H88" s="96" t="s">
        <v>3</v>
      </c>
      <c r="I88" s="96"/>
      <c r="J88" s="129" t="s">
        <v>4</v>
      </c>
      <c r="K88" s="129"/>
      <c r="L88" s="129" t="s">
        <v>5</v>
      </c>
      <c r="M88" s="129"/>
      <c r="N88" s="129" t="s">
        <v>6</v>
      </c>
      <c r="O88" s="129"/>
      <c r="P88" s="96" t="s">
        <v>7</v>
      </c>
      <c r="Q88" s="96"/>
      <c r="R88" s="96" t="s">
        <v>8</v>
      </c>
      <c r="S88" s="96"/>
      <c r="T88" s="97" t="s">
        <v>97</v>
      </c>
      <c r="U88" s="98"/>
      <c r="AA88" s="167"/>
      <c r="AB88" s="167"/>
      <c r="AC88" s="167"/>
      <c r="AD88" s="167"/>
      <c r="AE88" s="167"/>
      <c r="AF88" s="218"/>
      <c r="AG88" s="218"/>
      <c r="AH88" s="218"/>
      <c r="AI88" s="218"/>
      <c r="AJ88" s="218"/>
    </row>
    <row r="89" spans="2:36" ht="16.05" customHeight="1">
      <c r="B89" s="113"/>
      <c r="C89" s="114"/>
      <c r="D89" s="114"/>
      <c r="E89" s="114"/>
      <c r="F89" s="99">
        <f>INDEX(Stats!$E$2:$E$13,MATCH(B83,Stats!$B$2:$B$13,0))</f>
        <v>19.8</v>
      </c>
      <c r="G89" s="99"/>
      <c r="H89" s="94">
        <f>INDEX(Stats!$F$2:$F$13,MATCH(B83,Stats!$B$2:$B$13,0))</f>
        <v>8.3000000000000007</v>
      </c>
      <c r="I89" s="94"/>
      <c r="J89" s="94">
        <f>INDEX(Stats!$S$2:$S$13,MATCH(B83,Stats!$B$2:$B$13,0))</f>
        <v>1.5</v>
      </c>
      <c r="K89" s="94"/>
      <c r="L89" s="94">
        <f>INDEX(Stats!$P$2:$P$13,MATCH(B83,Stats!$B$2:$B$13,0))</f>
        <v>1</v>
      </c>
      <c r="M89" s="94"/>
      <c r="N89" s="94">
        <f>INDEX(Stats!$Q$2:$Q$13,MATCH(B83,Stats!$B$2:$B$13,0))</f>
        <v>1.5</v>
      </c>
      <c r="O89" s="94"/>
      <c r="P89" s="94">
        <f>INDEX(Stats!$T$2:$T$13,MATCH(B83,Stats!$B$2:$B$13,0))</f>
        <v>0.5</v>
      </c>
      <c r="Q89" s="94"/>
      <c r="R89" s="94" t="str">
        <f>INDEX(Stats!$J$2:$J$13,MATCH(B83,Stats!$B$2:$B$13,0))&amp;"/"&amp;INDEX(Stats!$K$2:$K$13,MATCH(B83,Stats!$B$2:$B$13,0))</f>
        <v>1/3,2</v>
      </c>
      <c r="S89" s="94"/>
      <c r="T89" s="104">
        <f>INDEX(Stats!AC2:AC14,MATCH(B83,Stats!B2:B14,0))</f>
        <v>7.1000000000000005</v>
      </c>
      <c r="U89" s="105"/>
      <c r="AA89" s="167"/>
      <c r="AB89" s="167"/>
      <c r="AC89" s="167"/>
      <c r="AD89" s="167"/>
      <c r="AE89" s="167"/>
      <c r="AF89" s="218"/>
      <c r="AG89" s="218"/>
      <c r="AH89" s="218"/>
      <c r="AI89" s="218"/>
      <c r="AJ89" s="218"/>
    </row>
    <row r="90" spans="2:36" ht="7.95" customHeight="1" thickBot="1">
      <c r="B90" s="115"/>
      <c r="C90" s="116"/>
      <c r="D90" s="116"/>
      <c r="E90" s="116"/>
      <c r="F90" s="100"/>
      <c r="G90" s="100"/>
      <c r="H90" s="95"/>
      <c r="I90" s="95"/>
      <c r="J90" s="95"/>
      <c r="K90" s="95"/>
      <c r="L90" s="95"/>
      <c r="M90" s="95"/>
      <c r="N90" s="95"/>
      <c r="O90" s="95"/>
      <c r="P90" s="95"/>
      <c r="Q90" s="95"/>
      <c r="R90" s="95"/>
      <c r="S90" s="95"/>
      <c r="T90" s="106"/>
      <c r="U90" s="107"/>
      <c r="AA90" s="167"/>
      <c r="AB90" s="167"/>
      <c r="AC90" s="167"/>
      <c r="AD90" s="167"/>
      <c r="AE90" s="167"/>
      <c r="AF90" s="218"/>
      <c r="AG90" s="218"/>
      <c r="AH90" s="218"/>
      <c r="AI90" s="218"/>
      <c r="AJ90" s="218"/>
    </row>
    <row r="91" spans="2:36" ht="16.05" customHeight="1" thickBot="1">
      <c r="B91" s="166" t="s">
        <v>224</v>
      </c>
      <c r="C91" s="110"/>
      <c r="D91" s="110"/>
      <c r="E91" s="110"/>
      <c r="F91" s="110" t="str">
        <f>INDEX(Stats!$Y$2:$Y$13,MATCH(SR!$B$91,Stats!$B$2:$B$13,0))</f>
        <v>#23</v>
      </c>
      <c r="G91" s="110"/>
      <c r="H91" s="110"/>
      <c r="I91" s="110" t="str">
        <f>INDEX(Stats!$Z$2:$Z$14,MATCH(SR!$B$91,Stats!$B$2:$B$13,0))</f>
        <v>P5</v>
      </c>
      <c r="J91" s="110"/>
      <c r="K91" s="110" t="str">
        <f>INDEX(Stats!$X$2:$X$13,MATCH(SR!$B$91,Stats!$B$2:$B$13,0))</f>
        <v>2m04</v>
      </c>
      <c r="L91" s="110"/>
      <c r="M91" s="110"/>
      <c r="N91" s="110" t="str">
        <f>INDEX(Stats!$AA$2:$AA$13,MATCH(SR!$B$91,Stats!$B$2:$B$13,0))</f>
        <v>Droitier</v>
      </c>
      <c r="O91" s="110"/>
      <c r="P91" s="110"/>
      <c r="Q91" s="110">
        <f>INDEX(Stats!$AB$2:$AB$13,MATCH(SR!$B$91,Stats!$B$2:$B$13,0))</f>
        <v>0</v>
      </c>
      <c r="R91" s="110"/>
      <c r="S91" s="101" t="s">
        <v>259</v>
      </c>
      <c r="T91" s="102"/>
      <c r="U91" s="103"/>
      <c r="AA91" s="167"/>
      <c r="AB91" s="167"/>
      <c r="AC91" s="167"/>
      <c r="AD91" s="167"/>
      <c r="AE91" s="167"/>
      <c r="AF91" s="218"/>
      <c r="AG91" s="218"/>
      <c r="AH91" s="218"/>
      <c r="AI91" s="218"/>
      <c r="AJ91" s="218"/>
    </row>
    <row r="92" spans="2:36" ht="16.05" customHeight="1">
      <c r="B92" s="111"/>
      <c r="C92" s="112"/>
      <c r="D92" s="112"/>
      <c r="E92" s="112"/>
      <c r="F92" s="117"/>
      <c r="G92" s="117"/>
      <c r="H92" s="117"/>
      <c r="I92" s="117"/>
      <c r="J92" s="117"/>
      <c r="K92" s="117"/>
      <c r="L92" s="117"/>
      <c r="M92" s="117"/>
      <c r="N92" s="117"/>
      <c r="O92" s="117"/>
      <c r="P92" s="117"/>
      <c r="Q92" s="117"/>
      <c r="R92" s="117"/>
      <c r="S92" s="118"/>
      <c r="T92" s="119"/>
      <c r="U92" s="120"/>
      <c r="AA92" s="167"/>
      <c r="AB92" s="167"/>
      <c r="AC92" s="167"/>
      <c r="AD92" s="167"/>
      <c r="AE92" s="167"/>
      <c r="AF92" s="218"/>
      <c r="AG92" s="218"/>
      <c r="AH92" s="218"/>
      <c r="AI92" s="218"/>
      <c r="AJ92" s="218"/>
    </row>
    <row r="93" spans="2:36" ht="16.05" customHeight="1">
      <c r="B93" s="113"/>
      <c r="C93" s="114"/>
      <c r="D93" s="114"/>
      <c r="E93" s="114"/>
      <c r="F93" s="127"/>
      <c r="G93" s="127"/>
      <c r="H93" s="127"/>
      <c r="I93" s="127"/>
      <c r="J93" s="127"/>
      <c r="K93" s="127"/>
      <c r="L93" s="127"/>
      <c r="M93" s="127"/>
      <c r="N93" s="127"/>
      <c r="O93" s="127"/>
      <c r="P93" s="127"/>
      <c r="Q93" s="127"/>
      <c r="R93" s="127"/>
      <c r="S93" s="121"/>
      <c r="T93" s="122"/>
      <c r="U93" s="123"/>
      <c r="AA93" s="218"/>
      <c r="AB93" s="218"/>
      <c r="AC93" s="218"/>
      <c r="AD93" s="218"/>
      <c r="AE93" s="218"/>
      <c r="AF93" s="218"/>
      <c r="AG93" s="218"/>
      <c r="AH93" s="218"/>
      <c r="AI93" s="218"/>
      <c r="AJ93" s="218"/>
    </row>
    <row r="94" spans="2:36" ht="16.05" customHeight="1">
      <c r="B94" s="113"/>
      <c r="C94" s="114"/>
      <c r="D94" s="114"/>
      <c r="E94" s="114"/>
      <c r="F94" s="127"/>
      <c r="G94" s="127"/>
      <c r="H94" s="127"/>
      <c r="I94" s="127"/>
      <c r="J94" s="127"/>
      <c r="K94" s="127"/>
      <c r="L94" s="127"/>
      <c r="M94" s="127"/>
      <c r="N94" s="127"/>
      <c r="O94" s="127"/>
      <c r="P94" s="127"/>
      <c r="Q94" s="127"/>
      <c r="R94" s="127"/>
      <c r="S94" s="121"/>
      <c r="T94" s="122"/>
      <c r="U94" s="123"/>
      <c r="AA94" s="218"/>
      <c r="AB94" s="218"/>
      <c r="AC94" s="218"/>
      <c r="AD94" s="218"/>
      <c r="AE94" s="218"/>
      <c r="AF94" s="218"/>
      <c r="AG94" s="218"/>
      <c r="AH94" s="218"/>
      <c r="AI94" s="218"/>
      <c r="AJ94" s="218"/>
    </row>
    <row r="95" spans="2:36" ht="16.05" customHeight="1">
      <c r="B95" s="113"/>
      <c r="C95" s="114"/>
      <c r="D95" s="114"/>
      <c r="E95" s="114"/>
      <c r="F95" s="128"/>
      <c r="G95" s="128"/>
      <c r="H95" s="128"/>
      <c r="I95" s="128"/>
      <c r="J95" s="128"/>
      <c r="K95" s="128"/>
      <c r="L95" s="128"/>
      <c r="M95" s="128"/>
      <c r="N95" s="128"/>
      <c r="O95" s="128"/>
      <c r="P95" s="128"/>
      <c r="Q95" s="128"/>
      <c r="R95" s="128"/>
      <c r="S95" s="124"/>
      <c r="T95" s="125"/>
      <c r="U95" s="126"/>
      <c r="AA95" s="218"/>
      <c r="AB95" s="218"/>
      <c r="AC95" s="218"/>
      <c r="AD95" s="218"/>
      <c r="AE95" s="218"/>
      <c r="AF95" s="218"/>
      <c r="AG95" s="218"/>
      <c r="AH95" s="218"/>
      <c r="AI95" s="218"/>
      <c r="AJ95" s="218"/>
    </row>
    <row r="96" spans="2:36" ht="16.05" customHeight="1">
      <c r="B96" s="113"/>
      <c r="C96" s="114"/>
      <c r="D96" s="114"/>
      <c r="E96" s="114"/>
      <c r="F96" s="96" t="s">
        <v>2</v>
      </c>
      <c r="G96" s="96"/>
      <c r="H96" s="96" t="s">
        <v>3</v>
      </c>
      <c r="I96" s="96"/>
      <c r="J96" s="129" t="s">
        <v>4</v>
      </c>
      <c r="K96" s="129"/>
      <c r="L96" s="129" t="s">
        <v>5</v>
      </c>
      <c r="M96" s="129"/>
      <c r="N96" s="129" t="s">
        <v>6</v>
      </c>
      <c r="O96" s="129"/>
      <c r="P96" s="96" t="s">
        <v>7</v>
      </c>
      <c r="Q96" s="96"/>
      <c r="R96" s="96" t="s">
        <v>8</v>
      </c>
      <c r="S96" s="96"/>
      <c r="T96" s="97" t="s">
        <v>97</v>
      </c>
      <c r="U96" s="98"/>
      <c r="AA96" s="218"/>
      <c r="AB96" s="218"/>
      <c r="AC96" s="218"/>
      <c r="AD96" s="218"/>
      <c r="AE96" s="218"/>
      <c r="AF96" s="218"/>
      <c r="AG96" s="218"/>
      <c r="AH96" s="218"/>
      <c r="AI96" s="218"/>
      <c r="AJ96" s="218"/>
    </row>
    <row r="97" spans="2:36" ht="16.05" customHeight="1">
      <c r="B97" s="113"/>
      <c r="C97" s="114"/>
      <c r="D97" s="114"/>
      <c r="E97" s="114"/>
      <c r="F97" s="99">
        <f>INDEX(Stats!$E$2:$E$13,MATCH($B91,Stats!$B$2:$B$13,0))</f>
        <v>25.3</v>
      </c>
      <c r="G97" s="99"/>
      <c r="H97" s="94">
        <f>INDEX(Stats!$F$2:$F$13,MATCH($B91,Stats!$B$2:$B$13,0))</f>
        <v>16</v>
      </c>
      <c r="I97" s="94"/>
      <c r="J97" s="94">
        <f>INDEX(Stats!$S$2:$S$13,MATCH($B91,Stats!$B$2:$B$13,0))</f>
        <v>2.7</v>
      </c>
      <c r="K97" s="94"/>
      <c r="L97" s="94">
        <f>INDEX(Stats!$P$2:$P$13,MATCH($B91,Stats!$B$2:$B$13,0))</f>
        <v>1.7</v>
      </c>
      <c r="M97" s="94"/>
      <c r="N97" s="94">
        <f>INDEX(Stats!$Q$2:$Q$13,MATCH($B91,Stats!$B$2:$B$13,0))</f>
        <v>4.7</v>
      </c>
      <c r="O97" s="94"/>
      <c r="P97" s="94">
        <f>INDEX(Stats!$T$2:$T$13,MATCH($B91,Stats!$B$2:$B$13,0))</f>
        <v>1.4</v>
      </c>
      <c r="Q97" s="94"/>
      <c r="R97" s="94" t="str">
        <f>INDEX(Stats!$J$2:$J$13,MATCH($B91,Stats!$B$2:$B$13,0))&amp;"/"&amp;INDEX(Stats!$K$2:$K$13,MATCH($B91,Stats!$B$2:$B$13,0))</f>
        <v>0,5/1,7</v>
      </c>
      <c r="S97" s="94"/>
      <c r="T97" s="104">
        <f>INDEX(Stats!AC2:AC14,MATCH(SR!B91,Stats!B2:B14,0))</f>
        <v>16.399999999999999</v>
      </c>
      <c r="U97" s="105"/>
      <c r="AA97" s="218"/>
      <c r="AB97" s="218"/>
      <c r="AC97" s="218"/>
      <c r="AD97" s="218"/>
      <c r="AE97" s="218"/>
      <c r="AF97" s="218"/>
      <c r="AG97" s="218"/>
      <c r="AH97" s="218"/>
      <c r="AI97" s="218"/>
      <c r="AJ97" s="218"/>
    </row>
    <row r="98" spans="2:36" ht="7.95" customHeight="1" thickBot="1">
      <c r="B98" s="115"/>
      <c r="C98" s="116"/>
      <c r="D98" s="116"/>
      <c r="E98" s="116"/>
      <c r="F98" s="100"/>
      <c r="G98" s="100"/>
      <c r="H98" s="95"/>
      <c r="I98" s="95"/>
      <c r="J98" s="95"/>
      <c r="K98" s="95"/>
      <c r="L98" s="95"/>
      <c r="M98" s="95"/>
      <c r="N98" s="95"/>
      <c r="O98" s="95"/>
      <c r="P98" s="95"/>
      <c r="Q98" s="95"/>
      <c r="R98" s="95"/>
      <c r="S98" s="95"/>
      <c r="T98" s="106"/>
      <c r="U98" s="107"/>
      <c r="AA98" s="218"/>
      <c r="AB98" s="218"/>
      <c r="AC98" s="218"/>
      <c r="AD98" s="218"/>
      <c r="AE98" s="218"/>
      <c r="AF98" s="218"/>
      <c r="AG98" s="218"/>
      <c r="AH98" s="218"/>
      <c r="AI98" s="218"/>
      <c r="AJ98" s="218"/>
    </row>
    <row r="99" spans="2:36" ht="16.95" customHeight="1" thickBot="1">
      <c r="B99" s="108" t="s">
        <v>236</v>
      </c>
      <c r="C99" s="109"/>
      <c r="D99" s="109"/>
      <c r="E99" s="109"/>
      <c r="F99" s="110" t="str">
        <f>INDEX(Stats!$Y$2:$Y$13,MATCH(SR!$B$91,Stats!$B$2:$B$13,0))</f>
        <v>#23</v>
      </c>
      <c r="G99" s="110"/>
      <c r="H99" s="110"/>
      <c r="I99" s="110" t="str">
        <f>INDEX(Stats!$Z$2:$Z$14,MATCH(SR!$B$91,Stats!$B$2:$B$13,0))</f>
        <v>P5</v>
      </c>
      <c r="J99" s="110"/>
      <c r="K99" s="110" t="str">
        <f>INDEX(Stats!$X$2:$X$13,MATCH(SR!$B$91,Stats!$B$2:$B$13,0))</f>
        <v>2m04</v>
      </c>
      <c r="L99" s="110"/>
      <c r="M99" s="110"/>
      <c r="N99" s="110" t="str">
        <f>INDEX(Stats!$AA$2:$AA$13,MATCH(SR!$B$91,Stats!$B$2:$B$13,0))</f>
        <v>Droitier</v>
      </c>
      <c r="O99" s="110"/>
      <c r="P99" s="110"/>
      <c r="Q99" s="110">
        <f>INDEX(Stats!$AB$2:$AB$13,MATCH(SR!$B$91,Stats!$B$2:$B$13,0))</f>
        <v>0</v>
      </c>
      <c r="R99" s="110"/>
      <c r="S99" s="101" t="s">
        <v>259</v>
      </c>
      <c r="T99" s="102"/>
      <c r="U99" s="103"/>
    </row>
    <row r="100" spans="2:36">
      <c r="B100" s="111"/>
      <c r="C100" s="112"/>
      <c r="D100" s="112"/>
      <c r="E100" s="112"/>
      <c r="F100" s="117"/>
      <c r="G100" s="117"/>
      <c r="H100" s="117"/>
      <c r="I100" s="117"/>
      <c r="J100" s="117"/>
      <c r="K100" s="117"/>
      <c r="L100" s="117"/>
      <c r="M100" s="117"/>
      <c r="N100" s="117"/>
      <c r="O100" s="117"/>
      <c r="P100" s="117"/>
      <c r="Q100" s="117"/>
      <c r="R100" s="117"/>
      <c r="S100" s="118"/>
      <c r="T100" s="119"/>
      <c r="U100" s="120"/>
    </row>
    <row r="101" spans="2:36">
      <c r="B101" s="113"/>
      <c r="C101" s="114"/>
      <c r="D101" s="114"/>
      <c r="E101" s="114"/>
      <c r="F101" s="127"/>
      <c r="G101" s="127"/>
      <c r="H101" s="127"/>
      <c r="I101" s="127"/>
      <c r="J101" s="127"/>
      <c r="K101" s="127"/>
      <c r="L101" s="127"/>
      <c r="M101" s="127"/>
      <c r="N101" s="127"/>
      <c r="O101" s="127"/>
      <c r="P101" s="127"/>
      <c r="Q101" s="127"/>
      <c r="R101" s="127"/>
      <c r="S101" s="121"/>
      <c r="T101" s="122"/>
      <c r="U101" s="123"/>
    </row>
    <row r="102" spans="2:36">
      <c r="B102" s="113"/>
      <c r="C102" s="114"/>
      <c r="D102" s="114"/>
      <c r="E102" s="114"/>
      <c r="F102" s="127"/>
      <c r="G102" s="127"/>
      <c r="H102" s="127"/>
      <c r="I102" s="127"/>
      <c r="J102" s="127"/>
      <c r="K102" s="127"/>
      <c r="L102" s="127"/>
      <c r="M102" s="127"/>
      <c r="N102" s="127"/>
      <c r="O102" s="127"/>
      <c r="P102" s="127"/>
      <c r="Q102" s="127"/>
      <c r="R102" s="127"/>
      <c r="S102" s="121"/>
      <c r="T102" s="122"/>
      <c r="U102" s="123"/>
    </row>
    <row r="103" spans="2:36">
      <c r="B103" s="113"/>
      <c r="C103" s="114"/>
      <c r="D103" s="114"/>
      <c r="E103" s="114"/>
      <c r="F103" s="128"/>
      <c r="G103" s="128"/>
      <c r="H103" s="128"/>
      <c r="I103" s="128"/>
      <c r="J103" s="128"/>
      <c r="K103" s="128"/>
      <c r="L103" s="128"/>
      <c r="M103" s="128"/>
      <c r="N103" s="128"/>
      <c r="O103" s="128"/>
      <c r="P103" s="128"/>
      <c r="Q103" s="128"/>
      <c r="R103" s="128"/>
      <c r="S103" s="124"/>
      <c r="T103" s="125"/>
      <c r="U103" s="126"/>
    </row>
    <row r="104" spans="2:36">
      <c r="B104" s="113"/>
      <c r="C104" s="114"/>
      <c r="D104" s="114"/>
      <c r="E104" s="114"/>
      <c r="F104" s="96" t="s">
        <v>2</v>
      </c>
      <c r="G104" s="96"/>
      <c r="H104" s="96" t="s">
        <v>3</v>
      </c>
      <c r="I104" s="96"/>
      <c r="J104" s="129" t="s">
        <v>4</v>
      </c>
      <c r="K104" s="129"/>
      <c r="L104" s="129" t="s">
        <v>5</v>
      </c>
      <c r="M104" s="129"/>
      <c r="N104" s="129" t="s">
        <v>6</v>
      </c>
      <c r="O104" s="129"/>
      <c r="P104" s="96" t="s">
        <v>7</v>
      </c>
      <c r="Q104" s="96"/>
      <c r="R104" s="96" t="s">
        <v>8</v>
      </c>
      <c r="S104" s="96"/>
      <c r="T104" s="97" t="s">
        <v>97</v>
      </c>
      <c r="U104" s="98"/>
    </row>
    <row r="105" spans="2:36">
      <c r="B105" s="113"/>
      <c r="C105" s="114"/>
      <c r="D105" s="114"/>
      <c r="E105" s="114"/>
      <c r="F105" s="99">
        <f>INDEX(Stats!$E$2:$E$13,MATCH($B99,Stats!$B$2:$B$13,0))</f>
        <v>11.5</v>
      </c>
      <c r="G105" s="99"/>
      <c r="H105" s="94">
        <f>INDEX(Stats!$F$2:$F$13,MATCH($B99,Stats!$B$2:$B$13,0))</f>
        <v>1.9</v>
      </c>
      <c r="I105" s="94"/>
      <c r="J105" s="94">
        <f>INDEX(Stats!$S$2:$S$13,MATCH($B99,Stats!$B$2:$B$13,0))</f>
        <v>0.6</v>
      </c>
      <c r="K105" s="94"/>
      <c r="L105" s="94">
        <f>INDEX(Stats!$P$2:$P$13,MATCH($B99,Stats!$B$2:$B$13,0))</f>
        <v>0.8</v>
      </c>
      <c r="M105" s="94"/>
      <c r="N105" s="94">
        <f>INDEX(Stats!$Q$2:$Q$13,MATCH($B99,Stats!$B$2:$B$13,0))</f>
        <v>1.8</v>
      </c>
      <c r="O105" s="94"/>
      <c r="P105" s="94">
        <f>INDEX(Stats!$T$2:$T$13,MATCH($B99,Stats!$B$2:$B$13,0))</f>
        <v>0.5</v>
      </c>
      <c r="Q105" s="94"/>
      <c r="R105" s="94" t="str">
        <f>INDEX(Stats!$J$2:$J$13,MATCH($B99,Stats!$B$2:$B$13,0))&amp;"/"&amp;INDEX(Stats!$K$2:$K$13,MATCH($B99,Stats!$B$2:$B$13,0))</f>
        <v>0/0,4</v>
      </c>
      <c r="S105" s="94"/>
      <c r="T105" s="104">
        <f>INDEX(Stats!AC10:AC22,MATCH(SR!B99,Stats!B10:B22,0))</f>
        <v>3.4</v>
      </c>
      <c r="U105" s="105"/>
    </row>
    <row r="106" spans="2:36" ht="7.95" customHeight="1" thickBot="1">
      <c r="B106" s="115"/>
      <c r="C106" s="116"/>
      <c r="D106" s="116"/>
      <c r="E106" s="116"/>
      <c r="F106" s="100"/>
      <c r="G106" s="100"/>
      <c r="H106" s="95"/>
      <c r="I106" s="95"/>
      <c r="J106" s="95"/>
      <c r="K106" s="95"/>
      <c r="L106" s="95"/>
      <c r="M106" s="95"/>
      <c r="N106" s="95"/>
      <c r="O106" s="95"/>
      <c r="P106" s="95"/>
      <c r="Q106" s="95"/>
      <c r="R106" s="95"/>
      <c r="S106" s="95"/>
      <c r="T106" s="106"/>
      <c r="U106" s="107"/>
    </row>
  </sheetData>
  <mergeCells count="377">
    <mergeCell ref="B19:E19"/>
    <mergeCell ref="F19:H19"/>
    <mergeCell ref="I19:J19"/>
    <mergeCell ref="K19:M19"/>
    <mergeCell ref="N19:P19"/>
    <mergeCell ref="Q19:R19"/>
    <mergeCell ref="S19:U19"/>
    <mergeCell ref="B20:E26"/>
    <mergeCell ref="F20:R20"/>
    <mergeCell ref="S20:U23"/>
    <mergeCell ref="F21:R21"/>
    <mergeCell ref="F22:R22"/>
    <mergeCell ref="F23:R23"/>
    <mergeCell ref="F24:G24"/>
    <mergeCell ref="H24:I24"/>
    <mergeCell ref="J24:K24"/>
    <mergeCell ref="L24:M24"/>
    <mergeCell ref="N24:O24"/>
    <mergeCell ref="P24:Q24"/>
    <mergeCell ref="R24:S24"/>
    <mergeCell ref="T24:U24"/>
    <mergeCell ref="F25:G26"/>
    <mergeCell ref="B84:E90"/>
    <mergeCell ref="F84:R84"/>
    <mergeCell ref="S84:U87"/>
    <mergeCell ref="F85:R85"/>
    <mergeCell ref="F86:R86"/>
    <mergeCell ref="F87:R87"/>
    <mergeCell ref="N88:O88"/>
    <mergeCell ref="P88:Q88"/>
    <mergeCell ref="AA93:AE98"/>
    <mergeCell ref="F94:R94"/>
    <mergeCell ref="F95:R95"/>
    <mergeCell ref="F96:G96"/>
    <mergeCell ref="H96:I96"/>
    <mergeCell ref="J96:K96"/>
    <mergeCell ref="AA60:AE92"/>
    <mergeCell ref="P97:Q98"/>
    <mergeCell ref="R97:S98"/>
    <mergeCell ref="T97:U98"/>
    <mergeCell ref="L96:M96"/>
    <mergeCell ref="N96:O96"/>
    <mergeCell ref="P96:Q96"/>
    <mergeCell ref="R96:S96"/>
    <mergeCell ref="T96:U96"/>
    <mergeCell ref="F97:G98"/>
    <mergeCell ref="B83:E83"/>
    <mergeCell ref="F83:H83"/>
    <mergeCell ref="I83:J83"/>
    <mergeCell ref="K83:M83"/>
    <mergeCell ref="N83:P83"/>
    <mergeCell ref="Q83:R83"/>
    <mergeCell ref="S83:U83"/>
    <mergeCell ref="F88:G88"/>
    <mergeCell ref="B92:E98"/>
    <mergeCell ref="F92:R92"/>
    <mergeCell ref="S92:U95"/>
    <mergeCell ref="F93:R93"/>
    <mergeCell ref="H88:I88"/>
    <mergeCell ref="J88:K88"/>
    <mergeCell ref="L88:M88"/>
    <mergeCell ref="R89:S90"/>
    <mergeCell ref="T89:U90"/>
    <mergeCell ref="B91:E91"/>
    <mergeCell ref="F91:H91"/>
    <mergeCell ref="I91:J91"/>
    <mergeCell ref="K91:M91"/>
    <mergeCell ref="N91:P91"/>
    <mergeCell ref="Q91:R91"/>
    <mergeCell ref="S91:U91"/>
    <mergeCell ref="B76:E82"/>
    <mergeCell ref="F76:R76"/>
    <mergeCell ref="S76:U79"/>
    <mergeCell ref="F77:R77"/>
    <mergeCell ref="F78:R78"/>
    <mergeCell ref="F79:R79"/>
    <mergeCell ref="N80:O80"/>
    <mergeCell ref="P80:Q80"/>
    <mergeCell ref="R80:S80"/>
    <mergeCell ref="T80:U80"/>
    <mergeCell ref="F81:G82"/>
    <mergeCell ref="H81:I82"/>
    <mergeCell ref="J81:K82"/>
    <mergeCell ref="L81:M82"/>
    <mergeCell ref="N81:O82"/>
    <mergeCell ref="P81:Q82"/>
    <mergeCell ref="F80:G80"/>
    <mergeCell ref="R81:S82"/>
    <mergeCell ref="T81:U82"/>
    <mergeCell ref="B60:E66"/>
    <mergeCell ref="F60:R60"/>
    <mergeCell ref="S60:U63"/>
    <mergeCell ref="R65:S66"/>
    <mergeCell ref="T65:U66"/>
    <mergeCell ref="B68:E74"/>
    <mergeCell ref="F68:R68"/>
    <mergeCell ref="S68:U71"/>
    <mergeCell ref="F69:R69"/>
    <mergeCell ref="F70:R70"/>
    <mergeCell ref="F71:R71"/>
    <mergeCell ref="F72:G72"/>
    <mergeCell ref="H72:I72"/>
    <mergeCell ref="J72:K72"/>
    <mergeCell ref="L72:M72"/>
    <mergeCell ref="N72:O72"/>
    <mergeCell ref="P72:Q72"/>
    <mergeCell ref="R72:S72"/>
    <mergeCell ref="T72:U72"/>
    <mergeCell ref="F73:G74"/>
    <mergeCell ref="H73:I74"/>
    <mergeCell ref="J73:K74"/>
    <mergeCell ref="AF60:AJ98"/>
    <mergeCell ref="F61:R61"/>
    <mergeCell ref="F62:R62"/>
    <mergeCell ref="F63:R63"/>
    <mergeCell ref="F64:G64"/>
    <mergeCell ref="H64:I64"/>
    <mergeCell ref="F65:G66"/>
    <mergeCell ref="H65:I66"/>
    <mergeCell ref="J65:K66"/>
    <mergeCell ref="L65:M66"/>
    <mergeCell ref="N65:O66"/>
    <mergeCell ref="P65:Q66"/>
    <mergeCell ref="J64:K64"/>
    <mergeCell ref="L64:M64"/>
    <mergeCell ref="N64:O64"/>
    <mergeCell ref="P64:Q64"/>
    <mergeCell ref="H80:I80"/>
    <mergeCell ref="J80:K80"/>
    <mergeCell ref="L80:M80"/>
    <mergeCell ref="L73:M74"/>
    <mergeCell ref="N73:O74"/>
    <mergeCell ref="P73:Q74"/>
    <mergeCell ref="R73:S74"/>
    <mergeCell ref="T73:U74"/>
    <mergeCell ref="AA39:AE59"/>
    <mergeCell ref="AF39:AJ59"/>
    <mergeCell ref="F40:G40"/>
    <mergeCell ref="N41:O42"/>
    <mergeCell ref="P41:Q42"/>
    <mergeCell ref="R41:S42"/>
    <mergeCell ref="T41:U42"/>
    <mergeCell ref="B44:E50"/>
    <mergeCell ref="F44:R44"/>
    <mergeCell ref="S44:U47"/>
    <mergeCell ref="F45:R45"/>
    <mergeCell ref="F46:R46"/>
    <mergeCell ref="F47:R47"/>
    <mergeCell ref="F48:G48"/>
    <mergeCell ref="H48:I48"/>
    <mergeCell ref="J48:K48"/>
    <mergeCell ref="L48:M48"/>
    <mergeCell ref="N48:O48"/>
    <mergeCell ref="P48:Q48"/>
    <mergeCell ref="R48:S48"/>
    <mergeCell ref="T48:U48"/>
    <mergeCell ref="F49:G50"/>
    <mergeCell ref="H49:I50"/>
    <mergeCell ref="J49:K50"/>
    <mergeCell ref="L49:M50"/>
    <mergeCell ref="N49:O50"/>
    <mergeCell ref="P49:Q50"/>
    <mergeCell ref="R49:S50"/>
    <mergeCell ref="T49:U50"/>
    <mergeCell ref="B43:E43"/>
    <mergeCell ref="F43:H43"/>
    <mergeCell ref="I43:J43"/>
    <mergeCell ref="K43:M43"/>
    <mergeCell ref="N43:P43"/>
    <mergeCell ref="Q43:R43"/>
    <mergeCell ref="S43:U43"/>
    <mergeCell ref="B35:E35"/>
    <mergeCell ref="F35:H35"/>
    <mergeCell ref="I35:J35"/>
    <mergeCell ref="K35:M35"/>
    <mergeCell ref="N35:P35"/>
    <mergeCell ref="Q35:R35"/>
    <mergeCell ref="S35:U35"/>
    <mergeCell ref="H40:I40"/>
    <mergeCell ref="J40:K40"/>
    <mergeCell ref="L40:M40"/>
    <mergeCell ref="N40:O40"/>
    <mergeCell ref="P40:Q40"/>
    <mergeCell ref="R40:S40"/>
    <mergeCell ref="T40:U40"/>
    <mergeCell ref="B36:E42"/>
    <mergeCell ref="F36:R36"/>
    <mergeCell ref="S36:U39"/>
    <mergeCell ref="F38:R38"/>
    <mergeCell ref="F39:R39"/>
    <mergeCell ref="F41:G42"/>
    <mergeCell ref="H41:I42"/>
    <mergeCell ref="J41:K42"/>
    <mergeCell ref="L41:M42"/>
    <mergeCell ref="B27:E27"/>
    <mergeCell ref="F27:H27"/>
    <mergeCell ref="I27:J27"/>
    <mergeCell ref="K27:M27"/>
    <mergeCell ref="N27:P27"/>
    <mergeCell ref="Q27:R27"/>
    <mergeCell ref="L32:M32"/>
    <mergeCell ref="N32:O32"/>
    <mergeCell ref="P32:Q32"/>
    <mergeCell ref="R32:S32"/>
    <mergeCell ref="B28:E34"/>
    <mergeCell ref="F28:R28"/>
    <mergeCell ref="S28:U31"/>
    <mergeCell ref="F29:R29"/>
    <mergeCell ref="F30:R30"/>
    <mergeCell ref="F31:R31"/>
    <mergeCell ref="F32:G32"/>
    <mergeCell ref="F33:G34"/>
    <mergeCell ref="H33:I34"/>
    <mergeCell ref="J33:K34"/>
    <mergeCell ref="L33:M34"/>
    <mergeCell ref="N33:O34"/>
    <mergeCell ref="P33:Q34"/>
    <mergeCell ref="R33:S34"/>
    <mergeCell ref="T33:U34"/>
    <mergeCell ref="F37:R37"/>
    <mergeCell ref="S27:U27"/>
    <mergeCell ref="H25:I26"/>
    <mergeCell ref="J25:K26"/>
    <mergeCell ref="L25:M26"/>
    <mergeCell ref="N25:O26"/>
    <mergeCell ref="P25:Q26"/>
    <mergeCell ref="R25:S26"/>
    <mergeCell ref="T25:U26"/>
    <mergeCell ref="H32:I32"/>
    <mergeCell ref="J32:K32"/>
    <mergeCell ref="T32:U32"/>
    <mergeCell ref="B11:E11"/>
    <mergeCell ref="F11:H11"/>
    <mergeCell ref="I11:J11"/>
    <mergeCell ref="K11:M11"/>
    <mergeCell ref="N11:P11"/>
    <mergeCell ref="Q11:R11"/>
    <mergeCell ref="AA4:AE38"/>
    <mergeCell ref="AF4:AJ38"/>
    <mergeCell ref="K5:M6"/>
    <mergeCell ref="N5:P6"/>
    <mergeCell ref="Q5:Q6"/>
    <mergeCell ref="R5:U6"/>
    <mergeCell ref="S11:U11"/>
    <mergeCell ref="N16:O16"/>
    <mergeCell ref="P16:Q16"/>
    <mergeCell ref="R16:S16"/>
    <mergeCell ref="B1:D6"/>
    <mergeCell ref="E1:G6"/>
    <mergeCell ref="H1:I3"/>
    <mergeCell ref="J1:J3"/>
    <mergeCell ref="H4:I6"/>
    <mergeCell ref="J4:J6"/>
    <mergeCell ref="B12:E18"/>
    <mergeCell ref="F12:R12"/>
    <mergeCell ref="AA1:AE3"/>
    <mergeCell ref="AF1:AJ3"/>
    <mergeCell ref="K2:M3"/>
    <mergeCell ref="N2:P3"/>
    <mergeCell ref="Q3:Q4"/>
    <mergeCell ref="R3:U4"/>
    <mergeCell ref="K4:M4"/>
    <mergeCell ref="K1:M1"/>
    <mergeCell ref="N1:P1"/>
    <mergeCell ref="N4:P4"/>
    <mergeCell ref="Q1:Q2"/>
    <mergeCell ref="R1:U2"/>
    <mergeCell ref="H16:I16"/>
    <mergeCell ref="J16:K16"/>
    <mergeCell ref="L16:M16"/>
    <mergeCell ref="T16:U16"/>
    <mergeCell ref="F13:R13"/>
    <mergeCell ref="B51:E51"/>
    <mergeCell ref="F51:H51"/>
    <mergeCell ref="I51:J51"/>
    <mergeCell ref="K51:M51"/>
    <mergeCell ref="N51:P51"/>
    <mergeCell ref="Q51:R51"/>
    <mergeCell ref="S51:U51"/>
    <mergeCell ref="F17:G18"/>
    <mergeCell ref="H17:I18"/>
    <mergeCell ref="J17:K18"/>
    <mergeCell ref="L17:M18"/>
    <mergeCell ref="N17:O18"/>
    <mergeCell ref="P17:Q18"/>
    <mergeCell ref="R17:S18"/>
    <mergeCell ref="T17:U18"/>
    <mergeCell ref="S12:U15"/>
    <mergeCell ref="F14:R14"/>
    <mergeCell ref="F15:R15"/>
    <mergeCell ref="F16:G16"/>
    <mergeCell ref="B52:E58"/>
    <mergeCell ref="F52:R52"/>
    <mergeCell ref="S52:U55"/>
    <mergeCell ref="F53:R53"/>
    <mergeCell ref="F54:R54"/>
    <mergeCell ref="F55:R55"/>
    <mergeCell ref="F56:G56"/>
    <mergeCell ref="H56:I56"/>
    <mergeCell ref="J56:K56"/>
    <mergeCell ref="L56:M56"/>
    <mergeCell ref="N56:O56"/>
    <mergeCell ref="P56:Q56"/>
    <mergeCell ref="R56:S56"/>
    <mergeCell ref="T56:U56"/>
    <mergeCell ref="F57:G58"/>
    <mergeCell ref="H57:I58"/>
    <mergeCell ref="J57:K58"/>
    <mergeCell ref="L57:M58"/>
    <mergeCell ref="N57:O58"/>
    <mergeCell ref="P57:Q58"/>
    <mergeCell ref="R57:S58"/>
    <mergeCell ref="T57:U58"/>
    <mergeCell ref="B59:E59"/>
    <mergeCell ref="F59:H59"/>
    <mergeCell ref="I59:J59"/>
    <mergeCell ref="K59:M59"/>
    <mergeCell ref="N59:P59"/>
    <mergeCell ref="Q59:R59"/>
    <mergeCell ref="S59:U59"/>
    <mergeCell ref="R104:S104"/>
    <mergeCell ref="T104:U104"/>
    <mergeCell ref="R64:S64"/>
    <mergeCell ref="T64:U64"/>
    <mergeCell ref="B67:E67"/>
    <mergeCell ref="F67:H67"/>
    <mergeCell ref="I67:J67"/>
    <mergeCell ref="K67:M67"/>
    <mergeCell ref="N67:P67"/>
    <mergeCell ref="Q67:R67"/>
    <mergeCell ref="S67:U67"/>
    <mergeCell ref="B75:E75"/>
    <mergeCell ref="F75:H75"/>
    <mergeCell ref="I75:J75"/>
    <mergeCell ref="K75:M75"/>
    <mergeCell ref="N75:P75"/>
    <mergeCell ref="Q75:R75"/>
    <mergeCell ref="B99:E99"/>
    <mergeCell ref="F99:H99"/>
    <mergeCell ref="I99:J99"/>
    <mergeCell ref="K99:M99"/>
    <mergeCell ref="N99:P99"/>
    <mergeCell ref="Q99:R99"/>
    <mergeCell ref="S99:U99"/>
    <mergeCell ref="B100:E106"/>
    <mergeCell ref="F100:R100"/>
    <mergeCell ref="S100:U103"/>
    <mergeCell ref="F101:R101"/>
    <mergeCell ref="F102:R102"/>
    <mergeCell ref="F103:R103"/>
    <mergeCell ref="F104:G104"/>
    <mergeCell ref="H104:I104"/>
    <mergeCell ref="J104:K104"/>
    <mergeCell ref="L104:M104"/>
    <mergeCell ref="N104:O104"/>
    <mergeCell ref="L105:M106"/>
    <mergeCell ref="N105:O106"/>
    <mergeCell ref="P105:Q106"/>
    <mergeCell ref="P104:Q104"/>
    <mergeCell ref="F105:G106"/>
    <mergeCell ref="H105:I106"/>
    <mergeCell ref="J105:K106"/>
    <mergeCell ref="R105:S106"/>
    <mergeCell ref="R88:S88"/>
    <mergeCell ref="T88:U88"/>
    <mergeCell ref="F89:G90"/>
    <mergeCell ref="H89:I90"/>
    <mergeCell ref="S75:U75"/>
    <mergeCell ref="T105:U106"/>
    <mergeCell ref="H97:I98"/>
    <mergeCell ref="J97:K98"/>
    <mergeCell ref="L97:M98"/>
    <mergeCell ref="N97:O98"/>
    <mergeCell ref="J89:K90"/>
    <mergeCell ref="L89:M90"/>
    <mergeCell ref="N89:O90"/>
    <mergeCell ref="P89:Q90"/>
  </mergeCells>
  <dataValidations count="1">
    <dataValidation type="list" allowBlank="1" showInputMessage="1" showErrorMessage="1" sqref="J1:J6" xr:uid="{7A85B012-1513-C549-AF86-8A03BA1BEEAB}">
      <formula1>l_Ville</formula1>
    </dataValidation>
  </dataValidations>
  <pageMargins left="0.25" right="0.25" top="0.5" bottom="0.75" header="1" footer="0.3"/>
  <pageSetup paperSize="9" orientation="portrait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28E2EFE-E097-9948-8F46-AE1834AE643F}">
          <x14:formula1>
            <xm:f>Stats!$B$2:$B$17</xm:f>
          </x14:formula1>
          <xm:sqref>B59:E59 B91:E91 B11:E11 B27:E27 B35:E35 B43:E43 B75:E75 B19:E19 B51:E51 B83:E83 B67:E67 B99:E99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F74D1B-9C54-5D48-AAA8-D3699B29A081}">
  <dimension ref="A1:BD44"/>
  <sheetViews>
    <sheetView zoomScale="110" zoomScaleNormal="63" workbookViewId="0">
      <selection activeCell="T22" sqref="T22"/>
    </sheetView>
  </sheetViews>
  <sheetFormatPr baseColWidth="10" defaultRowHeight="15.6"/>
  <cols>
    <col min="1" max="1" width="28.796875" bestFit="1" customWidth="1"/>
    <col min="2" max="2" width="19.69921875" bestFit="1" customWidth="1"/>
    <col min="3" max="3" width="5" bestFit="1" customWidth="1"/>
    <col min="4" max="4" width="4.19921875" bestFit="1" customWidth="1"/>
    <col min="5" max="5" width="5.19921875" bestFit="1" customWidth="1"/>
    <col min="6" max="6" width="4.5" bestFit="1" customWidth="1"/>
    <col min="7" max="7" width="5.19921875" bestFit="1" customWidth="1"/>
    <col min="8" max="8" width="4.69921875" bestFit="1" customWidth="1"/>
    <col min="9" max="9" width="5" bestFit="1" customWidth="1"/>
    <col min="10" max="10" width="4.796875" bestFit="1" customWidth="1"/>
    <col min="11" max="11" width="4.296875" bestFit="1" customWidth="1"/>
    <col min="12" max="12" width="4.69921875" bestFit="1" customWidth="1"/>
    <col min="13" max="13" width="5" bestFit="1" customWidth="1"/>
    <col min="14" max="14" width="4.296875" bestFit="1" customWidth="1"/>
    <col min="15" max="15" width="4.69921875" bestFit="1" customWidth="1"/>
    <col min="16" max="16" width="4.796875" bestFit="1" customWidth="1"/>
    <col min="17" max="19" width="4.69921875" bestFit="1" customWidth="1"/>
    <col min="20" max="20" width="4.5" bestFit="1" customWidth="1"/>
    <col min="21" max="22" width="4.69921875" bestFit="1" customWidth="1"/>
    <col min="23" max="23" width="3.296875" bestFit="1" customWidth="1"/>
    <col min="24" max="24" width="15.5" bestFit="1" customWidth="1"/>
    <col min="25" max="25" width="27.796875" bestFit="1" customWidth="1"/>
    <col min="26" max="26" width="9" bestFit="1" customWidth="1"/>
    <col min="27" max="27" width="8.69921875" bestFit="1" customWidth="1"/>
    <col min="28" max="28" width="4.5" bestFit="1" customWidth="1"/>
    <col min="29" max="29" width="7.796875" bestFit="1" customWidth="1"/>
    <col min="30" max="30" width="4.69921875" bestFit="1" customWidth="1"/>
    <col min="31" max="31" width="5" bestFit="1" customWidth="1"/>
    <col min="32" max="32" width="4.796875" bestFit="1" customWidth="1"/>
    <col min="33" max="33" width="4.296875" bestFit="1" customWidth="1"/>
    <col min="34" max="34" width="4.69921875" bestFit="1" customWidth="1"/>
    <col min="35" max="35" width="4.796875" bestFit="1" customWidth="1"/>
    <col min="36" max="36" width="4.296875" bestFit="1" customWidth="1"/>
    <col min="37" max="37" width="5" bestFit="1" customWidth="1"/>
    <col min="38" max="38" width="4.796875" bestFit="1" customWidth="1"/>
    <col min="39" max="41" width="4.69921875" bestFit="1" customWidth="1"/>
    <col min="42" max="42" width="4.5" bestFit="1" customWidth="1"/>
    <col min="43" max="44" width="4.69921875" bestFit="1" customWidth="1"/>
    <col min="45" max="45" width="3.296875" bestFit="1" customWidth="1"/>
    <col min="47" max="47" width="9.5" customWidth="1"/>
  </cols>
  <sheetData>
    <row r="1" spans="1:56" ht="45" customHeight="1">
      <c r="A1" s="2" t="s">
        <v>12</v>
      </c>
      <c r="B1" s="3" t="s">
        <v>100</v>
      </c>
      <c r="C1" s="2" t="s">
        <v>13</v>
      </c>
      <c r="D1" s="3" t="s">
        <v>101</v>
      </c>
      <c r="E1" s="3" t="s">
        <v>102</v>
      </c>
      <c r="F1" s="3" t="s">
        <v>14</v>
      </c>
      <c r="G1" s="3" t="s">
        <v>103</v>
      </c>
      <c r="H1" s="3" t="s">
        <v>104</v>
      </c>
      <c r="I1" s="3" t="s">
        <v>105</v>
      </c>
      <c r="J1" s="3" t="s">
        <v>106</v>
      </c>
      <c r="K1" s="3" t="s">
        <v>107</v>
      </c>
      <c r="L1" s="3" t="s">
        <v>108</v>
      </c>
      <c r="M1" s="3" t="s">
        <v>109</v>
      </c>
      <c r="N1" s="3" t="s">
        <v>110</v>
      </c>
      <c r="O1" s="3" t="s">
        <v>111</v>
      </c>
      <c r="P1" s="3" t="s">
        <v>112</v>
      </c>
      <c r="Q1" s="3" t="s">
        <v>113</v>
      </c>
      <c r="R1" s="3" t="s">
        <v>114</v>
      </c>
      <c r="S1" s="3" t="s">
        <v>115</v>
      </c>
      <c r="T1" s="3" t="s">
        <v>116</v>
      </c>
      <c r="U1" s="3" t="s">
        <v>117</v>
      </c>
      <c r="V1" s="3" t="s">
        <v>118</v>
      </c>
      <c r="W1" s="3" t="s">
        <v>119</v>
      </c>
      <c r="X1" s="3" t="s">
        <v>129</v>
      </c>
      <c r="Y1" s="3" t="s">
        <v>134</v>
      </c>
      <c r="Z1" s="17" t="s">
        <v>130</v>
      </c>
      <c r="AA1" s="3" t="s">
        <v>131</v>
      </c>
      <c r="AB1" s="3" t="s">
        <v>132</v>
      </c>
      <c r="AC1" s="3" t="s">
        <v>97</v>
      </c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U1" s="9"/>
      <c r="BD1" s="4"/>
    </row>
    <row r="2" spans="1:56">
      <c r="A2" s="5">
        <v>1</v>
      </c>
      <c r="B2" s="6" t="s">
        <v>224</v>
      </c>
      <c r="C2" s="6" t="s">
        <v>225</v>
      </c>
      <c r="D2" s="5">
        <v>21</v>
      </c>
      <c r="E2" s="5">
        <v>25.3</v>
      </c>
      <c r="F2" s="5">
        <v>16</v>
      </c>
      <c r="G2" s="5">
        <v>5.6</v>
      </c>
      <c r="H2" s="5">
        <v>11.8</v>
      </c>
      <c r="I2" s="5">
        <v>0.47599999999999998</v>
      </c>
      <c r="J2" s="5">
        <v>0.5</v>
      </c>
      <c r="K2" s="5">
        <v>1.7</v>
      </c>
      <c r="L2" s="5">
        <v>0.27800000000000002</v>
      </c>
      <c r="M2" s="5">
        <v>4.3</v>
      </c>
      <c r="N2" s="5">
        <v>6.2</v>
      </c>
      <c r="O2" s="5">
        <v>0.68700000000000006</v>
      </c>
      <c r="P2" s="5">
        <v>1.7</v>
      </c>
      <c r="Q2" s="5">
        <v>4.7</v>
      </c>
      <c r="R2" s="5">
        <v>6.3</v>
      </c>
      <c r="S2" s="5">
        <v>2.7</v>
      </c>
      <c r="T2" s="5">
        <v>1.4</v>
      </c>
      <c r="U2" s="5">
        <v>0.5</v>
      </c>
      <c r="V2" s="5">
        <v>2.5</v>
      </c>
      <c r="W2" s="5">
        <v>2.1</v>
      </c>
      <c r="X2" s="8" t="s">
        <v>335</v>
      </c>
      <c r="Y2" s="8" t="s">
        <v>339</v>
      </c>
      <c r="Z2" s="18" t="s">
        <v>315</v>
      </c>
      <c r="AA2" s="16" t="s">
        <v>322</v>
      </c>
      <c r="AB2" s="5"/>
      <c r="AC2" s="5">
        <f>F2-(H2-G2)-V2-(N2-M2)+T2+S2+U2+P2+Q2</f>
        <v>16.399999999999999</v>
      </c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U2" s="8"/>
      <c r="AV2" s="7"/>
    </row>
    <row r="3" spans="1:56">
      <c r="A3" s="5">
        <v>2</v>
      </c>
      <c r="B3" s="6" t="s">
        <v>226</v>
      </c>
      <c r="C3" s="6" t="s">
        <v>225</v>
      </c>
      <c r="D3" s="5">
        <v>16</v>
      </c>
      <c r="E3" s="5">
        <v>28</v>
      </c>
      <c r="F3" s="5">
        <v>13.6</v>
      </c>
      <c r="G3" s="5">
        <v>5.6</v>
      </c>
      <c r="H3" s="5">
        <v>10.5</v>
      </c>
      <c r="I3" s="5">
        <v>0.53</v>
      </c>
      <c r="J3" s="5">
        <v>0.8</v>
      </c>
      <c r="K3" s="5">
        <v>3.3</v>
      </c>
      <c r="L3" s="5">
        <v>0.22600000000000001</v>
      </c>
      <c r="M3" s="5">
        <v>1.7</v>
      </c>
      <c r="N3" s="5">
        <v>2.8</v>
      </c>
      <c r="O3" s="5">
        <v>0.61399999999999999</v>
      </c>
      <c r="P3" s="5">
        <v>1</v>
      </c>
      <c r="Q3" s="5">
        <v>4</v>
      </c>
      <c r="R3" s="5">
        <v>5</v>
      </c>
      <c r="S3" s="5">
        <v>2.6</v>
      </c>
      <c r="T3" s="5">
        <v>1</v>
      </c>
      <c r="U3" s="5">
        <v>0.6</v>
      </c>
      <c r="V3" s="5">
        <v>2.6</v>
      </c>
      <c r="W3" s="5">
        <v>1.7</v>
      </c>
      <c r="X3" s="8" t="s">
        <v>320</v>
      </c>
      <c r="Y3" s="8" t="s">
        <v>128</v>
      </c>
      <c r="Z3" s="18" t="s">
        <v>321</v>
      </c>
      <c r="AA3" s="16" t="s">
        <v>322</v>
      </c>
      <c r="AB3" s="5" t="s">
        <v>319</v>
      </c>
      <c r="AC3" s="5">
        <f t="shared" ref="AC3:AC15" si="0">F3-(H3-G3)-V3-(N3-M3)+T3+S3+U3+P3+Q3</f>
        <v>14.2</v>
      </c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U3" s="8"/>
      <c r="AV3" s="7"/>
    </row>
    <row r="4" spans="1:56">
      <c r="A4" s="5">
        <v>3</v>
      </c>
      <c r="B4" s="6" t="s">
        <v>227</v>
      </c>
      <c r="C4" s="6" t="s">
        <v>225</v>
      </c>
      <c r="D4" s="5">
        <v>24</v>
      </c>
      <c r="E4" s="5">
        <v>25.4</v>
      </c>
      <c r="F4" s="5">
        <v>11.9</v>
      </c>
      <c r="G4" s="5">
        <v>4.3</v>
      </c>
      <c r="H4" s="5">
        <v>8.1</v>
      </c>
      <c r="I4" s="5">
        <v>0.53300000000000003</v>
      </c>
      <c r="J4" s="5">
        <v>0.7</v>
      </c>
      <c r="K4" s="5">
        <v>2.1</v>
      </c>
      <c r="L4" s="5">
        <v>0.34</v>
      </c>
      <c r="M4" s="5">
        <v>2.5</v>
      </c>
      <c r="N4" s="5">
        <v>3.4</v>
      </c>
      <c r="O4" s="5">
        <v>0.753</v>
      </c>
      <c r="P4" s="5">
        <v>1.8</v>
      </c>
      <c r="Q4" s="5">
        <v>4.4000000000000004</v>
      </c>
      <c r="R4" s="5">
        <v>6.1</v>
      </c>
      <c r="S4" s="5">
        <v>1.9</v>
      </c>
      <c r="T4" s="5">
        <v>0.5</v>
      </c>
      <c r="U4" s="5">
        <v>0.2</v>
      </c>
      <c r="V4" s="5">
        <v>1.7</v>
      </c>
      <c r="W4" s="5">
        <v>2.8</v>
      </c>
      <c r="X4" s="8" t="s">
        <v>333</v>
      </c>
      <c r="Y4" s="8" t="s">
        <v>340</v>
      </c>
      <c r="Z4" s="18" t="s">
        <v>317</v>
      </c>
      <c r="AA4" s="16" t="s">
        <v>322</v>
      </c>
      <c r="AB4" s="5" t="s">
        <v>319</v>
      </c>
      <c r="AC4" s="5">
        <f t="shared" si="0"/>
        <v>14.300000000000002</v>
      </c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U4" s="7"/>
      <c r="AV4" s="7"/>
    </row>
    <row r="5" spans="1:56">
      <c r="A5" s="5">
        <v>4</v>
      </c>
      <c r="B5" s="6" t="s">
        <v>231</v>
      </c>
      <c r="C5" s="6" t="s">
        <v>225</v>
      </c>
      <c r="D5" s="5">
        <v>6</v>
      </c>
      <c r="E5" s="5">
        <v>19.8</v>
      </c>
      <c r="F5" s="5">
        <v>8.3000000000000007</v>
      </c>
      <c r="G5" s="5">
        <v>3.3</v>
      </c>
      <c r="H5" s="5">
        <v>7.2</v>
      </c>
      <c r="I5" s="5">
        <v>0.46500000000000002</v>
      </c>
      <c r="J5" s="5">
        <v>1</v>
      </c>
      <c r="K5" s="5">
        <v>3.2</v>
      </c>
      <c r="L5" s="5">
        <v>0.316</v>
      </c>
      <c r="M5" s="5">
        <v>0.7</v>
      </c>
      <c r="N5" s="5">
        <v>1</v>
      </c>
      <c r="O5" s="5">
        <v>0.66700000000000004</v>
      </c>
      <c r="P5" s="5">
        <v>1</v>
      </c>
      <c r="Q5" s="5">
        <v>1.5</v>
      </c>
      <c r="R5" s="5">
        <v>2.5</v>
      </c>
      <c r="S5" s="5">
        <v>1.5</v>
      </c>
      <c r="T5" s="5">
        <v>0.5</v>
      </c>
      <c r="U5" s="5">
        <v>0</v>
      </c>
      <c r="V5" s="5">
        <v>1.5</v>
      </c>
      <c r="W5" s="5">
        <v>2.2000000000000002</v>
      </c>
      <c r="X5" s="8" t="s">
        <v>316</v>
      </c>
      <c r="Y5" s="8" t="s">
        <v>341</v>
      </c>
      <c r="Z5" s="18" t="s">
        <v>317</v>
      </c>
      <c r="AA5" s="19" t="s">
        <v>318</v>
      </c>
      <c r="AB5" s="5" t="s">
        <v>319</v>
      </c>
      <c r="AC5" s="5">
        <f t="shared" si="0"/>
        <v>7.1000000000000005</v>
      </c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U5" s="8"/>
      <c r="AV5" s="7"/>
    </row>
    <row r="6" spans="1:56">
      <c r="A6" s="5">
        <v>5</v>
      </c>
      <c r="B6" s="6" t="s">
        <v>229</v>
      </c>
      <c r="C6" s="6" t="s">
        <v>225</v>
      </c>
      <c r="D6" s="5">
        <v>17</v>
      </c>
      <c r="E6" s="5">
        <v>22.5</v>
      </c>
      <c r="F6" s="5">
        <v>8.3000000000000007</v>
      </c>
      <c r="G6" s="5">
        <v>3.4</v>
      </c>
      <c r="H6" s="5">
        <v>7.7</v>
      </c>
      <c r="I6" s="5">
        <v>0.435</v>
      </c>
      <c r="J6" s="5">
        <v>0.9</v>
      </c>
      <c r="K6" s="5">
        <v>3.4</v>
      </c>
      <c r="L6" s="5">
        <v>0.28100000000000003</v>
      </c>
      <c r="M6" s="5">
        <v>0.6</v>
      </c>
      <c r="N6" s="5">
        <v>1.4</v>
      </c>
      <c r="O6" s="5">
        <v>0.45800000000000002</v>
      </c>
      <c r="P6" s="5">
        <v>0.4</v>
      </c>
      <c r="Q6" s="5">
        <v>2.5</v>
      </c>
      <c r="R6" s="5">
        <v>2.9</v>
      </c>
      <c r="S6" s="5">
        <v>2.2000000000000002</v>
      </c>
      <c r="T6" s="5">
        <v>1.1000000000000001</v>
      </c>
      <c r="U6" s="5">
        <v>0.2</v>
      </c>
      <c r="V6" s="5">
        <v>1.8</v>
      </c>
      <c r="W6" s="5">
        <v>2.2000000000000002</v>
      </c>
      <c r="X6" s="8" t="s">
        <v>324</v>
      </c>
      <c r="Y6" s="8" t="s">
        <v>342</v>
      </c>
      <c r="Z6" s="18" t="s">
        <v>325</v>
      </c>
      <c r="AA6" s="16" t="s">
        <v>322</v>
      </c>
      <c r="AB6" s="5" t="s">
        <v>326</v>
      </c>
      <c r="AC6" s="5">
        <f t="shared" si="0"/>
        <v>7.8000000000000016</v>
      </c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U6" s="8"/>
      <c r="AV6" s="7"/>
    </row>
    <row r="7" spans="1:56">
      <c r="A7" s="5">
        <v>6</v>
      </c>
      <c r="B7" s="6" t="s">
        <v>228</v>
      </c>
      <c r="C7" s="6" t="s">
        <v>225</v>
      </c>
      <c r="D7" s="5">
        <v>20</v>
      </c>
      <c r="E7" s="5">
        <v>19.399999999999999</v>
      </c>
      <c r="F7" s="5">
        <v>8</v>
      </c>
      <c r="G7" s="5">
        <v>2.7</v>
      </c>
      <c r="H7" s="5">
        <v>6.7</v>
      </c>
      <c r="I7" s="5">
        <v>0.39600000000000002</v>
      </c>
      <c r="J7" s="5">
        <v>1.9</v>
      </c>
      <c r="K7" s="5">
        <v>4.9000000000000004</v>
      </c>
      <c r="L7" s="5">
        <v>0.38100000000000001</v>
      </c>
      <c r="M7" s="5">
        <v>0.9</v>
      </c>
      <c r="N7" s="5">
        <v>1.1000000000000001</v>
      </c>
      <c r="O7" s="5">
        <v>0.81</v>
      </c>
      <c r="P7" s="5">
        <v>0.2</v>
      </c>
      <c r="Q7" s="5">
        <v>2</v>
      </c>
      <c r="R7" s="5">
        <v>2.2000000000000002</v>
      </c>
      <c r="S7" s="5">
        <v>3.9</v>
      </c>
      <c r="T7" s="5">
        <v>0.9</v>
      </c>
      <c r="U7" s="5">
        <v>0.1</v>
      </c>
      <c r="V7" s="5">
        <v>2.4</v>
      </c>
      <c r="W7" s="5">
        <v>2.2000000000000002</v>
      </c>
      <c r="X7" s="8" t="s">
        <v>327</v>
      </c>
      <c r="Y7" s="8" t="s">
        <v>343</v>
      </c>
      <c r="Z7" s="18" t="s">
        <v>328</v>
      </c>
      <c r="AA7" s="19" t="s">
        <v>322</v>
      </c>
      <c r="AB7" s="5" t="s">
        <v>319</v>
      </c>
      <c r="AC7" s="5">
        <f t="shared" si="0"/>
        <v>8.5</v>
      </c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U7" s="8"/>
      <c r="AV7" s="7"/>
    </row>
    <row r="8" spans="1:56">
      <c r="A8" s="5">
        <v>7</v>
      </c>
      <c r="B8" s="6" t="s">
        <v>230</v>
      </c>
      <c r="C8" s="6" t="s">
        <v>225</v>
      </c>
      <c r="D8" s="5">
        <v>24</v>
      </c>
      <c r="E8" s="5">
        <v>22.6</v>
      </c>
      <c r="F8" s="5">
        <v>7.5</v>
      </c>
      <c r="G8" s="5">
        <v>2.5</v>
      </c>
      <c r="H8" s="5">
        <v>6.4</v>
      </c>
      <c r="I8" s="5">
        <v>0.38300000000000001</v>
      </c>
      <c r="J8" s="5">
        <v>0.6</v>
      </c>
      <c r="K8" s="5">
        <v>2.5</v>
      </c>
      <c r="L8" s="5">
        <v>0.23699999999999999</v>
      </c>
      <c r="M8" s="5">
        <v>2</v>
      </c>
      <c r="N8" s="5">
        <v>2.8</v>
      </c>
      <c r="O8" s="5">
        <v>0.72699999999999998</v>
      </c>
      <c r="P8" s="5">
        <v>0.3</v>
      </c>
      <c r="Q8" s="5">
        <v>1.3</v>
      </c>
      <c r="R8" s="5">
        <v>1.6</v>
      </c>
      <c r="S8" s="5">
        <v>4.8</v>
      </c>
      <c r="T8" s="5">
        <v>0.8</v>
      </c>
      <c r="U8" s="5">
        <v>0.1</v>
      </c>
      <c r="V8" s="5">
        <v>2.2000000000000002</v>
      </c>
      <c r="W8" s="5">
        <v>2.6</v>
      </c>
      <c r="X8" s="8" t="s">
        <v>337</v>
      </c>
      <c r="Y8" s="8" t="s">
        <v>344</v>
      </c>
      <c r="Z8" s="18" t="s">
        <v>328</v>
      </c>
      <c r="AA8" s="19" t="s">
        <v>322</v>
      </c>
      <c r="AB8" s="5" t="s">
        <v>319</v>
      </c>
      <c r="AC8" s="5">
        <f t="shared" si="0"/>
        <v>7.8999999999999986</v>
      </c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U8" s="8"/>
      <c r="AV8" s="7"/>
    </row>
    <row r="9" spans="1:56">
      <c r="A9" s="5">
        <v>8</v>
      </c>
      <c r="B9" s="6" t="s">
        <v>233</v>
      </c>
      <c r="C9" s="6" t="s">
        <v>225</v>
      </c>
      <c r="D9" s="5">
        <v>19</v>
      </c>
      <c r="E9" s="5">
        <v>19.3</v>
      </c>
      <c r="F9" s="5">
        <v>6.6</v>
      </c>
      <c r="G9" s="5">
        <v>2.4</v>
      </c>
      <c r="H9" s="5">
        <v>5.5</v>
      </c>
      <c r="I9" s="5">
        <v>0.442</v>
      </c>
      <c r="J9" s="5">
        <v>1.4</v>
      </c>
      <c r="K9" s="5">
        <v>3.3</v>
      </c>
      <c r="L9" s="5">
        <v>0.42899999999999999</v>
      </c>
      <c r="M9" s="5">
        <v>0.4</v>
      </c>
      <c r="N9" s="5">
        <v>0.9</v>
      </c>
      <c r="O9" s="5">
        <v>0.41199999999999998</v>
      </c>
      <c r="P9" s="5">
        <v>1.1000000000000001</v>
      </c>
      <c r="Q9" s="5">
        <v>2.2999999999999998</v>
      </c>
      <c r="R9" s="5">
        <v>3.4</v>
      </c>
      <c r="S9" s="5">
        <v>2.2999999999999998</v>
      </c>
      <c r="T9" s="5">
        <v>0.7</v>
      </c>
      <c r="U9" s="5">
        <v>0.1</v>
      </c>
      <c r="V9" s="5">
        <v>1.6</v>
      </c>
      <c r="W9" s="5">
        <v>1.6</v>
      </c>
      <c r="X9" s="8" t="s">
        <v>334</v>
      </c>
      <c r="Y9" s="8" t="s">
        <v>128</v>
      </c>
      <c r="Z9" s="18" t="s">
        <v>317</v>
      </c>
      <c r="AA9" s="19" t="s">
        <v>322</v>
      </c>
      <c r="AB9" s="5" t="s">
        <v>319</v>
      </c>
      <c r="AC9" s="5">
        <f t="shared" si="0"/>
        <v>7.8999999999999995</v>
      </c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U9" s="8"/>
      <c r="AV9" s="7"/>
    </row>
    <row r="10" spans="1:56">
      <c r="A10" s="5">
        <v>9</v>
      </c>
      <c r="B10" s="6" t="s">
        <v>232</v>
      </c>
      <c r="C10" s="6" t="s">
        <v>225</v>
      </c>
      <c r="D10" s="5">
        <v>20</v>
      </c>
      <c r="E10" s="5">
        <v>21</v>
      </c>
      <c r="F10" s="5">
        <v>6.6</v>
      </c>
      <c r="G10" s="5">
        <v>2.2999999999999998</v>
      </c>
      <c r="H10" s="5">
        <v>5.2</v>
      </c>
      <c r="I10" s="5">
        <v>0.433</v>
      </c>
      <c r="J10" s="5">
        <v>1.4</v>
      </c>
      <c r="K10" s="5">
        <v>3.6</v>
      </c>
      <c r="L10" s="5">
        <v>0.39400000000000002</v>
      </c>
      <c r="M10" s="5">
        <v>0.7</v>
      </c>
      <c r="N10" s="5">
        <v>0.9</v>
      </c>
      <c r="O10" s="5">
        <v>0.82399999999999995</v>
      </c>
      <c r="P10" s="5">
        <v>0.3</v>
      </c>
      <c r="Q10" s="5">
        <v>1.5</v>
      </c>
      <c r="R10" s="5">
        <v>1.7</v>
      </c>
      <c r="S10" s="5">
        <v>2.1</v>
      </c>
      <c r="T10" s="5">
        <v>1.5</v>
      </c>
      <c r="U10" s="5">
        <v>0</v>
      </c>
      <c r="V10" s="5">
        <v>1.3</v>
      </c>
      <c r="W10" s="5">
        <v>2.2999999999999998</v>
      </c>
      <c r="X10" s="8" t="s">
        <v>329</v>
      </c>
      <c r="Y10" s="8" t="s">
        <v>345</v>
      </c>
      <c r="Z10" s="18" t="s">
        <v>325</v>
      </c>
      <c r="AA10" s="19" t="s">
        <v>322</v>
      </c>
      <c r="AB10" s="5" t="s">
        <v>319</v>
      </c>
      <c r="AC10" s="5">
        <f t="shared" si="0"/>
        <v>7.5999999999999988</v>
      </c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U10" s="8"/>
      <c r="AV10" s="7"/>
    </row>
    <row r="11" spans="1:56">
      <c r="A11" s="5">
        <v>10</v>
      </c>
      <c r="B11" s="6" t="s">
        <v>234</v>
      </c>
      <c r="C11" s="6" t="s">
        <v>225</v>
      </c>
      <c r="D11" s="5">
        <v>24</v>
      </c>
      <c r="E11" s="5">
        <v>16.3</v>
      </c>
      <c r="F11" s="5">
        <v>6.2</v>
      </c>
      <c r="G11" s="5">
        <v>2.1</v>
      </c>
      <c r="H11" s="5">
        <v>5</v>
      </c>
      <c r="I11" s="5">
        <v>0.41699999999999998</v>
      </c>
      <c r="J11" s="5">
        <v>1.2</v>
      </c>
      <c r="K11" s="5">
        <v>3.2</v>
      </c>
      <c r="L11" s="5">
        <v>0.36799999999999999</v>
      </c>
      <c r="M11" s="5">
        <v>0.8</v>
      </c>
      <c r="N11" s="5">
        <v>1</v>
      </c>
      <c r="O11" s="5">
        <v>0.8</v>
      </c>
      <c r="P11" s="5">
        <v>0.3</v>
      </c>
      <c r="Q11" s="5">
        <v>1.5</v>
      </c>
      <c r="R11" s="5">
        <v>1.8</v>
      </c>
      <c r="S11" s="5">
        <v>2</v>
      </c>
      <c r="T11" s="5">
        <v>1</v>
      </c>
      <c r="U11" s="5">
        <v>0</v>
      </c>
      <c r="V11" s="5">
        <v>1</v>
      </c>
      <c r="W11" s="5">
        <v>1.5</v>
      </c>
      <c r="X11" s="8" t="s">
        <v>332</v>
      </c>
      <c r="Y11" s="8" t="s">
        <v>346</v>
      </c>
      <c r="Z11" s="18" t="s">
        <v>325</v>
      </c>
      <c r="AA11" s="16" t="s">
        <v>322</v>
      </c>
      <c r="AB11" s="5" t="s">
        <v>319</v>
      </c>
      <c r="AC11" s="5">
        <f t="shared" si="0"/>
        <v>6.9</v>
      </c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U11" s="8"/>
      <c r="AV11" s="7"/>
    </row>
    <row r="12" spans="1:56">
      <c r="A12" s="5">
        <v>11</v>
      </c>
      <c r="B12" s="6" t="s">
        <v>235</v>
      </c>
      <c r="C12" s="6" t="s">
        <v>225</v>
      </c>
      <c r="D12" s="5">
        <v>13</v>
      </c>
      <c r="E12" s="5">
        <v>16.5</v>
      </c>
      <c r="F12" s="5">
        <v>5.0999999999999996</v>
      </c>
      <c r="G12" s="5">
        <v>2.1</v>
      </c>
      <c r="H12" s="5">
        <v>3.2</v>
      </c>
      <c r="I12" s="5">
        <v>0.64300000000000002</v>
      </c>
      <c r="J12" s="5">
        <v>0.4</v>
      </c>
      <c r="K12" s="5">
        <v>0.9</v>
      </c>
      <c r="L12" s="5">
        <v>0.41699999999999998</v>
      </c>
      <c r="M12" s="5">
        <v>0.5</v>
      </c>
      <c r="N12" s="5">
        <v>1.2</v>
      </c>
      <c r="O12" s="5">
        <v>0.46700000000000003</v>
      </c>
      <c r="P12" s="5">
        <v>0.8</v>
      </c>
      <c r="Q12" s="5">
        <v>2.2000000000000002</v>
      </c>
      <c r="R12" s="5">
        <v>3</v>
      </c>
      <c r="S12" s="5">
        <v>1.3</v>
      </c>
      <c r="T12" s="5">
        <v>0.8</v>
      </c>
      <c r="U12" s="5">
        <v>0</v>
      </c>
      <c r="V12" s="5">
        <v>0.9</v>
      </c>
      <c r="W12" s="5">
        <v>1.8</v>
      </c>
      <c r="X12" s="8" t="s">
        <v>338</v>
      </c>
      <c r="Y12" s="8" t="s">
        <v>347</v>
      </c>
      <c r="Z12" s="18" t="s">
        <v>321</v>
      </c>
      <c r="AA12" s="19" t="s">
        <v>322</v>
      </c>
      <c r="AB12" s="5" t="s">
        <v>319</v>
      </c>
      <c r="AC12" s="5">
        <f t="shared" si="0"/>
        <v>7.4999999999999991</v>
      </c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U12" s="8"/>
      <c r="AV12" s="7"/>
    </row>
    <row r="13" spans="1:56">
      <c r="A13" s="5">
        <v>12</v>
      </c>
      <c r="B13" s="6" t="s">
        <v>236</v>
      </c>
      <c r="C13" s="6" t="s">
        <v>225</v>
      </c>
      <c r="D13" s="5">
        <v>23</v>
      </c>
      <c r="E13" s="5">
        <v>11.5</v>
      </c>
      <c r="F13" s="5">
        <v>1.9</v>
      </c>
      <c r="G13" s="5">
        <v>0.7</v>
      </c>
      <c r="H13" s="5">
        <v>2.1</v>
      </c>
      <c r="I13" s="5">
        <v>0.32700000000000001</v>
      </c>
      <c r="J13" s="5">
        <v>0</v>
      </c>
      <c r="K13" s="5">
        <v>0.4</v>
      </c>
      <c r="L13" s="5">
        <v>0</v>
      </c>
      <c r="M13" s="5">
        <v>0.5</v>
      </c>
      <c r="N13" s="5">
        <v>0.7</v>
      </c>
      <c r="O13" s="5">
        <v>0.64700000000000002</v>
      </c>
      <c r="P13" s="5">
        <v>0.8</v>
      </c>
      <c r="Q13" s="5">
        <v>1.8</v>
      </c>
      <c r="R13" s="5">
        <v>2.7</v>
      </c>
      <c r="S13" s="5">
        <v>0.6</v>
      </c>
      <c r="T13" s="5">
        <v>0.5</v>
      </c>
      <c r="U13" s="5">
        <v>0.1</v>
      </c>
      <c r="V13" s="5">
        <v>0.7</v>
      </c>
      <c r="W13" s="5">
        <v>1.8</v>
      </c>
      <c r="X13" s="8" t="s">
        <v>323</v>
      </c>
      <c r="Y13" s="8" t="s">
        <v>348</v>
      </c>
      <c r="Z13" s="18" t="s">
        <v>315</v>
      </c>
      <c r="AA13" s="19" t="s">
        <v>322</v>
      </c>
      <c r="AB13" s="5" t="s">
        <v>319</v>
      </c>
      <c r="AC13" s="5">
        <f t="shared" si="0"/>
        <v>3.4</v>
      </c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U13" s="8"/>
      <c r="AV13" s="7"/>
    </row>
    <row r="14" spans="1:56">
      <c r="A14" s="5">
        <v>13</v>
      </c>
      <c r="B14" s="6" t="s">
        <v>237</v>
      </c>
      <c r="C14" s="6" t="s">
        <v>225</v>
      </c>
      <c r="D14" s="5">
        <v>16</v>
      </c>
      <c r="E14" s="5">
        <v>7.8</v>
      </c>
      <c r="F14" s="5">
        <v>0.9</v>
      </c>
      <c r="G14" s="5">
        <v>0.3</v>
      </c>
      <c r="H14" s="5">
        <v>1.4</v>
      </c>
      <c r="I14" s="5">
        <v>0.217</v>
      </c>
      <c r="J14" s="5">
        <v>0.1</v>
      </c>
      <c r="K14" s="5">
        <v>0.8</v>
      </c>
      <c r="L14" s="5">
        <v>0.16700000000000001</v>
      </c>
      <c r="M14" s="5">
        <v>0.1</v>
      </c>
      <c r="N14" s="5">
        <v>0.3</v>
      </c>
      <c r="O14" s="5">
        <v>0.5</v>
      </c>
      <c r="P14" s="5">
        <v>0.3</v>
      </c>
      <c r="Q14" s="5">
        <v>1.1000000000000001</v>
      </c>
      <c r="R14" s="5">
        <v>1.4</v>
      </c>
      <c r="S14" s="5">
        <v>1.8</v>
      </c>
      <c r="T14" s="5">
        <v>0.6</v>
      </c>
      <c r="U14" s="5">
        <v>0</v>
      </c>
      <c r="V14" s="5">
        <v>1</v>
      </c>
      <c r="W14" s="5">
        <v>1.6</v>
      </c>
      <c r="X14" s="8"/>
      <c r="Y14" s="8" t="s">
        <v>128</v>
      </c>
      <c r="Z14" s="18"/>
      <c r="AA14" s="5"/>
      <c r="AB14" s="5"/>
      <c r="AC14" s="5">
        <f t="shared" si="0"/>
        <v>2.4000000000000004</v>
      </c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U14" s="8"/>
      <c r="AV14" s="7"/>
    </row>
    <row r="15" spans="1:56">
      <c r="A15" s="5">
        <v>14</v>
      </c>
      <c r="B15" s="6" t="s">
        <v>238</v>
      </c>
      <c r="C15" s="6" t="s">
        <v>225</v>
      </c>
      <c r="D15" s="5">
        <v>6</v>
      </c>
      <c r="E15" s="5">
        <v>3.3</v>
      </c>
      <c r="F15" s="5">
        <v>0.7</v>
      </c>
      <c r="G15" s="5">
        <v>0.3</v>
      </c>
      <c r="H15" s="5">
        <v>0.5</v>
      </c>
      <c r="I15" s="5">
        <v>0.66700000000000004</v>
      </c>
      <c r="J15" s="5">
        <v>0</v>
      </c>
      <c r="K15" s="5">
        <v>0</v>
      </c>
      <c r="L15" s="5">
        <v>0</v>
      </c>
      <c r="M15" s="5">
        <v>0</v>
      </c>
      <c r="N15" s="5">
        <v>0</v>
      </c>
      <c r="O15" s="5">
        <v>0</v>
      </c>
      <c r="P15" s="5">
        <v>0</v>
      </c>
      <c r="Q15" s="5">
        <v>0.2</v>
      </c>
      <c r="R15" s="5">
        <v>0.2</v>
      </c>
      <c r="S15" s="5">
        <v>0</v>
      </c>
      <c r="T15" s="5">
        <v>0.2</v>
      </c>
      <c r="U15" s="5">
        <v>0</v>
      </c>
      <c r="V15" s="5">
        <v>0.5</v>
      </c>
      <c r="W15" s="5">
        <v>0.7</v>
      </c>
      <c r="X15" s="16"/>
      <c r="Y15" s="16" t="s">
        <v>128</v>
      </c>
      <c r="Z15" s="18"/>
      <c r="AA15" s="19"/>
      <c r="AB15" s="5"/>
      <c r="AC15" s="5">
        <f t="shared" si="0"/>
        <v>0.39999999999999997</v>
      </c>
    </row>
    <row r="16" spans="1:56">
      <c r="A16" s="5">
        <v>15</v>
      </c>
      <c r="B16" s="6" t="s">
        <v>239</v>
      </c>
      <c r="C16" s="6" t="s">
        <v>225</v>
      </c>
      <c r="D16" s="5">
        <v>2</v>
      </c>
      <c r="E16" s="5">
        <v>1.2</v>
      </c>
      <c r="F16" s="5">
        <v>0</v>
      </c>
      <c r="G16" s="5">
        <v>0</v>
      </c>
      <c r="H16" s="5">
        <v>1</v>
      </c>
      <c r="I16" s="5">
        <v>0</v>
      </c>
      <c r="J16" s="5">
        <v>0</v>
      </c>
      <c r="K16" s="5">
        <v>1</v>
      </c>
      <c r="L16" s="5">
        <v>0</v>
      </c>
      <c r="M16" s="5">
        <v>0</v>
      </c>
      <c r="N16" s="5">
        <v>0</v>
      </c>
      <c r="O16" s="5">
        <v>0</v>
      </c>
      <c r="P16" s="5">
        <v>0</v>
      </c>
      <c r="Q16" s="5">
        <v>0</v>
      </c>
      <c r="R16" s="5">
        <v>0</v>
      </c>
      <c r="S16" s="5">
        <v>0</v>
      </c>
      <c r="T16" s="5">
        <v>0</v>
      </c>
      <c r="U16" s="5">
        <v>0</v>
      </c>
      <c r="V16" s="5">
        <v>0</v>
      </c>
      <c r="W16" s="5">
        <v>0.5</v>
      </c>
      <c r="X16" s="14" t="s">
        <v>128</v>
      </c>
      <c r="Y16" s="91" t="s">
        <v>128</v>
      </c>
      <c r="Z16" s="92" t="s">
        <v>128</v>
      </c>
      <c r="AA16" s="19" t="s">
        <v>128</v>
      </c>
      <c r="AB16" s="2" t="s">
        <v>128</v>
      </c>
      <c r="AC16" s="20" t="s">
        <v>128</v>
      </c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</row>
    <row r="17" spans="1:55">
      <c r="X17" s="14"/>
      <c r="Y17" s="5"/>
      <c r="Z17" s="18"/>
      <c r="AA17" s="19"/>
      <c r="AB17" s="5"/>
      <c r="AC17" s="21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</row>
    <row r="18" spans="1:55">
      <c r="A18" s="2" t="s">
        <v>120</v>
      </c>
      <c r="B18" s="2" t="s">
        <v>101</v>
      </c>
      <c r="C18" s="2" t="s">
        <v>102</v>
      </c>
      <c r="D18" s="2" t="s">
        <v>14</v>
      </c>
      <c r="E18" s="2" t="s">
        <v>103</v>
      </c>
      <c r="F18" s="2" t="s">
        <v>104</v>
      </c>
      <c r="G18" s="2" t="s">
        <v>105</v>
      </c>
      <c r="H18" s="2" t="s">
        <v>106</v>
      </c>
      <c r="I18" s="2" t="s">
        <v>107</v>
      </c>
      <c r="J18" s="2" t="s">
        <v>108</v>
      </c>
      <c r="K18" s="2" t="s">
        <v>109</v>
      </c>
      <c r="L18" s="2" t="s">
        <v>110</v>
      </c>
      <c r="M18" s="2" t="s">
        <v>111</v>
      </c>
      <c r="N18" s="2" t="s">
        <v>112</v>
      </c>
      <c r="O18" s="2" t="s">
        <v>113</v>
      </c>
      <c r="P18" s="2" t="s">
        <v>121</v>
      </c>
      <c r="Q18" s="2" t="s">
        <v>115</v>
      </c>
      <c r="R18" s="2" t="s">
        <v>116</v>
      </c>
      <c r="S18" s="2" t="s">
        <v>117</v>
      </c>
      <c r="T18" s="2" t="s">
        <v>118</v>
      </c>
      <c r="U18" s="2" t="s">
        <v>119</v>
      </c>
      <c r="X18" s="14"/>
      <c r="Y18" s="6"/>
      <c r="Z18" s="18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</row>
    <row r="19" spans="1:55">
      <c r="A19" s="5" t="s">
        <v>122</v>
      </c>
      <c r="B19" s="5">
        <v>24</v>
      </c>
      <c r="C19" s="5">
        <v>40.1</v>
      </c>
      <c r="D19" s="5">
        <v>79.3</v>
      </c>
      <c r="E19" s="5">
        <v>28.8</v>
      </c>
      <c r="F19" s="5">
        <v>63.3</v>
      </c>
      <c r="G19" s="5">
        <v>0.45500000000000002</v>
      </c>
      <c r="H19" s="5">
        <v>8.4</v>
      </c>
      <c r="I19" s="5">
        <v>25.7</v>
      </c>
      <c r="J19" s="5">
        <v>0.32800000000000001</v>
      </c>
      <c r="K19" s="5">
        <v>13.3</v>
      </c>
      <c r="L19" s="5">
        <v>19.5</v>
      </c>
      <c r="M19" s="5">
        <v>0.68200000000000005</v>
      </c>
      <c r="N19" s="5">
        <v>9.5</v>
      </c>
      <c r="O19" s="5">
        <v>26.1</v>
      </c>
      <c r="P19" s="5">
        <v>35.6</v>
      </c>
      <c r="Q19" s="5">
        <v>24</v>
      </c>
      <c r="R19" s="5">
        <v>8.9</v>
      </c>
      <c r="S19" s="5">
        <v>1.5</v>
      </c>
      <c r="T19" s="5">
        <v>17.5</v>
      </c>
      <c r="U19" s="5">
        <v>21</v>
      </c>
      <c r="X19" s="232"/>
      <c r="Y19" s="5"/>
      <c r="Z19" s="18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</row>
    <row r="20" spans="1:55">
      <c r="A20" s="5" t="s">
        <v>123</v>
      </c>
      <c r="B20" s="5">
        <v>24</v>
      </c>
      <c r="C20" s="5">
        <v>22.6</v>
      </c>
      <c r="D20" s="5">
        <v>49.4</v>
      </c>
      <c r="E20" s="5">
        <v>17.899999999999999</v>
      </c>
      <c r="F20" s="5">
        <v>37.9</v>
      </c>
      <c r="G20" s="5">
        <v>0.47299999999999998</v>
      </c>
      <c r="H20" s="5">
        <v>4.9000000000000004</v>
      </c>
      <c r="I20" s="5">
        <v>14.3</v>
      </c>
      <c r="J20" s="5">
        <v>0.34399999999999997</v>
      </c>
      <c r="K20" s="5">
        <v>8.6999999999999993</v>
      </c>
      <c r="L20" s="5">
        <v>12.6</v>
      </c>
      <c r="M20" s="5">
        <v>0.68899999999999995</v>
      </c>
      <c r="N20" s="5">
        <v>4.5999999999999996</v>
      </c>
      <c r="O20" s="5">
        <v>14.3</v>
      </c>
      <c r="P20" s="5">
        <v>18.899999999999999</v>
      </c>
      <c r="Q20" s="5">
        <v>13.4</v>
      </c>
      <c r="R20" s="5">
        <v>5</v>
      </c>
      <c r="S20" s="5">
        <v>1</v>
      </c>
      <c r="T20" s="5">
        <v>8.9</v>
      </c>
      <c r="U20" s="5">
        <v>11.3</v>
      </c>
      <c r="X20" s="232"/>
      <c r="Y20" s="6"/>
      <c r="Z20" s="18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U20" s="4"/>
      <c r="AV20" s="4"/>
      <c r="AW20" s="4"/>
      <c r="AX20" s="4"/>
      <c r="AY20" s="4"/>
      <c r="AZ20" s="4"/>
      <c r="BA20" s="4"/>
      <c r="BB20" s="4"/>
      <c r="BC20" s="4"/>
    </row>
    <row r="21" spans="1:55">
      <c r="A21" s="5" t="s">
        <v>124</v>
      </c>
      <c r="B21" s="5">
        <v>24</v>
      </c>
      <c r="C21" s="5">
        <v>16.600000000000001</v>
      </c>
      <c r="D21" s="5">
        <v>29.9</v>
      </c>
      <c r="E21" s="5">
        <v>10.9</v>
      </c>
      <c r="F21" s="5">
        <v>25.4</v>
      </c>
      <c r="G21" s="5">
        <v>0.42799999999999999</v>
      </c>
      <c r="H21" s="5">
        <v>3.5</v>
      </c>
      <c r="I21" s="5">
        <v>11.4</v>
      </c>
      <c r="J21" s="5">
        <v>0.308</v>
      </c>
      <c r="K21" s="5">
        <v>4.5999999999999996</v>
      </c>
      <c r="L21" s="5">
        <v>6.9</v>
      </c>
      <c r="M21" s="5">
        <v>0.66900000000000004</v>
      </c>
      <c r="N21" s="5">
        <v>3.1</v>
      </c>
      <c r="O21" s="5">
        <v>10</v>
      </c>
      <c r="P21" s="5">
        <v>13.1</v>
      </c>
      <c r="Q21" s="5">
        <v>10.6</v>
      </c>
      <c r="R21" s="5">
        <v>3.8</v>
      </c>
      <c r="S21" s="5">
        <v>0.5</v>
      </c>
      <c r="T21" s="5">
        <v>7.8</v>
      </c>
      <c r="U21" s="5">
        <v>9.6999999999999993</v>
      </c>
      <c r="X21" s="232"/>
      <c r="Y21" s="5"/>
      <c r="Z21" s="233"/>
      <c r="AB21" s="5"/>
      <c r="AC21" s="5"/>
      <c r="AD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</row>
    <row r="22" spans="1:55">
      <c r="A22" s="5" t="s">
        <v>125</v>
      </c>
      <c r="B22" s="5">
        <v>24</v>
      </c>
      <c r="C22" s="5">
        <v>40.1</v>
      </c>
      <c r="D22" s="5">
        <v>79.2</v>
      </c>
      <c r="E22" s="5">
        <v>28.2</v>
      </c>
      <c r="F22" s="5">
        <v>62</v>
      </c>
      <c r="G22" s="5">
        <v>0.45500000000000002</v>
      </c>
      <c r="H22" s="5">
        <v>8.1999999999999993</v>
      </c>
      <c r="I22" s="5">
        <v>24.1</v>
      </c>
      <c r="J22" s="5">
        <v>0.33900000000000002</v>
      </c>
      <c r="K22" s="5">
        <v>14.6</v>
      </c>
      <c r="L22" s="5">
        <v>20.8</v>
      </c>
      <c r="M22" s="5">
        <v>0.70199999999999996</v>
      </c>
      <c r="N22" s="5">
        <v>10.3</v>
      </c>
      <c r="O22" s="5">
        <v>27.5</v>
      </c>
      <c r="P22" s="5">
        <v>37.799999999999997</v>
      </c>
      <c r="Q22" s="5">
        <v>18.3</v>
      </c>
      <c r="R22" s="5">
        <v>9</v>
      </c>
      <c r="S22" s="5">
        <v>2.2000000000000002</v>
      </c>
      <c r="T22" s="5">
        <v>18.600000000000001</v>
      </c>
      <c r="U22" s="5">
        <v>18.8</v>
      </c>
      <c r="X22" s="232"/>
      <c r="Y22" s="6"/>
      <c r="Z22" s="233"/>
      <c r="AA22" t="s">
        <v>319</v>
      </c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</row>
    <row r="23" spans="1:55">
      <c r="A23" s="5" t="s">
        <v>126</v>
      </c>
      <c r="B23" s="5">
        <v>24</v>
      </c>
      <c r="C23" s="5">
        <v>25.1</v>
      </c>
      <c r="D23" s="5">
        <v>51.2</v>
      </c>
      <c r="E23" s="5">
        <v>18.399999999999999</v>
      </c>
      <c r="F23" s="5">
        <v>40.299999999999997</v>
      </c>
      <c r="G23" s="5">
        <v>0.45700000000000002</v>
      </c>
      <c r="H23" s="5">
        <v>5.5</v>
      </c>
      <c r="I23" s="5">
        <v>15.9</v>
      </c>
      <c r="J23" s="5">
        <v>0.34399999999999997</v>
      </c>
      <c r="K23" s="5">
        <v>8.9</v>
      </c>
      <c r="L23" s="5">
        <v>12</v>
      </c>
      <c r="M23" s="5">
        <v>0.73699999999999999</v>
      </c>
      <c r="N23" s="5">
        <v>4.3</v>
      </c>
      <c r="O23" s="5">
        <v>16.3</v>
      </c>
      <c r="P23" s="5">
        <v>20.5</v>
      </c>
      <c r="Q23" s="5">
        <v>12.5</v>
      </c>
      <c r="R23" s="5">
        <v>5.6</v>
      </c>
      <c r="S23" s="5">
        <v>1.6</v>
      </c>
      <c r="T23" s="5">
        <v>11.2</v>
      </c>
      <c r="U23" s="5">
        <v>10.8</v>
      </c>
      <c r="X23" s="232"/>
      <c r="Y23" s="16" t="s">
        <v>322</v>
      </c>
      <c r="Z23" s="233"/>
      <c r="AA23" t="s">
        <v>330</v>
      </c>
    </row>
    <row r="24" spans="1:55">
      <c r="A24" s="5" t="s">
        <v>127</v>
      </c>
      <c r="B24" s="5">
        <v>24</v>
      </c>
      <c r="C24" s="5">
        <v>14.1</v>
      </c>
      <c r="D24" s="5">
        <v>28</v>
      </c>
      <c r="E24" s="5">
        <v>9.8000000000000007</v>
      </c>
      <c r="F24" s="5">
        <v>21.7</v>
      </c>
      <c r="G24" s="5">
        <v>0.45200000000000001</v>
      </c>
      <c r="H24" s="5">
        <v>2.7</v>
      </c>
      <c r="I24" s="5">
        <v>8.1999999999999993</v>
      </c>
      <c r="J24" s="5">
        <v>0.33</v>
      </c>
      <c r="K24" s="5">
        <v>5.8</v>
      </c>
      <c r="L24" s="5">
        <v>8.8000000000000007</v>
      </c>
      <c r="M24" s="5">
        <v>0.65400000000000003</v>
      </c>
      <c r="N24" s="5">
        <v>4</v>
      </c>
      <c r="O24" s="5">
        <v>9.1</v>
      </c>
      <c r="P24" s="5">
        <v>13.1</v>
      </c>
      <c r="Q24" s="5">
        <v>5.7</v>
      </c>
      <c r="R24" s="5">
        <v>3.3</v>
      </c>
      <c r="S24" s="5">
        <v>0.6</v>
      </c>
      <c r="T24" s="5">
        <v>6.6</v>
      </c>
      <c r="U24" s="5">
        <v>8.1</v>
      </c>
      <c r="X24" s="232"/>
      <c r="Y24" s="8" t="s">
        <v>318</v>
      </c>
      <c r="Z24" s="233"/>
      <c r="AA24" t="s">
        <v>326</v>
      </c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</row>
    <row r="25" spans="1:55">
      <c r="X25" s="232"/>
      <c r="Y25" s="5"/>
      <c r="Z25" s="233"/>
      <c r="AA25" t="s">
        <v>331</v>
      </c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</row>
    <row r="26" spans="1:55">
      <c r="A26" s="2" t="s">
        <v>243</v>
      </c>
      <c r="B26" s="2" t="s">
        <v>101</v>
      </c>
      <c r="C26" s="2" t="s">
        <v>102</v>
      </c>
      <c r="D26" s="2" t="s">
        <v>14</v>
      </c>
      <c r="E26" s="2" t="s">
        <v>103</v>
      </c>
      <c r="F26" s="2" t="s">
        <v>104</v>
      </c>
      <c r="G26" s="2" t="s">
        <v>105</v>
      </c>
      <c r="H26" s="2" t="s">
        <v>106</v>
      </c>
      <c r="I26" s="2" t="s">
        <v>107</v>
      </c>
      <c r="J26" s="2" t="s">
        <v>108</v>
      </c>
      <c r="K26" s="2" t="s">
        <v>109</v>
      </c>
      <c r="L26" s="2" t="s">
        <v>110</v>
      </c>
      <c r="M26" s="2" t="s">
        <v>111</v>
      </c>
      <c r="N26" s="2" t="s">
        <v>112</v>
      </c>
      <c r="O26" s="2" t="s">
        <v>113</v>
      </c>
      <c r="P26" s="2" t="s">
        <v>121</v>
      </c>
      <c r="Q26" s="2" t="s">
        <v>115</v>
      </c>
      <c r="R26" s="2" t="s">
        <v>116</v>
      </c>
      <c r="S26" s="2" t="s">
        <v>117</v>
      </c>
      <c r="T26" s="2" t="s">
        <v>118</v>
      </c>
      <c r="U26" s="2" t="s">
        <v>119</v>
      </c>
      <c r="X26" s="232"/>
      <c r="Y26" s="6"/>
      <c r="Z26" s="233"/>
      <c r="AA26" t="s">
        <v>336</v>
      </c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</row>
    <row r="27" spans="1:55">
      <c r="A27" s="5" t="s">
        <v>244</v>
      </c>
      <c r="B27" s="5">
        <v>2</v>
      </c>
      <c r="C27" s="5">
        <v>40</v>
      </c>
      <c r="D27" s="5">
        <v>67</v>
      </c>
      <c r="E27" s="5">
        <v>20.5</v>
      </c>
      <c r="F27" s="5">
        <v>68</v>
      </c>
      <c r="G27" s="5">
        <v>0.30099999999999999</v>
      </c>
      <c r="H27" s="5">
        <v>4.5</v>
      </c>
      <c r="I27" s="5">
        <v>23.5</v>
      </c>
      <c r="J27" s="5">
        <v>0.191</v>
      </c>
      <c r="K27" s="5">
        <v>21.5</v>
      </c>
      <c r="L27" s="5">
        <v>30</v>
      </c>
      <c r="M27" s="5">
        <v>0.71699999999999997</v>
      </c>
      <c r="N27" s="5">
        <v>14</v>
      </c>
      <c r="O27" s="5">
        <v>23</v>
      </c>
      <c r="P27" s="5">
        <v>37</v>
      </c>
      <c r="Q27" s="5">
        <v>20</v>
      </c>
      <c r="R27" s="5">
        <v>12.5</v>
      </c>
      <c r="S27" s="5">
        <v>1</v>
      </c>
      <c r="T27" s="5">
        <v>14</v>
      </c>
      <c r="U27" s="5">
        <v>21</v>
      </c>
      <c r="X27" s="232"/>
      <c r="Y27" s="5"/>
      <c r="Z27" s="233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</row>
    <row r="28" spans="1:55">
      <c r="A28" s="5" t="s">
        <v>245</v>
      </c>
      <c r="B28" s="5">
        <v>2</v>
      </c>
      <c r="C28" s="5">
        <v>40</v>
      </c>
      <c r="D28" s="5">
        <v>69.5</v>
      </c>
      <c r="E28" s="5">
        <v>25</v>
      </c>
      <c r="F28" s="5">
        <v>54</v>
      </c>
      <c r="G28" s="5">
        <v>0.46300000000000002</v>
      </c>
      <c r="H28" s="5">
        <v>9</v>
      </c>
      <c r="I28" s="5">
        <v>22.5</v>
      </c>
      <c r="J28" s="5">
        <v>0.4</v>
      </c>
      <c r="K28" s="5">
        <v>10.5</v>
      </c>
      <c r="L28" s="5">
        <v>17</v>
      </c>
      <c r="M28" s="5">
        <v>0.61799999999999999</v>
      </c>
      <c r="N28" s="5">
        <v>6</v>
      </c>
      <c r="O28" s="5">
        <v>22.5</v>
      </c>
      <c r="P28" s="5">
        <v>28.5</v>
      </c>
      <c r="Q28" s="5">
        <v>19.5</v>
      </c>
      <c r="R28" s="5">
        <v>8</v>
      </c>
      <c r="S28" s="5">
        <v>3</v>
      </c>
      <c r="T28" s="5">
        <v>22.5</v>
      </c>
      <c r="U28" s="5">
        <v>16.5</v>
      </c>
      <c r="X28" s="232"/>
      <c r="Y28" s="6"/>
      <c r="Z28" s="233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</row>
    <row r="29" spans="1:55">
      <c r="A29" s="5" t="s">
        <v>246</v>
      </c>
      <c r="B29" s="5">
        <v>2</v>
      </c>
      <c r="C29" s="5">
        <v>40</v>
      </c>
      <c r="D29" s="5">
        <v>77</v>
      </c>
      <c r="E29" s="5">
        <v>27.5</v>
      </c>
      <c r="F29" s="5">
        <v>65</v>
      </c>
      <c r="G29" s="5">
        <v>0.42299999999999999</v>
      </c>
      <c r="H29" s="5">
        <v>8.5</v>
      </c>
      <c r="I29" s="5">
        <v>27</v>
      </c>
      <c r="J29" s="5">
        <v>0.315</v>
      </c>
      <c r="K29" s="5">
        <v>13.5</v>
      </c>
      <c r="L29" s="5">
        <v>20.5</v>
      </c>
      <c r="M29" s="5">
        <v>0.65900000000000003</v>
      </c>
      <c r="N29" s="5">
        <v>9</v>
      </c>
      <c r="O29" s="5">
        <v>25</v>
      </c>
      <c r="P29" s="5">
        <v>34</v>
      </c>
      <c r="Q29" s="5">
        <v>25.5</v>
      </c>
      <c r="R29" s="5">
        <v>8.5</v>
      </c>
      <c r="S29" s="5">
        <v>0.5</v>
      </c>
      <c r="T29" s="5">
        <v>13.5</v>
      </c>
      <c r="U29" s="5">
        <v>18</v>
      </c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</row>
    <row r="30" spans="1:55">
      <c r="A30" s="5" t="s">
        <v>247</v>
      </c>
      <c r="B30" s="5">
        <v>2</v>
      </c>
      <c r="C30" s="5">
        <v>40</v>
      </c>
      <c r="D30" s="5">
        <v>82.5</v>
      </c>
      <c r="E30" s="5">
        <v>28.5</v>
      </c>
      <c r="F30" s="5">
        <v>57</v>
      </c>
      <c r="G30" s="5">
        <v>0.5</v>
      </c>
      <c r="H30" s="5">
        <v>5</v>
      </c>
      <c r="I30" s="5">
        <v>17.5</v>
      </c>
      <c r="J30" s="5">
        <v>0.28599999999999998</v>
      </c>
      <c r="K30" s="5">
        <v>20.5</v>
      </c>
      <c r="L30" s="5">
        <v>30</v>
      </c>
      <c r="M30" s="5">
        <v>0.68300000000000005</v>
      </c>
      <c r="N30" s="5">
        <v>7</v>
      </c>
      <c r="O30" s="5">
        <v>22.5</v>
      </c>
      <c r="P30" s="5">
        <v>29.5</v>
      </c>
      <c r="Q30" s="5">
        <v>21</v>
      </c>
      <c r="R30" s="5">
        <v>6</v>
      </c>
      <c r="S30" s="5">
        <v>0.5</v>
      </c>
      <c r="T30" s="5">
        <v>18.5</v>
      </c>
      <c r="U30" s="5">
        <v>23.5</v>
      </c>
      <c r="X30" s="15"/>
      <c r="Y30" s="15"/>
      <c r="Z30" s="1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</row>
    <row r="31" spans="1:55">
      <c r="A31" s="5" t="s">
        <v>248</v>
      </c>
      <c r="B31" s="5">
        <v>2</v>
      </c>
      <c r="C31" s="5">
        <v>40</v>
      </c>
      <c r="D31" s="5">
        <v>78</v>
      </c>
      <c r="E31" s="5">
        <v>27</v>
      </c>
      <c r="F31" s="5">
        <v>61</v>
      </c>
      <c r="G31" s="5">
        <v>0.443</v>
      </c>
      <c r="H31" s="5">
        <v>11.5</v>
      </c>
      <c r="I31" s="5">
        <v>32.5</v>
      </c>
      <c r="J31" s="5">
        <v>0.35399999999999998</v>
      </c>
      <c r="K31" s="5">
        <v>12.5</v>
      </c>
      <c r="L31" s="5">
        <v>15</v>
      </c>
      <c r="M31" s="5">
        <v>0.83299999999999996</v>
      </c>
      <c r="N31" s="5">
        <v>3.5</v>
      </c>
      <c r="O31" s="5">
        <v>24.5</v>
      </c>
      <c r="P31" s="5">
        <v>28</v>
      </c>
      <c r="Q31" s="5">
        <v>25</v>
      </c>
      <c r="R31" s="5">
        <v>10</v>
      </c>
      <c r="S31" s="5">
        <v>1</v>
      </c>
      <c r="T31" s="5">
        <v>23.5</v>
      </c>
      <c r="U31" s="5">
        <v>28</v>
      </c>
      <c r="X31" s="5"/>
      <c r="Y31" s="5"/>
      <c r="Z31" s="10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</row>
    <row r="32" spans="1:55">
      <c r="A32" s="5" t="s">
        <v>249</v>
      </c>
      <c r="B32" s="5">
        <v>1</v>
      </c>
      <c r="C32" s="5">
        <v>40</v>
      </c>
      <c r="D32" s="5">
        <v>87</v>
      </c>
      <c r="E32" s="5">
        <v>32</v>
      </c>
      <c r="F32" s="5">
        <v>67</v>
      </c>
      <c r="G32" s="5">
        <v>0.47799999999999998</v>
      </c>
      <c r="H32" s="5">
        <v>14</v>
      </c>
      <c r="I32" s="5">
        <v>31</v>
      </c>
      <c r="J32" s="5">
        <v>0.45200000000000001</v>
      </c>
      <c r="K32" s="5">
        <v>9</v>
      </c>
      <c r="L32" s="5">
        <v>15</v>
      </c>
      <c r="M32" s="5">
        <v>0.6</v>
      </c>
      <c r="N32" s="5">
        <v>11</v>
      </c>
      <c r="O32" s="5">
        <v>24</v>
      </c>
      <c r="P32" s="5">
        <v>35</v>
      </c>
      <c r="Q32" s="5">
        <v>23</v>
      </c>
      <c r="R32" s="5">
        <v>10</v>
      </c>
      <c r="S32" s="5">
        <v>2</v>
      </c>
      <c r="T32" s="5">
        <v>21</v>
      </c>
      <c r="U32" s="5">
        <v>19</v>
      </c>
      <c r="X32" s="5"/>
      <c r="Y32" s="5"/>
      <c r="Z32" s="10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</row>
    <row r="33" spans="1:43">
      <c r="A33" s="5" t="s">
        <v>250</v>
      </c>
      <c r="B33" s="5">
        <v>1</v>
      </c>
      <c r="C33" s="5">
        <v>40</v>
      </c>
      <c r="D33" s="5">
        <v>81</v>
      </c>
      <c r="E33" s="5">
        <v>26</v>
      </c>
      <c r="F33" s="5">
        <v>64</v>
      </c>
      <c r="G33" s="5">
        <v>0.40600000000000003</v>
      </c>
      <c r="H33" s="5">
        <v>9</v>
      </c>
      <c r="I33" s="5">
        <v>35</v>
      </c>
      <c r="J33" s="5">
        <v>0.25700000000000001</v>
      </c>
      <c r="K33" s="5">
        <v>20</v>
      </c>
      <c r="L33" s="5">
        <v>20</v>
      </c>
      <c r="M33" s="5">
        <v>1</v>
      </c>
      <c r="N33" s="5">
        <v>7</v>
      </c>
      <c r="O33" s="5">
        <v>26</v>
      </c>
      <c r="P33" s="5">
        <v>33</v>
      </c>
      <c r="Q33" s="5">
        <v>26</v>
      </c>
      <c r="R33" s="5">
        <v>10</v>
      </c>
      <c r="S33" s="5">
        <v>2</v>
      </c>
      <c r="T33" s="5">
        <v>11</v>
      </c>
      <c r="U33" s="5">
        <v>18</v>
      </c>
      <c r="X33" s="5"/>
      <c r="Y33" s="5"/>
      <c r="Z33" s="10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</row>
    <row r="34" spans="1:43">
      <c r="A34" s="5" t="s">
        <v>251</v>
      </c>
      <c r="B34" s="5">
        <v>2</v>
      </c>
      <c r="C34" s="5">
        <v>40</v>
      </c>
      <c r="D34" s="5">
        <v>77</v>
      </c>
      <c r="E34" s="5">
        <v>31</v>
      </c>
      <c r="F34" s="5">
        <v>63.5</v>
      </c>
      <c r="G34" s="5">
        <v>0.48799999999999999</v>
      </c>
      <c r="H34" s="5">
        <v>6.5</v>
      </c>
      <c r="I34" s="5">
        <v>21.5</v>
      </c>
      <c r="J34" s="5">
        <v>0.30199999999999999</v>
      </c>
      <c r="K34" s="5">
        <v>8.5</v>
      </c>
      <c r="L34" s="5">
        <v>19.5</v>
      </c>
      <c r="M34" s="5">
        <v>0.436</v>
      </c>
      <c r="N34" s="5">
        <v>7.5</v>
      </c>
      <c r="O34" s="5">
        <v>26</v>
      </c>
      <c r="P34" s="5">
        <v>33.5</v>
      </c>
      <c r="Q34" s="5">
        <v>24</v>
      </c>
      <c r="R34" s="5">
        <v>6</v>
      </c>
      <c r="S34" s="5">
        <v>3</v>
      </c>
      <c r="T34" s="5">
        <v>20.5</v>
      </c>
      <c r="U34" s="5">
        <v>21</v>
      </c>
      <c r="X34" s="5"/>
      <c r="Y34" s="5"/>
      <c r="Z34" s="10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</row>
    <row r="35" spans="1:43">
      <c r="A35" s="5" t="s">
        <v>252</v>
      </c>
      <c r="B35" s="5">
        <v>2</v>
      </c>
      <c r="C35" s="5">
        <v>42.5</v>
      </c>
      <c r="D35" s="5">
        <v>79</v>
      </c>
      <c r="E35" s="5">
        <v>28.5</v>
      </c>
      <c r="F35" s="5">
        <v>63</v>
      </c>
      <c r="G35" s="5">
        <v>0.45200000000000001</v>
      </c>
      <c r="H35" s="5">
        <v>8</v>
      </c>
      <c r="I35" s="5">
        <v>26.5</v>
      </c>
      <c r="J35" s="5">
        <v>0.30199999999999999</v>
      </c>
      <c r="K35" s="5">
        <v>14</v>
      </c>
      <c r="L35" s="5">
        <v>16</v>
      </c>
      <c r="M35" s="5">
        <v>0.875</v>
      </c>
      <c r="N35" s="5">
        <v>7</v>
      </c>
      <c r="O35" s="5">
        <v>23.5</v>
      </c>
      <c r="P35" s="5">
        <v>30.5</v>
      </c>
      <c r="Q35" s="5">
        <v>22.5</v>
      </c>
      <c r="R35" s="5">
        <v>4.5</v>
      </c>
      <c r="S35" s="5">
        <v>2</v>
      </c>
      <c r="T35" s="5">
        <v>16.5</v>
      </c>
      <c r="U35" s="5">
        <v>20.5</v>
      </c>
      <c r="X35" s="5"/>
      <c r="Y35" s="5"/>
      <c r="Z35" s="10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</row>
    <row r="36" spans="1:43">
      <c r="A36" s="5" t="s">
        <v>253</v>
      </c>
      <c r="B36" s="5">
        <v>2</v>
      </c>
      <c r="C36" s="5">
        <v>39.5</v>
      </c>
      <c r="D36" s="5">
        <v>91</v>
      </c>
      <c r="E36" s="5">
        <v>35.5</v>
      </c>
      <c r="F36" s="5">
        <v>64</v>
      </c>
      <c r="G36" s="5">
        <v>0.55500000000000005</v>
      </c>
      <c r="H36" s="5">
        <v>9</v>
      </c>
      <c r="I36" s="5">
        <v>24</v>
      </c>
      <c r="J36" s="5">
        <v>0.375</v>
      </c>
      <c r="K36" s="5">
        <v>11</v>
      </c>
      <c r="L36" s="5">
        <v>17</v>
      </c>
      <c r="M36" s="5">
        <v>0.64700000000000002</v>
      </c>
      <c r="N36" s="5">
        <v>4.5</v>
      </c>
      <c r="O36" s="5">
        <v>27.5</v>
      </c>
      <c r="P36" s="5">
        <v>32</v>
      </c>
      <c r="Q36" s="5">
        <v>32.5</v>
      </c>
      <c r="R36" s="5">
        <v>9.5</v>
      </c>
      <c r="S36" s="5">
        <v>1.5</v>
      </c>
      <c r="T36" s="5">
        <v>18.5</v>
      </c>
      <c r="U36" s="5">
        <v>20</v>
      </c>
      <c r="X36" s="5"/>
      <c r="Y36" s="5"/>
      <c r="Z36" s="10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</row>
    <row r="37" spans="1:43" ht="27.6">
      <c r="A37" s="5" t="s">
        <v>254</v>
      </c>
      <c r="B37" s="5">
        <v>2</v>
      </c>
      <c r="C37" s="5">
        <v>39</v>
      </c>
      <c r="D37" s="5">
        <v>86</v>
      </c>
      <c r="E37" s="5">
        <v>31.5</v>
      </c>
      <c r="F37" s="5">
        <v>68</v>
      </c>
      <c r="G37" s="5">
        <v>0.46300000000000002</v>
      </c>
      <c r="H37" s="5">
        <v>10.5</v>
      </c>
      <c r="I37" s="5">
        <v>25.5</v>
      </c>
      <c r="J37" s="5">
        <v>0.41199999999999998</v>
      </c>
      <c r="K37" s="5">
        <v>12.5</v>
      </c>
      <c r="L37" s="5">
        <v>18.5</v>
      </c>
      <c r="M37" s="5">
        <v>0.67600000000000005</v>
      </c>
      <c r="N37" s="5">
        <v>12.5</v>
      </c>
      <c r="O37" s="5">
        <v>23</v>
      </c>
      <c r="P37" s="5">
        <v>35.5</v>
      </c>
      <c r="Q37" s="5">
        <v>28.5</v>
      </c>
      <c r="R37" s="5">
        <v>8.5</v>
      </c>
      <c r="S37" s="5">
        <v>1</v>
      </c>
      <c r="T37" s="5">
        <v>15.5</v>
      </c>
      <c r="U37" s="5">
        <v>22</v>
      </c>
      <c r="X37" s="5"/>
      <c r="Y37" s="5"/>
      <c r="Z37" s="10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</row>
    <row r="38" spans="1:43">
      <c r="A38" s="5" t="s">
        <v>255</v>
      </c>
      <c r="B38" s="5">
        <v>2</v>
      </c>
      <c r="C38" s="5">
        <v>40</v>
      </c>
      <c r="D38" s="5">
        <v>82.5</v>
      </c>
      <c r="E38" s="5">
        <v>31.5</v>
      </c>
      <c r="F38" s="5">
        <v>67.5</v>
      </c>
      <c r="G38" s="5">
        <v>0.46700000000000003</v>
      </c>
      <c r="H38" s="5">
        <v>9</v>
      </c>
      <c r="I38" s="5">
        <v>29</v>
      </c>
      <c r="J38" s="5">
        <v>0.31</v>
      </c>
      <c r="K38" s="5">
        <v>10.5</v>
      </c>
      <c r="L38" s="5">
        <v>18</v>
      </c>
      <c r="M38" s="5">
        <v>0.58299999999999996</v>
      </c>
      <c r="N38" s="5">
        <v>9.5</v>
      </c>
      <c r="O38" s="5">
        <v>22.5</v>
      </c>
      <c r="P38" s="5">
        <v>32</v>
      </c>
      <c r="Q38" s="5">
        <v>20.5</v>
      </c>
      <c r="R38" s="5">
        <v>12.5</v>
      </c>
      <c r="S38" s="5">
        <v>1</v>
      </c>
      <c r="T38" s="5">
        <v>17</v>
      </c>
      <c r="U38" s="5">
        <v>22</v>
      </c>
      <c r="X38" s="5"/>
      <c r="Y38" s="5"/>
      <c r="Z38" s="10"/>
    </row>
    <row r="39" spans="1:43">
      <c r="A39" s="5" t="s">
        <v>256</v>
      </c>
      <c r="B39" s="5">
        <v>2</v>
      </c>
      <c r="C39" s="5">
        <v>40</v>
      </c>
      <c r="D39" s="5">
        <v>78</v>
      </c>
      <c r="E39" s="5">
        <v>30</v>
      </c>
      <c r="F39" s="5">
        <v>63.5</v>
      </c>
      <c r="G39" s="5">
        <v>0.47199999999999998</v>
      </c>
      <c r="H39" s="5">
        <v>8</v>
      </c>
      <c r="I39" s="5">
        <v>25.5</v>
      </c>
      <c r="J39" s="5">
        <v>0.314</v>
      </c>
      <c r="K39" s="5">
        <v>10</v>
      </c>
      <c r="L39" s="5">
        <v>15</v>
      </c>
      <c r="M39" s="5">
        <v>0.66700000000000004</v>
      </c>
      <c r="N39" s="5">
        <v>3.5</v>
      </c>
      <c r="O39" s="5">
        <v>26.5</v>
      </c>
      <c r="P39" s="5">
        <v>30</v>
      </c>
      <c r="Q39" s="5">
        <v>25</v>
      </c>
      <c r="R39" s="5">
        <v>10.5</v>
      </c>
      <c r="S39" s="5">
        <v>2</v>
      </c>
      <c r="T39" s="5">
        <v>17</v>
      </c>
      <c r="U39" s="5">
        <v>20.5</v>
      </c>
      <c r="X39" s="5"/>
      <c r="Y39" s="5"/>
      <c r="Z39" s="10"/>
    </row>
    <row r="40" spans="1:43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X40" s="5"/>
      <c r="Y40" s="5"/>
      <c r="Z40" s="10"/>
    </row>
    <row r="41" spans="1:43">
      <c r="X41" s="5"/>
      <c r="Y41" s="5"/>
      <c r="Z41" s="10"/>
    </row>
    <row r="42" spans="1:43">
      <c r="X42" s="5"/>
      <c r="Y42" s="5"/>
      <c r="Z42" s="13"/>
    </row>
    <row r="43" spans="1:43">
      <c r="X43" s="5"/>
      <c r="Y43" s="5"/>
      <c r="Z43" s="13"/>
    </row>
    <row r="44" spans="1:43">
      <c r="X44" s="5"/>
      <c r="Y44" s="5"/>
      <c r="Z44" s="13"/>
    </row>
  </sheetData>
  <mergeCells count="9">
    <mergeCell ref="X19:X20"/>
    <mergeCell ref="X27:X28"/>
    <mergeCell ref="Z27:Z28"/>
    <mergeCell ref="X21:X22"/>
    <mergeCell ref="Z21:Z22"/>
    <mergeCell ref="X23:X24"/>
    <mergeCell ref="Z23:Z24"/>
    <mergeCell ref="X25:X26"/>
    <mergeCell ref="Z25:Z26"/>
  </mergeCells>
  <dataValidations count="2">
    <dataValidation type="list" allowBlank="1" showInputMessage="1" showErrorMessage="1" sqref="AA2 AA3 AA4 AA5 AA6 AA7 AA8 AA9 AA10 AA11 AA12:AA15" xr:uid="{DD9BB8EF-DC67-AB40-B457-9377C2BCC5AE}">
      <formula1>$Y$23:$Y$24</formula1>
    </dataValidation>
    <dataValidation type="list" allowBlank="1" showInputMessage="1" showErrorMessage="1" sqref="AB2:AB15" xr:uid="{9E179B84-B0BB-F247-8BDC-6CDC9DBAD22E}">
      <formula1>$AA$22:$AA$25</formula1>
    </dataValidation>
  </dataValidations>
  <hyperlinks>
    <hyperlink ref="B1" r:id="rId1" display="file:///international/league/96/French-NM1/team/1400/Union-Rennes-Basket/stats/2024/Averages/All/All/player/All/desc" xr:uid="{E90700EB-94A7-1545-B290-08EA0ACF4006}"/>
    <hyperlink ref="D1" r:id="rId2" display="file:///international/league/96/French-NM1/team/1400/Union-Rennes-Basket/stats/2024/Averages/All/All/gp/All/desc" xr:uid="{4597FC31-55DE-5F46-B16F-6B526EACC821}"/>
    <hyperlink ref="E1" r:id="rId3" display="file:///international/league/96/French-NM1/team/1400/Union-Rennes-Basket/stats/2024/Averages/All/All/minutes/All/desc" xr:uid="{95E1DEF7-4954-A341-B665-20004C01D5F0}"/>
    <hyperlink ref="F1" r:id="rId4" display="file:///international/league/96/French-NM1/team/1400/Union-Rennes-Basket/stats/2024/Averages/All/All/points/All/asc" xr:uid="{9F9EF16C-8465-FE43-B6A0-D21CCA7ED0DF}"/>
    <hyperlink ref="G1" r:id="rId5" display="file:///international/league/96/French-NM1/team/1400/Union-Rennes-Basket/stats/2024/Averages/All/All/fgm/All/desc" xr:uid="{CFF54801-AB11-4344-BAB8-C17EB0607437}"/>
    <hyperlink ref="H1" r:id="rId6" display="file:///international/league/96/French-NM1/team/1400/Union-Rennes-Basket/stats/2024/Averages/All/All/fga/All/desc" xr:uid="{613FD1C7-3A54-EF42-A857-42DA1CE994D1}"/>
    <hyperlink ref="I1" r:id="rId7" display="file:///international/league/96/French-NM1/team/1400/Union-Rennes-Basket/stats/2024/Averages/All/All/fg_pct/All/desc" xr:uid="{D521A237-A0A9-7540-905F-43A97A92B6E4}"/>
    <hyperlink ref="J1" r:id="rId8" display="file:///international/league/96/French-NM1/team/1400/Union-Rennes-Basket/stats/2024/Averages/All/All/tpfgm/All/desc" xr:uid="{878BC632-8310-9143-A178-602BC7C535F3}"/>
    <hyperlink ref="K1" r:id="rId9" display="file:///international/league/96/French-NM1/team/1400/Union-Rennes-Basket/stats/2024/Averages/All/All/tpfga/All/desc" xr:uid="{EFB55D63-9015-1E41-BC23-248F0E2BC1D9}"/>
    <hyperlink ref="L1" r:id="rId10" display="file:///international/league/96/French-NM1/team/1400/Union-Rennes-Basket/stats/2024/Averages/All/All/tpfg_pct/All/desc" xr:uid="{91042768-8EBA-7D4F-8117-B3415C5EEE8E}"/>
    <hyperlink ref="M1" r:id="rId11" display="file:///international/league/96/French-NM1/team/1400/Union-Rennes-Basket/stats/2024/Averages/All/All/ftm/All/desc" xr:uid="{8F811BAD-2AC3-BD41-AB12-21FED1327D2B}"/>
    <hyperlink ref="N1" r:id="rId12" display="file:///international/league/96/French-NM1/team/1400/Union-Rennes-Basket/stats/2024/Averages/All/All/fta/All/desc" xr:uid="{32708813-90AE-F94D-8F12-8752427DB56C}"/>
    <hyperlink ref="O1" r:id="rId13" display="file:///international/league/96/French-NM1/team/1400/Union-Rennes-Basket/stats/2024/Averages/All/All/ft_pct/All/desc" xr:uid="{4FFB4BB1-CA46-D04A-BA04-2D720AFE4AB3}"/>
    <hyperlink ref="P1" r:id="rId14" display="file:///international/league/96/French-NM1/team/1400/Union-Rennes-Basket/stats/2024/Averages/All/All/orb/All/desc" xr:uid="{88BCFDAE-20C7-514F-A7D4-2B634F6A4735}"/>
    <hyperlink ref="Q1" r:id="rId15" display="file:///international/league/96/French-NM1/team/1400/Union-Rennes-Basket/stats/2024/Averages/All/All/drb/All/desc" xr:uid="{9D244BD3-67A4-044F-92A5-C14CB45A6AC0}"/>
    <hyperlink ref="R1" r:id="rId16" display="file:///international/league/96/French-NM1/team/1400/Union-Rennes-Basket/stats/2024/Averages/All/All/trb/All/desc" xr:uid="{85C3F911-7562-8742-AFDF-A3437D69D2D9}"/>
    <hyperlink ref="S1" r:id="rId17" display="file:///international/league/96/French-NM1/team/1400/Union-Rennes-Basket/stats/2024/Averages/All/All/assists/All/desc" xr:uid="{8787F6E9-7E5A-B346-AE6E-288753E6ABDE}"/>
    <hyperlink ref="T1" r:id="rId18" display="file:///international/league/96/French-NM1/team/1400/Union-Rennes-Basket/stats/2024/Averages/All/All/steals/All/desc" xr:uid="{935A5978-06AA-4C42-86CE-E92682D4A2C4}"/>
    <hyperlink ref="U1" r:id="rId19" display="file:///international/league/96/French-NM1/team/1400/Union-Rennes-Basket/stats/2024/Averages/All/All/blocks/All/desc" xr:uid="{C5E85D4D-FA40-3942-A62C-5BB9108A538C}"/>
    <hyperlink ref="V1" r:id="rId20" display="file:///international/league/96/French-NM1/team/1400/Union-Rennes-Basket/stats/2024/Averages/All/All/turnovers/All/desc" xr:uid="{D93AEE3D-0FE8-4141-911A-408EF4E5B25E}"/>
    <hyperlink ref="W1" r:id="rId21" display="file:///international/league/96/French-NM1/team/1400/Union-Rennes-Basket/stats/2024/Averages/All/All/fouls/All/desc" xr:uid="{D80CEC03-0D87-B040-8013-16868FE1CE3F}"/>
    <hyperlink ref="B2" r:id="rId22" display="file:///player/Cheick-Sekou-Conde/Summary/39751" xr:uid="{6112E901-32C1-5443-9BC8-F93FFAFD70A9}"/>
    <hyperlink ref="C2" r:id="rId23" tooltip="Union Rennes Basket" display="file:///international/league/96/French-NM1/team/1400/Union-Rennes-Basket" xr:uid="{156B86D1-8598-E249-9934-9B344BCE294B}"/>
    <hyperlink ref="B3" r:id="rId24" display="file:///player/Fabien-Damase/Summary/139525" xr:uid="{C95F5825-A99B-D34A-8B93-67B61EDF6D73}"/>
    <hyperlink ref="C3" r:id="rId25" tooltip="Union Rennes Basket" display="file:///international/league/96/French-NM1/team/1400/Union-Rennes-Basket" xr:uid="{750213CC-EDB8-5647-8D21-2527A2552C7A}"/>
    <hyperlink ref="B4" r:id="rId26" display="file:///player/Adrien-Sclear/Summary/156081" xr:uid="{338BEBB4-C3A7-4645-A0FC-3A5004C5CF86}"/>
    <hyperlink ref="C4" r:id="rId27" tooltip="Union Rennes Basket" display="file:///international/league/96/French-NM1/team/1400/Union-Rennes-Basket" xr:uid="{949ED3E6-419D-E240-80D2-0A9C982D2D8E}"/>
    <hyperlink ref="B5" r:id="rId28" display="file:///player/Boukhary-Cissoko/Summary/127503" xr:uid="{C5EB60F8-F49C-304E-BD9B-5FC7774BE082}"/>
    <hyperlink ref="C5" r:id="rId29" tooltip="Union Rennes Basket" display="file:///international/league/96/French-NM1/team/1400/Union-Rennes-Basket" xr:uid="{C295CC63-2AE6-DE4A-84D0-800B4FA1B3FB}"/>
    <hyperlink ref="B6" r:id="rId30" display="file:///player/Danny-Evans/Summary/107162" xr:uid="{60B199FC-1699-734D-887E-120EDEE28539}"/>
    <hyperlink ref="C6" r:id="rId31" tooltip="Union Rennes Basket" display="file:///international/league/96/French-NM1/team/1400/Union-Rennes-Basket" xr:uid="{14049572-A759-2B4F-8CA2-88944DD18E18}"/>
    <hyperlink ref="B7" r:id="rId32" display="file:///player/Lucas-Fontaine/Summary/54606" xr:uid="{90BFC9A4-026C-B146-BE9B-DE92C14E6796}"/>
    <hyperlink ref="C7" r:id="rId33" tooltip="Union Rennes Basket" display="file:///international/league/96/French-NM1/team/1400/Union-Rennes-Basket" xr:uid="{5C3BF725-CF71-124B-821F-93BD35F82770}"/>
    <hyperlink ref="B8" r:id="rId34" display="file:///player/Kameronn-Selebangue/Summary/165266" xr:uid="{795F1B6F-4485-CF4A-825B-E120D30751CC}"/>
    <hyperlink ref="C8" r:id="rId35" tooltip="Union Rennes Basket" display="file:///international/league/96/French-NM1/team/1400/Union-Rennes-Basket" xr:uid="{61D36835-0115-BF4F-BE74-BEB4BD774509}"/>
    <hyperlink ref="B9" r:id="rId36" display="file:///player/Joffrey-Sclear/Summary/110269" xr:uid="{A3883D2D-70E7-D641-BE3C-F1902F010F93}"/>
    <hyperlink ref="C9" r:id="rId37" tooltip="Union Rennes Basket" display="file:///international/league/96/French-NM1/team/1400/Union-Rennes-Basket" xr:uid="{2CD8BD84-FC24-0341-A260-D7A1DBC15C3C}"/>
    <hyperlink ref="B10" r:id="rId38" display="file:///player/Ewan-Le-Carour/Summary/175277" xr:uid="{99A8EC5A-5F4F-2F4F-8BDF-5C1A6DE771B7}"/>
    <hyperlink ref="C10" r:id="rId39" tooltip="Union Rennes Basket" display="file:///international/league/96/French-NM1/team/1400/Union-Rennes-Basket" xr:uid="{47450AD2-A02A-7B4B-91B3-9326873B63C2}"/>
    <hyperlink ref="B11" r:id="rId40" display="file:///player/Clement-Leberre/Summary/169334" xr:uid="{BF56E738-721C-C444-A74C-9AF26C25DDB8}"/>
    <hyperlink ref="C11" r:id="rId41" tooltip="Union Rennes Basket" display="file:///international/league/96/French-NM1/team/1400/Union-Rennes-Basket" xr:uid="{DD2982A3-EEC6-EE4A-9B33-D7CDC08F9DBC}"/>
    <hyperlink ref="B12" r:id="rId42" display="file:///player/Eliot-Thillier/Summary/175792" xr:uid="{1599E3F2-A137-D04E-86F7-1E80A2D4B1AA}"/>
    <hyperlink ref="C12" r:id="rId43" tooltip="Union Rennes Basket" display="file:///international/league/96/French-NM1/team/1400/Union-Rennes-Basket" xr:uid="{315E52D5-8294-C446-9A5A-CF6356FEE4D4}"/>
    <hyperlink ref="B13" r:id="rId44" display="file:///player/Maxime-Djo-Ebala/Summary/81622" xr:uid="{AF6E4810-564E-D14E-AD48-24F096F3F128}"/>
    <hyperlink ref="C13" r:id="rId45" tooltip="Union Rennes Basket" display="file:///international/league/96/French-NM1/team/1400/Union-Rennes-Basket" xr:uid="{AA3030D7-B631-294A-A53D-51E00739D20B}"/>
    <hyperlink ref="B14" r:id="rId46" display="file:///player/Ismael-Kherzane/Summary/141848" xr:uid="{696D6877-A416-604D-83AB-1539129865F1}"/>
    <hyperlink ref="C14" r:id="rId47" tooltip="Union Rennes Basket" display="file:///international/league/96/French-NM1/team/1400/Union-Rennes-Basket" xr:uid="{1EC5B76D-8045-D546-BC43-DEED2B0128C8}"/>
    <hyperlink ref="B15" r:id="rId48" display="file:///player/Guigui-Maiga/Summary/155252" xr:uid="{A8C96229-BF12-B949-BA8D-B82C228CE0A6}"/>
    <hyperlink ref="C15" r:id="rId49" tooltip="Union Rennes Basket" display="file:///international/league/96/French-NM1/team/1400/Union-Rennes-Basket" xr:uid="{5D21DDE6-54FF-CA4D-81C9-AFDAB5FCD6E9}"/>
    <hyperlink ref="B16" r:id="rId50" display="file:///player/Briag-Guegan/Summary/203796" xr:uid="{2FFD5035-4F8C-DB4E-AB4A-60B8EEC56CBA}"/>
    <hyperlink ref="C16" r:id="rId51" tooltip="Union Rennes Basket" display="file:///international/league/96/French-NM1/team/1400/Union-Rennes-Basket" xr:uid="{F65423DA-8F23-9E4D-93C6-205670985B00}"/>
  </hyperlinks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8AD881-A712-D54E-9C7B-B73AEA0BE729}">
  <dimension ref="A1:BA66"/>
  <sheetViews>
    <sheetView tabSelected="1" topLeftCell="M1" zoomScale="46" zoomScaleNormal="77" workbookViewId="0">
      <selection activeCell="Z11" sqref="Z11"/>
    </sheetView>
  </sheetViews>
  <sheetFormatPr baseColWidth="10" defaultRowHeight="15.6"/>
  <cols>
    <col min="1" max="2" width="16.69921875" customWidth="1"/>
    <col min="3" max="3" width="18.796875" customWidth="1"/>
    <col min="4" max="4" width="13.796875" bestFit="1" customWidth="1"/>
    <col min="5" max="6" width="16.796875" bestFit="1" customWidth="1"/>
    <col min="7" max="7" width="14.796875" customWidth="1"/>
    <col min="8" max="9" width="17.5" customWidth="1"/>
    <col min="10" max="10" width="17" customWidth="1"/>
    <col min="11" max="11" width="16.796875" customWidth="1"/>
    <col min="12" max="12" width="18.69921875" customWidth="1"/>
    <col min="13" max="13" width="19" customWidth="1"/>
    <col min="14" max="14" width="11.69921875" bestFit="1" customWidth="1"/>
    <col min="15" max="15" width="13.796875" customWidth="1"/>
    <col min="16" max="16" width="15.19921875" customWidth="1"/>
    <col min="17" max="28" width="13.796875" customWidth="1"/>
    <col min="29" max="31" width="14.19921875" customWidth="1"/>
    <col min="32" max="32" width="13.796875" bestFit="1" customWidth="1"/>
    <col min="33" max="33" width="17.5" customWidth="1"/>
    <col min="34" max="34" width="14" bestFit="1" customWidth="1"/>
    <col min="35" max="36" width="9.19921875" customWidth="1"/>
    <col min="37" max="37" width="10.296875" customWidth="1"/>
    <col min="41" max="41" width="14" customWidth="1"/>
    <col min="42" max="43" width="13.69921875" customWidth="1"/>
  </cols>
  <sheetData>
    <row r="1" spans="1:53" ht="47.4" thickTop="1">
      <c r="A1" s="22" t="s">
        <v>207</v>
      </c>
      <c r="B1" s="22" t="s">
        <v>135</v>
      </c>
      <c r="C1" s="23" t="s">
        <v>136</v>
      </c>
      <c r="D1" s="22" t="s">
        <v>137</v>
      </c>
      <c r="E1" s="22" t="s">
        <v>138</v>
      </c>
      <c r="F1" s="22" t="s">
        <v>139</v>
      </c>
      <c r="G1" s="22" t="s">
        <v>206</v>
      </c>
      <c r="H1" s="22" t="s">
        <v>208</v>
      </c>
      <c r="I1" s="22" t="s">
        <v>308</v>
      </c>
      <c r="J1" s="24"/>
      <c r="K1" s="22" t="s">
        <v>140</v>
      </c>
      <c r="L1" s="25" t="s">
        <v>141</v>
      </c>
      <c r="M1" s="22" t="s">
        <v>209</v>
      </c>
      <c r="Q1" s="41" t="s">
        <v>158</v>
      </c>
      <c r="R1" s="41" t="s">
        <v>159</v>
      </c>
      <c r="S1" s="41" t="s">
        <v>160</v>
      </c>
      <c r="T1" s="41" t="s">
        <v>161</v>
      </c>
      <c r="U1" s="41" t="s">
        <v>162</v>
      </c>
      <c r="V1" s="41" t="s">
        <v>163</v>
      </c>
      <c r="W1" s="41" t="s">
        <v>164</v>
      </c>
      <c r="X1" s="41" t="s">
        <v>165</v>
      </c>
      <c r="Y1" s="41" t="s">
        <v>119</v>
      </c>
      <c r="Z1" s="41" t="s">
        <v>166</v>
      </c>
      <c r="AA1" s="41" t="s">
        <v>167</v>
      </c>
      <c r="AB1" s="41" t="s">
        <v>168</v>
      </c>
      <c r="AC1" s="41" t="s">
        <v>169</v>
      </c>
      <c r="AD1" s="67" t="s">
        <v>197</v>
      </c>
      <c r="AE1" s="67" t="s">
        <v>308</v>
      </c>
      <c r="AF1" s="41"/>
      <c r="AG1" s="41" t="s">
        <v>199</v>
      </c>
      <c r="AH1" s="41" t="s">
        <v>201</v>
      </c>
      <c r="AI1" s="41" t="s">
        <v>309</v>
      </c>
      <c r="AJ1" s="41" t="s">
        <v>310</v>
      </c>
      <c r="AK1" s="41" t="s">
        <v>311</v>
      </c>
      <c r="AL1" s="41" t="s">
        <v>200</v>
      </c>
      <c r="AM1" s="41" t="s">
        <v>203</v>
      </c>
      <c r="AO1" s="41" t="s">
        <v>158</v>
      </c>
      <c r="AP1" s="41" t="s">
        <v>159</v>
      </c>
      <c r="AQ1" s="41" t="s">
        <v>160</v>
      </c>
      <c r="AR1" s="41" t="s">
        <v>161</v>
      </c>
      <c r="AS1" s="41" t="s">
        <v>162</v>
      </c>
      <c r="AT1" s="41" t="s">
        <v>163</v>
      </c>
      <c r="AU1" s="41" t="s">
        <v>164</v>
      </c>
      <c r="AV1" s="41" t="s">
        <v>165</v>
      </c>
      <c r="AW1" s="41" t="s">
        <v>119</v>
      </c>
      <c r="AX1" s="41" t="s">
        <v>166</v>
      </c>
      <c r="AY1" s="41" t="s">
        <v>167</v>
      </c>
      <c r="AZ1" s="41" t="s">
        <v>168</v>
      </c>
      <c r="BA1" s="41" t="s">
        <v>169</v>
      </c>
    </row>
    <row r="2" spans="1:53" ht="23.4">
      <c r="A2" s="22" t="s">
        <v>77</v>
      </c>
      <c r="B2" s="26">
        <f>[2]Berck!F17+([2]Berck!L17*0.44)+[2]Berck!T17-[2]Berck!N17</f>
        <v>73.403999999999996</v>
      </c>
      <c r="C2" s="27">
        <f>[2]Berck!D17/[2]NM1!B2</f>
        <v>0.99449621274045019</v>
      </c>
      <c r="D2" s="28">
        <f>[2]Berck!N17/([2]Berck!F17-[2]Berck!E17)</f>
        <v>0.30246913580246915</v>
      </c>
      <c r="E2" s="28">
        <f>[2]Berck!O17/([2]Berck!F20-[2]Berck!E20)</f>
        <v>0.76452599388379194</v>
      </c>
      <c r="F2" s="51">
        <f>[2]Berck!U20/[2]NM1!B2</f>
        <v>0.26974006866110839</v>
      </c>
      <c r="G2" s="51">
        <f>[3]Berck!T17/[3]NM1!B2</f>
        <v>0.22205874339273066</v>
      </c>
      <c r="H2" s="51">
        <f>[3]Berck!Q17/B2</f>
        <v>0.23023268486730969</v>
      </c>
      <c r="I2" s="68">
        <f>[3]Berck!$H$17/[3]Berck!$I$17</f>
        <v>0.31950207468879666</v>
      </c>
      <c r="J2" s="52"/>
      <c r="K2" s="29">
        <f>[3]Berck!$F$20+([3]Berck!$I$20*0.44)+[3]Berck!$T$20-[3]Berck!$N$20</f>
        <v>76.516000000000005</v>
      </c>
      <c r="L2" s="30">
        <f>[3]Berck!$D$20/[3]NM1!$I$2</f>
        <v>1.0063254744105807</v>
      </c>
      <c r="M2" s="33">
        <f>[3]Berck!$R$17/[3]NM1!$I$2</f>
        <v>0.10455329604265774</v>
      </c>
      <c r="P2" s="42" t="s">
        <v>144</v>
      </c>
      <c r="Q2" s="43" t="str">
        <f>Stats!E19&amp;"/"&amp;Stats!F19</f>
        <v>28,8/63,3</v>
      </c>
      <c r="R2" s="43" t="str">
        <f>Stats!H19&amp;"/"&amp;Stats!I19</f>
        <v>8,4/25,7</v>
      </c>
      <c r="S2" s="43" t="str">
        <f>Stats!K19&amp;"/"&amp;Stats!L19</f>
        <v>13,3/19,5</v>
      </c>
      <c r="T2" s="43"/>
      <c r="U2" s="43">
        <f>Stats!N19</f>
        <v>9.5</v>
      </c>
      <c r="V2" s="43">
        <f>Stats!O19</f>
        <v>26.1</v>
      </c>
      <c r="W2" s="43">
        <f>U2+V2</f>
        <v>35.6</v>
      </c>
      <c r="X2" s="43">
        <f>Stats!Q19</f>
        <v>24</v>
      </c>
      <c r="Y2" s="43">
        <f>Stats!U19</f>
        <v>21</v>
      </c>
      <c r="Z2" s="43">
        <f>Stats!R19</f>
        <v>8.9</v>
      </c>
      <c r="AA2" s="43">
        <f>Stats!T19</f>
        <v>17.5</v>
      </c>
      <c r="AB2" s="43"/>
      <c r="AC2" s="43">
        <f>Stats!D19</f>
        <v>79.3</v>
      </c>
      <c r="AD2" s="69">
        <f>LEFT(Q$2,4)/RIGHT(Q$2,4)</f>
        <v>0.45497630331753558</v>
      </c>
      <c r="AE2" s="70">
        <f>LEFT(R$2,3)/RIGHT(R$2,4)</f>
        <v>0.32684824902723736</v>
      </c>
      <c r="AF2" s="64"/>
      <c r="AG2" s="71" t="str">
        <f>Stats!E22&amp;"/"&amp;Stats!F22</f>
        <v>28,2/62</v>
      </c>
      <c r="AH2" s="72">
        <f>LEFT(AG$2,4)/RIGHT(AG$2,4)</f>
        <v>1.2434958991092689E-3</v>
      </c>
      <c r="AI2" s="73">
        <f>Stats!H22</f>
        <v>8.1999999999999993</v>
      </c>
      <c r="AJ2" s="73">
        <f>Stats!I22</f>
        <v>24.1</v>
      </c>
      <c r="AK2" s="72">
        <f>AI2/AJ2</f>
        <v>0.34024896265560162</v>
      </c>
      <c r="AL2" s="43">
        <f>Stats!U22</f>
        <v>18.8</v>
      </c>
      <c r="AM2" s="43">
        <f>Stats!D22</f>
        <v>79.2</v>
      </c>
      <c r="AO2" s="89" t="str">
        <f>Stats!E22&amp;"/"&amp;Stats!F22</f>
        <v>28,2/62</v>
      </c>
      <c r="AP2" s="43" t="str">
        <f>Stats!H22&amp;"/"&amp;Stats!I22</f>
        <v>8,2/24,1</v>
      </c>
      <c r="AQ2" s="43" t="str">
        <f>Stats!K22&amp;"/"&amp;Stats!L22</f>
        <v>14,6/20,8</v>
      </c>
      <c r="AR2" s="89"/>
      <c r="AS2" s="90">
        <f>Stats!N22</f>
        <v>10.3</v>
      </c>
      <c r="AT2" s="90">
        <f>Stats!O22</f>
        <v>27.5</v>
      </c>
      <c r="AU2" s="90">
        <f>Contexte!AS2+Contexte!AT2</f>
        <v>37.799999999999997</v>
      </c>
      <c r="AV2" s="90">
        <f>Stats!Q22</f>
        <v>18.3</v>
      </c>
      <c r="AW2" s="90">
        <f>Stats!U22</f>
        <v>18.8</v>
      </c>
      <c r="AX2" s="90">
        <f>Stats!R22</f>
        <v>9</v>
      </c>
      <c r="AY2" s="90">
        <f>Stats!T22</f>
        <v>18.600000000000001</v>
      </c>
      <c r="AZ2" s="90"/>
      <c r="BA2" s="90">
        <f>Stats!D22</f>
        <v>79.2</v>
      </c>
    </row>
    <row r="3" spans="1:53" ht="23.4">
      <c r="A3" s="22" t="s">
        <v>71</v>
      </c>
      <c r="B3" s="26">
        <f>[3]Challans!F17+([3]Challans!L17*0.44)+[3]Challans!T17-[3]Challans!N17</f>
        <v>75.903999999999996</v>
      </c>
      <c r="C3" s="27">
        <f>[3]Challans!D17/[3]NM1!B3</f>
        <v>1.0210265598650927</v>
      </c>
      <c r="D3" s="28">
        <f>[3]Challans!N17/([3]Challans!F17-[3]Challans!E17)</f>
        <v>0.3141210374639769</v>
      </c>
      <c r="E3" s="28">
        <f>[3]Challans!O17/([3]Challans!F20-[3]Challans!E20)</f>
        <v>0.7558139534883721</v>
      </c>
      <c r="F3" s="33">
        <f>[3]Challans!U20/[3]NM1!B3</f>
        <v>0.26085581787521084</v>
      </c>
      <c r="G3" s="33">
        <f>[3]Challans!T17/[3]NM1!B3</f>
        <v>0.20552276559865093</v>
      </c>
      <c r="H3" s="33">
        <f>[3]Challans!Q17/[3]NM1!B3</f>
        <v>0.25031618887015178</v>
      </c>
      <c r="I3" s="68">
        <f>[3]Challans!$H$17/[3]Challans!$I$17</f>
        <v>0.33050847457627114</v>
      </c>
      <c r="J3" s="53"/>
      <c r="K3" s="26">
        <f>[3]Challans!$F$20+([3]Challans!$L$20*0.44)+[3]Challans!$T$20-[3]Challans!$N$20</f>
        <v>76.171999999999997</v>
      </c>
      <c r="L3" s="30">
        <f>[3]Challans!$D$20/[3]NM1!$I$3</f>
        <v>1.0423777766108282</v>
      </c>
      <c r="M3" s="33">
        <f>[3]Challans!$R$17/[3]NM1!$I$3</f>
        <v>9.5835740166990493E-2</v>
      </c>
      <c r="N3" s="24"/>
      <c r="O3" s="24" t="s">
        <v>211</v>
      </c>
      <c r="P3" s="40" t="s">
        <v>202</v>
      </c>
      <c r="Q3" s="56" t="s">
        <v>281</v>
      </c>
      <c r="R3" s="57" t="s">
        <v>307</v>
      </c>
      <c r="S3" s="56" t="s">
        <v>282</v>
      </c>
      <c r="T3" s="56" t="s">
        <v>283</v>
      </c>
      <c r="U3" s="56">
        <v>8</v>
      </c>
      <c r="V3" s="56">
        <v>27</v>
      </c>
      <c r="W3" s="56">
        <v>35</v>
      </c>
      <c r="X3" s="56">
        <v>26</v>
      </c>
      <c r="Y3" s="56">
        <v>18</v>
      </c>
      <c r="Z3" s="56">
        <v>10</v>
      </c>
      <c r="AA3" s="56">
        <v>14</v>
      </c>
      <c r="AB3" s="56">
        <v>2</v>
      </c>
      <c r="AC3" s="56">
        <v>81</v>
      </c>
      <c r="AD3" s="74">
        <f>LEFT(Q$3,2)/RIGHT(Q$3,2)</f>
        <v>0.40625</v>
      </c>
      <c r="AE3" s="75">
        <f>LEFT(R3,1)/RIGHT(R3,2)</f>
        <v>0.25714285714285712</v>
      </c>
      <c r="AF3" s="24"/>
      <c r="AG3" s="24" t="str">
        <f>AO3</f>
        <v>32-62</v>
      </c>
      <c r="AH3" s="59">
        <f>LEFT(AG$3,2)/RIGHT(AG$3,2)</f>
        <v>0.5161290322580645</v>
      </c>
      <c r="AI3" s="76" t="str">
        <f>LEFT(AP3,2)</f>
        <v>12</v>
      </c>
      <c r="AJ3" s="76" t="str">
        <f>RIGHT(AP3,2)</f>
        <v>26</v>
      </c>
      <c r="AK3" s="59">
        <f>AI3/AJ3</f>
        <v>0.46153846153846156</v>
      </c>
      <c r="AL3" s="24">
        <f>AW3</f>
        <v>19</v>
      </c>
      <c r="AM3" s="24">
        <f>BA3</f>
        <v>85</v>
      </c>
      <c r="AO3" s="56" t="s">
        <v>276</v>
      </c>
      <c r="AP3" s="57" t="s">
        <v>313</v>
      </c>
      <c r="AQ3" s="57" t="s">
        <v>314</v>
      </c>
      <c r="AR3" s="56" t="s">
        <v>277</v>
      </c>
      <c r="AS3" s="56">
        <v>3</v>
      </c>
      <c r="AT3" s="56">
        <v>30</v>
      </c>
      <c r="AU3" s="56">
        <v>33</v>
      </c>
      <c r="AV3" s="56">
        <v>21</v>
      </c>
      <c r="AW3" s="56">
        <v>19</v>
      </c>
      <c r="AX3" s="56">
        <v>5</v>
      </c>
      <c r="AY3" s="56">
        <v>17</v>
      </c>
      <c r="AZ3" s="56">
        <v>2</v>
      </c>
      <c r="BA3" s="56">
        <v>85</v>
      </c>
    </row>
    <row r="4" spans="1:53" ht="23.4">
      <c r="A4" s="22" t="s">
        <v>74</v>
      </c>
      <c r="B4" s="26">
        <f>[3]Chartres!F19+([3]Chartres!L19*0.44)+[3]Chartres!T19-[3]Chartres!N19</f>
        <v>77.388000000000005</v>
      </c>
      <c r="C4" s="27">
        <f>[3]Chartres!D19/[3]NM1!B4</f>
        <v>1.028583242880033</v>
      </c>
      <c r="D4" s="28">
        <f>[3]Chartres!N19/([3]Chartres!F19-[3]Chartres!E19)</f>
        <v>0.33536585365853661</v>
      </c>
      <c r="E4" s="28">
        <f>[3]Chartres!O19/([3]Chartres!F22-[3]Chartres!E22)</f>
        <v>0.79202279202279213</v>
      </c>
      <c r="F4" s="33">
        <f>[3]Chartres!U22/[3]NM1!B4</f>
        <v>0.25843800072362638</v>
      </c>
      <c r="G4" s="33">
        <f>[3]Chartres!T19/[3]NM1!B4</f>
        <v>0.22742544063679124</v>
      </c>
      <c r="H4" s="33">
        <f>[3]Chartres!Q19/[3]NM1!B4</f>
        <v>0.25843800072362638</v>
      </c>
      <c r="I4" s="68">
        <f>[3]Chartres!$H$19/[3]Chartres!$I$19</f>
        <v>0.33333333333333331</v>
      </c>
      <c r="J4" s="53"/>
      <c r="K4" s="26">
        <f>[3]Chartres!$F$22+([3]Chartres!$L$22*0.44)+[3]Chartres!$T$22-[3]Chartres!$N$22</f>
        <v>76.580000000000013</v>
      </c>
      <c r="L4" s="30">
        <f>[3]Chartres!$D$22/[3]NM1!$I$4</f>
        <v>0.94802820579785818</v>
      </c>
      <c r="M4" s="33">
        <f>[3]Chartres!$R$19/[3]NM1!$I$4</f>
        <v>0.11230086184382343</v>
      </c>
      <c r="N4" s="24"/>
      <c r="O4" s="24" t="s">
        <v>211</v>
      </c>
      <c r="P4" s="40" t="s">
        <v>422</v>
      </c>
      <c r="Q4" s="56" t="s">
        <v>372</v>
      </c>
      <c r="R4" s="57" t="s">
        <v>418</v>
      </c>
      <c r="S4" s="57" t="s">
        <v>419</v>
      </c>
      <c r="T4" s="56" t="s">
        <v>373</v>
      </c>
      <c r="U4" s="56">
        <v>8</v>
      </c>
      <c r="V4" s="56">
        <v>24</v>
      </c>
      <c r="W4" s="56">
        <v>32</v>
      </c>
      <c r="X4" s="56">
        <v>20</v>
      </c>
      <c r="Y4" s="56">
        <v>20</v>
      </c>
      <c r="Z4" s="56">
        <v>4</v>
      </c>
      <c r="AA4" s="56">
        <v>22</v>
      </c>
      <c r="AB4" s="56">
        <v>1</v>
      </c>
      <c r="AC4" s="56">
        <v>68</v>
      </c>
      <c r="AD4" s="77">
        <f>LEFT(Q$4,2)/RIGHT(Q$4,2)</f>
        <v>0.46296296296296297</v>
      </c>
      <c r="AE4" s="78">
        <f>LEFT(R$4,1)/RIGHT(R$4,2)</f>
        <v>0.4</v>
      </c>
      <c r="AF4" s="24"/>
      <c r="AG4" s="24" t="str">
        <f>'Match 2'!F39</f>
        <v>26-61</v>
      </c>
      <c r="AH4" s="59">
        <f>LEFT(AG$4,2)/RIGHT(AG$4,2)</f>
        <v>0.42622950819672129</v>
      </c>
      <c r="AI4" s="76">
        <v>12</v>
      </c>
      <c r="AJ4" s="53">
        <v>31</v>
      </c>
      <c r="AK4" s="59">
        <f>AI4/AJ4</f>
        <v>0.38709677419354838</v>
      </c>
      <c r="AL4" s="24">
        <f>'Match 2'!N39</f>
        <v>15</v>
      </c>
      <c r="AM4" s="24">
        <f>'Match 2'!R39</f>
        <v>83</v>
      </c>
      <c r="AO4" s="56" t="s">
        <v>391</v>
      </c>
      <c r="AP4" s="57" t="s">
        <v>420</v>
      </c>
      <c r="AQ4" s="56" t="s">
        <v>392</v>
      </c>
      <c r="AR4" s="56" t="s">
        <v>393</v>
      </c>
      <c r="AS4" s="56">
        <v>11</v>
      </c>
      <c r="AT4" s="56">
        <v>23</v>
      </c>
      <c r="AU4" s="56">
        <v>34</v>
      </c>
      <c r="AV4" s="56">
        <v>22</v>
      </c>
      <c r="AW4" s="56">
        <v>15</v>
      </c>
      <c r="AX4" s="56">
        <v>14</v>
      </c>
      <c r="AY4" s="56">
        <v>14</v>
      </c>
      <c r="AZ4" s="56">
        <v>2</v>
      </c>
      <c r="BA4" s="56">
        <v>83</v>
      </c>
    </row>
    <row r="5" spans="1:53" ht="24" thickBot="1">
      <c r="A5" s="22" t="s">
        <v>83</v>
      </c>
      <c r="B5" s="26">
        <f>'[3]Les Sables'!F20+('[3]Les Sables'!L20*0.44)+'[3]Les Sables'!T20-'[3]Les Sables'!N20</f>
        <v>76.147999999999996</v>
      </c>
      <c r="C5" s="27">
        <f>'[3]Les Sables'!D20/[3]NM1!B5</f>
        <v>0.99411672007143992</v>
      </c>
      <c r="D5" s="28">
        <f>'[3]Les Sables'!N20/('[3]Les Sables'!F20-'[3]Les Sables'!E20)</f>
        <v>0.33015873015873015</v>
      </c>
      <c r="E5" s="28">
        <f>'[3]Les Sables'!O20/('[3]Les Sables'!F23-'[3]Les Sables'!E23)</f>
        <v>0.70689655172413801</v>
      </c>
      <c r="F5" s="33">
        <f>'[3]Les Sables'!U23/[3]NM1!B5</f>
        <v>0.28365813941272261</v>
      </c>
      <c r="G5" s="33">
        <f>'[3]Les Sables'!T20/[3]NM1!B5</f>
        <v>0.24557440773231076</v>
      </c>
      <c r="H5" s="33">
        <f>'[3]Les Sables'!Q20/[3]NM1!B5</f>
        <v>0.24163471135157849</v>
      </c>
      <c r="I5" s="68">
        <f>'[3]Les Sables'!$H$20/'[3]Les Sables'!$I$20</f>
        <v>0.32444444444444442</v>
      </c>
      <c r="J5" s="53"/>
      <c r="K5" s="26">
        <f>'[3]Les Sables'!$F$23+('[3]Les Sables'!$L$23*0.44)+'[3]Les Sables'!$T$23-'[3]Les Sables'!$N$23</f>
        <v>76.563999999999993</v>
      </c>
      <c r="L5" s="30">
        <f>'[3]Les Sables'!$D$23/[3]NM1!$I$5</f>
        <v>1.0148372603312263</v>
      </c>
      <c r="M5" s="33">
        <f>'[3]Les Sables'!$R$20/[3]NM1!$I$5</f>
        <v>0.10709994253173816</v>
      </c>
      <c r="N5" s="24"/>
      <c r="O5" s="24" t="s">
        <v>210</v>
      </c>
      <c r="P5" s="40" t="s">
        <v>349</v>
      </c>
      <c r="Q5" s="56" t="s">
        <v>468</v>
      </c>
      <c r="R5" s="57" t="s">
        <v>495</v>
      </c>
      <c r="S5" s="56" t="s">
        <v>469</v>
      </c>
      <c r="T5" s="56" t="s">
        <v>470</v>
      </c>
      <c r="U5" s="56">
        <v>3</v>
      </c>
      <c r="V5" s="56">
        <v>26</v>
      </c>
      <c r="W5" s="56">
        <v>29</v>
      </c>
      <c r="X5" s="56">
        <v>31</v>
      </c>
      <c r="Y5" s="56">
        <v>23</v>
      </c>
      <c r="Z5" s="56">
        <v>13</v>
      </c>
      <c r="AA5" s="56">
        <v>20</v>
      </c>
      <c r="AB5" s="56">
        <v>2</v>
      </c>
      <c r="AC5" s="56">
        <v>92</v>
      </c>
      <c r="AD5" s="79">
        <f>LEFT(Q$5,2)/RIGHT(Q$5,2)</f>
        <v>0.56666666666666665</v>
      </c>
      <c r="AE5" s="78">
        <f>LEFT(R$5,2)/RIGHT(R$5,2)</f>
        <v>0.37037037037037035</v>
      </c>
      <c r="AF5" s="24"/>
      <c r="AG5" s="24" t="str">
        <f>'Match 3'!F26</f>
        <v>31-58</v>
      </c>
      <c r="AH5" s="59">
        <f>LEFT(AG$5,2)/RIGHT(AG$5,2)</f>
        <v>0.53448275862068961</v>
      </c>
      <c r="AI5" s="76">
        <v>11</v>
      </c>
      <c r="AJ5" s="76">
        <v>25</v>
      </c>
      <c r="AK5" s="59">
        <f>AI5/AJ5</f>
        <v>0.44</v>
      </c>
      <c r="AL5" s="24">
        <f>'Match 3'!N26</f>
        <v>20</v>
      </c>
      <c r="AM5" s="24">
        <f>'Match 3'!R26</f>
        <v>88</v>
      </c>
      <c r="AO5" s="56" t="s">
        <v>454</v>
      </c>
      <c r="AP5" s="57" t="s">
        <v>496</v>
      </c>
      <c r="AQ5" s="56" t="s">
        <v>455</v>
      </c>
      <c r="AR5" s="56" t="s">
        <v>456</v>
      </c>
      <c r="AS5" s="56">
        <v>5</v>
      </c>
      <c r="AT5" s="56">
        <v>24</v>
      </c>
      <c r="AU5" s="56">
        <v>29</v>
      </c>
      <c r="AV5" s="56">
        <v>21</v>
      </c>
      <c r="AW5" s="56">
        <v>20</v>
      </c>
      <c r="AX5" s="56">
        <v>13</v>
      </c>
      <c r="AY5" s="56">
        <v>22</v>
      </c>
      <c r="AZ5" s="56">
        <v>2</v>
      </c>
      <c r="BA5" s="56">
        <v>88</v>
      </c>
    </row>
    <row r="6" spans="1:53" ht="24" thickTop="1">
      <c r="A6" s="22" t="s">
        <v>96</v>
      </c>
      <c r="B6" s="26">
        <f>[3]Loon!F17+([3]Loon!L17*0.44)+[3]Loon!T17-[3]Loon!N17</f>
        <v>73.716000000000008</v>
      </c>
      <c r="C6" s="27">
        <f>[3]Loon!D17/[3]NM1!B6</f>
        <v>0.97265179879537678</v>
      </c>
      <c r="D6" s="28">
        <f>[3]Loon!N17/([3]Loon!F17-[3]Loon!E17)</f>
        <v>0.26813880126182965</v>
      </c>
      <c r="E6" s="28">
        <f>[3]Loon!O17/([3]Loon!F20-[3]Loon!F19)</f>
        <v>0.7250755287009063</v>
      </c>
      <c r="F6" s="33">
        <f>[3]Loon!U20/[3]NM1!B6</f>
        <v>0.24282381029898525</v>
      </c>
      <c r="G6" s="33">
        <f>[3]Loon!T17/[3]NM1!B6</f>
        <v>0.22925823430462852</v>
      </c>
      <c r="H6" s="33">
        <f>[3]Loon!Q17/[3]NM1!B6</f>
        <v>0.22790167670519287</v>
      </c>
      <c r="I6" s="68">
        <f>[3]Loon!$H$17/[3]Loon!$I$17</f>
        <v>0.34782608695652173</v>
      </c>
      <c r="J6" s="53"/>
      <c r="K6" s="26">
        <f>[3]Loon!$F$20+([3]Loon!$L$20*0.44)+[3]Loon!$T$20-[3]Loon!$N$20</f>
        <v>73.471999999999994</v>
      </c>
      <c r="L6" s="30">
        <f>[3]Loon!$D$20/[3]NM1!$I$6</f>
        <v>0.96907665505226492</v>
      </c>
      <c r="M6" s="33">
        <f>[3]Loon!$R$17/[3]NM1!$I$6</f>
        <v>0.117051393728223</v>
      </c>
      <c r="P6" s="40"/>
      <c r="Q6" s="315" t="str" cm="1">
        <f t="array" aca="1" ref="Q6" ca="1">INDEX(Match1,MATCH("Total match1",'Match 1'!$B:$B,0),COLUMN()-11)</f>
        <v>26-64</v>
      </c>
      <c r="R6" s="315" cm="1">
        <f t="array" aca="1" ref="R6" ca="1">INDEX(Match1,MATCH("Total match1",'Match 1'!$B:$B,0),COLUMN()-11)</f>
        <v>13028</v>
      </c>
      <c r="S6" s="315" t="str" cm="1">
        <f t="array" aca="1" ref="S6" ca="1">INDEX(Match1,MATCH("Total match1",'Match 1'!$B:$B,0),COLUMN()-11)</f>
        <v>20-20</v>
      </c>
      <c r="T6" s="315" t="str" cm="1">
        <f t="array" aca="1" ref="T6" ca="1">INDEX(Match1,MATCH("Total match1",'Match 1'!$B:$B,0),COLUMN()-11)</f>
        <v>70.0</v>
      </c>
      <c r="U6" s="315" cm="1">
        <f t="array" aca="1" ref="U6" ca="1">INDEX(Match1,MATCH("Total match1",'Match 1'!$B:$B,0),COLUMN()-11)</f>
        <v>8</v>
      </c>
      <c r="V6" s="315" cm="1">
        <f t="array" aca="1" ref="V6" ca="1">INDEX(Match1,MATCH("Total match1",'Match 1'!$B:$B,0),COLUMN()-11)</f>
        <v>27</v>
      </c>
      <c r="W6" s="315" cm="1">
        <f t="array" aca="1" ref="W6" ca="1">INDEX(Match1,MATCH("Total match1",'Match 1'!$B:$B,0),COLUMN()-11)</f>
        <v>35</v>
      </c>
      <c r="X6" s="315" cm="1">
        <f t="array" aca="1" ref="X6" ca="1">INDEX(Match1,MATCH("Total match1",'Match 1'!$B:$B,0),COLUMN()-11)</f>
        <v>26</v>
      </c>
      <c r="Y6" s="315" cm="1">
        <f t="array" aca="1" ref="Y6" ca="1">INDEX(Match1,MATCH("Total match1",'Match 1'!$B:$B,0),COLUMN()-11)</f>
        <v>18</v>
      </c>
      <c r="Z6" s="315" cm="1">
        <f t="array" aca="1" ref="Z6" ca="1">INDEX(Match1,MATCH("Total match1",'Match 1'!$B:$B,0),COLUMN()-11)</f>
        <v>10</v>
      </c>
      <c r="AA6" s="315" cm="1">
        <f t="array" aca="1" ref="AA6" ca="1">INDEX(Match1,MATCH("Total match1",'Match 1'!$B:$B,0),COLUMN()-11)</f>
        <v>14</v>
      </c>
      <c r="AB6" s="315" cm="1">
        <f t="array" aca="1" ref="AB6" ca="1">INDEX(Match1,MATCH("Total match1",'Match 1'!$B:$B,0),COLUMN()-11)</f>
        <v>2</v>
      </c>
      <c r="AC6" s="315" cm="1">
        <f t="array" aca="1" ref="AC6" ca="1">INDEX(Match1,MATCH("Total match1",'Match 1'!$B:$B,0),COLUMN()-11)</f>
        <v>81</v>
      </c>
    </row>
    <row r="7" spans="1:53" ht="24" thickBot="1">
      <c r="A7" s="22" t="s">
        <v>72</v>
      </c>
      <c r="B7" s="26">
        <f>[3]Lorient!F18+([3]Lorient!L18*0.44)+[3]Lorient!T18-[3]Lorient!N18</f>
        <v>74.891999999999996</v>
      </c>
      <c r="C7" s="27">
        <f>[3]Lorient!D18/[3]NM1!B7</f>
        <v>1.0174651498157348</v>
      </c>
      <c r="D7" s="28">
        <f>[3]Lorient!N18/([3]Lorient!F18-[3]Lorient!E18)</f>
        <v>0.30392156862745101</v>
      </c>
      <c r="E7" s="28">
        <f>[3]Lorient!O18/([3]Lorient!F21-[3]Lorient!E21)</f>
        <v>0.76829268292682928</v>
      </c>
      <c r="F7" s="33">
        <f>[3]Lorient!U21/[3]NM1!B7</f>
        <v>0.28841531805800358</v>
      </c>
      <c r="G7" s="33">
        <f>[3]Lorient!T18/[3]NM1!B7</f>
        <v>0.2443518666880308</v>
      </c>
      <c r="H7" s="33">
        <f>[3]Lorient!Q18/[3]NM1!B7</f>
        <v>0.25369865940287351</v>
      </c>
      <c r="I7" s="68">
        <f>[3]Lorient!$H$18/[3]Lorient!$I$18</f>
        <v>0.34552845528455284</v>
      </c>
      <c r="J7" s="53"/>
      <c r="K7" s="26">
        <f>[3]Lorient!$F$21+([3]Lorient!$L$21*0.44)+[3]Lorient!$T$21-[3]Lorient!$N$21</f>
        <v>75.86</v>
      </c>
      <c r="L7" s="30">
        <f>[3]Lorient!$D$21/[3]NM1!$I$7</f>
        <v>1.0558924334300026</v>
      </c>
      <c r="M7" s="33">
        <f>[3]Lorient!$R$18/[3]NM1!$I$7</f>
        <v>7.2501977326654365E-2</v>
      </c>
      <c r="Q7" s="315" t="str" cm="1">
        <f t="array" aca="1" ref="Q7" ca="1">INDEX(Match2,MATCH("Total match2",'Match 2'!$B:$B,0),COLUMN()-11)</f>
        <v>25-54</v>
      </c>
      <c r="R7" s="315" cm="1">
        <f t="array" aca="1" ref="R7" ca="1">INDEX(Match2,MATCH("Total match2",'Match 2'!$B:$B,0),COLUMN()-11)</f>
        <v>44044</v>
      </c>
      <c r="S7" s="315" cm="1">
        <f t="array" aca="1" ref="S7" ca="1">INDEX(Match2,MATCH("Total match2",'Match 2'!$B:$B,0),COLUMN()-11)</f>
        <v>41548</v>
      </c>
      <c r="T7" s="315" t="str" cm="1">
        <f t="array" aca="1" ref="T7" ca="1">INDEX(Match2,MATCH("Total match2",'Match 2'!$B:$B,0),COLUMN()-11)</f>
        <v>40.6</v>
      </c>
      <c r="U7" s="315" cm="1">
        <f t="array" aca="1" ref="U7" ca="1">INDEX(Match2,MATCH("Total match2",'Match 2'!$B:$B,0),COLUMN()-11)</f>
        <v>8</v>
      </c>
      <c r="V7" s="315" cm="1">
        <f t="array" aca="1" ref="V7" ca="1">INDEX(Match2,MATCH("Total match2",'Match 2'!$B:$B,0),COLUMN()-11)</f>
        <v>24</v>
      </c>
      <c r="W7" s="315" cm="1">
        <f t="array" aca="1" ref="W7" ca="1">INDEX(Match2,MATCH("Total match2",'Match 2'!$B:$B,0),COLUMN()-11)</f>
        <v>32</v>
      </c>
      <c r="X7" s="315" cm="1">
        <f t="array" aca="1" ref="X7" ca="1">INDEX(Match2,MATCH("Total match2",'Match 2'!$B:$B,0),COLUMN()-11)</f>
        <v>20</v>
      </c>
      <c r="Y7" s="315" cm="1">
        <f t="array" aca="1" ref="Y7" ca="1">INDEX(Match2,MATCH("Total match2",'Match 2'!$B:$B,0),COLUMN()-11)</f>
        <v>20</v>
      </c>
      <c r="Z7" s="315" cm="1">
        <f t="array" aca="1" ref="Z7" ca="1">INDEX(Match2,MATCH("Total match2",'Match 2'!$B:$B,0),COLUMN()-11)</f>
        <v>4</v>
      </c>
      <c r="AA7" s="315" cm="1">
        <f t="array" aca="1" ref="AA7" ca="1">INDEX(Match2,MATCH("Total match2",'Match 2'!$B:$B,0),COLUMN()-11)</f>
        <v>22</v>
      </c>
      <c r="AB7" s="315" cm="1">
        <f t="array" aca="1" ref="AB7" ca="1">INDEX(Match2,MATCH("Total match2",'Match 2'!$B:$B,0),COLUMN()-11)</f>
        <v>1</v>
      </c>
      <c r="AC7" s="315" cm="1">
        <f t="array" aca="1" ref="AC7" ca="1">INDEX(Match2,MATCH("Total match2",'Match 2'!$B:$B,0),COLUMN()-11)</f>
        <v>68</v>
      </c>
      <c r="AD7" s="24"/>
      <c r="AE7" s="24"/>
      <c r="AF7" s="24"/>
    </row>
    <row r="8" spans="1:53" ht="24" customHeight="1">
      <c r="A8" s="22" t="s">
        <v>76</v>
      </c>
      <c r="B8" s="26">
        <f>[3]Poissy!F15+([3]Poissy!L15*0.44)+[3]Poissy!T15-[3]Poissy!N15</f>
        <v>75.5</v>
      </c>
      <c r="C8" s="27">
        <f>[3]Poissy!D15/[3]NM1!B8</f>
        <v>0.99205298013245036</v>
      </c>
      <c r="D8" s="28">
        <f>[3]Poissy!N15/([3]Poissy!F15-[3]Poissy!E15)</f>
        <v>0.27988338192419826</v>
      </c>
      <c r="E8" s="28">
        <f>[3]Poissy!O15/([3]Poissy!F18-[3]Poissy!E18)</f>
        <v>0.72402597402597413</v>
      </c>
      <c r="F8" s="33">
        <f>[3]Poissy!U18/[3]NM1!B8</f>
        <v>0.28211920529801326</v>
      </c>
      <c r="G8" s="33">
        <f>[3]Poissy!T15/[3]NM1!B8</f>
        <v>0.2119205298013245</v>
      </c>
      <c r="H8" s="33">
        <f>[3]Poissy!Q15/[3]NM1!B8</f>
        <v>0.21589403973509935</v>
      </c>
      <c r="I8" s="68">
        <f>[3]Poissy!$H$15/[3]Poissy!$I$15</f>
        <v>0.30962343096234313</v>
      </c>
      <c r="J8" s="53"/>
      <c r="K8" s="26">
        <f>[3]Poissy!$F$18+([3]Poissy!$L$18*0.44)+[3]Poissy!$T$18-[3]Poissy!$N$18</f>
        <v>75.040000000000006</v>
      </c>
      <c r="L8" s="30">
        <f>[3]Poissy!$D$18/[3]NM1!$I$8</f>
        <v>1.0727611940298507</v>
      </c>
      <c r="M8" s="33">
        <f>[3]Poissy!$R$15/[3]NM1!$I$8</f>
        <v>0.1212686567164179</v>
      </c>
      <c r="O8" s="301" t="s">
        <v>312</v>
      </c>
      <c r="P8" s="302"/>
      <c r="Q8" s="302"/>
      <c r="R8" s="302"/>
      <c r="S8" s="302"/>
      <c r="T8" s="302"/>
      <c r="U8" s="302"/>
      <c r="V8" s="303"/>
      <c r="W8" s="41"/>
      <c r="X8" s="80"/>
      <c r="Y8" s="80"/>
      <c r="Z8" s="55"/>
      <c r="AA8" s="55"/>
      <c r="AB8" s="55"/>
      <c r="AC8" s="60"/>
      <c r="AD8" s="60"/>
      <c r="AE8" s="55"/>
      <c r="AF8" s="55"/>
      <c r="AG8" s="2"/>
      <c r="AH8" s="41"/>
      <c r="AI8" s="41"/>
      <c r="AJ8" s="41"/>
      <c r="AK8" s="41"/>
      <c r="AL8" s="41"/>
      <c r="AM8" s="41"/>
      <c r="AN8" s="41"/>
    </row>
    <row r="9" spans="1:53" ht="24" customHeight="1">
      <c r="A9" s="22" t="s">
        <v>10</v>
      </c>
      <c r="B9" s="26">
        <f>[3]Quimper!F17+([3]Quimper!L17*0.44)+[3]Quimper!T17-[3]Quimper!N17</f>
        <v>73.42</v>
      </c>
      <c r="C9" s="27">
        <f>[3]Quimper!D17/[3]NM1!B9</f>
        <v>1.0256061018795968</v>
      </c>
      <c r="D9" s="28">
        <f>[3]Quimper!N17/([3]Quimper!F17-[3]Quimper!E17)</f>
        <v>0.32080924855491333</v>
      </c>
      <c r="E9" s="28">
        <f>[3]Quimper!O17/([3]Quimper!F20-[3]Quimper!E20)</f>
        <v>0.73714285714285721</v>
      </c>
      <c r="F9" s="33">
        <f>[3]Quimper!U20/[3]NM1!B9</f>
        <v>0.27240533914464721</v>
      </c>
      <c r="G9" s="33">
        <f>[3]Quimper!T17/[3]NM1!B9</f>
        <v>0.19340779079269951</v>
      </c>
      <c r="H9" s="33">
        <f>[3]Quimper!Q17/[3]NM1!B9</f>
        <v>0.27649141923181697</v>
      </c>
      <c r="I9" s="68">
        <f>[3]Quimper!$H$17/[3]Quimper!$I$17</f>
        <v>0.32388663967611336</v>
      </c>
      <c r="J9" s="53"/>
      <c r="K9" s="26">
        <f>[3]Quimper!$F$20+([3]Quimper!$L$20*0.44)+[3]Quimper!$T$20-[3]Quimper!$N$20</f>
        <v>72.711999999999989</v>
      </c>
      <c r="L9" s="30">
        <f>[3]Quimper!$D$20/[3]NM1!$I$9</f>
        <v>0.95445043459126444</v>
      </c>
      <c r="M9" s="33">
        <f>[3]Quimper!$R$17/[3]NM1!$I$9</f>
        <v>0.10177137198811753</v>
      </c>
      <c r="O9" s="304"/>
      <c r="P9" s="305"/>
      <c r="Q9" s="305"/>
      <c r="R9" s="305"/>
      <c r="S9" s="305"/>
      <c r="T9" s="305"/>
      <c r="U9" s="305"/>
      <c r="V9" s="306"/>
      <c r="W9" s="41"/>
      <c r="X9" s="80"/>
      <c r="Y9" s="80"/>
      <c r="Z9" s="55"/>
      <c r="AA9" s="81"/>
      <c r="AB9" s="49"/>
      <c r="AC9" s="60"/>
      <c r="AD9" s="60"/>
      <c r="AE9" s="55"/>
      <c r="AF9" s="81"/>
      <c r="AG9" s="41"/>
      <c r="AH9" s="41"/>
      <c r="AI9" s="41"/>
      <c r="AJ9" s="41"/>
      <c r="AK9" s="41"/>
      <c r="AL9" s="41"/>
      <c r="AM9" s="62"/>
      <c r="AN9" s="62"/>
    </row>
    <row r="10" spans="1:53" ht="25.05" customHeight="1" thickBot="1">
      <c r="A10" s="22" t="s">
        <v>70</v>
      </c>
      <c r="B10" s="26">
        <f>[3]Rennes!F19+([3]Rennes!L19*0.44)+[3]Rennes!T19-[3]Rennes!N19</f>
        <v>79.88</v>
      </c>
      <c r="C10" s="27">
        <f>[3]Rennes!D19/[3]NM1!B10</f>
        <v>0.99273910866299453</v>
      </c>
      <c r="D10" s="28">
        <f>[3]Rennes!N19/([3]Rennes!F19-[3]Rennes!E19)</f>
        <v>0.27536231884057971</v>
      </c>
      <c r="E10" s="28">
        <f>[3]Rennes!O19/([3]Rennes!F22-[3]Rennes!E22)</f>
        <v>0.77218934911242609</v>
      </c>
      <c r="F10" s="33">
        <f>[3]Rennes!U22/[3]NM1!B10</f>
        <v>0.2353530295443165</v>
      </c>
      <c r="G10" s="33">
        <f>[3]Rennes!T19/[3]NM1!B10</f>
        <v>0.21907861792689035</v>
      </c>
      <c r="H10" s="33">
        <f>[3]Rennes!Q19/[3]NM1!B10</f>
        <v>0.30045067601402103</v>
      </c>
      <c r="I10" s="68">
        <f>[3]Rennes!$H$19/[3]Rennes!$I$19</f>
        <v>0.32684824902723736</v>
      </c>
      <c r="J10" s="53"/>
      <c r="K10" s="26">
        <f>[3]Rennes!$F$22+([3]Rennes!$L$22*0.44)+[3]Rennes!$T$22-[3]Rennes!$N$22</f>
        <v>79.452000000000012</v>
      </c>
      <c r="L10" s="30">
        <f>[3]Rennes!$D$22/[3]NM1!$I$10</f>
        <v>0.99682827367467142</v>
      </c>
      <c r="M10" s="33">
        <f>[3]Rennes!$R$19/[3]NM1!$I$10</f>
        <v>0.11201731863263353</v>
      </c>
      <c r="O10" s="307"/>
      <c r="P10" s="308"/>
      <c r="Q10" s="308"/>
      <c r="R10" s="308"/>
      <c r="S10" s="308"/>
      <c r="T10" s="308"/>
      <c r="U10" s="308"/>
      <c r="V10" s="309"/>
      <c r="W10" s="62"/>
      <c r="X10" s="82"/>
      <c r="Y10" s="82"/>
      <c r="Z10" s="50"/>
      <c r="AA10" s="50"/>
      <c r="AB10" s="50"/>
      <c r="AC10" s="24"/>
      <c r="AD10" s="24"/>
      <c r="AE10" s="50"/>
      <c r="AF10" s="50"/>
      <c r="AG10" s="63"/>
      <c r="AH10" s="62"/>
      <c r="AI10" s="62"/>
      <c r="AJ10" s="62"/>
      <c r="AK10" s="62"/>
      <c r="AL10" s="62"/>
      <c r="AM10" s="24"/>
      <c r="AN10" s="24"/>
    </row>
    <row r="11" spans="1:53" ht="28.8">
      <c r="A11" s="22" t="s">
        <v>75</v>
      </c>
      <c r="B11" s="26">
        <f>[3]Rueil!F16+([3]Rueil!L16*0.44)+[3]Rueil!T16-[3]Rueil!N16</f>
        <v>77.539999999999992</v>
      </c>
      <c r="C11" s="27">
        <f>[3]Rueil!D16/[3]NM1!B11</f>
        <v>1.0149600206345113</v>
      </c>
      <c r="D11" s="28">
        <f>[3]Rueil!N16/([3]Rueil!F16-[3]Rueil!E16)</f>
        <v>0.28653295128939832</v>
      </c>
      <c r="E11" s="28">
        <f>[3]Rueil!O16/([3]Rueil!F19-[3]Rueil!E19)</f>
        <v>0.74757281553398069</v>
      </c>
      <c r="F11" s="33">
        <f>[3]Rueil!U19/[3]NM1!B11</f>
        <v>0.25922104720144445</v>
      </c>
      <c r="G11" s="33">
        <f>[3]Rueil!T16/[3]NM1!B11</f>
        <v>0.19086922878514317</v>
      </c>
      <c r="H11" s="33">
        <f>[3]Rueil!Q16/[3]NM1!B11</f>
        <v>0.23858653598142895</v>
      </c>
      <c r="I11" s="68">
        <f>[3]Rueil!$H$16/[3]Rueil!$I$16</f>
        <v>0.32</v>
      </c>
      <c r="J11" s="53"/>
      <c r="K11" s="26">
        <f>[3]Rueil!$F$19+([3]Rueil!$L$19*0.44)+[3]Rueil!$T$19-[3]Rueil!$N$19</f>
        <v>78</v>
      </c>
      <c r="L11" s="30">
        <f>[3]Rennes!$D$22/[3]NM1!$I$11</f>
        <v>1.0153846153846153</v>
      </c>
      <c r="M11" s="33">
        <f>[3]Rueil!$R$16/[3]NM1!$I$11</f>
        <v>0.12820512820512819</v>
      </c>
      <c r="O11" s="310"/>
      <c r="P11" s="311"/>
      <c r="Q11" s="311"/>
      <c r="R11" s="311"/>
      <c r="S11" s="311"/>
      <c r="T11" s="311"/>
      <c r="U11" s="311"/>
      <c r="V11" s="312"/>
      <c r="W11" s="56"/>
      <c r="X11" s="82"/>
      <c r="Y11" s="82"/>
      <c r="Z11" s="50"/>
      <c r="AA11" s="50"/>
      <c r="AB11" s="50"/>
      <c r="AC11" s="53"/>
      <c r="AD11" s="53"/>
      <c r="AE11" s="50"/>
      <c r="AF11" s="50"/>
      <c r="AG11" s="59"/>
      <c r="AH11" s="24"/>
      <c r="AI11" s="24"/>
      <c r="AJ11" s="24"/>
      <c r="AK11" s="24"/>
      <c r="AL11" s="24"/>
      <c r="AM11" s="24"/>
      <c r="AN11" s="24"/>
    </row>
    <row r="12" spans="1:53" ht="28.8">
      <c r="A12" s="22" t="s">
        <v>142</v>
      </c>
      <c r="B12" s="26">
        <f>[3]Tarbes!F18+([3]Tarbes!L18*0.44)+[3]Tarbes!T18-[3]Tarbes!N18</f>
        <v>75.975999999999999</v>
      </c>
      <c r="C12" s="27">
        <f>[3]Tarbes!D18/[3]NM1!B12</f>
        <v>1.0253237864588818</v>
      </c>
      <c r="D12" s="28">
        <f>[3]Tarbes!N18/([3]Tarbes!F18-[3]Tarbes!E18)</f>
        <v>0.31250000000000006</v>
      </c>
      <c r="E12" s="28">
        <f>[3]Tarbes!O18/([3]Tarbes!F21-[3]Tarbes!E21)</f>
        <v>0.71270718232044195</v>
      </c>
      <c r="F12" s="33">
        <f>[3]Tarbes!U21/[3]NM1!B12</f>
        <v>0.27377066442034326</v>
      </c>
      <c r="G12" s="33">
        <f>[3]Tarbes!T18/[3]NM1!B12</f>
        <v>0.22507107507633992</v>
      </c>
      <c r="H12" s="33">
        <f>[3]Tarbes!Q18/[3]NM1!B12</f>
        <v>0.26850584395072125</v>
      </c>
      <c r="I12" s="68">
        <f>[3]Tarbes!$H$18/[3]Tarbes!$I$18</f>
        <v>0.35570469798657717</v>
      </c>
      <c r="J12" s="53"/>
      <c r="K12" s="26">
        <f>[3]Tarbes!$F$21+([3]Tarbes!$L$21*0.44)+[3]Tarbes!$T$21-[3]Tarbes!$N$21</f>
        <v>74.647999999999996</v>
      </c>
      <c r="L12" s="30">
        <f>[3]Tarbes!$D$21/[3]NM1!$I$12</f>
        <v>1.0181116707748366</v>
      </c>
      <c r="M12" s="33">
        <f>[3]Tarbes!$R$18/[3]NM1!$I$12</f>
        <v>9.3773443360840217E-2</v>
      </c>
      <c r="O12" s="298"/>
      <c r="P12" s="299"/>
      <c r="Q12" s="299"/>
      <c r="R12" s="299"/>
      <c r="S12" s="299"/>
      <c r="T12" s="299"/>
      <c r="U12" s="299"/>
      <c r="V12" s="300"/>
      <c r="W12" s="58"/>
      <c r="X12" s="82"/>
      <c r="Y12" s="82"/>
      <c r="Z12" s="50"/>
      <c r="AA12" s="50"/>
      <c r="AB12" s="50"/>
      <c r="AC12" s="24"/>
      <c r="AD12" s="24"/>
      <c r="AE12" s="50"/>
      <c r="AF12" s="50"/>
      <c r="AG12" s="59"/>
      <c r="AH12" s="24"/>
      <c r="AI12" s="24"/>
      <c r="AJ12" s="24"/>
      <c r="AK12" s="24"/>
      <c r="AL12" s="24"/>
      <c r="AM12" s="24"/>
      <c r="AN12" s="24"/>
    </row>
    <row r="13" spans="1:53" ht="28.8">
      <c r="A13" s="22" t="s">
        <v>11</v>
      </c>
      <c r="B13" s="26">
        <f>[3]Toulouse!F16+([3]Toulouse!L16*0.44)+[3]Toulouse!T16-[3]Toulouse!N16</f>
        <v>72.823999999999998</v>
      </c>
      <c r="C13" s="27">
        <f>[3]Toulouse!D16/[3]NM1!B13</f>
        <v>0.97769965945292769</v>
      </c>
      <c r="D13" s="28">
        <f>[3]Toulouse!N16/([3]Toulouse!F16-[3]Toulouse!E16)</f>
        <v>0.35388739946380698</v>
      </c>
      <c r="E13" s="28">
        <f>[3]Toulouse!O16/([3]Toulouse!F19-[3]Toulouse!E19)</f>
        <v>0.73417721518987344</v>
      </c>
      <c r="F13" s="33">
        <f>[3]Toulouse!U19/[3]NM1!B13</f>
        <v>0.27188838844337032</v>
      </c>
      <c r="G13" s="33">
        <f>[3]Toulouse!T16/[3]NM1!B13</f>
        <v>0.21146874656706582</v>
      </c>
      <c r="H13" s="33">
        <f>[3]Toulouse!Q16/[3]NM1!B13</f>
        <v>0.22382730967812811</v>
      </c>
      <c r="I13" s="68">
        <f>[3]Toulouse!$H$16/[3]Toulouse!$I$16</f>
        <v>0.30111524163568776</v>
      </c>
      <c r="J13" s="53"/>
      <c r="K13" s="26">
        <f>[3]Toulouse!$F$19+([3]Toulouse!$L$19*0.44)+[3]Toulouse!$T$19-[3]Toulouse!$N$19</f>
        <v>72.97999999999999</v>
      </c>
      <c r="L13" s="30">
        <f>[3]Toulouse!$D$19/[3]NM1!$I$13</f>
        <v>1.0235681008495481</v>
      </c>
      <c r="M13" s="33">
        <f>[3]Toulouse!$R$16/[3]NM1!$I$13</f>
        <v>0.11372978898328312</v>
      </c>
      <c r="O13" s="298"/>
      <c r="P13" s="299"/>
      <c r="Q13" s="299"/>
      <c r="R13" s="299"/>
      <c r="S13" s="299"/>
      <c r="T13" s="299"/>
      <c r="U13" s="299"/>
      <c r="V13" s="300"/>
      <c r="W13" s="58"/>
      <c r="X13" s="58"/>
      <c r="Y13" s="58"/>
      <c r="Z13" s="58"/>
      <c r="AA13" s="58"/>
      <c r="AB13" s="58"/>
      <c r="AC13" s="58"/>
      <c r="AD13" s="59"/>
      <c r="AF13" s="24"/>
      <c r="AG13" s="59"/>
      <c r="AH13" s="24"/>
      <c r="AI13" s="24"/>
      <c r="AJ13" s="24"/>
      <c r="AK13" s="24"/>
      <c r="AL13" s="24"/>
    </row>
    <row r="14" spans="1:53" ht="28.8">
      <c r="A14" s="22" t="s">
        <v>69</v>
      </c>
      <c r="B14" s="26">
        <f>[3]Tours!F16+([3]Tours!L16*0.44)+[3]Tours!T16-[3]Tours!N16</f>
        <v>77.176000000000002</v>
      </c>
      <c r="C14" s="27">
        <f>[3]Tours!D16/[3]NM1!B14</f>
        <v>1.0923084896859128</v>
      </c>
      <c r="D14" s="28">
        <f>[3]Tours!N16/([3]Tours!F16-[3]Tours!E16)</f>
        <v>0.3300970873786408</v>
      </c>
      <c r="E14" s="28">
        <f>[3]Tours!O16/([3]Tours!F19-[3]Tours!E19)</f>
        <v>0.80747126436781624</v>
      </c>
      <c r="F14" s="33">
        <f>[3]Tours!U19/[3]NM1!B14</f>
        <v>0.28376697418886698</v>
      </c>
      <c r="G14" s="33">
        <f>[3]Tours!T16/[3]NM1!B14</f>
        <v>0.21250129573960813</v>
      </c>
      <c r="H14" s="33">
        <f>[3]Tours!Q16/[3]NM1!B14</f>
        <v>0.25914792163366851</v>
      </c>
      <c r="I14" s="68">
        <f>[3]Tours!$H$16/[3]Tours!$I$16</f>
        <v>0.3619047619047619</v>
      </c>
      <c r="J14" s="53"/>
      <c r="K14" s="26">
        <f>[3]Tours!$F$19+(0.44*[3]Tours!$L$19)+[3]Tours!$T$19-[3]Tours!$N$19</f>
        <v>77.467999999999989</v>
      </c>
      <c r="L14" s="30">
        <f>[3]Tours!$D$19/[3]NM1!$I$14</f>
        <v>1.0055764961016163</v>
      </c>
      <c r="M14" s="33">
        <f>[3]Tours!$R$16/[3]NM1!$I$14</f>
        <v>8.1323901481902217E-2</v>
      </c>
      <c r="O14" s="298"/>
      <c r="P14" s="299"/>
      <c r="Q14" s="299"/>
      <c r="R14" s="299"/>
      <c r="S14" s="299"/>
      <c r="T14" s="299"/>
      <c r="U14" s="299"/>
      <c r="V14" s="300"/>
    </row>
    <row r="15" spans="1:53" ht="28.8">
      <c r="A15" s="22" t="s">
        <v>143</v>
      </c>
      <c r="B15" s="26">
        <f>[3]Vitré!F18+([3]Vitré!L18*0.44)+[3]Vitré!T18-[3]Vitré!N18</f>
        <v>71.86</v>
      </c>
      <c r="C15" s="27">
        <f>[3]Vitré!D18/[3]NM1!B15</f>
        <v>1.0005566379070416</v>
      </c>
      <c r="D15" s="28">
        <f>[3]Vitré!N18/([3]Vitré!F18-[3]Vitré!E18)</f>
        <v>0.29153605015673983</v>
      </c>
      <c r="E15" s="28">
        <f>[3]Vitré!O18/([3]Vitré!F21-[3]Vitré!E21)</f>
        <v>0.75244299674267101</v>
      </c>
      <c r="F15" s="33">
        <f>[3]Vitré!U21/[3]NM1!B15</f>
        <v>0.26022822154188702</v>
      </c>
      <c r="G15" s="33">
        <f>[3]Vitré!T18/[3]NM1!B15</f>
        <v>0.22265516281658781</v>
      </c>
      <c r="H15" s="33">
        <f>[3]Vitré!Q18/[3]NM1!B15</f>
        <v>0.23378792095741721</v>
      </c>
      <c r="I15" s="68">
        <f>[3]Vitré!$H$18/[3]Vitré!$I$18</f>
        <v>0.36</v>
      </c>
      <c r="J15" s="53"/>
      <c r="K15" s="26">
        <f>[3]Vitré!$F$21+(0.44*[3]Vitré!$L$21)+[3]Vitré!$T$21-[3]Vitré!$N$21</f>
        <v>72.012</v>
      </c>
      <c r="L15" s="30">
        <f>[3]Vitré!$D$21/[3]NM1!$I$15</f>
        <v>0.98178081430872632</v>
      </c>
      <c r="M15" s="33">
        <f>[3]Vitré!$R$18/[3]NM1!$I$15</f>
        <v>0.11386991057046046</v>
      </c>
      <c r="O15" s="298"/>
      <c r="P15" s="299"/>
      <c r="Q15" s="299"/>
      <c r="R15" s="299"/>
      <c r="S15" s="299"/>
      <c r="T15" s="299"/>
      <c r="U15" s="299"/>
      <c r="V15" s="300"/>
    </row>
    <row r="16" spans="1:53" ht="28.95" customHeight="1" thickBot="1">
      <c r="O16" s="270"/>
      <c r="P16" s="271"/>
      <c r="Q16" s="271"/>
      <c r="R16" s="271"/>
      <c r="S16" s="271"/>
      <c r="T16" s="271"/>
      <c r="U16" s="271"/>
      <c r="V16" s="272"/>
    </row>
    <row r="17" spans="1:24" ht="23.4">
      <c r="R17" s="55"/>
    </row>
    <row r="18" spans="1:24" ht="23.4">
      <c r="B18" s="31" t="s">
        <v>135</v>
      </c>
      <c r="C18" s="32" t="s">
        <v>136</v>
      </c>
      <c r="D18" s="31" t="s">
        <v>308</v>
      </c>
      <c r="E18" s="31" t="s">
        <v>137</v>
      </c>
      <c r="F18" s="31" t="s">
        <v>138</v>
      </c>
      <c r="G18" s="31" t="s">
        <v>139</v>
      </c>
      <c r="H18" s="22" t="s">
        <v>204</v>
      </c>
      <c r="I18" s="22" t="s">
        <v>205</v>
      </c>
      <c r="J18" s="24"/>
      <c r="K18" s="24"/>
      <c r="L18" s="22" t="s">
        <v>140</v>
      </c>
      <c r="M18" s="25" t="s">
        <v>141</v>
      </c>
      <c r="N18" s="22" t="s">
        <v>209</v>
      </c>
      <c r="O18" s="22" t="s">
        <v>311</v>
      </c>
      <c r="P18" s="24"/>
      <c r="R18" s="50"/>
    </row>
    <row r="19" spans="1:24" ht="23.4">
      <c r="A19" s="34" t="s">
        <v>10</v>
      </c>
      <c r="B19" s="46">
        <f>INDEX($B$2:$B$15,MATCH($A$19,$A$2:$A$15,0))</f>
        <v>73.42</v>
      </c>
      <c r="C19" s="47">
        <f>INDEX(C2:C15,MATCH(A19,A2:A15,0))</f>
        <v>1.0256061018795968</v>
      </c>
      <c r="D19" s="83">
        <f>INDEX(I2:I15,MATCH(A19,A2:A15,0))</f>
        <v>0.32388663967611336</v>
      </c>
      <c r="E19" s="48">
        <f>INDEX($D$2:$D$15,MATCH($A$19,$A$2:$A$15,0))</f>
        <v>0.32080924855491333</v>
      </c>
      <c r="F19" s="48">
        <f>INDEX($E$2:$E$15,MATCH($A$19,$A$2:$A$15,0))</f>
        <v>0.73714285714285721</v>
      </c>
      <c r="G19" s="47">
        <f>INDEX($F$2:$F$15,MATCH($A$19,$A$2:$A$15,0))</f>
        <v>0.27240533914464721</v>
      </c>
      <c r="H19" s="35">
        <f>INDEX($H$2:$H$15,MATCH($A$19,$A$2:$A$15,0))</f>
        <v>0.27649141923181697</v>
      </c>
      <c r="I19" s="35">
        <f>INDEX($G$2:$G$15,MATCH($A$19,$A$2:$A$15,0))</f>
        <v>0.19340779079269951</v>
      </c>
      <c r="J19" s="60"/>
      <c r="K19" s="60"/>
      <c r="L19" s="36">
        <f>INDEX(K$2:K$15,MATCH($A$19,$A$2:$A$15,0))</f>
        <v>72.711999999999989</v>
      </c>
      <c r="M19" s="35">
        <f>INDEX($L$2:$L$15,MATCH($A$19,$A$2:$A$15,0))</f>
        <v>0.95445043459126444</v>
      </c>
      <c r="N19" s="35">
        <f>INDEX($M$2:$M$15,(MATCH($A$19,$A$2:$A$15,0)))</f>
        <v>0.10177137198811753</v>
      </c>
      <c r="O19" s="84"/>
      <c r="P19" s="24"/>
      <c r="R19" s="50"/>
    </row>
    <row r="20" spans="1:24" ht="23.4">
      <c r="A20" s="34" t="s">
        <v>70</v>
      </c>
      <c r="B20" s="36">
        <f>INDEX($B$2:$B$15,MATCH($A$20,Contexte!$A$2:$A$15,0))</f>
        <v>79.88</v>
      </c>
      <c r="C20" s="35">
        <f>INDEX($C$2:$C$15,MATCH($A$20,Contexte!$A$2:$A$15,0))</f>
        <v>0.99273910866299453</v>
      </c>
      <c r="D20" s="37">
        <f>INDEX(I2:I15,MATCH(A20,A2:A15,0))</f>
        <v>0.32684824902723736</v>
      </c>
      <c r="E20" s="37">
        <f>INDEX($D$2:$D$15,MATCH($A$20,Contexte!$A$2:$A$15,0))</f>
        <v>0.27536231884057971</v>
      </c>
      <c r="F20" s="37">
        <f>INDEX($E$2:$E$15,MATCH($A$20,Contexte!$A$2:$A$15,0))</f>
        <v>0.77218934911242609</v>
      </c>
      <c r="G20" s="35">
        <f>INDEX($F$2:$F$15,MATCH($A$20,Contexte!$A$2:$A$15,0))</f>
        <v>0.2353530295443165</v>
      </c>
      <c r="H20" s="61">
        <f>INDEX($H$2:$H$15,MATCH($A$20,$A$2:$A$15,0))</f>
        <v>0.30045067601402103</v>
      </c>
      <c r="I20" s="54">
        <f>INDEX(G2:G15,MATCH(A20,A2:A15,0))</f>
        <v>0.21907861792689035</v>
      </c>
      <c r="J20" s="60"/>
      <c r="K20" s="60"/>
      <c r="L20" s="36">
        <f>INDEX($K$2:K$15,MATCH($C$20,Contexte!$C$2:$C$15,0))</f>
        <v>79.452000000000012</v>
      </c>
      <c r="M20" s="35">
        <f>INDEX(Contexte!$L$2:$L$15,MATCH($A$20,Contexte!$A$2:$A$15,0))</f>
        <v>0.99682827367467142</v>
      </c>
      <c r="N20" s="61">
        <f>INDEX($M$2:$M$15,MATCH($A$20,$A$2:$A$15,0))</f>
        <v>0.11201731863263353</v>
      </c>
      <c r="O20" s="85">
        <f>AK2</f>
        <v>0.34024896265560162</v>
      </c>
      <c r="P20" s="49"/>
      <c r="R20" s="50"/>
    </row>
    <row r="21" spans="1:24" ht="23.4">
      <c r="A21" s="25" t="s">
        <v>198</v>
      </c>
      <c r="B21" s="26">
        <f>RIGHT(Q$3,2)+(RIGHT(S$3,2)*0.44)+AA$3-U$3</f>
        <v>78.8</v>
      </c>
      <c r="C21" s="33">
        <f>AC3/B21</f>
        <v>1.0279187817258884</v>
      </c>
      <c r="D21" s="28">
        <f>AE3</f>
        <v>0.25714285714285712</v>
      </c>
      <c r="E21" s="28">
        <f>U$3/(RIGHT(Q$3,2)-LEFT(Q$3,2))</f>
        <v>0.21052631578947367</v>
      </c>
      <c r="F21" s="28">
        <f>V$3/(RIGHT(AG$3,2)-LEFT(AG$3,2))</f>
        <v>0.9</v>
      </c>
      <c r="G21" s="33">
        <f>AL$3/$B$21</f>
        <v>0.24111675126903553</v>
      </c>
      <c r="H21" s="33">
        <f>X$3/$B$21</f>
        <v>0.32994923857868019</v>
      </c>
      <c r="I21" s="33">
        <f>AA3/B21</f>
        <v>0.17766497461928935</v>
      </c>
      <c r="J21" s="24"/>
      <c r="K21" s="24"/>
      <c r="L21" s="26">
        <f>RIGHT(AO3,2)+(RIGHT(AQ3,2)*0.44)+AY3-AS3</f>
        <v>81.72</v>
      </c>
      <c r="M21" s="33">
        <f>AM3/L21</f>
        <v>1.0401370533529124</v>
      </c>
      <c r="N21" s="33">
        <f>Z3/L21</f>
        <v>0.12236906510034264</v>
      </c>
      <c r="O21" s="28">
        <f>AK3</f>
        <v>0.46153846153846156</v>
      </c>
      <c r="P21" s="50"/>
    </row>
    <row r="22" spans="1:24" ht="23.4">
      <c r="A22" s="25" t="s">
        <v>421</v>
      </c>
      <c r="B22" s="26">
        <f>RIGHT(Q$4,2)+(RIGHT(S$4,2)*0.44)+AA$4-U$4</f>
        <v>73.72</v>
      </c>
      <c r="C22" s="33">
        <f>AC4/B22</f>
        <v>0.92240911557243621</v>
      </c>
      <c r="D22" s="28">
        <f>AE4</f>
        <v>0.4</v>
      </c>
      <c r="E22" s="28">
        <f>U$4/(RIGHT(Q$4,2)-LEFT(Q$4,2))</f>
        <v>0.27586206896551724</v>
      </c>
      <c r="F22" s="28">
        <f>V$4/(RIGHT(AG$4,2)-LEFT(AG$4,2))</f>
        <v>0.68571428571428572</v>
      </c>
      <c r="G22" s="33">
        <f>AL$4/$B$22</f>
        <v>0.20347259902333154</v>
      </c>
      <c r="H22" s="33">
        <f>X$4/$B$22</f>
        <v>0.27129679869777534</v>
      </c>
      <c r="I22" s="33">
        <f>$AA$4/Contexte!$B$22</f>
        <v>0.29842647856755289</v>
      </c>
      <c r="J22" s="53"/>
      <c r="K22" s="53"/>
      <c r="L22" s="26">
        <f>RIGHT(AO4,2)+(RIGHT(AQ4,2)*0.44)+AY4-AS4</f>
        <v>73.680000000000007</v>
      </c>
      <c r="M22" s="33">
        <f>AM4/L22</f>
        <v>1.1264929424538543</v>
      </c>
      <c r="N22" s="33">
        <f>AX4/L22</f>
        <v>0.19001085776330073</v>
      </c>
      <c r="O22" s="28">
        <f>AK4</f>
        <v>0.38709677419354838</v>
      </c>
      <c r="P22" s="50"/>
    </row>
    <row r="23" spans="1:24" ht="23.4">
      <c r="A23" s="65" t="s">
        <v>417</v>
      </c>
      <c r="B23" s="26">
        <f>RIGHT(Q$5,2)+(RIGHT(S$5,2)*0.44)+AA$5-U$5</f>
        <v>85.8</v>
      </c>
      <c r="C23" s="33">
        <f>AC5/B23</f>
        <v>1.0722610722610724</v>
      </c>
      <c r="D23" s="28">
        <f>AE5</f>
        <v>0.37037037037037035</v>
      </c>
      <c r="E23" s="28">
        <f>$U$5/(RIGHT(Q$5,2)-LEFT(Q$5,2))</f>
        <v>0.11538461538461539</v>
      </c>
      <c r="F23" s="28">
        <f>$V$5/(RIGHT(AG$5,2)-LEFT(AG$5,2))</f>
        <v>0.96296296296296291</v>
      </c>
      <c r="G23" s="33">
        <f>AL$5/$B$23</f>
        <v>0.23310023310023312</v>
      </c>
      <c r="H23" s="33">
        <f>X$5/$B$23</f>
        <v>0.36130536130536134</v>
      </c>
      <c r="I23" s="33">
        <f>AA5/B23</f>
        <v>0.23310023310023312</v>
      </c>
      <c r="J23" s="24"/>
      <c r="K23" s="24"/>
      <c r="L23" s="26">
        <f>RIGHT(AO5,2)+(RIGHT(AQ5,2)*0.44)+AY5-AS5</f>
        <v>84.68</v>
      </c>
      <c r="M23" s="33">
        <f>AM5/L23</f>
        <v>1.0392064241851675</v>
      </c>
      <c r="N23" s="33">
        <f>AX5/L23</f>
        <v>0.15351913084553612</v>
      </c>
      <c r="O23" s="28">
        <f>AK5</f>
        <v>0.44</v>
      </c>
      <c r="P23" s="50"/>
    </row>
    <row r="25" spans="1:24">
      <c r="K25" s="44"/>
    </row>
    <row r="26" spans="1:24" ht="16.2" thickBot="1"/>
    <row r="27" spans="1:24" ht="15.6" customHeight="1">
      <c r="B27" s="273" t="s">
        <v>98</v>
      </c>
      <c r="C27" s="274"/>
      <c r="D27" s="274"/>
      <c r="E27" s="274"/>
      <c r="F27" s="274"/>
      <c r="G27" s="274"/>
      <c r="H27" s="274" t="s">
        <v>99</v>
      </c>
      <c r="I27" s="274"/>
      <c r="J27" s="274"/>
      <c r="K27" s="274"/>
      <c r="L27" s="279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</row>
    <row r="28" spans="1:24" ht="16.05" customHeight="1">
      <c r="B28" s="275"/>
      <c r="C28" s="276"/>
      <c r="D28" s="276"/>
      <c r="E28" s="276"/>
      <c r="F28" s="276"/>
      <c r="G28" s="276"/>
      <c r="H28" s="276"/>
      <c r="I28" s="276"/>
      <c r="J28" s="276"/>
      <c r="K28" s="276"/>
      <c r="L28" s="280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</row>
    <row r="29" spans="1:24" ht="16.05" customHeight="1">
      <c r="B29" s="275"/>
      <c r="C29" s="276"/>
      <c r="D29" s="276"/>
      <c r="E29" s="276"/>
      <c r="F29" s="276"/>
      <c r="G29" s="276"/>
      <c r="H29" s="276"/>
      <c r="I29" s="276"/>
      <c r="J29" s="276"/>
      <c r="K29" s="276"/>
      <c r="L29" s="280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</row>
    <row r="30" spans="1:24" ht="16.05" customHeight="1">
      <c r="B30" s="275"/>
      <c r="C30" s="276"/>
      <c r="D30" s="276"/>
      <c r="E30" s="276"/>
      <c r="F30" s="276"/>
      <c r="G30" s="276"/>
      <c r="H30" s="276"/>
      <c r="I30" s="276"/>
      <c r="J30" s="276"/>
      <c r="K30" s="276"/>
      <c r="L30" s="280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6"/>
    </row>
    <row r="31" spans="1:24" ht="16.05" customHeight="1" thickBot="1">
      <c r="B31" s="277"/>
      <c r="C31" s="278"/>
      <c r="D31" s="278"/>
      <c r="E31" s="278"/>
      <c r="F31" s="278"/>
      <c r="G31" s="278"/>
      <c r="H31" s="278"/>
      <c r="I31" s="278"/>
      <c r="J31" s="278"/>
      <c r="K31" s="278"/>
      <c r="L31" s="281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</row>
    <row r="32" spans="1:24" ht="370.05" customHeight="1">
      <c r="A32" s="239" t="s">
        <v>10</v>
      </c>
      <c r="B32" s="282"/>
      <c r="C32" s="283"/>
      <c r="D32" s="283"/>
      <c r="E32" s="283"/>
      <c r="F32" s="283"/>
      <c r="G32" s="283"/>
      <c r="H32" s="284"/>
      <c r="I32" s="285"/>
      <c r="J32" s="285"/>
      <c r="K32" s="285"/>
      <c r="L32" s="286"/>
      <c r="M32" s="87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</row>
    <row r="33" spans="1:24" ht="109.05" customHeight="1">
      <c r="A33" s="240"/>
      <c r="B33" s="295"/>
      <c r="C33" s="296"/>
      <c r="D33" s="296"/>
      <c r="E33" s="296"/>
      <c r="F33" s="296"/>
      <c r="G33" s="297"/>
      <c r="H33" s="290"/>
      <c r="I33" s="290"/>
      <c r="J33" s="290"/>
      <c r="K33" s="290"/>
      <c r="L33" s="291"/>
      <c r="M33" s="87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</row>
    <row r="34" spans="1:24" ht="100.95" customHeight="1">
      <c r="A34" s="240"/>
      <c r="B34" s="287"/>
      <c r="C34" s="288"/>
      <c r="D34" s="288"/>
      <c r="E34" s="288"/>
      <c r="F34" s="288"/>
      <c r="G34" s="288"/>
      <c r="H34" s="289"/>
      <c r="I34" s="290"/>
      <c r="J34" s="290"/>
      <c r="K34" s="290"/>
      <c r="L34" s="291"/>
      <c r="M34" s="87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</row>
    <row r="35" spans="1:24" ht="145.94999999999999" customHeight="1">
      <c r="A35" s="240"/>
      <c r="B35" s="287"/>
      <c r="C35" s="288"/>
      <c r="D35" s="288"/>
      <c r="E35" s="288"/>
      <c r="F35" s="288"/>
      <c r="G35" s="288"/>
      <c r="H35" s="289"/>
      <c r="I35" s="290"/>
      <c r="J35" s="290"/>
      <c r="K35" s="290"/>
      <c r="L35" s="291"/>
      <c r="M35" s="87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6"/>
    </row>
    <row r="36" spans="1:24" ht="96" customHeight="1" thickBot="1">
      <c r="A36" s="240"/>
      <c r="B36" s="292"/>
      <c r="C36" s="293"/>
      <c r="D36" s="293"/>
      <c r="E36" s="293"/>
      <c r="F36" s="293"/>
      <c r="G36" s="294"/>
      <c r="H36" s="289"/>
      <c r="I36" s="290"/>
      <c r="J36" s="290"/>
      <c r="K36" s="290"/>
      <c r="L36" s="291"/>
      <c r="M36" s="87"/>
      <c r="N36" s="93"/>
      <c r="O36" s="86"/>
      <c r="P36" s="86"/>
      <c r="Q36" s="86"/>
      <c r="R36" s="86"/>
      <c r="S36" s="86"/>
      <c r="T36" s="86"/>
      <c r="U36" s="86"/>
      <c r="V36" s="86"/>
      <c r="W36" s="86"/>
      <c r="X36" s="86"/>
    </row>
    <row r="37" spans="1:24" ht="136.05000000000001" customHeight="1">
      <c r="A37" s="239"/>
      <c r="B37" s="267"/>
      <c r="C37" s="246"/>
      <c r="D37" s="246"/>
      <c r="E37" s="246"/>
      <c r="F37" s="246"/>
      <c r="G37" s="246"/>
      <c r="H37" s="245"/>
      <c r="I37" s="246"/>
      <c r="J37" s="246"/>
      <c r="K37" s="246"/>
      <c r="L37" s="247"/>
      <c r="M37" s="88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6"/>
    </row>
    <row r="38" spans="1:24" ht="28.95" customHeight="1">
      <c r="A38" s="240"/>
      <c r="B38" s="268"/>
      <c r="C38" s="252"/>
      <c r="D38" s="252"/>
      <c r="E38" s="252"/>
      <c r="F38" s="252"/>
      <c r="G38" s="252"/>
      <c r="H38" s="252"/>
      <c r="I38" s="252"/>
      <c r="J38" s="252"/>
      <c r="K38" s="252"/>
      <c r="L38" s="253"/>
      <c r="M38" s="88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</row>
    <row r="39" spans="1:24" ht="61.05" customHeight="1" thickBot="1">
      <c r="A39" s="241"/>
      <c r="B39" s="269"/>
      <c r="C39" s="237"/>
      <c r="D39" s="237"/>
      <c r="E39" s="237"/>
      <c r="F39" s="237"/>
      <c r="G39" s="237"/>
      <c r="H39" s="236"/>
      <c r="I39" s="237"/>
      <c r="J39" s="237"/>
      <c r="K39" s="237"/>
      <c r="L39" s="238"/>
      <c r="M39" s="87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</row>
    <row r="40" spans="1:24" ht="178.05" customHeight="1">
      <c r="A40" s="239"/>
      <c r="B40" s="242"/>
      <c r="C40" s="243"/>
      <c r="D40" s="243"/>
      <c r="E40" s="243"/>
      <c r="F40" s="243"/>
      <c r="G40" s="244"/>
      <c r="H40" s="245"/>
      <c r="I40" s="246"/>
      <c r="J40" s="246"/>
      <c r="K40" s="246"/>
      <c r="L40" s="247"/>
      <c r="M40" s="87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</row>
    <row r="41" spans="1:24" ht="207" customHeight="1">
      <c r="A41" s="240"/>
      <c r="B41" s="248"/>
      <c r="C41" s="249"/>
      <c r="D41" s="249"/>
      <c r="E41" s="249"/>
      <c r="F41" s="249"/>
      <c r="G41" s="250"/>
      <c r="H41" s="251"/>
      <c r="I41" s="252"/>
      <c r="J41" s="252"/>
      <c r="K41" s="252"/>
      <c r="L41" s="253"/>
      <c r="M41" s="87"/>
      <c r="N41" s="87"/>
      <c r="O41" s="87"/>
      <c r="P41" s="86"/>
      <c r="Q41" s="86"/>
      <c r="R41" s="86"/>
      <c r="S41" s="86"/>
      <c r="T41" s="86"/>
      <c r="U41" s="86"/>
      <c r="V41" s="86"/>
      <c r="W41" s="86"/>
      <c r="X41" s="86"/>
    </row>
    <row r="42" spans="1:24" ht="40.049999999999997" customHeight="1">
      <c r="A42" s="240"/>
      <c r="B42" s="248"/>
      <c r="C42" s="249"/>
      <c r="D42" s="249"/>
      <c r="E42" s="249"/>
      <c r="F42" s="249"/>
      <c r="G42" s="250"/>
      <c r="H42" s="254"/>
      <c r="I42" s="254"/>
      <c r="J42" s="254"/>
      <c r="K42" s="254"/>
      <c r="L42" s="255"/>
      <c r="M42" s="87"/>
      <c r="N42" s="87"/>
      <c r="O42" s="87"/>
      <c r="P42" s="86"/>
      <c r="Q42" s="86"/>
      <c r="R42" s="86"/>
      <c r="S42" s="86"/>
      <c r="T42" s="86"/>
      <c r="U42" s="86"/>
      <c r="V42" s="86"/>
      <c r="W42" s="86"/>
      <c r="X42" s="86"/>
    </row>
    <row r="43" spans="1:24" ht="139.05000000000001" customHeight="1" thickBot="1">
      <c r="A43" s="241"/>
      <c r="B43" s="256"/>
      <c r="C43" s="257"/>
      <c r="D43" s="257"/>
      <c r="E43" s="257"/>
      <c r="F43" s="257"/>
      <c r="G43" s="258"/>
      <c r="H43" s="237"/>
      <c r="I43" s="237"/>
      <c r="J43" s="237"/>
      <c r="K43" s="237"/>
      <c r="L43" s="238"/>
      <c r="M43" s="87"/>
      <c r="N43" s="87"/>
      <c r="O43" s="87"/>
      <c r="P43" s="86"/>
      <c r="Q43" s="86"/>
      <c r="R43" s="86"/>
      <c r="S43" s="86"/>
      <c r="T43" s="86"/>
      <c r="U43" s="86"/>
      <c r="V43" s="86"/>
      <c r="W43" s="86"/>
      <c r="X43" s="86"/>
    </row>
    <row r="44" spans="1:24" ht="10.050000000000001" customHeight="1">
      <c r="B44" s="259" t="s">
        <v>9</v>
      </c>
      <c r="C44" s="260"/>
      <c r="D44" s="260"/>
      <c r="E44" s="260"/>
      <c r="F44" s="260"/>
      <c r="G44" s="261"/>
      <c r="H44" s="262"/>
      <c r="I44" s="260"/>
      <c r="J44" s="260"/>
      <c r="K44" s="260"/>
      <c r="L44" s="260"/>
      <c r="M44" s="86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6"/>
    </row>
    <row r="45" spans="1:24" ht="28.95" customHeight="1">
      <c r="B45" s="263"/>
      <c r="C45" s="263"/>
      <c r="D45" s="263"/>
      <c r="E45" s="263"/>
      <c r="F45" s="263"/>
      <c r="G45" s="263"/>
      <c r="H45" s="263"/>
      <c r="I45" s="263"/>
      <c r="J45" s="263"/>
      <c r="K45" s="263"/>
      <c r="L45" s="264"/>
      <c r="M45" s="87"/>
      <c r="N45" s="87"/>
      <c r="O45" s="87"/>
      <c r="P45" s="87"/>
      <c r="Q45" s="87"/>
      <c r="R45" s="87"/>
      <c r="S45" s="87"/>
      <c r="T45" s="86"/>
      <c r="U45" s="86"/>
      <c r="V45" s="86"/>
      <c r="W45" s="86"/>
      <c r="X45" s="86"/>
    </row>
    <row r="46" spans="1:24" ht="28.95" customHeight="1">
      <c r="B46" s="263"/>
      <c r="C46" s="263"/>
      <c r="D46" s="263"/>
      <c r="E46" s="263"/>
      <c r="F46" s="263"/>
      <c r="G46" s="263"/>
      <c r="H46" s="263"/>
      <c r="I46" s="263"/>
      <c r="J46" s="263"/>
      <c r="K46" s="263"/>
      <c r="L46" s="264"/>
      <c r="M46" s="87"/>
      <c r="N46" s="87"/>
      <c r="O46" s="87"/>
      <c r="P46" s="87"/>
      <c r="Q46" s="87"/>
      <c r="R46" s="87"/>
      <c r="S46" s="87"/>
      <c r="T46" s="86"/>
      <c r="U46" s="86"/>
      <c r="V46" s="86"/>
      <c r="W46" s="86"/>
      <c r="X46" s="86"/>
    </row>
    <row r="47" spans="1:24" ht="28.95" customHeight="1">
      <c r="B47" s="265"/>
      <c r="C47" s="265"/>
      <c r="D47" s="265"/>
      <c r="E47" s="265"/>
      <c r="F47" s="265"/>
      <c r="G47" s="265"/>
      <c r="H47" s="265"/>
      <c r="I47" s="265"/>
      <c r="J47" s="265"/>
      <c r="K47" s="265"/>
      <c r="L47" s="266"/>
      <c r="M47" s="87"/>
      <c r="N47" s="87"/>
      <c r="O47" s="87"/>
      <c r="P47" s="87"/>
      <c r="Q47" s="87"/>
      <c r="R47" s="87"/>
      <c r="S47" s="87"/>
      <c r="T47" s="86"/>
      <c r="U47" s="86"/>
      <c r="V47" s="86"/>
      <c r="W47" s="86"/>
      <c r="X47" s="86"/>
    </row>
    <row r="48" spans="1:24" ht="25.95" customHeight="1">
      <c r="A48" s="45"/>
      <c r="B48" s="45"/>
      <c r="C48" s="45"/>
      <c r="D48" s="45"/>
      <c r="E48" s="45"/>
      <c r="F48" s="45"/>
      <c r="G48" s="45"/>
      <c r="H48" s="45"/>
      <c r="I48" s="45"/>
      <c r="J48" s="45"/>
      <c r="K48" s="45"/>
      <c r="L48" s="45"/>
      <c r="M48" s="87"/>
      <c r="N48" s="87"/>
      <c r="O48" s="87"/>
      <c r="P48" s="87"/>
      <c r="Q48" s="87"/>
      <c r="R48" s="87"/>
      <c r="S48" s="87"/>
      <c r="T48" s="86"/>
      <c r="U48" s="86"/>
      <c r="V48" s="86"/>
      <c r="W48" s="86"/>
      <c r="X48" s="86"/>
    </row>
    <row r="49" spans="1:22" ht="25.8">
      <c r="A49" s="45"/>
      <c r="B49" s="234"/>
      <c r="C49" s="235"/>
      <c r="D49" s="235"/>
      <c r="E49" s="235"/>
      <c r="F49" s="235"/>
      <c r="G49" s="235"/>
      <c r="H49" s="235"/>
      <c r="I49" s="235"/>
      <c r="J49" s="235"/>
      <c r="K49" s="235"/>
      <c r="L49" s="235"/>
      <c r="M49" s="45"/>
      <c r="N49" s="45"/>
      <c r="O49" s="45"/>
      <c r="P49" s="45"/>
      <c r="Q49" s="45"/>
      <c r="R49" s="45"/>
      <c r="S49" s="45"/>
      <c r="T49" s="45"/>
      <c r="U49" s="45"/>
      <c r="V49" s="45"/>
    </row>
    <row r="50" spans="1:22" ht="25.8">
      <c r="A50" s="45"/>
      <c r="B50" s="235"/>
      <c r="C50" s="235"/>
      <c r="D50" s="235"/>
      <c r="E50" s="235"/>
      <c r="F50" s="235"/>
      <c r="G50" s="235"/>
      <c r="H50" s="235"/>
      <c r="I50" s="235"/>
      <c r="J50" s="235"/>
      <c r="K50" s="235"/>
      <c r="L50" s="235"/>
      <c r="M50" s="45"/>
      <c r="N50" s="45"/>
      <c r="O50" s="45"/>
      <c r="P50" s="45"/>
      <c r="Q50" s="45"/>
      <c r="R50" s="45"/>
      <c r="S50" s="45"/>
      <c r="T50" s="45"/>
      <c r="U50" s="45"/>
      <c r="V50" s="45"/>
    </row>
    <row r="51" spans="1:22" ht="25.8">
      <c r="A51" s="45"/>
      <c r="B51" s="235"/>
      <c r="C51" s="235"/>
      <c r="D51" s="235"/>
      <c r="E51" s="235"/>
      <c r="F51" s="235"/>
      <c r="G51" s="235"/>
      <c r="H51" s="235"/>
      <c r="I51" s="235"/>
      <c r="J51" s="235"/>
      <c r="K51" s="235"/>
      <c r="L51" s="235"/>
      <c r="M51" s="45"/>
      <c r="N51" s="45"/>
      <c r="O51" s="45"/>
      <c r="P51" s="45"/>
      <c r="Q51" s="45"/>
      <c r="R51" s="45"/>
      <c r="S51" s="45"/>
      <c r="T51" s="45"/>
      <c r="U51" s="45"/>
      <c r="V51" s="45"/>
    </row>
    <row r="52" spans="1:22" ht="25.8">
      <c r="A52" s="45"/>
      <c r="B52" s="235"/>
      <c r="C52" s="235"/>
      <c r="D52" s="235"/>
      <c r="E52" s="235"/>
      <c r="F52" s="235"/>
      <c r="G52" s="235"/>
      <c r="H52" s="235"/>
      <c r="I52" s="235"/>
      <c r="J52" s="235"/>
      <c r="K52" s="235"/>
      <c r="L52" s="235"/>
      <c r="M52" s="45"/>
      <c r="N52" s="45"/>
      <c r="O52" s="45"/>
      <c r="P52" s="45"/>
      <c r="Q52" s="45"/>
      <c r="R52" s="45"/>
      <c r="S52" s="45"/>
      <c r="T52" s="45"/>
      <c r="U52" s="45"/>
      <c r="V52" s="45"/>
    </row>
    <row r="53" spans="1:22" ht="25.8">
      <c r="A53" s="45"/>
      <c r="B53" s="45"/>
      <c r="C53" s="45"/>
      <c r="D53" s="45"/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</row>
    <row r="54" spans="1:22" ht="25.8">
      <c r="A54" s="45"/>
      <c r="B54" s="45"/>
      <c r="C54" s="45"/>
      <c r="D54" s="45"/>
      <c r="E54" s="45"/>
      <c r="F54" s="45"/>
      <c r="G54" s="45"/>
      <c r="H54" s="45"/>
      <c r="I54" s="45"/>
      <c r="J54" s="45"/>
      <c r="K54" s="45"/>
      <c r="L54" s="45"/>
      <c r="M54" s="45"/>
      <c r="N54" s="45"/>
      <c r="O54" s="45"/>
      <c r="P54" s="45"/>
      <c r="Q54" s="45"/>
      <c r="R54" s="45"/>
      <c r="S54" s="45"/>
      <c r="T54" s="45"/>
      <c r="U54" s="45"/>
      <c r="V54" s="45"/>
    </row>
    <row r="55" spans="1:22" ht="25.8">
      <c r="A55" s="45"/>
      <c r="B55" s="45"/>
      <c r="C55" s="45"/>
      <c r="D55" s="45"/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</row>
    <row r="56" spans="1:22" ht="25.8">
      <c r="A56" s="45"/>
      <c r="B56" s="45"/>
      <c r="C56" s="45"/>
      <c r="D56" s="45"/>
      <c r="E56" s="45"/>
      <c r="F56" s="45"/>
      <c r="G56" s="45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</row>
    <row r="57" spans="1:22" ht="25.8">
      <c r="A57" s="45"/>
      <c r="B57" s="45"/>
      <c r="C57" s="45"/>
      <c r="D57" s="45"/>
      <c r="E57" s="45"/>
    </row>
    <row r="58" spans="1:22" ht="25.8">
      <c r="A58" s="45"/>
      <c r="B58" s="45"/>
      <c r="C58" s="45"/>
      <c r="D58" s="45"/>
      <c r="E58" s="45"/>
    </row>
    <row r="59" spans="1:22" ht="25.8">
      <c r="A59" s="45"/>
      <c r="B59" s="45"/>
      <c r="C59" s="45"/>
      <c r="D59" s="45"/>
      <c r="E59" s="45"/>
    </row>
    <row r="60" spans="1:22" ht="25.8">
      <c r="A60" s="45"/>
      <c r="B60" s="45"/>
      <c r="C60" s="45"/>
      <c r="D60" s="45"/>
      <c r="E60" s="45"/>
    </row>
    <row r="61" spans="1:22" ht="25.8">
      <c r="A61" s="45"/>
      <c r="B61" s="45"/>
      <c r="C61" s="45"/>
      <c r="D61" s="45"/>
      <c r="E61" s="45"/>
    </row>
    <row r="62" spans="1:22" ht="25.8">
      <c r="A62" s="45"/>
      <c r="B62" s="45"/>
      <c r="C62" s="45"/>
      <c r="D62" s="45"/>
      <c r="E62" s="45"/>
    </row>
    <row r="63" spans="1:22" ht="25.8">
      <c r="A63" s="45"/>
      <c r="B63" s="45"/>
      <c r="C63" s="45"/>
      <c r="D63" s="45"/>
      <c r="E63" s="45"/>
    </row>
    <row r="64" spans="1:22" ht="25.8">
      <c r="A64" s="45"/>
      <c r="B64" s="45"/>
      <c r="C64" s="45"/>
      <c r="D64" s="45"/>
      <c r="E64" s="45"/>
    </row>
    <row r="65" spans="1:5" ht="25.8">
      <c r="A65" s="45"/>
      <c r="B65" s="45"/>
      <c r="C65" s="45"/>
      <c r="D65" s="45"/>
      <c r="E65" s="45"/>
    </row>
    <row r="66" spans="1:5" ht="25.8">
      <c r="A66" s="45"/>
      <c r="B66" s="45"/>
      <c r="C66" s="45"/>
      <c r="D66" s="45"/>
      <c r="E66" s="45"/>
    </row>
  </sheetData>
  <mergeCells count="42">
    <mergeCell ref="O15:V15"/>
    <mergeCell ref="O8:V10"/>
    <mergeCell ref="O11:V11"/>
    <mergeCell ref="O12:V12"/>
    <mergeCell ref="O13:V13"/>
    <mergeCell ref="O14:V14"/>
    <mergeCell ref="O16:V16"/>
    <mergeCell ref="B27:G31"/>
    <mergeCell ref="H27:L31"/>
    <mergeCell ref="A32:A36"/>
    <mergeCell ref="B32:G32"/>
    <mergeCell ref="H32:L32"/>
    <mergeCell ref="B34:G34"/>
    <mergeCell ref="H34:L34"/>
    <mergeCell ref="B35:G35"/>
    <mergeCell ref="H35:L35"/>
    <mergeCell ref="B36:G36"/>
    <mergeCell ref="H36:L36"/>
    <mergeCell ref="B33:G33"/>
    <mergeCell ref="H33:L33"/>
    <mergeCell ref="A37:A39"/>
    <mergeCell ref="B37:G37"/>
    <mergeCell ref="H37:L37"/>
    <mergeCell ref="B38:G38"/>
    <mergeCell ref="H38:L38"/>
    <mergeCell ref="B39:G39"/>
    <mergeCell ref="B49:L52"/>
    <mergeCell ref="H39:L39"/>
    <mergeCell ref="A40:A43"/>
    <mergeCell ref="B40:G40"/>
    <mergeCell ref="H40:L40"/>
    <mergeCell ref="B41:G41"/>
    <mergeCell ref="H41:L41"/>
    <mergeCell ref="B42:G42"/>
    <mergeCell ref="H42:L42"/>
    <mergeCell ref="B43:G43"/>
    <mergeCell ref="H43:L43"/>
    <mergeCell ref="B44:G44"/>
    <mergeCell ref="H44:L44"/>
    <mergeCell ref="B45:L45"/>
    <mergeCell ref="B46:L46"/>
    <mergeCell ref="B47:L47"/>
  </mergeCells>
  <conditionalFormatting sqref="M3:O3">
    <cfRule type="containsText" dxfId="3" priority="3" operator="containsText" text="D">
      <formula>NOT(ISERROR(SEARCH("D",M3)))</formula>
    </cfRule>
    <cfRule type="containsText" dxfId="2" priority="4" operator="containsText" text="V">
      <formula>NOT(ISERROR(SEARCH("V",M3)))</formula>
    </cfRule>
  </conditionalFormatting>
  <conditionalFormatting sqref="N3:O5">
    <cfRule type="containsText" dxfId="1" priority="1" operator="containsText" text="D">
      <formula>NOT(ISERROR(SEARCH("D",N3)))</formula>
    </cfRule>
    <cfRule type="containsText" dxfId="0" priority="2" operator="containsText" text="V">
      <formula>NOT(ISERROR(SEARCH("V",N3)))</formula>
    </cfRule>
  </conditionalFormatting>
  <dataValidations disablePrompts="1" count="1">
    <dataValidation type="list" allowBlank="1" showInputMessage="1" showErrorMessage="1" sqref="A20" xr:uid="{881B5CD3-4FCD-114E-910F-3208FA5E1507}">
      <formula1>$A$2:$A$15</formula1>
    </dataValidation>
  </dataValidations>
  <pageMargins left="0.7" right="0.7" top="0.75" bottom="0.75" header="0.3" footer="0.3"/>
  <pageSetup paperSize="9" orientation="portrait" horizontalDpi="0" verticalDpi="0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4FFA4D-B1CB-AD43-A841-2E5ABB264ECB}">
  <dimension ref="A1:R106"/>
  <sheetViews>
    <sheetView topLeftCell="A22" zoomScaleNormal="100" workbookViewId="0">
      <selection activeCell="N40" sqref="N40"/>
    </sheetView>
  </sheetViews>
  <sheetFormatPr baseColWidth="10" defaultRowHeight="15.6"/>
  <cols>
    <col min="1" max="1" width="27.19921875" bestFit="1" customWidth="1"/>
    <col min="2" max="2" width="21.796875" bestFit="1" customWidth="1"/>
    <col min="3" max="3" width="15.296875" bestFit="1" customWidth="1"/>
    <col min="4" max="4" width="21.796875" bestFit="1" customWidth="1"/>
    <col min="5" max="5" width="17.296875" bestFit="1" customWidth="1"/>
    <col min="6" max="6" width="16" bestFit="1" customWidth="1"/>
    <col min="7" max="7" width="6.5" bestFit="1" customWidth="1"/>
    <col min="8" max="8" width="6.69921875" bestFit="1" customWidth="1"/>
    <col min="9" max="9" width="4.19921875" bestFit="1" customWidth="1"/>
    <col min="10" max="10" width="3.296875" bestFit="1" customWidth="1"/>
    <col min="11" max="11" width="3.5" bestFit="1" customWidth="1"/>
    <col min="12" max="12" width="3.796875" bestFit="1" customWidth="1"/>
    <col min="13" max="13" width="3.296875" bestFit="1" customWidth="1"/>
    <col min="14" max="14" width="2.796875" bestFit="1" customWidth="1"/>
    <col min="15" max="15" width="3.5" bestFit="1" customWidth="1"/>
    <col min="16" max="16" width="3.19921875" bestFit="1" customWidth="1"/>
    <col min="17" max="18" width="3.69921875" bestFit="1" customWidth="1"/>
  </cols>
  <sheetData>
    <row r="1" spans="1:18">
      <c r="A1" s="2"/>
      <c r="B1" s="2">
        <v>1</v>
      </c>
      <c r="C1" s="2">
        <v>2</v>
      </c>
      <c r="D1" s="2">
        <v>3</v>
      </c>
      <c r="E1" s="2">
        <v>4</v>
      </c>
      <c r="F1" s="2" t="s">
        <v>145</v>
      </c>
    </row>
    <row r="2" spans="1:18">
      <c r="A2" s="5" t="s">
        <v>260</v>
      </c>
      <c r="B2" s="5">
        <v>28</v>
      </c>
      <c r="C2" s="5">
        <v>14</v>
      </c>
      <c r="D2" s="5">
        <v>17</v>
      </c>
      <c r="E2" s="5">
        <v>26</v>
      </c>
      <c r="F2" s="5">
        <v>85</v>
      </c>
    </row>
    <row r="3" spans="1:18">
      <c r="A3" s="5" t="s">
        <v>261</v>
      </c>
      <c r="B3" s="5">
        <v>14</v>
      </c>
      <c r="C3" s="5">
        <v>34</v>
      </c>
      <c r="D3" s="5">
        <v>20</v>
      </c>
      <c r="E3" s="5">
        <v>13</v>
      </c>
      <c r="F3" s="5">
        <v>81</v>
      </c>
    </row>
    <row r="5" spans="1:18">
      <c r="A5" s="2" t="s">
        <v>146</v>
      </c>
      <c r="B5" s="2" t="s">
        <v>147</v>
      </c>
      <c r="C5" s="2" t="s">
        <v>148</v>
      </c>
      <c r="D5" s="2" t="s">
        <v>149</v>
      </c>
    </row>
    <row r="6" spans="1:18">
      <c r="A6" s="5" t="s">
        <v>150</v>
      </c>
      <c r="B6" s="5">
        <v>78</v>
      </c>
      <c r="C6" s="5" t="s">
        <v>262</v>
      </c>
      <c r="D6" s="5" t="s">
        <v>263</v>
      </c>
    </row>
    <row r="7" spans="1:18">
      <c r="A7" s="5" t="s">
        <v>225</v>
      </c>
      <c r="B7" s="5">
        <v>78</v>
      </c>
      <c r="C7" s="5" t="s">
        <v>263</v>
      </c>
      <c r="D7" s="5" t="s">
        <v>262</v>
      </c>
    </row>
    <row r="9" spans="1:18">
      <c r="A9" s="2" t="s">
        <v>151</v>
      </c>
      <c r="B9" s="2" t="s">
        <v>152</v>
      </c>
      <c r="C9" s="2" t="s">
        <v>153</v>
      </c>
      <c r="D9" s="2" t="s">
        <v>154</v>
      </c>
      <c r="E9" s="2" t="s">
        <v>155</v>
      </c>
    </row>
    <row r="10" spans="1:18">
      <c r="A10" s="5" t="s">
        <v>150</v>
      </c>
      <c r="B10" s="5" t="s">
        <v>264</v>
      </c>
      <c r="C10" s="5" t="s">
        <v>265</v>
      </c>
      <c r="D10" s="5" t="s">
        <v>266</v>
      </c>
      <c r="E10" s="5" t="s">
        <v>267</v>
      </c>
    </row>
    <row r="11" spans="1:18">
      <c r="A11" s="5" t="s">
        <v>225</v>
      </c>
      <c r="B11" s="5" t="s">
        <v>268</v>
      </c>
      <c r="C11" s="5" t="s">
        <v>269</v>
      </c>
      <c r="D11" s="5" t="s">
        <v>270</v>
      </c>
      <c r="E11" s="5" t="s">
        <v>271</v>
      </c>
    </row>
    <row r="13" spans="1:18">
      <c r="A13" s="2" t="s">
        <v>12</v>
      </c>
      <c r="B13" s="2" t="s">
        <v>100</v>
      </c>
      <c r="C13" s="2" t="s">
        <v>156</v>
      </c>
      <c r="D13" s="2" t="s">
        <v>157</v>
      </c>
      <c r="E13" s="2" t="s">
        <v>2</v>
      </c>
      <c r="F13" s="2" t="s">
        <v>158</v>
      </c>
      <c r="G13" s="2" t="s">
        <v>159</v>
      </c>
      <c r="H13" s="2" t="s">
        <v>160</v>
      </c>
      <c r="I13" s="2" t="s">
        <v>161</v>
      </c>
      <c r="J13" s="2" t="s">
        <v>162</v>
      </c>
      <c r="K13" s="2" t="s">
        <v>163</v>
      </c>
      <c r="L13" s="2" t="s">
        <v>164</v>
      </c>
      <c r="M13" s="2" t="s">
        <v>165</v>
      </c>
      <c r="N13" s="2" t="s">
        <v>119</v>
      </c>
      <c r="O13" s="2" t="s">
        <v>166</v>
      </c>
      <c r="P13" s="2" t="s">
        <v>167</v>
      </c>
      <c r="Q13" s="2" t="s">
        <v>168</v>
      </c>
      <c r="R13" s="2" t="s">
        <v>169</v>
      </c>
    </row>
    <row r="14" spans="1:18">
      <c r="A14" s="5">
        <v>1</v>
      </c>
      <c r="B14" s="6" t="s">
        <v>170</v>
      </c>
      <c r="C14" s="5" t="s">
        <v>171</v>
      </c>
      <c r="D14" s="5" t="s">
        <v>172</v>
      </c>
      <c r="E14" s="38">
        <v>1.2298611111111111</v>
      </c>
      <c r="F14" s="10">
        <v>45416</v>
      </c>
      <c r="G14" s="10">
        <v>45324</v>
      </c>
      <c r="H14" s="5" t="s">
        <v>176</v>
      </c>
      <c r="I14" s="5" t="s">
        <v>219</v>
      </c>
      <c r="J14" s="5">
        <v>0</v>
      </c>
      <c r="K14" s="5">
        <v>7</v>
      </c>
      <c r="L14" s="5">
        <v>7</v>
      </c>
      <c r="M14" s="5">
        <v>1</v>
      </c>
      <c r="N14" s="5">
        <v>2</v>
      </c>
      <c r="O14" s="5">
        <v>1</v>
      </c>
      <c r="P14" s="5">
        <v>1</v>
      </c>
      <c r="Q14" s="5">
        <v>0</v>
      </c>
      <c r="R14" s="5">
        <v>10</v>
      </c>
    </row>
    <row r="15" spans="1:18">
      <c r="A15" s="5">
        <v>21</v>
      </c>
      <c r="B15" s="6" t="s">
        <v>175</v>
      </c>
      <c r="C15" s="5" t="s">
        <v>171</v>
      </c>
      <c r="D15" s="5" t="s">
        <v>119</v>
      </c>
      <c r="E15" s="38">
        <v>1.1673611111111111</v>
      </c>
      <c r="F15" s="10">
        <v>45633</v>
      </c>
      <c r="G15" s="10">
        <v>45476</v>
      </c>
      <c r="H15" s="10">
        <v>45417</v>
      </c>
      <c r="I15" s="5" t="s">
        <v>241</v>
      </c>
      <c r="J15" s="5">
        <v>0</v>
      </c>
      <c r="K15" s="5">
        <v>6</v>
      </c>
      <c r="L15" s="5">
        <v>6</v>
      </c>
      <c r="M15" s="5">
        <v>4</v>
      </c>
      <c r="N15" s="5">
        <v>2</v>
      </c>
      <c r="O15" s="5">
        <v>1</v>
      </c>
      <c r="P15" s="5">
        <v>3</v>
      </c>
      <c r="Q15" s="5">
        <v>0</v>
      </c>
      <c r="R15" s="5">
        <v>22</v>
      </c>
    </row>
    <row r="16" spans="1:18">
      <c r="A16" s="5">
        <v>3</v>
      </c>
      <c r="B16" s="6" t="s">
        <v>177</v>
      </c>
      <c r="C16" s="5" t="s">
        <v>171</v>
      </c>
      <c r="D16" s="5" t="s">
        <v>178</v>
      </c>
      <c r="E16" s="38">
        <v>1.3673611111111112</v>
      </c>
      <c r="F16" s="13">
        <v>41365</v>
      </c>
      <c r="G16" s="10">
        <v>45445</v>
      </c>
      <c r="H16" s="10">
        <v>45386</v>
      </c>
      <c r="I16" s="5" t="s">
        <v>221</v>
      </c>
      <c r="J16" s="5">
        <v>0</v>
      </c>
      <c r="K16" s="5">
        <v>3</v>
      </c>
      <c r="L16" s="5">
        <v>3</v>
      </c>
      <c r="M16" s="5">
        <v>8</v>
      </c>
      <c r="N16" s="5">
        <v>1</v>
      </c>
      <c r="O16" s="5">
        <v>1</v>
      </c>
      <c r="P16" s="5">
        <v>0</v>
      </c>
      <c r="Q16" s="5">
        <v>0</v>
      </c>
      <c r="R16" s="5">
        <v>14</v>
      </c>
    </row>
    <row r="17" spans="1:18" ht="31.2">
      <c r="A17" s="5">
        <v>77</v>
      </c>
      <c r="B17" s="6" t="s">
        <v>179</v>
      </c>
      <c r="C17" s="5" t="s">
        <v>171</v>
      </c>
      <c r="D17" s="5" t="s">
        <v>180</v>
      </c>
      <c r="E17" s="39">
        <v>0.56527777777777777</v>
      </c>
      <c r="F17" s="10">
        <v>45445</v>
      </c>
      <c r="G17" s="5" t="s">
        <v>176</v>
      </c>
      <c r="H17" s="5" t="s">
        <v>176</v>
      </c>
      <c r="I17" s="5" t="s">
        <v>196</v>
      </c>
      <c r="J17" s="5">
        <v>2</v>
      </c>
      <c r="K17" s="5">
        <v>1</v>
      </c>
      <c r="L17" s="5">
        <v>3</v>
      </c>
      <c r="M17" s="5">
        <v>4</v>
      </c>
      <c r="N17" s="5">
        <v>2</v>
      </c>
      <c r="O17" s="5">
        <v>0</v>
      </c>
      <c r="P17" s="5">
        <v>2</v>
      </c>
      <c r="Q17" s="5">
        <v>0</v>
      </c>
      <c r="R17" s="5">
        <v>4</v>
      </c>
    </row>
    <row r="18" spans="1:18">
      <c r="A18" s="5">
        <v>76</v>
      </c>
      <c r="B18" s="6" t="s">
        <v>181</v>
      </c>
      <c r="C18" s="5" t="s">
        <v>171</v>
      </c>
      <c r="D18" s="5" t="s">
        <v>182</v>
      </c>
      <c r="E18" s="38">
        <v>1.1152777777777778</v>
      </c>
      <c r="F18" s="10">
        <v>45447</v>
      </c>
      <c r="G18" s="10">
        <v>45415</v>
      </c>
      <c r="H18" s="5" t="s">
        <v>173</v>
      </c>
      <c r="I18" s="5" t="s">
        <v>242</v>
      </c>
      <c r="J18" s="5">
        <v>0</v>
      </c>
      <c r="K18" s="5">
        <v>2</v>
      </c>
      <c r="L18" s="5">
        <v>2</v>
      </c>
      <c r="M18" s="5">
        <v>1</v>
      </c>
      <c r="N18" s="5">
        <v>3</v>
      </c>
      <c r="O18" s="5">
        <v>2</v>
      </c>
      <c r="P18" s="5">
        <v>1</v>
      </c>
      <c r="Q18" s="5">
        <v>0</v>
      </c>
      <c r="R18" s="5">
        <v>11</v>
      </c>
    </row>
    <row r="19" spans="1:18">
      <c r="A19" s="5">
        <v>7</v>
      </c>
      <c r="B19" s="6" t="s">
        <v>272</v>
      </c>
      <c r="C19" s="5" t="s">
        <v>185</v>
      </c>
      <c r="D19" s="5" t="s">
        <v>180</v>
      </c>
      <c r="E19" s="39">
        <v>0.37013888888888885</v>
      </c>
      <c r="F19" s="10">
        <v>45353</v>
      </c>
      <c r="G19" s="5" t="s">
        <v>176</v>
      </c>
      <c r="H19" s="5" t="s">
        <v>173</v>
      </c>
      <c r="I19" s="5" t="s">
        <v>218</v>
      </c>
      <c r="J19" s="5">
        <v>0</v>
      </c>
      <c r="K19" s="5">
        <v>0</v>
      </c>
      <c r="L19" s="5">
        <v>0</v>
      </c>
      <c r="M19" s="5">
        <v>0</v>
      </c>
      <c r="N19" s="5">
        <v>1</v>
      </c>
      <c r="O19" s="5">
        <v>0</v>
      </c>
      <c r="P19" s="5">
        <v>0</v>
      </c>
      <c r="Q19" s="5">
        <v>1</v>
      </c>
      <c r="R19" s="5">
        <v>4</v>
      </c>
    </row>
    <row r="20" spans="1:18">
      <c r="A20" s="5">
        <v>20</v>
      </c>
      <c r="B20" s="6" t="s">
        <v>184</v>
      </c>
      <c r="C20" s="5" t="s">
        <v>185</v>
      </c>
      <c r="D20" s="5" t="s">
        <v>180</v>
      </c>
      <c r="E20" s="39">
        <v>0.57638888888888895</v>
      </c>
      <c r="F20" s="10">
        <v>45383</v>
      </c>
      <c r="G20" s="5" t="s">
        <v>173</v>
      </c>
      <c r="H20" s="5" t="s">
        <v>183</v>
      </c>
      <c r="I20" s="5" t="s">
        <v>273</v>
      </c>
      <c r="J20" s="5">
        <v>0</v>
      </c>
      <c r="K20" s="5">
        <v>1</v>
      </c>
      <c r="L20" s="5">
        <v>1</v>
      </c>
      <c r="M20" s="5">
        <v>1</v>
      </c>
      <c r="N20" s="5">
        <v>0</v>
      </c>
      <c r="O20" s="5">
        <v>0</v>
      </c>
      <c r="P20" s="5">
        <v>3</v>
      </c>
      <c r="Q20" s="5">
        <v>0</v>
      </c>
      <c r="R20" s="5">
        <v>2</v>
      </c>
    </row>
    <row r="21" spans="1:18">
      <c r="A21" s="5">
        <v>22</v>
      </c>
      <c r="B21" s="6" t="s">
        <v>186</v>
      </c>
      <c r="C21" s="5" t="s">
        <v>185</v>
      </c>
      <c r="D21" s="5" t="s">
        <v>178</v>
      </c>
      <c r="E21" s="39">
        <v>0.29930555555555555</v>
      </c>
      <c r="F21" s="10">
        <v>45292</v>
      </c>
      <c r="G21" s="10">
        <v>45292</v>
      </c>
      <c r="H21" s="5" t="s">
        <v>176</v>
      </c>
      <c r="I21" s="5" t="s">
        <v>189</v>
      </c>
      <c r="J21" s="5">
        <v>0</v>
      </c>
      <c r="K21" s="5">
        <v>0</v>
      </c>
      <c r="L21" s="5">
        <v>0</v>
      </c>
      <c r="M21" s="5">
        <v>1</v>
      </c>
      <c r="N21" s="5">
        <v>3</v>
      </c>
      <c r="O21" s="5">
        <v>0</v>
      </c>
      <c r="P21" s="5">
        <v>3</v>
      </c>
      <c r="Q21" s="5">
        <v>0</v>
      </c>
      <c r="R21" s="5">
        <v>3</v>
      </c>
    </row>
    <row r="22" spans="1:18">
      <c r="A22" s="5">
        <v>8</v>
      </c>
      <c r="B22" s="6" t="s">
        <v>187</v>
      </c>
      <c r="C22" s="5" t="s">
        <v>185</v>
      </c>
      <c r="D22" s="5" t="s">
        <v>182</v>
      </c>
      <c r="E22" s="38">
        <v>1.1229166666666666</v>
      </c>
      <c r="F22" s="10">
        <v>45572</v>
      </c>
      <c r="G22" s="10">
        <v>45323</v>
      </c>
      <c r="H22" s="5" t="s">
        <v>176</v>
      </c>
      <c r="I22" s="5" t="s">
        <v>274</v>
      </c>
      <c r="J22" s="5">
        <v>0</v>
      </c>
      <c r="K22" s="5">
        <v>3</v>
      </c>
      <c r="L22" s="5">
        <v>3</v>
      </c>
      <c r="M22" s="5">
        <v>1</v>
      </c>
      <c r="N22" s="5">
        <v>2</v>
      </c>
      <c r="O22" s="5">
        <v>0</v>
      </c>
      <c r="P22" s="5">
        <v>3</v>
      </c>
      <c r="Q22" s="5">
        <v>0</v>
      </c>
      <c r="R22" s="5">
        <v>15</v>
      </c>
    </row>
    <row r="23" spans="1:18">
      <c r="A23" s="5">
        <v>19</v>
      </c>
      <c r="B23" s="6" t="s">
        <v>188</v>
      </c>
      <c r="C23" s="5" t="s">
        <v>185</v>
      </c>
      <c r="D23" s="5" t="s">
        <v>172</v>
      </c>
      <c r="E23" s="39">
        <v>1.6666666666666666E-2</v>
      </c>
      <c r="F23" s="5" t="s">
        <v>176</v>
      </c>
      <c r="G23" s="5" t="s">
        <v>176</v>
      </c>
      <c r="H23" s="5" t="s">
        <v>176</v>
      </c>
      <c r="I23" s="5" t="s">
        <v>195</v>
      </c>
      <c r="J23" s="5">
        <v>0</v>
      </c>
      <c r="K23" s="5">
        <v>0</v>
      </c>
      <c r="L23" s="5">
        <v>0</v>
      </c>
      <c r="M23" s="5">
        <v>0</v>
      </c>
      <c r="N23" s="5">
        <v>0</v>
      </c>
      <c r="O23" s="5">
        <v>0</v>
      </c>
      <c r="P23" s="5">
        <v>0</v>
      </c>
      <c r="Q23" s="5">
        <v>0</v>
      </c>
      <c r="R23" s="5">
        <v>0</v>
      </c>
    </row>
    <row r="24" spans="1:18">
      <c r="A24" s="5" t="s">
        <v>128</v>
      </c>
      <c r="B24" s="6" t="s">
        <v>275</v>
      </c>
      <c r="C24" s="5" t="s">
        <v>185</v>
      </c>
      <c r="D24" s="5" t="s">
        <v>180</v>
      </c>
      <c r="E24" s="39">
        <v>0.50277777777777777</v>
      </c>
      <c r="F24" s="5" t="s">
        <v>183</v>
      </c>
      <c r="G24" s="5" t="s">
        <v>183</v>
      </c>
      <c r="H24" s="5" t="s">
        <v>176</v>
      </c>
      <c r="I24" s="5" t="s">
        <v>216</v>
      </c>
      <c r="J24" s="5">
        <v>1</v>
      </c>
      <c r="K24" s="5">
        <v>4</v>
      </c>
      <c r="L24" s="5">
        <v>5</v>
      </c>
      <c r="M24" s="5">
        <v>0</v>
      </c>
      <c r="N24" s="5">
        <v>3</v>
      </c>
      <c r="O24" s="5">
        <v>0</v>
      </c>
      <c r="P24" s="5">
        <v>1</v>
      </c>
      <c r="Q24" s="5">
        <v>1</v>
      </c>
      <c r="R24" s="5">
        <v>0</v>
      </c>
    </row>
    <row r="25" spans="1:18">
      <c r="A25" s="5"/>
      <c r="B25" s="5" t="s">
        <v>13</v>
      </c>
      <c r="C25" s="5"/>
      <c r="D25" s="5"/>
      <c r="E25" s="5"/>
      <c r="F25" s="5"/>
      <c r="G25" s="5"/>
      <c r="H25" s="5"/>
      <c r="I25" s="5"/>
      <c r="J25" s="5"/>
      <c r="K25" s="5">
        <v>3</v>
      </c>
      <c r="L25" s="5">
        <v>3</v>
      </c>
      <c r="M25" s="5"/>
      <c r="N25" s="5"/>
      <c r="O25" s="5"/>
      <c r="P25" s="5"/>
      <c r="Q25" s="5"/>
      <c r="R25" s="5"/>
    </row>
    <row r="26" spans="1:18">
      <c r="A26" s="5"/>
      <c r="B26" s="5"/>
      <c r="C26" s="5"/>
      <c r="D26" s="5"/>
      <c r="E26" s="5">
        <v>200</v>
      </c>
      <c r="F26" s="5" t="s">
        <v>276</v>
      </c>
      <c r="G26" s="13">
        <v>46357</v>
      </c>
      <c r="H26" s="13">
        <v>41518</v>
      </c>
      <c r="I26" s="5" t="s">
        <v>277</v>
      </c>
      <c r="J26" s="5">
        <v>3</v>
      </c>
      <c r="K26" s="5">
        <v>30</v>
      </c>
      <c r="L26" s="5">
        <v>33</v>
      </c>
      <c r="M26" s="5">
        <v>21</v>
      </c>
      <c r="N26" s="5">
        <v>19</v>
      </c>
      <c r="O26" s="5">
        <v>5</v>
      </c>
      <c r="P26" s="5">
        <v>17</v>
      </c>
      <c r="Q26" s="5">
        <v>2</v>
      </c>
      <c r="R26" s="5">
        <v>85</v>
      </c>
    </row>
    <row r="27" spans="1:18">
      <c r="A27" s="5"/>
      <c r="B27" s="5"/>
      <c r="C27" s="5"/>
      <c r="D27" s="5"/>
      <c r="E27" s="5"/>
      <c r="F27" s="5" t="s">
        <v>278</v>
      </c>
      <c r="G27" s="5" t="s">
        <v>279</v>
      </c>
      <c r="H27" s="5" t="s">
        <v>280</v>
      </c>
      <c r="I27" s="5"/>
      <c r="J27" s="5"/>
      <c r="K27" s="5"/>
      <c r="L27" s="5"/>
      <c r="M27" s="5"/>
      <c r="N27" s="5"/>
      <c r="O27" s="5"/>
      <c r="P27" s="5"/>
      <c r="Q27" s="5"/>
      <c r="R27" s="5"/>
    </row>
    <row r="29" spans="1:18">
      <c r="A29" s="2" t="s">
        <v>12</v>
      </c>
      <c r="B29" s="2" t="s">
        <v>100</v>
      </c>
      <c r="C29" s="2" t="s">
        <v>156</v>
      </c>
      <c r="D29" s="2" t="s">
        <v>157</v>
      </c>
      <c r="E29" s="2" t="s">
        <v>2</v>
      </c>
      <c r="F29" s="2" t="s">
        <v>158</v>
      </c>
      <c r="G29" s="2" t="s">
        <v>159</v>
      </c>
      <c r="H29" s="2" t="s">
        <v>160</v>
      </c>
      <c r="I29" s="2" t="s">
        <v>161</v>
      </c>
      <c r="J29" s="2" t="s">
        <v>162</v>
      </c>
      <c r="K29" s="2" t="s">
        <v>163</v>
      </c>
      <c r="L29" s="2" t="s">
        <v>164</v>
      </c>
      <c r="M29" s="2" t="s">
        <v>165</v>
      </c>
      <c r="N29" s="2" t="s">
        <v>119</v>
      </c>
      <c r="O29" s="2" t="s">
        <v>166</v>
      </c>
      <c r="P29" s="2" t="s">
        <v>167</v>
      </c>
      <c r="Q29" s="2" t="s">
        <v>168</v>
      </c>
      <c r="R29" s="2" t="s">
        <v>169</v>
      </c>
    </row>
    <row r="30" spans="1:18">
      <c r="A30" s="5">
        <v>14</v>
      </c>
      <c r="B30" s="6" t="s">
        <v>224</v>
      </c>
      <c r="C30" s="5" t="s">
        <v>171</v>
      </c>
      <c r="D30" s="5" t="s">
        <v>119</v>
      </c>
      <c r="E30" s="38">
        <v>1.1284722222222221</v>
      </c>
      <c r="F30" s="10">
        <v>45506</v>
      </c>
      <c r="G30" s="10">
        <v>45383</v>
      </c>
      <c r="H30" s="10">
        <v>45292</v>
      </c>
      <c r="I30" s="5" t="s">
        <v>240</v>
      </c>
      <c r="J30" s="5">
        <v>0</v>
      </c>
      <c r="K30" s="5">
        <v>6</v>
      </c>
      <c r="L30" s="5">
        <v>6</v>
      </c>
      <c r="M30" s="5">
        <v>9</v>
      </c>
      <c r="N30" s="5">
        <v>3</v>
      </c>
      <c r="O30" s="5">
        <v>3</v>
      </c>
      <c r="P30" s="5">
        <v>1</v>
      </c>
      <c r="Q30" s="5">
        <v>1</v>
      </c>
      <c r="R30" s="5">
        <v>6</v>
      </c>
    </row>
    <row r="31" spans="1:18">
      <c r="A31" s="5">
        <v>11</v>
      </c>
      <c r="B31" s="6" t="s">
        <v>233</v>
      </c>
      <c r="C31" s="5" t="s">
        <v>171</v>
      </c>
      <c r="D31" s="5" t="s">
        <v>180</v>
      </c>
      <c r="E31" s="39">
        <v>0.73958333333333337</v>
      </c>
      <c r="F31" s="10">
        <v>45384</v>
      </c>
      <c r="G31" s="5" t="s">
        <v>183</v>
      </c>
      <c r="H31" s="5" t="s">
        <v>176</v>
      </c>
      <c r="I31" s="5" t="s">
        <v>216</v>
      </c>
      <c r="J31" s="5">
        <v>1</v>
      </c>
      <c r="K31" s="5">
        <v>2</v>
      </c>
      <c r="L31" s="5">
        <v>3</v>
      </c>
      <c r="M31" s="5">
        <v>0</v>
      </c>
      <c r="N31" s="5">
        <v>1</v>
      </c>
      <c r="O31" s="5">
        <v>0</v>
      </c>
      <c r="P31" s="5">
        <v>2</v>
      </c>
      <c r="Q31" s="5">
        <v>0</v>
      </c>
      <c r="R31" s="5">
        <v>4</v>
      </c>
    </row>
    <row r="32" spans="1:18">
      <c r="A32" s="5">
        <v>13</v>
      </c>
      <c r="B32" s="6" t="s">
        <v>227</v>
      </c>
      <c r="C32" s="5" t="s">
        <v>171</v>
      </c>
      <c r="D32" s="5" t="s">
        <v>172</v>
      </c>
      <c r="E32" s="38">
        <v>1.4000000000000001</v>
      </c>
      <c r="F32" s="10">
        <v>45570</v>
      </c>
      <c r="G32" s="5" t="s">
        <v>174</v>
      </c>
      <c r="H32" s="10">
        <v>45544</v>
      </c>
      <c r="I32" s="5" t="s">
        <v>220</v>
      </c>
      <c r="J32" s="5">
        <v>3</v>
      </c>
      <c r="K32" s="5">
        <v>9</v>
      </c>
      <c r="L32" s="5">
        <v>12</v>
      </c>
      <c r="M32" s="5">
        <v>2</v>
      </c>
      <c r="N32" s="5">
        <v>2</v>
      </c>
      <c r="O32" s="5">
        <v>0</v>
      </c>
      <c r="P32" s="5">
        <v>4</v>
      </c>
      <c r="Q32" s="5">
        <v>0</v>
      </c>
      <c r="R32" s="5">
        <v>19</v>
      </c>
    </row>
    <row r="33" spans="1:18">
      <c r="A33" s="5">
        <v>5</v>
      </c>
      <c r="B33" s="6" t="s">
        <v>230</v>
      </c>
      <c r="C33" s="5" t="s">
        <v>171</v>
      </c>
      <c r="D33" s="5" t="s">
        <v>178</v>
      </c>
      <c r="E33" s="38">
        <v>1.1680555555555556</v>
      </c>
      <c r="F33" s="10">
        <v>45507</v>
      </c>
      <c r="G33" s="10">
        <v>45384</v>
      </c>
      <c r="H33" s="10">
        <v>45354</v>
      </c>
      <c r="I33" s="5" t="s">
        <v>220</v>
      </c>
      <c r="J33" s="5">
        <v>1</v>
      </c>
      <c r="K33" s="5">
        <v>0</v>
      </c>
      <c r="L33" s="5">
        <v>1</v>
      </c>
      <c r="M33" s="5">
        <v>10</v>
      </c>
      <c r="N33" s="5">
        <v>4</v>
      </c>
      <c r="O33" s="5">
        <v>2</v>
      </c>
      <c r="P33" s="5">
        <v>1</v>
      </c>
      <c r="Q33" s="5">
        <v>1</v>
      </c>
      <c r="R33" s="5">
        <v>11</v>
      </c>
    </row>
    <row r="34" spans="1:18">
      <c r="A34" s="5">
        <v>8</v>
      </c>
      <c r="B34" s="6" t="s">
        <v>234</v>
      </c>
      <c r="C34" s="5" t="s">
        <v>171</v>
      </c>
      <c r="D34" s="5" t="s">
        <v>182</v>
      </c>
      <c r="E34" s="38">
        <v>1.3659722222222221</v>
      </c>
      <c r="F34" s="13">
        <v>41456</v>
      </c>
      <c r="G34" s="10">
        <v>45508</v>
      </c>
      <c r="H34" s="10">
        <v>45324</v>
      </c>
      <c r="I34" s="5" t="s">
        <v>194</v>
      </c>
      <c r="J34" s="5">
        <v>1</v>
      </c>
      <c r="K34" s="5">
        <v>4</v>
      </c>
      <c r="L34" s="5">
        <v>5</v>
      </c>
      <c r="M34" s="5">
        <v>3</v>
      </c>
      <c r="N34" s="5">
        <v>1</v>
      </c>
      <c r="O34" s="5">
        <v>1</v>
      </c>
      <c r="P34" s="5">
        <v>0</v>
      </c>
      <c r="Q34" s="5">
        <v>0</v>
      </c>
      <c r="R34" s="5">
        <v>20</v>
      </c>
    </row>
    <row r="35" spans="1:18">
      <c r="A35" s="5">
        <v>7</v>
      </c>
      <c r="B35" s="6" t="s">
        <v>228</v>
      </c>
      <c r="C35" s="5" t="s">
        <v>185</v>
      </c>
      <c r="D35" s="5" t="s">
        <v>178</v>
      </c>
      <c r="E35" s="39">
        <v>0.94097222222222221</v>
      </c>
      <c r="F35" s="10">
        <v>45538</v>
      </c>
      <c r="G35" s="10">
        <v>45474</v>
      </c>
      <c r="H35" s="10">
        <v>45292</v>
      </c>
      <c r="I35" s="5" t="s">
        <v>217</v>
      </c>
      <c r="J35" s="5">
        <v>0</v>
      </c>
      <c r="K35" s="5">
        <v>3</v>
      </c>
      <c r="L35" s="5">
        <v>3</v>
      </c>
      <c r="M35" s="5">
        <v>1</v>
      </c>
      <c r="N35" s="5">
        <v>3</v>
      </c>
      <c r="O35" s="5">
        <v>3</v>
      </c>
      <c r="P35" s="5">
        <v>0</v>
      </c>
      <c r="Q35" s="5">
        <v>0</v>
      </c>
      <c r="R35" s="5">
        <v>8</v>
      </c>
    </row>
    <row r="36" spans="1:18">
      <c r="A36" s="5">
        <v>15</v>
      </c>
      <c r="B36" s="6" t="s">
        <v>236</v>
      </c>
      <c r="C36" s="5" t="s">
        <v>185</v>
      </c>
      <c r="D36" s="5" t="s">
        <v>172</v>
      </c>
      <c r="E36" s="39">
        <v>0.4368055555555555</v>
      </c>
      <c r="F36" s="10">
        <v>45352</v>
      </c>
      <c r="G36" s="5" t="s">
        <v>183</v>
      </c>
      <c r="H36" s="10">
        <v>45324</v>
      </c>
      <c r="I36" s="5" t="s">
        <v>212</v>
      </c>
      <c r="J36" s="5">
        <v>0</v>
      </c>
      <c r="K36" s="5">
        <v>1</v>
      </c>
      <c r="L36" s="5">
        <v>1</v>
      </c>
      <c r="M36" s="5">
        <v>0</v>
      </c>
      <c r="N36" s="5">
        <v>0</v>
      </c>
      <c r="O36" s="5">
        <v>0</v>
      </c>
      <c r="P36" s="5">
        <v>1</v>
      </c>
      <c r="Q36" s="5">
        <v>0</v>
      </c>
      <c r="R36" s="5">
        <v>4</v>
      </c>
    </row>
    <row r="37" spans="1:18">
      <c r="A37" s="5">
        <v>12</v>
      </c>
      <c r="B37" s="6" t="s">
        <v>235</v>
      </c>
      <c r="C37" s="5" t="s">
        <v>185</v>
      </c>
      <c r="D37" s="5" t="s">
        <v>178</v>
      </c>
      <c r="E37" s="38">
        <v>1.0784722222222223</v>
      </c>
      <c r="F37" s="10">
        <v>45507</v>
      </c>
      <c r="G37" s="10">
        <v>45383</v>
      </c>
      <c r="H37" s="10">
        <v>45324</v>
      </c>
      <c r="I37" s="5" t="s">
        <v>215</v>
      </c>
      <c r="J37" s="5">
        <v>1</v>
      </c>
      <c r="K37" s="5">
        <v>1</v>
      </c>
      <c r="L37" s="5">
        <v>2</v>
      </c>
      <c r="M37" s="5">
        <v>1</v>
      </c>
      <c r="N37" s="5">
        <v>3</v>
      </c>
      <c r="O37" s="5">
        <v>1</v>
      </c>
      <c r="P37" s="5">
        <v>2</v>
      </c>
      <c r="Q37" s="5">
        <v>0</v>
      </c>
      <c r="R37" s="5">
        <v>9</v>
      </c>
    </row>
    <row r="38" spans="1:18">
      <c r="A38" s="5" t="s">
        <v>128</v>
      </c>
      <c r="B38" s="6" t="s">
        <v>239</v>
      </c>
      <c r="C38" s="5" t="s">
        <v>185</v>
      </c>
      <c r="D38" s="5" t="s">
        <v>182</v>
      </c>
      <c r="E38" s="39">
        <v>7.4999999999999997E-2</v>
      </c>
      <c r="F38" s="5" t="s">
        <v>173</v>
      </c>
      <c r="G38" s="5" t="s">
        <v>173</v>
      </c>
      <c r="H38" s="5" t="s">
        <v>176</v>
      </c>
      <c r="I38" s="5" t="s">
        <v>189</v>
      </c>
      <c r="J38" s="5">
        <v>0</v>
      </c>
      <c r="K38" s="5">
        <v>0</v>
      </c>
      <c r="L38" s="5">
        <v>0</v>
      </c>
      <c r="M38" s="5">
        <v>0</v>
      </c>
      <c r="N38" s="5">
        <v>1</v>
      </c>
      <c r="O38" s="5">
        <v>0</v>
      </c>
      <c r="P38" s="5">
        <v>0</v>
      </c>
      <c r="Q38" s="5">
        <v>0</v>
      </c>
      <c r="R38" s="5">
        <v>0</v>
      </c>
    </row>
    <row r="39" spans="1:18">
      <c r="A39" s="5"/>
      <c r="B39" s="5" t="s">
        <v>13</v>
      </c>
      <c r="C39" s="5"/>
      <c r="D39" s="5"/>
      <c r="E39" s="5"/>
      <c r="F39" s="5"/>
      <c r="G39" s="5"/>
      <c r="H39" s="5"/>
      <c r="I39" s="5"/>
      <c r="J39" s="5">
        <v>1</v>
      </c>
      <c r="K39" s="5">
        <v>1</v>
      </c>
      <c r="L39" s="5">
        <v>2</v>
      </c>
      <c r="M39" s="5"/>
      <c r="N39" s="5"/>
      <c r="O39" s="5"/>
      <c r="P39" s="5">
        <v>3</v>
      </c>
      <c r="Q39" s="5"/>
      <c r="R39" s="5"/>
    </row>
    <row r="40" spans="1:18">
      <c r="A40" s="5"/>
      <c r="B40" s="5" t="s">
        <v>497</v>
      </c>
      <c r="C40" s="5"/>
      <c r="D40" s="5"/>
      <c r="E40" s="5">
        <v>200</v>
      </c>
      <c r="F40" s="5" t="s">
        <v>281</v>
      </c>
      <c r="G40" s="13">
        <v>13028</v>
      </c>
      <c r="H40" s="5" t="s">
        <v>282</v>
      </c>
      <c r="I40" s="5" t="s">
        <v>283</v>
      </c>
      <c r="J40" s="5">
        <v>8</v>
      </c>
      <c r="K40" s="5">
        <v>27</v>
      </c>
      <c r="L40" s="5">
        <v>35</v>
      </c>
      <c r="M40" s="5">
        <v>26</v>
      </c>
      <c r="N40" s="5">
        <v>18</v>
      </c>
      <c r="O40" s="5">
        <v>10</v>
      </c>
      <c r="P40" s="5">
        <v>14</v>
      </c>
      <c r="Q40" s="5">
        <v>2</v>
      </c>
      <c r="R40" s="5">
        <v>81</v>
      </c>
    </row>
    <row r="41" spans="1:18">
      <c r="A41" s="5"/>
      <c r="B41" s="5"/>
      <c r="C41" s="5"/>
      <c r="D41" s="5"/>
      <c r="E41" s="5"/>
      <c r="F41" s="5" t="s">
        <v>284</v>
      </c>
      <c r="G41" s="5" t="s">
        <v>285</v>
      </c>
      <c r="H41" s="5" t="s">
        <v>286</v>
      </c>
      <c r="I41" s="5"/>
      <c r="J41" s="5"/>
      <c r="K41" s="5"/>
      <c r="L41" s="5"/>
      <c r="M41" s="5"/>
      <c r="N41" s="5"/>
      <c r="O41" s="5"/>
      <c r="P41" s="5"/>
      <c r="Q41" s="5"/>
      <c r="R41" s="5"/>
    </row>
    <row r="42" spans="1:18">
      <c r="I42" s="5"/>
    </row>
    <row r="43" spans="1:18">
      <c r="A43" s="2"/>
      <c r="B43" s="2" t="s">
        <v>178</v>
      </c>
      <c r="C43" s="2" t="s">
        <v>182</v>
      </c>
      <c r="D43" s="2" t="s">
        <v>180</v>
      </c>
      <c r="E43" s="2" t="s">
        <v>119</v>
      </c>
      <c r="F43" s="2" t="s">
        <v>172</v>
      </c>
    </row>
    <row r="44" spans="1:18" ht="31.2">
      <c r="A44" s="314" t="s">
        <v>190</v>
      </c>
      <c r="B44" s="6" t="s">
        <v>177</v>
      </c>
      <c r="C44" s="6" t="s">
        <v>181</v>
      </c>
      <c r="D44" s="6" t="s">
        <v>179</v>
      </c>
      <c r="E44" s="6" t="s">
        <v>175</v>
      </c>
      <c r="F44" s="6" t="s">
        <v>170</v>
      </c>
    </row>
    <row r="45" spans="1:18">
      <c r="A45" s="314"/>
      <c r="B45" s="5" t="s">
        <v>287</v>
      </c>
      <c r="C45" s="5" t="s">
        <v>288</v>
      </c>
      <c r="D45" s="5" t="s">
        <v>289</v>
      </c>
      <c r="E45" s="5" t="s">
        <v>290</v>
      </c>
      <c r="F45" s="5" t="s">
        <v>291</v>
      </c>
    </row>
    <row r="46" spans="1:18" ht="31.2">
      <c r="A46" s="314" t="s">
        <v>191</v>
      </c>
      <c r="B46" s="313"/>
      <c r="C46" s="6" t="s">
        <v>187</v>
      </c>
      <c r="D46" s="6" t="s">
        <v>184</v>
      </c>
      <c r="E46" s="313"/>
      <c r="F46" s="313"/>
    </row>
    <row r="47" spans="1:18">
      <c r="A47" s="314"/>
      <c r="B47" s="313"/>
      <c r="C47" s="5" t="s">
        <v>292</v>
      </c>
      <c r="D47" s="5" t="s">
        <v>293</v>
      </c>
      <c r="E47" s="313"/>
      <c r="F47" s="313"/>
    </row>
    <row r="48" spans="1:18">
      <c r="A48" s="314" t="s">
        <v>191</v>
      </c>
      <c r="B48" s="313"/>
      <c r="C48" s="313"/>
      <c r="D48" s="6" t="s">
        <v>275</v>
      </c>
      <c r="E48" s="313"/>
      <c r="F48" s="313"/>
    </row>
    <row r="49" spans="1:6">
      <c r="A49" s="314"/>
      <c r="B49" s="313"/>
      <c r="C49" s="313"/>
      <c r="D49" s="5" t="s">
        <v>294</v>
      </c>
      <c r="E49" s="313"/>
      <c r="F49" s="313"/>
    </row>
    <row r="50" spans="1:6">
      <c r="A50" s="314" t="s">
        <v>192</v>
      </c>
      <c r="B50" s="6" t="s">
        <v>186</v>
      </c>
      <c r="C50" s="313"/>
      <c r="D50" s="6" t="s">
        <v>272</v>
      </c>
      <c r="E50" s="313"/>
      <c r="F50" s="6" t="s">
        <v>188</v>
      </c>
    </row>
    <row r="51" spans="1:6" ht="16.95" customHeight="1">
      <c r="A51" s="314"/>
      <c r="B51" s="5" t="s">
        <v>295</v>
      </c>
      <c r="C51" s="313"/>
      <c r="D51" s="5" t="s">
        <v>296</v>
      </c>
      <c r="E51" s="313"/>
      <c r="F51" s="5" t="s">
        <v>297</v>
      </c>
    </row>
    <row r="53" spans="1:6" ht="16.95" customHeight="1">
      <c r="A53" s="2"/>
      <c r="B53" s="2" t="s">
        <v>178</v>
      </c>
      <c r="C53" s="2" t="s">
        <v>182</v>
      </c>
      <c r="D53" s="2" t="s">
        <v>180</v>
      </c>
      <c r="E53" s="2" t="s">
        <v>119</v>
      </c>
      <c r="F53" s="2" t="s">
        <v>172</v>
      </c>
    </row>
    <row r="54" spans="1:6" ht="31.2">
      <c r="A54" s="314" t="s">
        <v>190</v>
      </c>
      <c r="B54" s="6" t="s">
        <v>230</v>
      </c>
      <c r="C54" s="6" t="s">
        <v>234</v>
      </c>
      <c r="D54" s="6" t="s">
        <v>233</v>
      </c>
      <c r="E54" s="6" t="s">
        <v>224</v>
      </c>
      <c r="F54" s="6" t="s">
        <v>227</v>
      </c>
    </row>
    <row r="55" spans="1:6">
      <c r="A55" s="314"/>
      <c r="B55" s="5" t="s">
        <v>298</v>
      </c>
      <c r="C55" s="5" t="s">
        <v>299</v>
      </c>
      <c r="D55" s="5" t="s">
        <v>300</v>
      </c>
      <c r="E55" s="5" t="s">
        <v>301</v>
      </c>
      <c r="F55" s="5" t="s">
        <v>302</v>
      </c>
    </row>
    <row r="56" spans="1:6" ht="34.049999999999997" customHeight="1">
      <c r="A56" s="314" t="s">
        <v>191</v>
      </c>
      <c r="B56" s="6" t="s">
        <v>235</v>
      </c>
      <c r="C56" s="313"/>
      <c r="D56" s="313"/>
      <c r="E56" s="313"/>
      <c r="F56" s="6" t="s">
        <v>236</v>
      </c>
    </row>
    <row r="57" spans="1:6">
      <c r="A57" s="314"/>
      <c r="B57" s="5" t="s">
        <v>303</v>
      </c>
      <c r="C57" s="313"/>
      <c r="D57" s="313"/>
      <c r="E57" s="313"/>
      <c r="F57" s="5" t="s">
        <v>304</v>
      </c>
    </row>
    <row r="58" spans="1:6" ht="16.05" customHeight="1">
      <c r="A58" s="314" t="s">
        <v>191</v>
      </c>
      <c r="B58" s="6" t="s">
        <v>228</v>
      </c>
      <c r="C58" s="313"/>
      <c r="D58" s="313"/>
      <c r="E58" s="313"/>
      <c r="F58" s="313"/>
    </row>
    <row r="59" spans="1:6">
      <c r="A59" s="314"/>
      <c r="B59" s="5" t="s">
        <v>305</v>
      </c>
      <c r="C59" s="313"/>
      <c r="D59" s="313"/>
      <c r="E59" s="313"/>
      <c r="F59" s="313"/>
    </row>
    <row r="60" spans="1:6">
      <c r="A60" s="314" t="s">
        <v>192</v>
      </c>
      <c r="B60" s="313"/>
      <c r="C60" s="6" t="s">
        <v>239</v>
      </c>
      <c r="D60" s="313"/>
      <c r="E60" s="313"/>
      <c r="F60" s="313"/>
    </row>
    <row r="61" spans="1:6">
      <c r="A61" s="314"/>
      <c r="B61" s="313"/>
      <c r="C61" s="5" t="s">
        <v>306</v>
      </c>
      <c r="D61" s="313"/>
      <c r="E61" s="313"/>
      <c r="F61" s="313"/>
    </row>
    <row r="62" spans="1:6" ht="16.05" customHeight="1"/>
    <row r="63" spans="1:6">
      <c r="A63" s="5" t="s">
        <v>58</v>
      </c>
      <c r="B63" s="5">
        <v>74</v>
      </c>
    </row>
    <row r="64" spans="1:6">
      <c r="A64" s="5" t="s">
        <v>68</v>
      </c>
      <c r="B64" s="5">
        <v>54</v>
      </c>
    </row>
    <row r="65" spans="1:2" ht="16.05" customHeight="1">
      <c r="A65" s="233" t="s">
        <v>193</v>
      </c>
      <c r="B65" s="233"/>
    </row>
    <row r="66" spans="1:2" ht="16.05" customHeight="1"/>
    <row r="67" spans="1:2">
      <c r="A67" s="5" t="s">
        <v>61</v>
      </c>
      <c r="B67" s="5">
        <v>75</v>
      </c>
    </row>
    <row r="68" spans="1:2">
      <c r="A68" s="5" t="s">
        <v>64</v>
      </c>
      <c r="B68" s="5">
        <v>72</v>
      </c>
    </row>
    <row r="69" spans="1:2" ht="16.05" customHeight="1">
      <c r="A69" s="233" t="s">
        <v>193</v>
      </c>
      <c r="B69" s="233"/>
    </row>
    <row r="70" spans="1:2" ht="16.05" customHeight="1"/>
    <row r="71" spans="1:2">
      <c r="A71" s="5" t="s">
        <v>66</v>
      </c>
      <c r="B71" s="5">
        <v>67</v>
      </c>
    </row>
    <row r="72" spans="1:2">
      <c r="A72" s="5" t="s">
        <v>56</v>
      </c>
      <c r="B72" s="5">
        <v>79</v>
      </c>
    </row>
    <row r="73" spans="1:2" ht="16.05" customHeight="1">
      <c r="A73" s="233" t="s">
        <v>193</v>
      </c>
      <c r="B73" s="233"/>
    </row>
    <row r="74" spans="1:2" ht="16.05" customHeight="1"/>
    <row r="75" spans="1:2">
      <c r="A75" s="5" t="s">
        <v>44</v>
      </c>
      <c r="B75" s="5">
        <v>93</v>
      </c>
    </row>
    <row r="76" spans="1:2">
      <c r="A76" s="5" t="s">
        <v>51</v>
      </c>
      <c r="B76" s="5">
        <v>86</v>
      </c>
    </row>
    <row r="77" spans="1:2" ht="16.05" customHeight="1">
      <c r="A77" s="233" t="s">
        <v>193</v>
      </c>
      <c r="B77" s="233"/>
    </row>
    <row r="78" spans="1:2" ht="16.05" customHeight="1"/>
    <row r="79" spans="1:2" ht="30" customHeight="1">
      <c r="A79" s="5" t="s">
        <v>63</v>
      </c>
      <c r="B79" s="5">
        <v>70</v>
      </c>
    </row>
    <row r="80" spans="1:2">
      <c r="A80" s="5" t="s">
        <v>65</v>
      </c>
      <c r="B80" s="5">
        <v>77</v>
      </c>
    </row>
    <row r="81" spans="1:2" ht="16.05" customHeight="1">
      <c r="A81" s="233" t="s">
        <v>193</v>
      </c>
      <c r="B81" s="233"/>
    </row>
    <row r="82" spans="1:2" ht="16.05" customHeight="1"/>
    <row r="83" spans="1:2">
      <c r="A83" s="5" t="s">
        <v>59</v>
      </c>
      <c r="B83" s="5">
        <v>91</v>
      </c>
    </row>
    <row r="84" spans="1:2">
      <c r="A84" s="5" t="s">
        <v>57</v>
      </c>
      <c r="B84" s="5">
        <v>94</v>
      </c>
    </row>
    <row r="85" spans="1:2" ht="16.05" customHeight="1">
      <c r="A85" s="233" t="s">
        <v>193</v>
      </c>
      <c r="B85" s="233"/>
    </row>
    <row r="86" spans="1:2" ht="16.05" customHeight="1"/>
    <row r="87" spans="1:2">
      <c r="A87" s="5" t="s">
        <v>40</v>
      </c>
      <c r="B87" s="5">
        <v>80</v>
      </c>
    </row>
    <row r="88" spans="1:2">
      <c r="A88" s="5" t="s">
        <v>48</v>
      </c>
      <c r="B88" s="5">
        <v>59</v>
      </c>
    </row>
    <row r="89" spans="1:2" ht="16.05" customHeight="1">
      <c r="A89" s="233" t="s">
        <v>193</v>
      </c>
      <c r="B89" s="233"/>
    </row>
    <row r="90" spans="1:2" ht="16.05" customHeight="1"/>
    <row r="91" spans="1:2">
      <c r="A91" s="5" t="s">
        <v>41</v>
      </c>
      <c r="B91" s="5">
        <v>81</v>
      </c>
    </row>
    <row r="92" spans="1:2">
      <c r="A92" s="5" t="s">
        <v>10</v>
      </c>
      <c r="B92" s="5">
        <v>85</v>
      </c>
    </row>
    <row r="93" spans="1:2" ht="16.05" customHeight="1">
      <c r="A93" s="233" t="s">
        <v>193</v>
      </c>
      <c r="B93" s="233"/>
    </row>
    <row r="94" spans="1:2" ht="16.05" customHeight="1"/>
    <row r="95" spans="1:2">
      <c r="A95" s="5" t="s">
        <v>62</v>
      </c>
      <c r="B95" s="5">
        <v>74</v>
      </c>
    </row>
    <row r="96" spans="1:2">
      <c r="A96" s="5" t="s">
        <v>67</v>
      </c>
      <c r="B96" s="5">
        <v>79</v>
      </c>
    </row>
    <row r="97" spans="1:2" ht="16.05" customHeight="1">
      <c r="A97" s="233" t="s">
        <v>193</v>
      </c>
      <c r="B97" s="233"/>
    </row>
    <row r="98" spans="1:2" ht="16.05" customHeight="1"/>
    <row r="99" spans="1:2" ht="30" customHeight="1">
      <c r="A99" s="5" t="s">
        <v>46</v>
      </c>
      <c r="B99" s="5">
        <v>77</v>
      </c>
    </row>
    <row r="100" spans="1:2">
      <c r="A100" s="5" t="s">
        <v>43</v>
      </c>
      <c r="B100" s="5">
        <v>79</v>
      </c>
    </row>
    <row r="101" spans="1:2" ht="16.05" customHeight="1">
      <c r="A101" s="233" t="s">
        <v>193</v>
      </c>
      <c r="B101" s="233"/>
    </row>
    <row r="102" spans="1:2" ht="16.05" customHeight="1"/>
    <row r="103" spans="1:2">
      <c r="A103" s="5" t="s">
        <v>50</v>
      </c>
      <c r="B103" s="5">
        <v>67</v>
      </c>
    </row>
    <row r="104" spans="1:2">
      <c r="A104" s="5" t="s">
        <v>47</v>
      </c>
      <c r="B104" s="5">
        <v>61</v>
      </c>
    </row>
    <row r="105" spans="1:2" ht="16.05" customHeight="1">
      <c r="A105" s="233" t="s">
        <v>193</v>
      </c>
      <c r="B105" s="233"/>
    </row>
    <row r="106" spans="1:2" ht="16.05" customHeight="1">
      <c r="A106" s="233"/>
      <c r="B106" s="233"/>
    </row>
  </sheetData>
  <mergeCells count="40">
    <mergeCell ref="A54:A55"/>
    <mergeCell ref="A56:A57"/>
    <mergeCell ref="A106:B106"/>
    <mergeCell ref="A65:B65"/>
    <mergeCell ref="A69:B69"/>
    <mergeCell ref="A73:B73"/>
    <mergeCell ref="A77:B77"/>
    <mergeCell ref="A101:B101"/>
    <mergeCell ref="A105:B105"/>
    <mergeCell ref="A81:B81"/>
    <mergeCell ref="A85:B85"/>
    <mergeCell ref="A89:B89"/>
    <mergeCell ref="A93:B93"/>
    <mergeCell ref="A97:B97"/>
    <mergeCell ref="A44:A45"/>
    <mergeCell ref="A46:A47"/>
    <mergeCell ref="B46:B47"/>
    <mergeCell ref="E46:E47"/>
    <mergeCell ref="A50:A51"/>
    <mergeCell ref="C50:C51"/>
    <mergeCell ref="E50:E51"/>
    <mergeCell ref="F46:F47"/>
    <mergeCell ref="A48:A49"/>
    <mergeCell ref="B48:B49"/>
    <mergeCell ref="C48:C49"/>
    <mergeCell ref="E48:E49"/>
    <mergeCell ref="F48:F49"/>
    <mergeCell ref="C56:C57"/>
    <mergeCell ref="D56:D57"/>
    <mergeCell ref="E56:E57"/>
    <mergeCell ref="A58:A59"/>
    <mergeCell ref="C58:C59"/>
    <mergeCell ref="D58:D59"/>
    <mergeCell ref="E58:E59"/>
    <mergeCell ref="F58:F59"/>
    <mergeCell ref="A60:A61"/>
    <mergeCell ref="B60:B61"/>
    <mergeCell ref="D60:D61"/>
    <mergeCell ref="E60:E61"/>
    <mergeCell ref="F60:F61"/>
  </mergeCells>
  <hyperlinks>
    <hyperlink ref="B14" r:id="rId1" display="file:///player/Ron-Anderson/Summary/4208" xr:uid="{F39D8728-AEE5-164D-9098-A4560E1842E0}"/>
    <hyperlink ref="B15" r:id="rId2" display="file:///player/Joel-Awich/Summary/31107" xr:uid="{243EA41C-B4AB-3B47-B4EE-B509FB652C67}"/>
    <hyperlink ref="B16" r:id="rId3" display="file:///player/Antoine-Dudit/Summary/78199" xr:uid="{1CF413AB-1769-5348-BB2C-C96EAB50DA81}"/>
    <hyperlink ref="B17" r:id="rId4" display="file:///player/Johan-Randriamananjara/Summary/103214" xr:uid="{75A20AA3-2767-C34A-8FF9-E977F9ED11C4}"/>
    <hyperlink ref="B18" r:id="rId5" display="file:///player/Benoit-Injai/Summary/111888" xr:uid="{09AEEA05-DB84-3347-987A-6063B124C990}"/>
    <hyperlink ref="B19" r:id="rId6" display="file:///player/Antoine-Wallez/Summary/30060" xr:uid="{220A9733-58A0-EF43-A64B-BA3F3A8013AF}"/>
    <hyperlink ref="B20" r:id="rId7" display="file:///player/Momar-Ndoye/Summary/106580" xr:uid="{7AFEE74A-4394-CB46-AAEA-53F619D7BD8B}"/>
    <hyperlink ref="B21" r:id="rId8" display="file:///player/Armand-Mensah/Summary/127519" xr:uid="{5C95DFDE-17FE-1449-B6CF-20AC92182B48}"/>
    <hyperlink ref="B22" r:id="rId9" display="file:///player/Paul-Bouloukouet/Summary/137817" xr:uid="{220502F8-0CF2-F146-85C8-DD4603579868}"/>
    <hyperlink ref="B23" r:id="rId10" display="file:///player/Izan-le-Meut/Summary/183100" xr:uid="{5E4BD75D-9AEB-DB43-BEA3-00A5C3247C7C}"/>
    <hyperlink ref="B24" r:id="rId11" display="file:///player/Desmond-Quincy-Jones/Summary/44470" xr:uid="{97D6A303-1A3E-7C4E-B9F1-7F5114478F5C}"/>
    <hyperlink ref="B30" r:id="rId12" display="file:///player/Cheick-Sekou-Conde/Summary/39751" xr:uid="{59DE15F5-82A2-9543-90FD-A67348AEDC9C}"/>
    <hyperlink ref="B31" r:id="rId13" display="file:///player/Joffrey-Sclear/Summary/110269" xr:uid="{72F7BC2C-DA5B-E647-9E6A-CD5B271ED166}"/>
    <hyperlink ref="B32" r:id="rId14" display="file:///player/Adrien-Sclear/Summary/156081" xr:uid="{2BD8A031-0ADD-8A4A-8A8B-52AA883A03F4}"/>
    <hyperlink ref="B33" r:id="rId15" display="file:///player/Kameronn-Selebangue/Summary/165266" xr:uid="{561756C5-8E12-E74A-B9F6-BC9E9DF031EE}"/>
    <hyperlink ref="B34" r:id="rId16" display="file:///player/Clement-Leberre/Summary/169334" xr:uid="{324271AE-24AB-594A-8F96-930773B09A6C}"/>
    <hyperlink ref="B35" r:id="rId17" display="file:///player/Lucas-Fontaine/Summary/54606" xr:uid="{FF88DB28-C475-3542-97F3-C0F4E441AFF8}"/>
    <hyperlink ref="B36" r:id="rId18" display="file:///player/Maxime-Djo-Ebala/Summary/81622" xr:uid="{32727C7E-546B-D844-B846-4A09F8F46DD5}"/>
    <hyperlink ref="B37" r:id="rId19" display="file:///player/Eliot-Thillier/Summary/175792" xr:uid="{D6DAD73B-A87B-1143-BCFC-5129206A15F4}"/>
    <hyperlink ref="B38" r:id="rId20" display="file:///player/Briag-Guegan/Summary/203796" xr:uid="{3BBDB22A-4F72-3D4D-A35A-F8E0C94CA3B2}"/>
    <hyperlink ref="B44" r:id="rId21" display="file:///player/Antoine-Dudit/Summary/78199" xr:uid="{FB66917B-4A5F-B04A-A663-E826B71FBDB4}"/>
    <hyperlink ref="C44" r:id="rId22" display="file:///player/Benoit-Injai/Summary/111888" xr:uid="{0C6BF17A-2950-9641-9709-92E4ABCCF556}"/>
    <hyperlink ref="D44" r:id="rId23" display="file:///player/Johan-Randriamananjara/Summary/103214" xr:uid="{261DEEFF-0691-D84F-9699-CD39E4C66CBB}"/>
    <hyperlink ref="E44" r:id="rId24" display="file:///player/Joel-Awich/Summary/31107" xr:uid="{5F2E4573-073E-DA45-8BC6-5264DF1E8F65}"/>
    <hyperlink ref="F44" r:id="rId25" display="file:///player/Ron-Anderson/Summary/4208" xr:uid="{BC39C272-B29E-A243-A5F3-FE64FE3CD77F}"/>
    <hyperlink ref="C46" r:id="rId26" display="file:///player/Paul-Bouloukouet/Summary/137817" xr:uid="{AAFCA980-99A1-AE42-9193-2BC3FE8588D7}"/>
    <hyperlink ref="D46" r:id="rId27" display="file:///player/Momar-Ndoye/Summary/106580" xr:uid="{0ACF9ADD-BA12-CF46-92F8-B0E5D6797705}"/>
    <hyperlink ref="D48" r:id="rId28" display="file:///player/Desmond-Quincy-Jones/Summary/44470" xr:uid="{037B68B5-0901-1440-8D28-9C9CD93F5C7F}"/>
    <hyperlink ref="B50" r:id="rId29" display="file:///player/Armand-Mensah/Summary/127519" xr:uid="{4AB4E922-58AA-1A45-9F57-7AAC50B6C873}"/>
    <hyperlink ref="D50" r:id="rId30" display="file:///player/Antoine-Wallez/Summary/30060" xr:uid="{A6877E65-E6D3-D149-B87F-8F3292E4F467}"/>
    <hyperlink ref="F50" r:id="rId31" display="file:///player/Izan-le-Meut/Summary/183100" xr:uid="{0C1F05E8-1EB6-574D-9835-F3B27ABA2635}"/>
    <hyperlink ref="B54" r:id="rId32" display="file:///player/Kameronn-Selebangue/Summary/165266" xr:uid="{F8BC4C07-C90A-8D47-9837-A69785D93897}"/>
    <hyperlink ref="C54" r:id="rId33" display="file:///player/Clement-Leberre/Summary/169334" xr:uid="{9C965FA6-5829-6E46-AB98-67615ECBE447}"/>
    <hyperlink ref="D54" r:id="rId34" display="file:///player/Joffrey-Sclear/Summary/110269" xr:uid="{1C44FE61-7DD3-5246-BE8D-E1A7DABE858C}"/>
    <hyperlink ref="E54" r:id="rId35" display="file:///player/Cheick-Sekou-Conde/Summary/39751" xr:uid="{B4A318E8-A456-C941-A43B-146FD35F066B}"/>
    <hyperlink ref="F54" r:id="rId36" display="file:///player/Adrien-Sclear/Summary/156081" xr:uid="{2DDA1FD3-12DD-4C46-86CC-52D6AE8BCF46}"/>
    <hyperlink ref="B56" r:id="rId37" display="file:///player/Eliot-Thillier/Summary/175792" xr:uid="{F5A0AF0F-815E-3E49-9DA1-E2F08433C485}"/>
    <hyperlink ref="F56" r:id="rId38" display="file:///player/Maxime-Djo-Ebala/Summary/81622" xr:uid="{F9E64AD9-B64E-E146-B1D3-099A6B0B30DC}"/>
    <hyperlink ref="B58" r:id="rId39" display="file:///player/Lucas-Fontaine/Summary/54606" xr:uid="{2281F207-D45E-7243-A618-DA305C9C8933}"/>
    <hyperlink ref="C60" r:id="rId40" display="file:///player/Briag-Guegan/Summary/203796" xr:uid="{E2B9FFC2-530F-174E-84A9-0A7875344E08}"/>
    <hyperlink ref="A65" r:id="rId41" display="file:///international/boxscore/2023-11-24/Centre-Federal-Du-Basket-Ball-at-Andrezieux-Boutheon/443359" xr:uid="{6D38CDF5-E7F8-B54F-A0FA-3B906C17A98D}"/>
    <hyperlink ref="A69" r:id="rId42" display="file:///international/boxscore/2023-11-24/SO-Maritime-Boulogne-at-FC-Mulhouse-Basket/443360" xr:uid="{128CB00C-4B44-D74F-AE4E-26408C408090}"/>
    <hyperlink ref="A73" r:id="rId43" display="file:///international/boxscore/2023-11-24/Hyeres-Toulon-at-Lyonso-Basket/443361" xr:uid="{1C97F6BD-FA79-CF45-8C81-AE309EB237FB}"/>
    <hyperlink ref="A77" r:id="rId44" display="file:///international/boxscore/2023-11-24/CEP-Lorient-at-Rueil-Athletic-Club/443511" xr:uid="{9A5BC55B-6D45-2F47-A56E-EA7EEEC15ECE}"/>
    <hyperlink ref="A81" r:id="rId45" display="file:///international/boxscore/2023-11-24/BC-Orchies-at-SO-Pont-De-Cheruy-Charvieu-Chavanoz/443358" xr:uid="{20DCE95A-5C6F-014A-8661-8115D9EB9BEC}"/>
    <hyperlink ref="A85" r:id="rId46" display="file:///international/boxscore/2023-11-24/Saint-Vallier-at-STB-Le-Havre/443362" xr:uid="{273C84C2-1450-EE45-9F8A-509043E87538}"/>
    <hyperlink ref="A89" r:id="rId47" display="file:///international/boxscore/2023-11-24/Toulouse-Basket-Club-at-Union-Basket-Chartres-Masculin/443515" xr:uid="{0F8D49D2-913A-A942-BF0D-05246B609191}"/>
    <hyperlink ref="A93" r:id="rId48" display="file:///international/boxscore/2023-11-24/Quimper-at-Union-Rennes-Basket/443512" xr:uid="{358AB573-D6F1-4D4D-A09F-EF56A6440366}"/>
    <hyperlink ref="A97" r:id="rId49" display="file:///international/boxscore/2023-11-24/Feurs-Enfants-du-Forez-at-Union-Sportive-Avignon/443357" xr:uid="{6F09B223-741F-D847-ABAC-F2D31541BA5A}"/>
    <hyperlink ref="A101" r:id="rId50" display="file:///international/boxscore/2023-11-24/AS-Loon-Plage-Basket-at-Union-Tarbes-Lourdes-Pyrennes-Basket/443513" xr:uid="{28C6AD06-87CB-0F40-98CB-1E87114DA074}"/>
    <hyperlink ref="A105" r:id="rId51" display="file:///international/boxscore/2023-11-24/Aurore-de-Vitre-at-Vendee-Challans-Basket/443514" xr:uid="{B6896DDF-CB89-1849-B10D-68E16371BC54}"/>
  </hyperlinks>
  <pageMargins left="0.7" right="0.7" top="0.75" bottom="0.75" header="0.3" footer="0.3"/>
  <pageSetup paperSize="9"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41C85-ED35-E24D-944A-1030EC0CC845}">
  <dimension ref="A1:R118"/>
  <sheetViews>
    <sheetView topLeftCell="A25" workbookViewId="0">
      <selection activeCell="G39" sqref="G39"/>
    </sheetView>
  </sheetViews>
  <sheetFormatPr baseColWidth="10" defaultRowHeight="15.6"/>
  <cols>
    <col min="1" max="1" width="27.19921875" bestFit="1" customWidth="1"/>
    <col min="2" max="2" width="19.69921875" bestFit="1" customWidth="1"/>
    <col min="3" max="3" width="14.69921875" bestFit="1" customWidth="1"/>
    <col min="4" max="4" width="15" bestFit="1" customWidth="1"/>
    <col min="5" max="5" width="17.296875" bestFit="1" customWidth="1"/>
    <col min="6" max="6" width="16" bestFit="1" customWidth="1"/>
    <col min="7" max="7" width="6.69921875" bestFit="1" customWidth="1"/>
    <col min="8" max="8" width="6" bestFit="1" customWidth="1"/>
    <col min="9" max="9" width="4.19921875" bestFit="1" customWidth="1"/>
    <col min="10" max="10" width="3.296875" bestFit="1" customWidth="1"/>
    <col min="11" max="11" width="3.5" bestFit="1" customWidth="1"/>
    <col min="12" max="12" width="3.796875" bestFit="1" customWidth="1"/>
    <col min="13" max="13" width="3.296875" bestFit="1" customWidth="1"/>
    <col min="14" max="14" width="2.796875" bestFit="1" customWidth="1"/>
    <col min="15" max="15" width="3.5" bestFit="1" customWidth="1"/>
    <col min="16" max="16" width="3.19921875" bestFit="1" customWidth="1"/>
    <col min="17" max="18" width="3.69921875" bestFit="1" customWidth="1"/>
  </cols>
  <sheetData>
    <row r="1" spans="1:18">
      <c r="A1" s="2"/>
      <c r="B1" s="2">
        <v>1</v>
      </c>
      <c r="C1" s="2">
        <v>2</v>
      </c>
      <c r="D1" s="2">
        <v>3</v>
      </c>
      <c r="E1" s="2">
        <v>4</v>
      </c>
      <c r="F1" s="2" t="s">
        <v>145</v>
      </c>
    </row>
    <row r="2" spans="1:18">
      <c r="A2" s="5" t="s">
        <v>350</v>
      </c>
      <c r="B2" s="5">
        <v>24</v>
      </c>
      <c r="C2" s="5">
        <v>11</v>
      </c>
      <c r="D2" s="5">
        <v>20</v>
      </c>
      <c r="E2" s="5">
        <v>13</v>
      </c>
      <c r="F2" s="5">
        <v>68</v>
      </c>
    </row>
    <row r="3" spans="1:18">
      <c r="A3" s="5" t="s">
        <v>351</v>
      </c>
      <c r="B3" s="5">
        <v>18</v>
      </c>
      <c r="C3" s="5">
        <v>17</v>
      </c>
      <c r="D3" s="5">
        <v>30</v>
      </c>
      <c r="E3" s="5">
        <v>18</v>
      </c>
      <c r="F3" s="5">
        <v>83</v>
      </c>
    </row>
    <row r="5" spans="1:18">
      <c r="A5" s="2" t="s">
        <v>146</v>
      </c>
      <c r="B5" s="2" t="s">
        <v>147</v>
      </c>
      <c r="C5" s="2" t="s">
        <v>148</v>
      </c>
      <c r="D5" s="2" t="s">
        <v>149</v>
      </c>
    </row>
    <row r="6" spans="1:18">
      <c r="A6" s="5" t="s">
        <v>225</v>
      </c>
      <c r="B6" s="5">
        <v>73</v>
      </c>
      <c r="C6" s="5" t="s">
        <v>352</v>
      </c>
      <c r="D6" s="5" t="s">
        <v>353</v>
      </c>
    </row>
    <row r="7" spans="1:18">
      <c r="A7" s="5" t="s">
        <v>354</v>
      </c>
      <c r="B7" s="5">
        <v>73</v>
      </c>
      <c r="C7" s="5" t="s">
        <v>353</v>
      </c>
      <c r="D7" s="5" t="s">
        <v>352</v>
      </c>
    </row>
    <row r="9" spans="1:18">
      <c r="A9" s="2" t="s">
        <v>151</v>
      </c>
      <c r="B9" s="2" t="s">
        <v>152</v>
      </c>
      <c r="C9" s="2" t="s">
        <v>153</v>
      </c>
      <c r="D9" s="2" t="s">
        <v>154</v>
      </c>
      <c r="E9" s="2" t="s">
        <v>155</v>
      </c>
    </row>
    <row r="10" spans="1:18">
      <c r="A10" s="5" t="s">
        <v>225</v>
      </c>
      <c r="B10" s="5" t="s">
        <v>355</v>
      </c>
      <c r="C10" s="5" t="s">
        <v>356</v>
      </c>
      <c r="D10" s="5" t="s">
        <v>357</v>
      </c>
      <c r="E10" s="5" t="s">
        <v>358</v>
      </c>
    </row>
    <row r="11" spans="1:18">
      <c r="A11" s="5" t="s">
        <v>354</v>
      </c>
      <c r="B11" s="5" t="s">
        <v>359</v>
      </c>
      <c r="C11" s="5" t="s">
        <v>360</v>
      </c>
      <c r="D11" s="5" t="s">
        <v>361</v>
      </c>
      <c r="E11" s="5" t="s">
        <v>362</v>
      </c>
    </row>
    <row r="13" spans="1:18">
      <c r="A13" s="2" t="s">
        <v>12</v>
      </c>
      <c r="B13" s="2" t="s">
        <v>100</v>
      </c>
      <c r="C13" s="2" t="s">
        <v>156</v>
      </c>
      <c r="D13" s="2" t="s">
        <v>157</v>
      </c>
      <c r="E13" s="2" t="s">
        <v>2</v>
      </c>
      <c r="F13" s="2" t="s">
        <v>158</v>
      </c>
      <c r="G13" s="2" t="s">
        <v>159</v>
      </c>
      <c r="H13" s="2" t="s">
        <v>160</v>
      </c>
      <c r="I13" s="2" t="s">
        <v>161</v>
      </c>
      <c r="J13" s="2" t="s">
        <v>162</v>
      </c>
      <c r="K13" s="2" t="s">
        <v>163</v>
      </c>
      <c r="L13" s="2" t="s">
        <v>164</v>
      </c>
      <c r="M13" s="2" t="s">
        <v>165</v>
      </c>
      <c r="N13" s="2" t="s">
        <v>119</v>
      </c>
      <c r="O13" s="2" t="s">
        <v>166</v>
      </c>
      <c r="P13" s="2" t="s">
        <v>167</v>
      </c>
      <c r="Q13" s="2" t="s">
        <v>168</v>
      </c>
      <c r="R13" s="2" t="s">
        <v>169</v>
      </c>
    </row>
    <row r="14" spans="1:18">
      <c r="A14" s="5">
        <v>14</v>
      </c>
      <c r="B14" s="6" t="s">
        <v>224</v>
      </c>
      <c r="C14" s="5" t="s">
        <v>171</v>
      </c>
      <c r="D14" s="5" t="s">
        <v>119</v>
      </c>
      <c r="E14" s="39">
        <v>0.96875</v>
      </c>
      <c r="F14" s="10">
        <v>45323</v>
      </c>
      <c r="G14" s="5" t="s">
        <v>176</v>
      </c>
      <c r="H14" s="5" t="s">
        <v>176</v>
      </c>
      <c r="I14" s="5" t="s">
        <v>363</v>
      </c>
      <c r="J14" s="5">
        <v>1</v>
      </c>
      <c r="K14" s="5">
        <v>3</v>
      </c>
      <c r="L14" s="5">
        <v>4</v>
      </c>
      <c r="M14" s="5">
        <v>2</v>
      </c>
      <c r="N14" s="5">
        <v>1</v>
      </c>
      <c r="O14" s="5">
        <v>0</v>
      </c>
      <c r="P14" s="5">
        <v>7</v>
      </c>
      <c r="Q14" s="5">
        <v>0</v>
      </c>
      <c r="R14" s="5">
        <v>2</v>
      </c>
    </row>
    <row r="15" spans="1:18">
      <c r="A15" s="5">
        <v>13</v>
      </c>
      <c r="B15" s="6" t="s">
        <v>227</v>
      </c>
      <c r="C15" s="5" t="s">
        <v>171</v>
      </c>
      <c r="D15" s="5" t="s">
        <v>172</v>
      </c>
      <c r="E15" s="38">
        <v>1.0215277777777778</v>
      </c>
      <c r="F15" s="10">
        <v>45444</v>
      </c>
      <c r="G15" s="5" t="s">
        <v>173</v>
      </c>
      <c r="H15" s="10">
        <v>45448</v>
      </c>
      <c r="I15" s="5" t="s">
        <v>364</v>
      </c>
      <c r="J15" s="5">
        <v>2</v>
      </c>
      <c r="K15" s="5">
        <v>2</v>
      </c>
      <c r="L15" s="5">
        <v>4</v>
      </c>
      <c r="M15" s="5">
        <v>3</v>
      </c>
      <c r="N15" s="5">
        <v>2</v>
      </c>
      <c r="O15" s="5">
        <v>0</v>
      </c>
      <c r="P15" s="5">
        <v>3</v>
      </c>
      <c r="Q15" s="5">
        <v>0</v>
      </c>
      <c r="R15" s="5">
        <v>7</v>
      </c>
    </row>
    <row r="16" spans="1:18">
      <c r="A16" s="5">
        <v>5</v>
      </c>
      <c r="B16" s="6" t="s">
        <v>230</v>
      </c>
      <c r="C16" s="5" t="s">
        <v>171</v>
      </c>
      <c r="D16" s="5" t="s">
        <v>178</v>
      </c>
      <c r="E16" s="38">
        <v>1.0590277777777779</v>
      </c>
      <c r="F16" s="10">
        <v>45353</v>
      </c>
      <c r="G16" s="5" t="s">
        <v>176</v>
      </c>
      <c r="H16" s="10">
        <v>45386</v>
      </c>
      <c r="I16" s="5" t="s">
        <v>365</v>
      </c>
      <c r="J16" s="5">
        <v>0</v>
      </c>
      <c r="K16" s="5">
        <v>2</v>
      </c>
      <c r="L16" s="5">
        <v>2</v>
      </c>
      <c r="M16" s="5">
        <v>4</v>
      </c>
      <c r="N16" s="5">
        <v>1</v>
      </c>
      <c r="O16" s="5">
        <v>1</v>
      </c>
      <c r="P16" s="5">
        <v>3</v>
      </c>
      <c r="Q16" s="5">
        <v>0</v>
      </c>
      <c r="R16" s="5">
        <v>8</v>
      </c>
    </row>
    <row r="17" spans="1:18">
      <c r="A17" s="5">
        <v>8</v>
      </c>
      <c r="B17" s="6" t="s">
        <v>234</v>
      </c>
      <c r="C17" s="5" t="s">
        <v>171</v>
      </c>
      <c r="D17" s="5" t="s">
        <v>182</v>
      </c>
      <c r="E17" s="39">
        <v>0.74861111111111101</v>
      </c>
      <c r="F17" s="10">
        <v>45508</v>
      </c>
      <c r="G17" s="10">
        <v>45383</v>
      </c>
      <c r="H17" s="5" t="s">
        <v>176</v>
      </c>
      <c r="I17" s="5" t="s">
        <v>366</v>
      </c>
      <c r="J17" s="5">
        <v>0</v>
      </c>
      <c r="K17" s="5">
        <v>2</v>
      </c>
      <c r="L17" s="5">
        <v>2</v>
      </c>
      <c r="M17" s="5">
        <v>2</v>
      </c>
      <c r="N17" s="5">
        <v>2</v>
      </c>
      <c r="O17" s="5">
        <v>1</v>
      </c>
      <c r="P17" s="5">
        <v>1</v>
      </c>
      <c r="Q17" s="5">
        <v>0</v>
      </c>
      <c r="R17" s="5">
        <v>9</v>
      </c>
    </row>
    <row r="18" spans="1:18">
      <c r="A18" s="5">
        <v>9</v>
      </c>
      <c r="B18" s="6" t="s">
        <v>232</v>
      </c>
      <c r="C18" s="5" t="s">
        <v>171</v>
      </c>
      <c r="D18" s="5" t="s">
        <v>180</v>
      </c>
      <c r="E18" s="39">
        <v>0.85138888888888886</v>
      </c>
      <c r="F18" s="10">
        <v>45413</v>
      </c>
      <c r="G18" s="10">
        <v>45352</v>
      </c>
      <c r="H18" s="10">
        <v>45323</v>
      </c>
      <c r="I18" s="5" t="s">
        <v>367</v>
      </c>
      <c r="J18" s="5">
        <v>0</v>
      </c>
      <c r="K18" s="5">
        <v>1</v>
      </c>
      <c r="L18" s="5">
        <v>1</v>
      </c>
      <c r="M18" s="5">
        <v>2</v>
      </c>
      <c r="N18" s="5">
        <v>2</v>
      </c>
      <c r="O18" s="5">
        <v>0</v>
      </c>
      <c r="P18" s="5">
        <v>0</v>
      </c>
      <c r="Q18" s="5">
        <v>0</v>
      </c>
      <c r="R18" s="5">
        <v>4</v>
      </c>
    </row>
    <row r="19" spans="1:18">
      <c r="A19" s="5">
        <v>7</v>
      </c>
      <c r="B19" s="6" t="s">
        <v>228</v>
      </c>
      <c r="C19" s="5" t="s">
        <v>185</v>
      </c>
      <c r="D19" s="5" t="s">
        <v>178</v>
      </c>
      <c r="E19" s="39">
        <v>0.60763888888888895</v>
      </c>
      <c r="F19" s="10">
        <v>45352</v>
      </c>
      <c r="G19" s="10">
        <v>45352</v>
      </c>
      <c r="H19" s="5" t="s">
        <v>176</v>
      </c>
      <c r="I19" s="5" t="s">
        <v>195</v>
      </c>
      <c r="J19" s="5">
        <v>0</v>
      </c>
      <c r="K19" s="5">
        <v>1</v>
      </c>
      <c r="L19" s="5">
        <v>1</v>
      </c>
      <c r="M19" s="5">
        <v>2</v>
      </c>
      <c r="N19" s="5">
        <v>3</v>
      </c>
      <c r="O19" s="5">
        <v>0</v>
      </c>
      <c r="P19" s="5">
        <v>3</v>
      </c>
      <c r="Q19" s="5">
        <v>1</v>
      </c>
      <c r="R19" s="5">
        <v>3</v>
      </c>
    </row>
    <row r="20" spans="1:18">
      <c r="A20" s="5">
        <v>15</v>
      </c>
      <c r="B20" s="6" t="s">
        <v>236</v>
      </c>
      <c r="C20" s="5" t="s">
        <v>185</v>
      </c>
      <c r="D20" s="5" t="s">
        <v>172</v>
      </c>
      <c r="E20" s="39">
        <v>0.69791666666666663</v>
      </c>
      <c r="F20" s="5" t="s">
        <v>183</v>
      </c>
      <c r="G20" s="5" t="s">
        <v>176</v>
      </c>
      <c r="H20" s="5" t="s">
        <v>176</v>
      </c>
      <c r="I20" s="5" t="s">
        <v>368</v>
      </c>
      <c r="J20" s="5">
        <v>2</v>
      </c>
      <c r="K20" s="5">
        <v>4</v>
      </c>
      <c r="L20" s="5">
        <v>6</v>
      </c>
      <c r="M20" s="5">
        <v>1</v>
      </c>
      <c r="N20" s="5">
        <v>3</v>
      </c>
      <c r="O20" s="5">
        <v>0</v>
      </c>
      <c r="P20" s="5">
        <v>0</v>
      </c>
      <c r="Q20" s="5">
        <v>0</v>
      </c>
      <c r="R20" s="5">
        <v>0</v>
      </c>
    </row>
    <row r="21" spans="1:18">
      <c r="A21" s="5">
        <v>4</v>
      </c>
      <c r="B21" s="6" t="s">
        <v>229</v>
      </c>
      <c r="C21" s="5" t="s">
        <v>185</v>
      </c>
      <c r="D21" s="5" t="s">
        <v>182</v>
      </c>
      <c r="E21" s="39">
        <v>0.96388888888888891</v>
      </c>
      <c r="F21" s="10">
        <v>45571</v>
      </c>
      <c r="G21" s="10">
        <v>45384</v>
      </c>
      <c r="H21" s="5" t="s">
        <v>176</v>
      </c>
      <c r="I21" s="5" t="s">
        <v>369</v>
      </c>
      <c r="J21" s="5">
        <v>1</v>
      </c>
      <c r="K21" s="5">
        <v>5</v>
      </c>
      <c r="L21" s="5">
        <v>6</v>
      </c>
      <c r="M21" s="5">
        <v>2</v>
      </c>
      <c r="N21" s="5">
        <v>2</v>
      </c>
      <c r="O21" s="5">
        <v>1</v>
      </c>
      <c r="P21" s="5">
        <v>3</v>
      </c>
      <c r="Q21" s="5">
        <v>0</v>
      </c>
      <c r="R21" s="5">
        <v>14</v>
      </c>
    </row>
    <row r="22" spans="1:18">
      <c r="A22" s="5" t="s">
        <v>128</v>
      </c>
      <c r="B22" s="6" t="s">
        <v>231</v>
      </c>
      <c r="C22" s="5" t="s">
        <v>185</v>
      </c>
      <c r="D22" s="5" t="s">
        <v>178</v>
      </c>
      <c r="E22" s="39">
        <v>0.84444444444444444</v>
      </c>
      <c r="F22" s="10">
        <v>45602</v>
      </c>
      <c r="G22" s="10">
        <v>45384</v>
      </c>
      <c r="H22" s="5" t="s">
        <v>173</v>
      </c>
      <c r="I22" s="5" t="s">
        <v>370</v>
      </c>
      <c r="J22" s="5">
        <v>1</v>
      </c>
      <c r="K22" s="5">
        <v>1</v>
      </c>
      <c r="L22" s="5">
        <v>2</v>
      </c>
      <c r="M22" s="5">
        <v>1</v>
      </c>
      <c r="N22" s="5">
        <v>1</v>
      </c>
      <c r="O22" s="5">
        <v>0</v>
      </c>
      <c r="P22" s="5">
        <v>1</v>
      </c>
      <c r="Q22" s="5">
        <v>0</v>
      </c>
      <c r="R22" s="5">
        <v>14</v>
      </c>
    </row>
    <row r="23" spans="1:18">
      <c r="A23" s="5" t="s">
        <v>128</v>
      </c>
      <c r="B23" s="6" t="s">
        <v>238</v>
      </c>
      <c r="C23" s="5" t="s">
        <v>185</v>
      </c>
      <c r="D23" s="5" t="s">
        <v>119</v>
      </c>
      <c r="E23" s="39">
        <v>6.1111111111111116E-2</v>
      </c>
      <c r="F23" s="5" t="s">
        <v>176</v>
      </c>
      <c r="G23" s="5" t="s">
        <v>176</v>
      </c>
      <c r="H23" s="5" t="s">
        <v>176</v>
      </c>
      <c r="I23" s="5" t="s">
        <v>195</v>
      </c>
      <c r="J23" s="5">
        <v>0</v>
      </c>
      <c r="K23" s="5">
        <v>0</v>
      </c>
      <c r="L23" s="5">
        <v>0</v>
      </c>
      <c r="M23" s="5">
        <v>0</v>
      </c>
      <c r="N23" s="5">
        <v>0</v>
      </c>
      <c r="O23" s="5">
        <v>0</v>
      </c>
      <c r="P23" s="5">
        <v>0</v>
      </c>
      <c r="Q23" s="5">
        <v>0</v>
      </c>
      <c r="R23" s="5">
        <v>0</v>
      </c>
    </row>
    <row r="24" spans="1:18">
      <c r="A24" s="5">
        <v>12</v>
      </c>
      <c r="B24" s="6" t="s">
        <v>235</v>
      </c>
      <c r="C24" s="5" t="s">
        <v>185</v>
      </c>
      <c r="D24" s="5" t="s">
        <v>178</v>
      </c>
      <c r="E24" s="39">
        <v>0.50902777777777775</v>
      </c>
      <c r="F24" s="10">
        <v>45385</v>
      </c>
      <c r="G24" s="10">
        <v>45292</v>
      </c>
      <c r="H24" s="5" t="s">
        <v>176</v>
      </c>
      <c r="I24" s="5" t="s">
        <v>371</v>
      </c>
      <c r="J24" s="5">
        <v>0</v>
      </c>
      <c r="K24" s="5">
        <v>3</v>
      </c>
      <c r="L24" s="5">
        <v>3</v>
      </c>
      <c r="M24" s="5">
        <v>1</v>
      </c>
      <c r="N24" s="5">
        <v>3</v>
      </c>
      <c r="O24" s="5">
        <v>1</v>
      </c>
      <c r="P24" s="5">
        <v>1</v>
      </c>
      <c r="Q24" s="5">
        <v>0</v>
      </c>
      <c r="R24" s="5">
        <v>7</v>
      </c>
    </row>
    <row r="25" spans="1:18">
      <c r="A25" s="5"/>
      <c r="B25" s="5" t="s">
        <v>13</v>
      </c>
      <c r="C25" s="5"/>
      <c r="D25" s="5"/>
      <c r="E25" s="5"/>
      <c r="F25" s="5"/>
      <c r="G25" s="5"/>
      <c r="H25" s="5"/>
      <c r="I25" s="5"/>
      <c r="J25" s="5">
        <v>1</v>
      </c>
      <c r="K25" s="5"/>
      <c r="L25" s="5">
        <v>1</v>
      </c>
      <c r="M25" s="5"/>
      <c r="N25" s="5"/>
      <c r="O25" s="5"/>
      <c r="P25" s="5"/>
      <c r="Q25" s="5"/>
      <c r="R25" s="5"/>
    </row>
    <row r="26" spans="1:18">
      <c r="A26" s="5"/>
      <c r="B26" s="5" t="s">
        <v>500</v>
      </c>
      <c r="C26" s="5"/>
      <c r="D26" s="5"/>
      <c r="E26" s="5">
        <v>200</v>
      </c>
      <c r="F26" s="5" t="s">
        <v>372</v>
      </c>
      <c r="G26" s="13">
        <v>44044</v>
      </c>
      <c r="H26" s="13">
        <v>41548</v>
      </c>
      <c r="I26" s="5" t="s">
        <v>373</v>
      </c>
      <c r="J26" s="5">
        <v>8</v>
      </c>
      <c r="K26" s="5">
        <v>24</v>
      </c>
      <c r="L26" s="5">
        <v>32</v>
      </c>
      <c r="M26" s="5">
        <v>20</v>
      </c>
      <c r="N26" s="5">
        <v>20</v>
      </c>
      <c r="O26" s="5">
        <v>4</v>
      </c>
      <c r="P26" s="5">
        <v>22</v>
      </c>
      <c r="Q26" s="5">
        <v>1</v>
      </c>
      <c r="R26" s="5">
        <v>68</v>
      </c>
    </row>
    <row r="27" spans="1:18">
      <c r="A27" s="5"/>
      <c r="B27" s="5"/>
      <c r="C27" s="5"/>
      <c r="D27" s="5"/>
      <c r="E27" s="5"/>
      <c r="F27" s="5" t="s">
        <v>374</v>
      </c>
      <c r="G27" s="5" t="s">
        <v>375</v>
      </c>
      <c r="H27" s="5" t="s">
        <v>376</v>
      </c>
      <c r="I27" s="5"/>
      <c r="J27" s="5"/>
      <c r="K27" s="5"/>
      <c r="L27" s="5"/>
      <c r="M27" s="5"/>
      <c r="N27" s="5"/>
      <c r="O27" s="5"/>
      <c r="P27" s="5"/>
      <c r="Q27" s="5"/>
      <c r="R27" s="5"/>
    </row>
    <row r="29" spans="1:18">
      <c r="A29" s="2" t="s">
        <v>12</v>
      </c>
      <c r="B29" s="2" t="s">
        <v>100</v>
      </c>
      <c r="C29" s="2" t="s">
        <v>156</v>
      </c>
      <c r="D29" s="2" t="s">
        <v>157</v>
      </c>
      <c r="E29" s="2" t="s">
        <v>2</v>
      </c>
      <c r="F29" s="2" t="s">
        <v>158</v>
      </c>
      <c r="G29" s="2" t="s">
        <v>159</v>
      </c>
      <c r="H29" s="2" t="s">
        <v>160</v>
      </c>
      <c r="I29" s="2" t="s">
        <v>161</v>
      </c>
      <c r="J29" s="2" t="s">
        <v>162</v>
      </c>
      <c r="K29" s="2" t="s">
        <v>163</v>
      </c>
      <c r="L29" s="2" t="s">
        <v>164</v>
      </c>
      <c r="M29" s="2" t="s">
        <v>165</v>
      </c>
      <c r="N29" s="2" t="s">
        <v>119</v>
      </c>
      <c r="O29" s="2" t="s">
        <v>166</v>
      </c>
      <c r="P29" s="2" t="s">
        <v>167</v>
      </c>
      <c r="Q29" s="2" t="s">
        <v>168</v>
      </c>
      <c r="R29" s="2" t="s">
        <v>169</v>
      </c>
    </row>
    <row r="30" spans="1:18">
      <c r="A30" s="5">
        <v>21</v>
      </c>
      <c r="B30" s="6" t="s">
        <v>377</v>
      </c>
      <c r="C30" s="5" t="s">
        <v>171</v>
      </c>
      <c r="D30" s="5" t="s">
        <v>180</v>
      </c>
      <c r="E30" s="38">
        <v>1.1958333333333333</v>
      </c>
      <c r="F30" s="10">
        <v>45509</v>
      </c>
      <c r="G30" s="5" t="s">
        <v>176</v>
      </c>
      <c r="H30" s="10">
        <v>45324</v>
      </c>
      <c r="I30" s="5" t="s">
        <v>378</v>
      </c>
      <c r="J30" s="5">
        <v>1</v>
      </c>
      <c r="K30" s="5">
        <v>2</v>
      </c>
      <c r="L30" s="5">
        <v>3</v>
      </c>
      <c r="M30" s="5">
        <v>3</v>
      </c>
      <c r="N30" s="5">
        <v>3</v>
      </c>
      <c r="O30" s="5">
        <v>1</v>
      </c>
      <c r="P30" s="5">
        <v>1</v>
      </c>
      <c r="Q30" s="5">
        <v>0</v>
      </c>
      <c r="R30" s="5">
        <v>12</v>
      </c>
    </row>
    <row r="31" spans="1:18">
      <c r="A31" s="5" t="s">
        <v>128</v>
      </c>
      <c r="B31" s="6" t="s">
        <v>379</v>
      </c>
      <c r="C31" s="5" t="s">
        <v>171</v>
      </c>
      <c r="D31" s="5" t="s">
        <v>178</v>
      </c>
      <c r="E31" s="38">
        <v>1.1097222222222223</v>
      </c>
      <c r="F31" s="10">
        <v>45601</v>
      </c>
      <c r="G31" s="10">
        <v>45508</v>
      </c>
      <c r="H31" s="10">
        <v>45448</v>
      </c>
      <c r="I31" s="5" t="s">
        <v>380</v>
      </c>
      <c r="J31" s="5">
        <v>0</v>
      </c>
      <c r="K31" s="5">
        <v>6</v>
      </c>
      <c r="L31" s="5">
        <v>6</v>
      </c>
      <c r="M31" s="5">
        <v>3</v>
      </c>
      <c r="N31" s="5">
        <v>1</v>
      </c>
      <c r="O31" s="5">
        <v>3</v>
      </c>
      <c r="P31" s="5">
        <v>2</v>
      </c>
      <c r="Q31" s="5">
        <v>0</v>
      </c>
      <c r="R31" s="5">
        <v>19</v>
      </c>
    </row>
    <row r="32" spans="1:18">
      <c r="A32" s="5" t="s">
        <v>128</v>
      </c>
      <c r="B32" s="6" t="s">
        <v>381</v>
      </c>
      <c r="C32" s="5" t="s">
        <v>171</v>
      </c>
      <c r="D32" s="5" t="s">
        <v>172</v>
      </c>
      <c r="E32" s="38">
        <v>1.5</v>
      </c>
      <c r="F32" s="10">
        <v>45569</v>
      </c>
      <c r="G32" s="10">
        <v>45446</v>
      </c>
      <c r="H32" s="5" t="s">
        <v>176</v>
      </c>
      <c r="I32" s="5" t="s">
        <v>221</v>
      </c>
      <c r="J32" s="5">
        <v>2</v>
      </c>
      <c r="K32" s="5">
        <v>8</v>
      </c>
      <c r="L32" s="5">
        <v>10</v>
      </c>
      <c r="M32" s="5">
        <v>3</v>
      </c>
      <c r="N32" s="5">
        <v>2</v>
      </c>
      <c r="O32" s="5">
        <v>1</v>
      </c>
      <c r="P32" s="5">
        <v>2</v>
      </c>
      <c r="Q32" s="5">
        <v>1</v>
      </c>
      <c r="R32" s="5">
        <v>11</v>
      </c>
    </row>
    <row r="33" spans="1:18">
      <c r="A33" s="5">
        <v>11</v>
      </c>
      <c r="B33" s="6" t="s">
        <v>382</v>
      </c>
      <c r="C33" s="5" t="s">
        <v>171</v>
      </c>
      <c r="D33" s="5" t="s">
        <v>182</v>
      </c>
      <c r="E33" s="38">
        <v>1.4055555555555557</v>
      </c>
      <c r="F33" s="10">
        <v>45539</v>
      </c>
      <c r="G33" s="10">
        <v>45476</v>
      </c>
      <c r="H33" s="10">
        <v>45385</v>
      </c>
      <c r="I33" s="5" t="s">
        <v>383</v>
      </c>
      <c r="J33" s="5">
        <v>1</v>
      </c>
      <c r="K33" s="5">
        <v>2</v>
      </c>
      <c r="L33" s="5">
        <v>3</v>
      </c>
      <c r="M33" s="5">
        <v>9</v>
      </c>
      <c r="N33" s="5">
        <v>1</v>
      </c>
      <c r="O33" s="5">
        <v>2</v>
      </c>
      <c r="P33" s="5">
        <v>1</v>
      </c>
      <c r="Q33" s="5">
        <v>1</v>
      </c>
      <c r="R33" s="5">
        <v>14</v>
      </c>
    </row>
    <row r="34" spans="1:18">
      <c r="A34" s="5" t="s">
        <v>128</v>
      </c>
      <c r="B34" s="6" t="s">
        <v>384</v>
      </c>
      <c r="C34" s="5" t="s">
        <v>171</v>
      </c>
      <c r="D34" s="5" t="s">
        <v>119</v>
      </c>
      <c r="E34" s="38">
        <v>1.4541666666666666</v>
      </c>
      <c r="F34" s="10">
        <v>45569</v>
      </c>
      <c r="G34" s="10">
        <v>45352</v>
      </c>
      <c r="H34" s="10">
        <v>45386</v>
      </c>
      <c r="I34" s="5" t="s">
        <v>385</v>
      </c>
      <c r="J34" s="5">
        <v>1</v>
      </c>
      <c r="K34" s="5">
        <v>2</v>
      </c>
      <c r="L34" s="5">
        <v>3</v>
      </c>
      <c r="M34" s="5">
        <v>2</v>
      </c>
      <c r="N34" s="5">
        <v>1</v>
      </c>
      <c r="O34" s="5">
        <v>2</v>
      </c>
      <c r="P34" s="5">
        <v>2</v>
      </c>
      <c r="Q34" s="5">
        <v>0</v>
      </c>
      <c r="R34" s="5">
        <v>13</v>
      </c>
    </row>
    <row r="35" spans="1:18">
      <c r="A35" s="5">
        <v>8</v>
      </c>
      <c r="B35" s="6" t="s">
        <v>386</v>
      </c>
      <c r="C35" s="5" t="s">
        <v>185</v>
      </c>
      <c r="D35" s="5" t="s">
        <v>119</v>
      </c>
      <c r="E35" s="39">
        <v>0.37916666666666665</v>
      </c>
      <c r="F35" s="5" t="s">
        <v>173</v>
      </c>
      <c r="G35" s="5" t="s">
        <v>173</v>
      </c>
      <c r="H35" s="5" t="s">
        <v>176</v>
      </c>
      <c r="I35" s="5" t="s">
        <v>387</v>
      </c>
      <c r="J35" s="5">
        <v>0</v>
      </c>
      <c r="K35" s="5">
        <v>1</v>
      </c>
      <c r="L35" s="5">
        <v>1</v>
      </c>
      <c r="M35" s="5">
        <v>0</v>
      </c>
      <c r="N35" s="5">
        <v>3</v>
      </c>
      <c r="O35" s="5">
        <v>1</v>
      </c>
      <c r="P35" s="5">
        <v>0</v>
      </c>
      <c r="Q35" s="5">
        <v>0</v>
      </c>
      <c r="R35" s="5">
        <v>0</v>
      </c>
    </row>
    <row r="36" spans="1:18">
      <c r="A36" s="5" t="s">
        <v>128</v>
      </c>
      <c r="B36" s="6" t="s">
        <v>388</v>
      </c>
      <c r="C36" s="5" t="s">
        <v>185</v>
      </c>
      <c r="D36" s="5" t="s">
        <v>178</v>
      </c>
      <c r="E36" s="39">
        <v>0.95763888888888893</v>
      </c>
      <c r="F36" s="10">
        <v>45569</v>
      </c>
      <c r="G36" s="10">
        <v>45413</v>
      </c>
      <c r="H36" s="10">
        <v>45385</v>
      </c>
      <c r="I36" s="5" t="s">
        <v>378</v>
      </c>
      <c r="J36" s="5">
        <v>4</v>
      </c>
      <c r="K36" s="5">
        <v>1</v>
      </c>
      <c r="L36" s="5">
        <v>5</v>
      </c>
      <c r="M36" s="5">
        <v>2</v>
      </c>
      <c r="N36" s="5">
        <v>3</v>
      </c>
      <c r="O36" s="5">
        <v>4</v>
      </c>
      <c r="P36" s="5">
        <v>3</v>
      </c>
      <c r="Q36" s="5">
        <v>0</v>
      </c>
      <c r="R36" s="5">
        <v>12</v>
      </c>
    </row>
    <row r="37" spans="1:18">
      <c r="A37" s="5">
        <v>7</v>
      </c>
      <c r="B37" s="6" t="s">
        <v>389</v>
      </c>
      <c r="C37" s="5" t="s">
        <v>185</v>
      </c>
      <c r="D37" s="5" t="s">
        <v>182</v>
      </c>
      <c r="E37" s="39">
        <v>0.33124999999999999</v>
      </c>
      <c r="F37" s="5" t="s">
        <v>183</v>
      </c>
      <c r="G37" s="5" t="s">
        <v>173</v>
      </c>
      <c r="H37" s="10">
        <v>45324</v>
      </c>
      <c r="I37" s="5" t="s">
        <v>390</v>
      </c>
      <c r="J37" s="5">
        <v>0</v>
      </c>
      <c r="K37" s="5">
        <v>0</v>
      </c>
      <c r="L37" s="5">
        <v>0</v>
      </c>
      <c r="M37" s="5">
        <v>0</v>
      </c>
      <c r="N37" s="5">
        <v>1</v>
      </c>
      <c r="O37" s="5">
        <v>0</v>
      </c>
      <c r="P37" s="5">
        <v>2</v>
      </c>
      <c r="Q37" s="5">
        <v>0</v>
      </c>
      <c r="R37" s="5">
        <v>2</v>
      </c>
    </row>
    <row r="38" spans="1:18">
      <c r="A38" s="5"/>
      <c r="B38" s="5" t="s">
        <v>13</v>
      </c>
      <c r="C38" s="5"/>
      <c r="D38" s="5"/>
      <c r="E38" s="5"/>
      <c r="F38" s="5"/>
      <c r="G38" s="5"/>
      <c r="H38" s="5"/>
      <c r="I38" s="5"/>
      <c r="J38" s="5">
        <v>2</v>
      </c>
      <c r="K38" s="5">
        <v>1</v>
      </c>
      <c r="L38" s="5">
        <v>3</v>
      </c>
      <c r="M38" s="5"/>
      <c r="N38" s="5"/>
      <c r="O38" s="5"/>
      <c r="P38" s="5">
        <v>1</v>
      </c>
      <c r="Q38" s="5"/>
      <c r="R38" s="5"/>
    </row>
    <row r="39" spans="1:18">
      <c r="A39" s="5"/>
      <c r="B39" s="5"/>
      <c r="C39" s="5"/>
      <c r="D39" s="5"/>
      <c r="E39" s="5">
        <v>200</v>
      </c>
      <c r="F39" s="5" t="s">
        <v>391</v>
      </c>
      <c r="G39" s="13">
        <v>11658</v>
      </c>
      <c r="H39" s="5" t="s">
        <v>392</v>
      </c>
      <c r="I39" s="5" t="s">
        <v>393</v>
      </c>
      <c r="J39" s="5">
        <v>11</v>
      </c>
      <c r="K39" s="5">
        <v>23</v>
      </c>
      <c r="L39" s="5">
        <v>34</v>
      </c>
      <c r="M39" s="5">
        <v>22</v>
      </c>
      <c r="N39" s="5">
        <v>15</v>
      </c>
      <c r="O39" s="5">
        <v>14</v>
      </c>
      <c r="P39" s="5">
        <v>14</v>
      </c>
      <c r="Q39" s="5">
        <v>2</v>
      </c>
      <c r="R39" s="5">
        <v>83</v>
      </c>
    </row>
    <row r="40" spans="1:18">
      <c r="A40" s="5"/>
      <c r="B40" s="5"/>
      <c r="C40" s="5"/>
      <c r="D40" s="5"/>
      <c r="E40" s="5"/>
      <c r="F40" s="5" t="s">
        <v>394</v>
      </c>
      <c r="G40" s="5" t="s">
        <v>395</v>
      </c>
      <c r="H40" s="5" t="s">
        <v>396</v>
      </c>
      <c r="I40" s="5"/>
      <c r="J40" s="5"/>
      <c r="K40" s="5"/>
      <c r="L40" s="5"/>
      <c r="M40" s="5"/>
      <c r="N40" s="5"/>
      <c r="O40" s="5"/>
      <c r="P40" s="5"/>
      <c r="Q40" s="5"/>
      <c r="R40" s="5"/>
    </row>
    <row r="42" spans="1:18">
      <c r="A42" s="2"/>
      <c r="B42" s="2" t="s">
        <v>178</v>
      </c>
      <c r="C42" s="2" t="s">
        <v>182</v>
      </c>
      <c r="D42" s="2" t="s">
        <v>180</v>
      </c>
      <c r="E42" s="2" t="s">
        <v>119</v>
      </c>
      <c r="F42" s="2" t="s">
        <v>172</v>
      </c>
    </row>
    <row r="43" spans="1:18" ht="31.2">
      <c r="A43" s="314" t="s">
        <v>190</v>
      </c>
      <c r="B43" s="6" t="s">
        <v>230</v>
      </c>
      <c r="C43" s="6" t="s">
        <v>234</v>
      </c>
      <c r="D43" s="6" t="s">
        <v>232</v>
      </c>
      <c r="E43" s="6" t="s">
        <v>224</v>
      </c>
      <c r="F43" s="6" t="s">
        <v>227</v>
      </c>
    </row>
    <row r="44" spans="1:18">
      <c r="A44" s="314"/>
      <c r="B44" s="5" t="s">
        <v>397</v>
      </c>
      <c r="C44" s="5" t="s">
        <v>398</v>
      </c>
      <c r="D44" s="5" t="s">
        <v>399</v>
      </c>
      <c r="E44" s="5" t="s">
        <v>400</v>
      </c>
      <c r="F44" s="5" t="s">
        <v>401</v>
      </c>
    </row>
    <row r="45" spans="1:18" ht="31.2">
      <c r="A45" s="314" t="s">
        <v>191</v>
      </c>
      <c r="B45" s="6" t="s">
        <v>231</v>
      </c>
      <c r="C45" s="6" t="s">
        <v>229</v>
      </c>
      <c r="D45" s="313"/>
      <c r="E45" s="313"/>
      <c r="F45" s="6" t="s">
        <v>236</v>
      </c>
    </row>
    <row r="46" spans="1:18">
      <c r="A46" s="314"/>
      <c r="B46" s="5" t="s">
        <v>402</v>
      </c>
      <c r="C46" s="5" t="s">
        <v>403</v>
      </c>
      <c r="D46" s="313"/>
      <c r="E46" s="313"/>
      <c r="F46" s="5" t="s">
        <v>404</v>
      </c>
    </row>
    <row r="47" spans="1:18">
      <c r="A47" s="314" t="s">
        <v>191</v>
      </c>
      <c r="B47" s="6" t="s">
        <v>228</v>
      </c>
      <c r="C47" s="313"/>
      <c r="D47" s="313"/>
      <c r="E47" s="313"/>
      <c r="F47" s="313"/>
    </row>
    <row r="48" spans="1:18">
      <c r="A48" s="314"/>
      <c r="B48" s="5" t="s">
        <v>405</v>
      </c>
      <c r="C48" s="313"/>
      <c r="D48" s="313"/>
      <c r="E48" s="313"/>
      <c r="F48" s="313"/>
    </row>
    <row r="49" spans="1:6">
      <c r="A49" s="314" t="s">
        <v>191</v>
      </c>
      <c r="B49" s="6" t="s">
        <v>235</v>
      </c>
      <c r="C49" s="313"/>
      <c r="D49" s="313"/>
      <c r="E49" s="313"/>
      <c r="F49" s="313"/>
    </row>
    <row r="50" spans="1:6">
      <c r="A50" s="314"/>
      <c r="B50" s="5" t="s">
        <v>406</v>
      </c>
      <c r="C50" s="313"/>
      <c r="D50" s="313"/>
      <c r="E50" s="313"/>
      <c r="F50" s="313"/>
    </row>
    <row r="51" spans="1:6">
      <c r="A51" s="314" t="s">
        <v>192</v>
      </c>
      <c r="B51" s="313"/>
      <c r="C51" s="313"/>
      <c r="D51" s="313"/>
      <c r="E51" s="6" t="s">
        <v>238</v>
      </c>
      <c r="F51" s="313"/>
    </row>
    <row r="52" spans="1:6">
      <c r="A52" s="314"/>
      <c r="B52" s="313"/>
      <c r="C52" s="313"/>
      <c r="D52" s="313"/>
      <c r="E52" s="5" t="s">
        <v>407</v>
      </c>
      <c r="F52" s="313"/>
    </row>
    <row r="54" spans="1:6">
      <c r="A54" s="2"/>
      <c r="B54" s="2" t="s">
        <v>178</v>
      </c>
      <c r="C54" s="2" t="s">
        <v>182</v>
      </c>
      <c r="D54" s="2" t="s">
        <v>180</v>
      </c>
      <c r="E54" s="2" t="s">
        <v>119</v>
      </c>
      <c r="F54" s="2" t="s">
        <v>172</v>
      </c>
    </row>
    <row r="55" spans="1:6" ht="16.95" customHeight="1">
      <c r="A55" s="314" t="s">
        <v>190</v>
      </c>
      <c r="B55" s="6" t="s">
        <v>379</v>
      </c>
      <c r="C55" s="6" t="s">
        <v>382</v>
      </c>
      <c r="D55" s="6" t="s">
        <v>377</v>
      </c>
      <c r="E55" s="6" t="s">
        <v>384</v>
      </c>
      <c r="F55" s="6" t="s">
        <v>381</v>
      </c>
    </row>
    <row r="56" spans="1:6">
      <c r="A56" s="314"/>
      <c r="B56" s="5" t="s">
        <v>408</v>
      </c>
      <c r="C56" s="5" t="s">
        <v>409</v>
      </c>
      <c r="D56" s="5" t="s">
        <v>410</v>
      </c>
      <c r="E56" s="5" t="s">
        <v>411</v>
      </c>
      <c r="F56" s="5" t="s">
        <v>412</v>
      </c>
    </row>
    <row r="57" spans="1:6">
      <c r="A57" s="314" t="s">
        <v>191</v>
      </c>
      <c r="B57" s="6" t="s">
        <v>388</v>
      </c>
      <c r="C57" s="313"/>
      <c r="D57" s="313"/>
      <c r="E57" s="313"/>
      <c r="F57" s="313"/>
    </row>
    <row r="58" spans="1:6" ht="16.05" customHeight="1">
      <c r="A58" s="314"/>
      <c r="B58" s="5" t="s">
        <v>413</v>
      </c>
      <c r="C58" s="313"/>
      <c r="D58" s="313"/>
      <c r="E58" s="313"/>
      <c r="F58" s="313"/>
    </row>
    <row r="59" spans="1:6">
      <c r="A59" s="314" t="s">
        <v>192</v>
      </c>
      <c r="B59" s="313"/>
      <c r="C59" s="6" t="s">
        <v>389</v>
      </c>
      <c r="D59" s="313"/>
      <c r="E59" s="6" t="s">
        <v>386</v>
      </c>
      <c r="F59" s="313"/>
    </row>
    <row r="60" spans="1:6" ht="16.05" customHeight="1">
      <c r="A60" s="314"/>
      <c r="B60" s="313"/>
      <c r="C60" s="5" t="s">
        <v>414</v>
      </c>
      <c r="D60" s="313"/>
      <c r="E60" s="5" t="s">
        <v>415</v>
      </c>
      <c r="F60" s="313"/>
    </row>
    <row r="62" spans="1:6" ht="16.05" customHeight="1">
      <c r="A62" s="5" t="s">
        <v>43</v>
      </c>
      <c r="B62" s="5">
        <v>63</v>
      </c>
    </row>
    <row r="63" spans="1:6">
      <c r="A63" s="5" t="s">
        <v>44</v>
      </c>
      <c r="B63" s="5">
        <v>87</v>
      </c>
    </row>
    <row r="64" spans="1:6" ht="16.05" customHeight="1">
      <c r="A64" s="233" t="s">
        <v>193</v>
      </c>
      <c r="B64" s="233"/>
    </row>
    <row r="66" spans="1:2" ht="16.05" customHeight="1">
      <c r="A66" s="5" t="s">
        <v>47</v>
      </c>
      <c r="B66" s="5">
        <v>83</v>
      </c>
    </row>
    <row r="67" spans="1:2">
      <c r="A67" s="5" t="s">
        <v>41</v>
      </c>
      <c r="B67" s="5">
        <v>68</v>
      </c>
    </row>
    <row r="68" spans="1:2" ht="16.05" customHeight="1">
      <c r="A68" s="233" t="s">
        <v>193</v>
      </c>
      <c r="B68" s="233"/>
    </row>
    <row r="70" spans="1:2" ht="16.05" customHeight="1">
      <c r="A70" s="5" t="s">
        <v>416</v>
      </c>
      <c r="B70" s="5">
        <v>80</v>
      </c>
    </row>
    <row r="71" spans="1:2">
      <c r="A71" s="5" t="s">
        <v>61</v>
      </c>
      <c r="B71" s="5">
        <v>103</v>
      </c>
    </row>
    <row r="72" spans="1:2" ht="16.05" customHeight="1">
      <c r="A72" s="233" t="s">
        <v>193</v>
      </c>
      <c r="B72" s="233"/>
    </row>
    <row r="74" spans="1:2" ht="16.05" customHeight="1">
      <c r="A74" s="5" t="s">
        <v>68</v>
      </c>
      <c r="B74" s="5">
        <v>77</v>
      </c>
    </row>
    <row r="75" spans="1:2">
      <c r="A75" s="5" t="s">
        <v>62</v>
      </c>
      <c r="B75" s="5">
        <v>88</v>
      </c>
    </row>
    <row r="76" spans="1:2" ht="16.05" customHeight="1">
      <c r="A76" s="233" t="s">
        <v>193</v>
      </c>
      <c r="B76" s="233"/>
    </row>
    <row r="78" spans="1:2" ht="16.05" customHeight="1">
      <c r="A78" s="5" t="s">
        <v>56</v>
      </c>
      <c r="B78" s="5">
        <v>81</v>
      </c>
    </row>
    <row r="79" spans="1:2">
      <c r="A79" s="5" t="s">
        <v>58</v>
      </c>
      <c r="B79" s="5">
        <v>76</v>
      </c>
    </row>
    <row r="80" spans="1:2" ht="16.05" customHeight="1">
      <c r="A80" s="233" t="s">
        <v>193</v>
      </c>
      <c r="B80" s="233"/>
    </row>
    <row r="82" spans="1:2" ht="16.05" customHeight="1">
      <c r="A82" s="5" t="s">
        <v>52</v>
      </c>
      <c r="B82" s="5">
        <v>81</v>
      </c>
    </row>
    <row r="83" spans="1:2">
      <c r="A83" s="5" t="s">
        <v>50</v>
      </c>
      <c r="B83" s="5">
        <v>76</v>
      </c>
    </row>
    <row r="84" spans="1:2" ht="16.05" customHeight="1">
      <c r="A84" s="233" t="s">
        <v>193</v>
      </c>
      <c r="B84" s="233"/>
    </row>
    <row r="86" spans="1:2" ht="16.05" customHeight="1">
      <c r="A86" s="5" t="s">
        <v>49</v>
      </c>
      <c r="B86" s="5">
        <v>73</v>
      </c>
    </row>
    <row r="87" spans="1:2">
      <c r="A87" s="5" t="s">
        <v>54</v>
      </c>
      <c r="B87" s="5">
        <v>71</v>
      </c>
    </row>
    <row r="88" spans="1:2">
      <c r="A88" s="313"/>
      <c r="B88" s="313"/>
    </row>
    <row r="90" spans="1:2" ht="16.05" customHeight="1">
      <c r="A90" s="5" t="s">
        <v>10</v>
      </c>
      <c r="B90" s="5">
        <v>69</v>
      </c>
    </row>
    <row r="91" spans="1:2">
      <c r="A91" s="5" t="s">
        <v>51</v>
      </c>
      <c r="B91" s="5">
        <v>59</v>
      </c>
    </row>
    <row r="92" spans="1:2" ht="16.05" customHeight="1">
      <c r="A92" s="233" t="s">
        <v>193</v>
      </c>
      <c r="B92" s="233"/>
    </row>
    <row r="94" spans="1:2" ht="16.05" customHeight="1">
      <c r="A94" s="5" t="s">
        <v>64</v>
      </c>
      <c r="B94" s="5">
        <v>74</v>
      </c>
    </row>
    <row r="95" spans="1:2">
      <c r="A95" s="5" t="s">
        <v>65</v>
      </c>
      <c r="B95" s="5">
        <v>92</v>
      </c>
    </row>
    <row r="96" spans="1:2" ht="16.05" customHeight="1">
      <c r="A96" s="233" t="s">
        <v>193</v>
      </c>
      <c r="B96" s="233"/>
    </row>
    <row r="98" spans="1:2" ht="16.05" customHeight="1">
      <c r="A98" s="5" t="s">
        <v>63</v>
      </c>
      <c r="B98" s="5">
        <v>74</v>
      </c>
    </row>
    <row r="99" spans="1:2">
      <c r="A99" s="5" t="s">
        <v>67</v>
      </c>
      <c r="B99" s="5">
        <v>67</v>
      </c>
    </row>
    <row r="100" spans="1:2" ht="16.05" customHeight="1">
      <c r="A100" s="233" t="s">
        <v>193</v>
      </c>
      <c r="B100" s="233"/>
    </row>
    <row r="102" spans="1:2" ht="16.05" customHeight="1">
      <c r="A102" s="5" t="s">
        <v>59</v>
      </c>
      <c r="B102" s="5">
        <v>73</v>
      </c>
    </row>
    <row r="103" spans="1:2">
      <c r="A103" s="5" t="s">
        <v>60</v>
      </c>
      <c r="B103" s="5">
        <v>81</v>
      </c>
    </row>
    <row r="104" spans="1:2" ht="16.05" customHeight="1">
      <c r="A104" s="233" t="s">
        <v>193</v>
      </c>
      <c r="B104" s="233"/>
    </row>
    <row r="106" spans="1:2" ht="16.05" customHeight="1">
      <c r="A106" s="5" t="s">
        <v>57</v>
      </c>
      <c r="B106" s="5">
        <v>77</v>
      </c>
    </row>
    <row r="107" spans="1:2">
      <c r="A107" s="5" t="s">
        <v>66</v>
      </c>
      <c r="B107" s="5">
        <v>70</v>
      </c>
    </row>
    <row r="108" spans="1:2" ht="16.05" customHeight="1">
      <c r="A108" s="233" t="s">
        <v>193</v>
      </c>
      <c r="B108" s="233"/>
    </row>
    <row r="110" spans="1:2" ht="16.05" customHeight="1">
      <c r="A110" s="5" t="s">
        <v>48</v>
      </c>
      <c r="B110" s="5">
        <v>79</v>
      </c>
    </row>
    <row r="111" spans="1:2" ht="27.6">
      <c r="A111" s="5" t="s">
        <v>46</v>
      </c>
      <c r="B111" s="5">
        <v>86</v>
      </c>
    </row>
    <row r="112" spans="1:2" ht="16.05" customHeight="1">
      <c r="A112" s="233" t="s">
        <v>193</v>
      </c>
      <c r="B112" s="233"/>
    </row>
    <row r="114" spans="1:2" ht="16.05" customHeight="1">
      <c r="A114" s="5" t="s">
        <v>37</v>
      </c>
      <c r="B114" s="5">
        <v>78</v>
      </c>
    </row>
    <row r="115" spans="1:2">
      <c r="A115" s="5" t="s">
        <v>40</v>
      </c>
      <c r="B115" s="5">
        <v>77</v>
      </c>
    </row>
    <row r="116" spans="1:2" ht="16.05" customHeight="1">
      <c r="A116" s="233" t="s">
        <v>193</v>
      </c>
      <c r="B116" s="233"/>
    </row>
    <row r="117" spans="1:2">
      <c r="A117" s="5"/>
      <c r="B117" s="5"/>
    </row>
    <row r="118" spans="1:2" ht="16.05" customHeight="1">
      <c r="A118" s="233"/>
      <c r="B118" s="233"/>
    </row>
  </sheetData>
  <mergeCells count="44">
    <mergeCell ref="F59:F60"/>
    <mergeCell ref="F57:F58"/>
    <mergeCell ref="F47:F48"/>
    <mergeCell ref="C49:C50"/>
    <mergeCell ref="F49:F50"/>
    <mergeCell ref="D47:D48"/>
    <mergeCell ref="E47:E48"/>
    <mergeCell ref="D49:D50"/>
    <mergeCell ref="E49:E50"/>
    <mergeCell ref="C51:C52"/>
    <mergeCell ref="D51:D52"/>
    <mergeCell ref="F51:F52"/>
    <mergeCell ref="A118:B118"/>
    <mergeCell ref="A43:A44"/>
    <mergeCell ref="D45:D46"/>
    <mergeCell ref="B59:B60"/>
    <mergeCell ref="A72:B72"/>
    <mergeCell ref="A76:B76"/>
    <mergeCell ref="A80:B80"/>
    <mergeCell ref="A84:B84"/>
    <mergeCell ref="A88:B88"/>
    <mergeCell ref="A92:B92"/>
    <mergeCell ref="A96:B96"/>
    <mergeCell ref="A100:B100"/>
    <mergeCell ref="A104:B104"/>
    <mergeCell ref="A108:B108"/>
    <mergeCell ref="A57:A58"/>
    <mergeCell ref="A59:A60"/>
    <mergeCell ref="A112:B112"/>
    <mergeCell ref="A116:B116"/>
    <mergeCell ref="E45:E46"/>
    <mergeCell ref="C47:C48"/>
    <mergeCell ref="B51:B52"/>
    <mergeCell ref="C57:C58"/>
    <mergeCell ref="D57:D58"/>
    <mergeCell ref="E57:E58"/>
    <mergeCell ref="D59:D60"/>
    <mergeCell ref="A55:A56"/>
    <mergeCell ref="A51:A52"/>
    <mergeCell ref="A45:A46"/>
    <mergeCell ref="A49:A50"/>
    <mergeCell ref="A47:A48"/>
    <mergeCell ref="A64:B64"/>
    <mergeCell ref="A68:B68"/>
  </mergeCells>
  <hyperlinks>
    <hyperlink ref="B14" r:id="rId1" display="file:///player/Cheick-Sekou-Conde/Summary/39751" xr:uid="{9466C129-3DFD-DC45-8408-7CDCE52E139C}"/>
    <hyperlink ref="B15" r:id="rId2" display="file:///player/Adrien-Sclear/Summary/156081" xr:uid="{31D1BDD9-73B6-244D-AF44-157EEA921F88}"/>
    <hyperlink ref="B16" r:id="rId3" display="file:///player/Kameronn-Selebangue/Summary/165266" xr:uid="{8D439BC5-1135-C744-96A8-6B7387479FA1}"/>
    <hyperlink ref="B17" r:id="rId4" display="file:///player/Clement-Leberre/Summary/169334" xr:uid="{1A542C1B-6A9B-2842-AF2B-B7EC0B159CCC}"/>
    <hyperlink ref="B18" r:id="rId5" display="file:///player/Ewan-Le-Carour/Summary/175277" xr:uid="{E93D4184-1CAB-6746-8291-595A6E1C8C3C}"/>
    <hyperlink ref="B19" r:id="rId6" display="file:///player/Lucas-Fontaine/Summary/54606" xr:uid="{1803C4DF-38E8-D747-B47E-6847ECE03827}"/>
    <hyperlink ref="B20" r:id="rId7" display="file:///player/Maxime-Djo-Ebala/Summary/81622" xr:uid="{85EFF7C2-27F3-C04B-ABCF-EFB663B0F773}"/>
    <hyperlink ref="B21" r:id="rId8" display="file:///player/Danny-Evans/Summary/107162" xr:uid="{8B8DBF2C-D2F7-0844-80C1-B0FC066CB420}"/>
    <hyperlink ref="B22" r:id="rId9" display="file:///player/Boukhary-Cissoko/Summary/127503" xr:uid="{22BB7D8D-4A76-8B46-9A13-1E5C8B50D8AF}"/>
    <hyperlink ref="B23" r:id="rId10" display="file:///player/Guigui-Maiga/Summary/155252" xr:uid="{3604D0F5-A187-E847-9CDE-5EF13831D9A9}"/>
    <hyperlink ref="B24" r:id="rId11" display="file:///player/Eliot-Thillier/Summary/175792" xr:uid="{D68C95B6-A9F3-B94F-A481-D171BF05C948}"/>
    <hyperlink ref="B30" r:id="rId12" display="file:///player/Vincent-Fandelet/Summary/29624" xr:uid="{65B5FA1A-068D-F746-BB8F-3D8D7E289061}"/>
    <hyperlink ref="B31" r:id="rId13" display="file:///player/Warren-Racine/Summary/91716" xr:uid="{4C052A19-2C44-AF4D-A9C9-3A46D3CBABA5}"/>
    <hyperlink ref="B32" r:id="rId14" display="file:///player/Josh-Ferguson/Summary/109343" xr:uid="{58F7E153-6644-A740-8974-05473F816DED}"/>
    <hyperlink ref="B33" r:id="rId15" display="file:///player/Hugo-Bequignon/Summary/176005" xr:uid="{75F4B6A2-27D8-C343-8A96-D0A2014FB023}"/>
    <hyperlink ref="B34" r:id="rId16" display="file:///player/Gaylor-Lobela/Summary/87632" xr:uid="{F6911CED-8FC6-C946-B148-56312BB4C7B0}"/>
    <hyperlink ref="B35" r:id="rId17" display="file:///player/Romain-Gregoire/Summary/33107" xr:uid="{34BBDAA7-1D0F-974E-958B-9BAA128E30E4}"/>
    <hyperlink ref="B36" r:id="rId18" display="file:///player/Killian-Incredule/Summary/87921" xr:uid="{3E2B902B-A309-5A4F-96F2-AE9F69D93A28}"/>
    <hyperlink ref="B37" r:id="rId19" display="file:///player/Alexis-Racine/Summary/166839" xr:uid="{B497DF9F-F224-DA41-B263-13307F8CA63C}"/>
    <hyperlink ref="B43" r:id="rId20" display="file:///player/Kameronn-Selebangue/Summary/165266" xr:uid="{C82BB983-DB82-BF4A-BDC7-25442A0A8B40}"/>
    <hyperlink ref="C43" r:id="rId21" display="file:///player/Clement-Leberre/Summary/169334" xr:uid="{81D9A800-E2B3-A64E-8308-73E835449372}"/>
    <hyperlink ref="D43" r:id="rId22" display="file:///player/Ewan-Le-Carour/Summary/175277" xr:uid="{F6DF85DA-332C-AC4F-8485-5EEB0BA63021}"/>
    <hyperlink ref="E43" r:id="rId23" display="file:///player/Cheick-Sekou-Conde/Summary/39751" xr:uid="{2C3ED2F6-D744-294A-AEE5-8F37113757FC}"/>
    <hyperlink ref="F43" r:id="rId24" display="file:///player/Adrien-Sclear/Summary/156081" xr:uid="{6E90EAE9-4ED0-FD4B-88EB-0DF625138AF0}"/>
    <hyperlink ref="B45" r:id="rId25" display="file:///player/Boukhary-Cissoko/Summary/127503" xr:uid="{0099658E-EEB8-8645-83F9-A33F48C59211}"/>
    <hyperlink ref="C45" r:id="rId26" display="file:///player/Danny-Evans/Summary/107162" xr:uid="{08262147-DC5B-9042-BF64-BA634A1AA23A}"/>
    <hyperlink ref="F45" r:id="rId27" display="file:///player/Maxime-Djo-Ebala/Summary/81622" xr:uid="{86E186AB-A7D7-D141-8C08-6EDC20A23BBC}"/>
    <hyperlink ref="B47" r:id="rId28" display="file:///player/Lucas-Fontaine/Summary/54606" xr:uid="{52D755B9-EE19-F64B-B774-06AB2E0DAD61}"/>
    <hyperlink ref="B49" r:id="rId29" display="file:///player/Eliot-Thillier/Summary/175792" xr:uid="{AF949FBB-ED2E-4C42-945A-A8E21BB515BC}"/>
    <hyperlink ref="E51" r:id="rId30" display="file:///player/Guigui-Maiga/Summary/155252" xr:uid="{71B33EB7-7844-2744-A304-730F5B33C94F}"/>
    <hyperlink ref="B55" r:id="rId31" display="file:///player/Warren-Racine/Summary/91716" xr:uid="{B0CB7DC2-5115-9D47-8B34-F2165440962D}"/>
    <hyperlink ref="C55" r:id="rId32" display="file:///player/Hugo-Bequignon/Summary/176005" xr:uid="{F8056145-62B7-E245-BE37-F044FED6D367}"/>
    <hyperlink ref="D55" r:id="rId33" display="file:///player/Vincent-Fandelet/Summary/29624" xr:uid="{01FB7A7A-DD77-C542-876B-5FC1BB48EDC0}"/>
    <hyperlink ref="E55" r:id="rId34" display="file:///player/Gaylor-Lobela/Summary/87632" xr:uid="{54D11957-23E7-BB40-B405-AA264ED959E9}"/>
    <hyperlink ref="F55" r:id="rId35" display="file:///player/Josh-Ferguson/Summary/109343" xr:uid="{75AACEC9-D20C-1C47-B2DF-CA3A6DBAAF2B}"/>
    <hyperlink ref="B57" r:id="rId36" display="file:///player/Killian-Incredule/Summary/87921" xr:uid="{9DDF9B70-8C28-5748-9709-4B837666609A}"/>
    <hyperlink ref="C59" r:id="rId37" display="file:///player/Alexis-Racine/Summary/166839" xr:uid="{BF979574-DAD6-354B-BD80-97BB84CBDB29}"/>
    <hyperlink ref="E59" r:id="rId38" display="file:///player/Romain-Gregoire/Summary/33107" xr:uid="{04EA2AB8-53F1-4749-9F09-4B2FDCFCDF21}"/>
    <hyperlink ref="A64" r:id="rId39" display="file:///international/boxscore/2024-02-06/Rueil-Athletic-Club-at-AS-Loon-Plage-Basket/443588" xr:uid="{8C590913-1DDB-1344-8674-11731053C1B1}"/>
    <hyperlink ref="A68" r:id="rId40" display="file:///international/boxscore/2024-02-06/Union-Rennes-Basket-at-Aurore-de-Vitre/443589" xr:uid="{5942D28D-4C94-F24D-B8F7-2E2B5A37D586}"/>
    <hyperlink ref="A72" r:id="rId41" display="file:///international/boxscore/2024-02-06/FC-Mulhouse-Basket-at-Besancon-BCD/443437" xr:uid="{E93A5627-9128-9840-ABB3-3FFC65302CC0}"/>
    <hyperlink ref="A76" r:id="rId42" display="file:///international/boxscore/2024-02-06/Union-Sportive-Avignon-at-Centre-Federal-Du-Basket-Ball/443434" xr:uid="{B0E583D4-C7B3-A14D-8EDE-BDD1E23A86CC}"/>
    <hyperlink ref="A80" r:id="rId43" display="file:///international/boxscore/2024-02-06/Andrezieux-Boutheon-at-Hyeres-Toulon/443436" xr:uid="{5966A7A6-128B-5348-AB88-37E3EF8EBBA9}"/>
    <hyperlink ref="A84" r:id="rId44" display="file:///international/boxscore/2024-02-06/Vendee-Challans-Basket-at-Les-Sables-Vendee-Basket/443591" xr:uid="{25155D7E-ECA1-3D43-B403-6E58FA98EC89}"/>
    <hyperlink ref="A92" r:id="rId45" display="file:///international/boxscore/2024-02-06/CEP-Lorient-at-Quimper/443594" xr:uid="{2942A665-BA30-8043-BDF2-175DA1564920}"/>
    <hyperlink ref="A96" r:id="rId46" display="file:///international/boxscore/2024-02-06/BC-Orchies-at-SO-Maritime-Boulogne/443435" xr:uid="{E3A83DEA-5158-3947-B8C4-79A119CD1710}"/>
    <hyperlink ref="A100" r:id="rId47" display="file:///international/boxscore/2024-02-06/Feurs-Enfants-du-Forez-at-SO-Pont-De-Cheruy-Charvieu-Chavanoz/443440" xr:uid="{F2AAC612-EFDF-094F-AEE2-94B5D769C439}"/>
    <hyperlink ref="A104" r:id="rId48" display="file:///international/boxscore/2024-02-06/Caen-Basket-Calvados-at-STB-Le-Havre/443439" xr:uid="{A9D90495-A356-4A49-9F2D-4A79F2808558}"/>
    <hyperlink ref="A108" r:id="rId49" display="file:///international/boxscore/2024-02-06/Lyonso-Basket-at-Saint-Vallier/443438" xr:uid="{972A818D-C604-1B40-AAF6-3F160DA05A2B}"/>
    <hyperlink ref="A112" r:id="rId50" display="file:///international/boxscore/2024-02-06/Union-Tarbes-Lourdes-Pyrennes-Basket-at-Toulouse-Basket-Club/443590" xr:uid="{73040D7A-D3AC-B441-AD8D-7A982E8445D0}"/>
    <hyperlink ref="A116" r:id="rId51" display="file:///international/boxscore/2024-02-06/Union-Basket-Chartres-Masculin-at-Union-Tours-Metropole-Basket/443592" xr:uid="{B3BD21BF-3B57-1846-911F-C06A78EAAC90}"/>
  </hyperlinks>
  <pageMargins left="0.7" right="0.7" top="0.75" bottom="0.75" header="0.3" footer="0.3"/>
  <pageSetup paperSize="9" orientation="portrait" horizontalDpi="0" verticalDpi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F9F63B-B865-BC49-903C-FAFF494BB993}">
  <dimension ref="A1:R106"/>
  <sheetViews>
    <sheetView topLeftCell="A7" workbookViewId="0">
      <selection activeCell="F26" sqref="F26:R26"/>
    </sheetView>
  </sheetViews>
  <sheetFormatPr baseColWidth="10" defaultRowHeight="15.6"/>
  <cols>
    <col min="1" max="1" width="27.19921875" bestFit="1" customWidth="1"/>
    <col min="2" max="2" width="19.69921875" bestFit="1" customWidth="1"/>
    <col min="3" max="3" width="14.796875" bestFit="1" customWidth="1"/>
    <col min="4" max="4" width="14.19921875" bestFit="1" customWidth="1"/>
    <col min="5" max="5" width="17.296875" bestFit="1" customWidth="1"/>
    <col min="6" max="6" width="16" bestFit="1" customWidth="1"/>
    <col min="7" max="8" width="6.69921875" bestFit="1" customWidth="1"/>
    <col min="9" max="9" width="4.19921875" bestFit="1" customWidth="1"/>
    <col min="10" max="10" width="3.296875" bestFit="1" customWidth="1"/>
    <col min="11" max="11" width="3.5" bestFit="1" customWidth="1"/>
    <col min="12" max="12" width="3.796875" bestFit="1" customWidth="1"/>
    <col min="13" max="13" width="3.296875" bestFit="1" customWidth="1"/>
    <col min="14" max="14" width="2.796875" bestFit="1" customWidth="1"/>
    <col min="15" max="15" width="3.5" bestFit="1" customWidth="1"/>
    <col min="16" max="16" width="3.19921875" bestFit="1" customWidth="1"/>
    <col min="17" max="18" width="3.69921875" bestFit="1" customWidth="1"/>
  </cols>
  <sheetData>
    <row r="1" spans="1:18">
      <c r="A1" s="2"/>
      <c r="B1" s="2">
        <v>1</v>
      </c>
      <c r="C1" s="2">
        <v>2</v>
      </c>
      <c r="D1" s="2">
        <v>3</v>
      </c>
      <c r="E1" s="2">
        <v>4</v>
      </c>
      <c r="F1" s="2" t="s">
        <v>145</v>
      </c>
    </row>
    <row r="2" spans="1:18">
      <c r="A2" s="5" t="s">
        <v>423</v>
      </c>
      <c r="B2" s="5">
        <v>23</v>
      </c>
      <c r="C2" s="5">
        <v>26</v>
      </c>
      <c r="D2" s="5">
        <v>22</v>
      </c>
      <c r="E2" s="5">
        <v>17</v>
      </c>
      <c r="F2" s="5">
        <v>88</v>
      </c>
    </row>
    <row r="3" spans="1:18">
      <c r="A3" s="5" t="s">
        <v>424</v>
      </c>
      <c r="B3" s="5">
        <v>21</v>
      </c>
      <c r="C3" s="5">
        <v>24</v>
      </c>
      <c r="D3" s="5">
        <v>22</v>
      </c>
      <c r="E3" s="5">
        <v>25</v>
      </c>
      <c r="F3" s="5">
        <v>92</v>
      </c>
    </row>
    <row r="5" spans="1:18">
      <c r="A5" s="2" t="s">
        <v>146</v>
      </c>
      <c r="B5" s="2" t="s">
        <v>147</v>
      </c>
      <c r="C5" s="2" t="s">
        <v>148</v>
      </c>
      <c r="D5" s="2" t="s">
        <v>149</v>
      </c>
    </row>
    <row r="6" spans="1:18">
      <c r="A6" s="5" t="s">
        <v>425</v>
      </c>
      <c r="B6" s="5">
        <v>84</v>
      </c>
      <c r="C6" s="5" t="s">
        <v>426</v>
      </c>
      <c r="D6" s="5" t="s">
        <v>427</v>
      </c>
    </row>
    <row r="7" spans="1:18">
      <c r="A7" s="5" t="s">
        <v>225</v>
      </c>
      <c r="B7" s="5">
        <v>84</v>
      </c>
      <c r="C7" s="5" t="s">
        <v>427</v>
      </c>
      <c r="D7" s="5" t="s">
        <v>426</v>
      </c>
    </row>
    <row r="9" spans="1:18">
      <c r="A9" s="2" t="s">
        <v>151</v>
      </c>
      <c r="B9" s="2" t="s">
        <v>152</v>
      </c>
      <c r="C9" s="2" t="s">
        <v>153</v>
      </c>
      <c r="D9" s="2" t="s">
        <v>154</v>
      </c>
      <c r="E9" s="2" t="s">
        <v>155</v>
      </c>
    </row>
    <row r="10" spans="1:18">
      <c r="A10" s="5" t="s">
        <v>425</v>
      </c>
      <c r="B10" s="5" t="s">
        <v>428</v>
      </c>
      <c r="C10" s="5" t="s">
        <v>429</v>
      </c>
      <c r="D10" s="5" t="s">
        <v>430</v>
      </c>
      <c r="E10" s="5" t="s">
        <v>431</v>
      </c>
    </row>
    <row r="11" spans="1:18">
      <c r="A11" s="5" t="s">
        <v>225</v>
      </c>
      <c r="B11" s="5" t="s">
        <v>432</v>
      </c>
      <c r="C11" s="5" t="s">
        <v>433</v>
      </c>
      <c r="D11" s="5" t="s">
        <v>434</v>
      </c>
      <c r="E11" s="5" t="s">
        <v>435</v>
      </c>
    </row>
    <row r="13" spans="1:18">
      <c r="A13" s="2" t="s">
        <v>12</v>
      </c>
      <c r="B13" s="2" t="s">
        <v>100</v>
      </c>
      <c r="C13" s="2" t="s">
        <v>156</v>
      </c>
      <c r="D13" s="2" t="s">
        <v>157</v>
      </c>
      <c r="E13" s="2" t="s">
        <v>2</v>
      </c>
      <c r="F13" s="2" t="s">
        <v>158</v>
      </c>
      <c r="G13" s="2" t="s">
        <v>159</v>
      </c>
      <c r="H13" s="2" t="s">
        <v>160</v>
      </c>
      <c r="I13" s="2" t="s">
        <v>161</v>
      </c>
      <c r="J13" s="2" t="s">
        <v>162</v>
      </c>
      <c r="K13" s="2" t="s">
        <v>163</v>
      </c>
      <c r="L13" s="2" t="s">
        <v>164</v>
      </c>
      <c r="M13" s="2" t="s">
        <v>165</v>
      </c>
      <c r="N13" s="2" t="s">
        <v>119</v>
      </c>
      <c r="O13" s="2" t="s">
        <v>166</v>
      </c>
      <c r="P13" s="2" t="s">
        <v>167</v>
      </c>
      <c r="Q13" s="2" t="s">
        <v>168</v>
      </c>
      <c r="R13" s="2" t="s">
        <v>169</v>
      </c>
    </row>
    <row r="14" spans="1:18">
      <c r="A14" s="5" t="s">
        <v>128</v>
      </c>
      <c r="B14" s="6" t="s">
        <v>436</v>
      </c>
      <c r="C14" s="5" t="s">
        <v>171</v>
      </c>
      <c r="D14" s="5" t="s">
        <v>180</v>
      </c>
      <c r="E14" s="38">
        <v>1.1479166666666667</v>
      </c>
      <c r="F14" s="10">
        <v>45632</v>
      </c>
      <c r="G14" s="10">
        <v>45477</v>
      </c>
      <c r="H14" s="5" t="s">
        <v>176</v>
      </c>
      <c r="I14" s="5" t="s">
        <v>437</v>
      </c>
      <c r="J14" s="5">
        <v>0</v>
      </c>
      <c r="K14" s="5">
        <v>3</v>
      </c>
      <c r="L14" s="5">
        <v>3</v>
      </c>
      <c r="M14" s="5">
        <v>2</v>
      </c>
      <c r="N14" s="5">
        <v>1</v>
      </c>
      <c r="O14" s="5">
        <v>1</v>
      </c>
      <c r="P14" s="5">
        <v>1</v>
      </c>
      <c r="Q14" s="5">
        <v>0</v>
      </c>
      <c r="R14" s="5">
        <v>16</v>
      </c>
    </row>
    <row r="15" spans="1:18">
      <c r="A15" s="5">
        <v>10</v>
      </c>
      <c r="B15" s="6" t="s">
        <v>438</v>
      </c>
      <c r="C15" s="5" t="s">
        <v>171</v>
      </c>
      <c r="D15" s="5" t="s">
        <v>178</v>
      </c>
      <c r="E15" s="38">
        <v>1.0374999999999999</v>
      </c>
      <c r="F15" s="10">
        <v>45385</v>
      </c>
      <c r="G15" s="5" t="s">
        <v>176</v>
      </c>
      <c r="H15" s="10">
        <v>45324</v>
      </c>
      <c r="I15" s="5" t="s">
        <v>437</v>
      </c>
      <c r="J15" s="5">
        <v>1</v>
      </c>
      <c r="K15" s="5">
        <v>2</v>
      </c>
      <c r="L15" s="5">
        <v>3</v>
      </c>
      <c r="M15" s="5">
        <v>7</v>
      </c>
      <c r="N15" s="5">
        <v>4</v>
      </c>
      <c r="O15" s="5">
        <v>4</v>
      </c>
      <c r="P15" s="5">
        <v>5</v>
      </c>
      <c r="Q15" s="5">
        <v>0</v>
      </c>
      <c r="R15" s="5">
        <v>8</v>
      </c>
    </row>
    <row r="16" spans="1:18">
      <c r="A16" s="5">
        <v>1</v>
      </c>
      <c r="B16" s="6" t="s">
        <v>439</v>
      </c>
      <c r="C16" s="5" t="s">
        <v>171</v>
      </c>
      <c r="D16" s="5" t="s">
        <v>182</v>
      </c>
      <c r="E16" s="39">
        <v>0.91388888888888886</v>
      </c>
      <c r="F16" s="5" t="s">
        <v>173</v>
      </c>
      <c r="G16" s="5" t="s">
        <v>173</v>
      </c>
      <c r="H16" s="10">
        <v>45323</v>
      </c>
      <c r="I16" s="5" t="s">
        <v>440</v>
      </c>
      <c r="J16" s="5">
        <v>0</v>
      </c>
      <c r="K16" s="5">
        <v>2</v>
      </c>
      <c r="L16" s="5">
        <v>2</v>
      </c>
      <c r="M16" s="5">
        <v>1</v>
      </c>
      <c r="N16" s="5">
        <v>2</v>
      </c>
      <c r="O16" s="5">
        <v>1</v>
      </c>
      <c r="P16" s="5">
        <v>6</v>
      </c>
      <c r="Q16" s="5">
        <v>0</v>
      </c>
      <c r="R16" s="5">
        <v>1</v>
      </c>
    </row>
    <row r="17" spans="1:18">
      <c r="A17" s="5">
        <v>9</v>
      </c>
      <c r="B17" s="6" t="s">
        <v>441</v>
      </c>
      <c r="C17" s="5" t="s">
        <v>171</v>
      </c>
      <c r="D17" s="5" t="s">
        <v>119</v>
      </c>
      <c r="E17" s="39">
        <v>0.84722222222222221</v>
      </c>
      <c r="F17" s="10">
        <v>45448</v>
      </c>
      <c r="G17" s="10">
        <v>45292</v>
      </c>
      <c r="H17" s="10">
        <v>45416</v>
      </c>
      <c r="I17" s="5" t="s">
        <v>442</v>
      </c>
      <c r="J17" s="5">
        <v>0</v>
      </c>
      <c r="K17" s="5">
        <v>2</v>
      </c>
      <c r="L17" s="5">
        <v>2</v>
      </c>
      <c r="M17" s="5">
        <v>2</v>
      </c>
      <c r="N17" s="5">
        <v>1</v>
      </c>
      <c r="O17" s="5">
        <v>1</v>
      </c>
      <c r="P17" s="5">
        <v>1</v>
      </c>
      <c r="Q17" s="5">
        <v>0</v>
      </c>
      <c r="R17" s="5">
        <v>15</v>
      </c>
    </row>
    <row r="18" spans="1:18">
      <c r="A18" s="5" t="s">
        <v>128</v>
      </c>
      <c r="B18" s="6" t="s">
        <v>443</v>
      </c>
      <c r="C18" s="5" t="s">
        <v>171</v>
      </c>
      <c r="D18" s="5" t="s">
        <v>172</v>
      </c>
      <c r="E18" s="39">
        <v>0.87083333333333324</v>
      </c>
      <c r="F18" s="10">
        <v>45292</v>
      </c>
      <c r="G18" s="5" t="s">
        <v>176</v>
      </c>
      <c r="H18" s="10">
        <v>45323</v>
      </c>
      <c r="I18" s="5" t="s">
        <v>196</v>
      </c>
      <c r="J18" s="5">
        <v>0</v>
      </c>
      <c r="K18" s="5">
        <v>3</v>
      </c>
      <c r="L18" s="5">
        <v>3</v>
      </c>
      <c r="M18" s="5">
        <v>1</v>
      </c>
      <c r="N18" s="5">
        <v>3</v>
      </c>
      <c r="O18" s="5">
        <v>0</v>
      </c>
      <c r="P18" s="5">
        <v>2</v>
      </c>
      <c r="Q18" s="5">
        <v>2</v>
      </c>
      <c r="R18" s="5">
        <v>3</v>
      </c>
    </row>
    <row r="19" spans="1:18">
      <c r="A19" s="5">
        <v>5</v>
      </c>
      <c r="B19" s="6" t="s">
        <v>444</v>
      </c>
      <c r="C19" s="5" t="s">
        <v>185</v>
      </c>
      <c r="D19" s="5" t="s">
        <v>182</v>
      </c>
      <c r="E19" s="39">
        <v>0.35486111111111113</v>
      </c>
      <c r="F19" s="10">
        <v>45413</v>
      </c>
      <c r="G19" s="10">
        <v>45413</v>
      </c>
      <c r="H19" s="5" t="s">
        <v>176</v>
      </c>
      <c r="I19" s="5" t="s">
        <v>445</v>
      </c>
      <c r="J19" s="5">
        <v>0</v>
      </c>
      <c r="K19" s="5">
        <v>0</v>
      </c>
      <c r="L19" s="5">
        <v>0</v>
      </c>
      <c r="M19" s="5">
        <v>1</v>
      </c>
      <c r="N19" s="5">
        <v>2</v>
      </c>
      <c r="O19" s="5">
        <v>0</v>
      </c>
      <c r="P19" s="5">
        <v>0</v>
      </c>
      <c r="Q19" s="5">
        <v>0</v>
      </c>
      <c r="R19" s="5">
        <v>3</v>
      </c>
    </row>
    <row r="20" spans="1:18">
      <c r="A20" s="5">
        <v>15</v>
      </c>
      <c r="B20" s="6" t="s">
        <v>446</v>
      </c>
      <c r="C20" s="5" t="s">
        <v>185</v>
      </c>
      <c r="D20" s="5" t="s">
        <v>119</v>
      </c>
      <c r="E20" s="39">
        <v>0.66319444444444442</v>
      </c>
      <c r="F20" s="5" t="s">
        <v>173</v>
      </c>
      <c r="G20" s="5" t="s">
        <v>176</v>
      </c>
      <c r="H20" s="5" t="s">
        <v>176</v>
      </c>
      <c r="I20" s="5" t="s">
        <v>364</v>
      </c>
      <c r="J20" s="5">
        <v>1</v>
      </c>
      <c r="K20" s="5">
        <v>2</v>
      </c>
      <c r="L20" s="5">
        <v>3</v>
      </c>
      <c r="M20" s="5">
        <v>2</v>
      </c>
      <c r="N20" s="5">
        <v>0</v>
      </c>
      <c r="O20" s="5">
        <v>1</v>
      </c>
      <c r="P20" s="5">
        <v>2</v>
      </c>
      <c r="Q20" s="5">
        <v>0</v>
      </c>
      <c r="R20" s="5">
        <v>0</v>
      </c>
    </row>
    <row r="21" spans="1:18">
      <c r="A21" s="5">
        <v>8</v>
      </c>
      <c r="B21" s="6" t="s">
        <v>447</v>
      </c>
      <c r="C21" s="5" t="s">
        <v>185</v>
      </c>
      <c r="D21" s="5" t="s">
        <v>178</v>
      </c>
      <c r="E21" s="39">
        <v>0.60416666666666663</v>
      </c>
      <c r="F21" s="10">
        <v>45476</v>
      </c>
      <c r="G21" s="10">
        <v>45384</v>
      </c>
      <c r="H21" s="10">
        <v>45324</v>
      </c>
      <c r="I21" s="5" t="s">
        <v>365</v>
      </c>
      <c r="J21" s="5">
        <v>0</v>
      </c>
      <c r="K21" s="5">
        <v>1</v>
      </c>
      <c r="L21" s="5">
        <v>1</v>
      </c>
      <c r="M21" s="5">
        <v>1</v>
      </c>
      <c r="N21" s="5">
        <v>1</v>
      </c>
      <c r="O21" s="5">
        <v>2</v>
      </c>
      <c r="P21" s="5">
        <v>0</v>
      </c>
      <c r="Q21" s="5">
        <v>0</v>
      </c>
      <c r="R21" s="5">
        <v>10</v>
      </c>
    </row>
    <row r="22" spans="1:18">
      <c r="A22" s="5">
        <v>12</v>
      </c>
      <c r="B22" s="6" t="s">
        <v>448</v>
      </c>
      <c r="C22" s="5" t="s">
        <v>185</v>
      </c>
      <c r="D22" s="5" t="s">
        <v>180</v>
      </c>
      <c r="E22" s="39">
        <v>0.56041666666666667</v>
      </c>
      <c r="F22" s="10">
        <v>45446</v>
      </c>
      <c r="G22" s="10">
        <v>45292</v>
      </c>
      <c r="H22" s="10">
        <v>45324</v>
      </c>
      <c r="I22" s="5" t="s">
        <v>449</v>
      </c>
      <c r="J22" s="5">
        <v>1</v>
      </c>
      <c r="K22" s="5">
        <v>3</v>
      </c>
      <c r="L22" s="5">
        <v>4</v>
      </c>
      <c r="M22" s="5">
        <v>1</v>
      </c>
      <c r="N22" s="5">
        <v>3</v>
      </c>
      <c r="O22" s="5">
        <v>1</v>
      </c>
      <c r="P22" s="5">
        <v>3</v>
      </c>
      <c r="Q22" s="5">
        <v>0</v>
      </c>
      <c r="R22" s="5">
        <v>9</v>
      </c>
    </row>
    <row r="23" spans="1:18">
      <c r="A23" s="5">
        <v>6</v>
      </c>
      <c r="B23" s="6" t="s">
        <v>450</v>
      </c>
      <c r="C23" s="5" t="s">
        <v>185</v>
      </c>
      <c r="D23" s="5" t="s">
        <v>182</v>
      </c>
      <c r="E23" s="39">
        <v>0.47222222222222227</v>
      </c>
      <c r="F23" s="10">
        <v>45384</v>
      </c>
      <c r="G23" s="10">
        <v>45384</v>
      </c>
      <c r="H23" s="10">
        <v>45323</v>
      </c>
      <c r="I23" s="5" t="s">
        <v>451</v>
      </c>
      <c r="J23" s="5">
        <v>0</v>
      </c>
      <c r="K23" s="5">
        <v>3</v>
      </c>
      <c r="L23" s="5">
        <v>3</v>
      </c>
      <c r="M23" s="5">
        <v>3</v>
      </c>
      <c r="N23" s="5">
        <v>2</v>
      </c>
      <c r="O23" s="5">
        <v>2</v>
      </c>
      <c r="P23" s="5">
        <v>1</v>
      </c>
      <c r="Q23" s="5">
        <v>0</v>
      </c>
      <c r="R23" s="5">
        <v>7</v>
      </c>
    </row>
    <row r="24" spans="1:18">
      <c r="A24" s="5">
        <v>13</v>
      </c>
      <c r="B24" s="6" t="s">
        <v>452</v>
      </c>
      <c r="C24" s="5" t="s">
        <v>185</v>
      </c>
      <c r="D24" s="5" t="s">
        <v>119</v>
      </c>
      <c r="E24" s="39">
        <v>0.86111111111111116</v>
      </c>
      <c r="F24" s="10">
        <v>45603</v>
      </c>
      <c r="G24" s="5" t="s">
        <v>183</v>
      </c>
      <c r="H24" s="10">
        <v>45414</v>
      </c>
      <c r="I24" s="5" t="s">
        <v>453</v>
      </c>
      <c r="J24" s="5">
        <v>1</v>
      </c>
      <c r="K24" s="5">
        <v>2</v>
      </c>
      <c r="L24" s="5">
        <v>3</v>
      </c>
      <c r="M24" s="5">
        <v>0</v>
      </c>
      <c r="N24" s="5">
        <v>1</v>
      </c>
      <c r="O24" s="5">
        <v>0</v>
      </c>
      <c r="P24" s="5">
        <v>1</v>
      </c>
      <c r="Q24" s="5">
        <v>0</v>
      </c>
      <c r="R24" s="5">
        <v>16</v>
      </c>
    </row>
    <row r="25" spans="1:18">
      <c r="A25" s="5"/>
      <c r="B25" s="5" t="s">
        <v>13</v>
      </c>
      <c r="C25" s="5"/>
      <c r="D25" s="5"/>
      <c r="E25" s="5"/>
      <c r="F25" s="5"/>
      <c r="G25" s="5"/>
      <c r="H25" s="5"/>
      <c r="I25" s="5"/>
      <c r="J25" s="5">
        <v>1</v>
      </c>
      <c r="K25" s="5">
        <v>1</v>
      </c>
      <c r="L25" s="5">
        <v>2</v>
      </c>
      <c r="M25" s="5"/>
      <c r="N25" s="5"/>
      <c r="O25" s="5"/>
      <c r="P25" s="5"/>
      <c r="Q25" s="5"/>
      <c r="R25" s="5"/>
    </row>
    <row r="26" spans="1:18">
      <c r="A26" s="5"/>
      <c r="B26" s="5"/>
      <c r="C26" s="5"/>
      <c r="D26" s="5"/>
      <c r="E26" s="5">
        <v>200</v>
      </c>
      <c r="F26" s="5" t="s">
        <v>454</v>
      </c>
      <c r="G26" s="13">
        <v>45962</v>
      </c>
      <c r="H26" s="5" t="s">
        <v>455</v>
      </c>
      <c r="I26" s="5" t="s">
        <v>456</v>
      </c>
      <c r="J26" s="5">
        <v>5</v>
      </c>
      <c r="K26" s="5">
        <v>24</v>
      </c>
      <c r="L26" s="5">
        <v>29</v>
      </c>
      <c r="M26" s="5">
        <v>21</v>
      </c>
      <c r="N26" s="5">
        <v>20</v>
      </c>
      <c r="O26" s="5">
        <v>13</v>
      </c>
      <c r="P26" s="5">
        <v>22</v>
      </c>
      <c r="Q26" s="5">
        <v>2</v>
      </c>
      <c r="R26" s="5">
        <v>88</v>
      </c>
    </row>
    <row r="27" spans="1:18">
      <c r="A27" s="5"/>
      <c r="B27" s="5"/>
      <c r="C27" s="5"/>
      <c r="D27" s="5"/>
      <c r="E27" s="5"/>
      <c r="F27" s="5" t="s">
        <v>457</v>
      </c>
      <c r="G27" s="5" t="s">
        <v>458</v>
      </c>
      <c r="H27" s="5" t="s">
        <v>459</v>
      </c>
      <c r="I27" s="5"/>
      <c r="J27" s="5"/>
      <c r="K27" s="5"/>
      <c r="L27" s="5"/>
      <c r="M27" s="5"/>
      <c r="N27" s="5"/>
      <c r="O27" s="5"/>
      <c r="P27" s="5"/>
      <c r="Q27" s="5"/>
      <c r="R27" s="5"/>
    </row>
    <row r="29" spans="1:18">
      <c r="A29" s="2" t="s">
        <v>12</v>
      </c>
      <c r="B29" s="2" t="s">
        <v>100</v>
      </c>
      <c r="C29" s="2" t="s">
        <v>156</v>
      </c>
      <c r="D29" s="2" t="s">
        <v>157</v>
      </c>
      <c r="E29" s="2" t="s">
        <v>2</v>
      </c>
      <c r="F29" s="2" t="s">
        <v>158</v>
      </c>
      <c r="G29" s="2" t="s">
        <v>159</v>
      </c>
      <c r="H29" s="2" t="s">
        <v>160</v>
      </c>
      <c r="I29" s="2" t="s">
        <v>161</v>
      </c>
      <c r="J29" s="2" t="s">
        <v>162</v>
      </c>
      <c r="K29" s="2" t="s">
        <v>163</v>
      </c>
      <c r="L29" s="2" t="s">
        <v>164</v>
      </c>
      <c r="M29" s="2" t="s">
        <v>165</v>
      </c>
      <c r="N29" s="2" t="s">
        <v>119</v>
      </c>
      <c r="O29" s="2" t="s">
        <v>166</v>
      </c>
      <c r="P29" s="2" t="s">
        <v>167</v>
      </c>
      <c r="Q29" s="2" t="s">
        <v>168</v>
      </c>
      <c r="R29" s="2" t="s">
        <v>169</v>
      </c>
    </row>
    <row r="30" spans="1:18">
      <c r="A30" s="5">
        <v>15</v>
      </c>
      <c r="B30" s="6" t="s">
        <v>236</v>
      </c>
      <c r="C30" s="5" t="s">
        <v>171</v>
      </c>
      <c r="D30" s="5" t="s">
        <v>172</v>
      </c>
      <c r="E30" s="39">
        <v>0.73888888888888893</v>
      </c>
      <c r="F30" s="5" t="s">
        <v>173</v>
      </c>
      <c r="G30" s="5" t="s">
        <v>173</v>
      </c>
      <c r="H30" s="5" t="s">
        <v>176</v>
      </c>
      <c r="I30" s="5" t="s">
        <v>460</v>
      </c>
      <c r="J30" s="5">
        <v>0</v>
      </c>
      <c r="K30" s="5">
        <v>2</v>
      </c>
      <c r="L30" s="5">
        <v>2</v>
      </c>
      <c r="M30" s="5">
        <v>0</v>
      </c>
      <c r="N30" s="5">
        <v>3</v>
      </c>
      <c r="O30" s="5">
        <v>2</v>
      </c>
      <c r="P30" s="5">
        <v>0</v>
      </c>
      <c r="Q30" s="5">
        <v>1</v>
      </c>
      <c r="R30" s="5">
        <v>0</v>
      </c>
    </row>
    <row r="31" spans="1:18">
      <c r="A31" s="5">
        <v>10</v>
      </c>
      <c r="B31" s="6" t="s">
        <v>226</v>
      </c>
      <c r="C31" s="5" t="s">
        <v>171</v>
      </c>
      <c r="D31" s="5" t="s">
        <v>119</v>
      </c>
      <c r="E31" s="38">
        <v>1.3104166666666666</v>
      </c>
      <c r="F31" s="13">
        <v>41456</v>
      </c>
      <c r="G31" s="5" t="s">
        <v>174</v>
      </c>
      <c r="H31" s="10">
        <v>45353</v>
      </c>
      <c r="I31" s="5" t="s">
        <v>461</v>
      </c>
      <c r="J31" s="5">
        <v>1</v>
      </c>
      <c r="K31" s="5">
        <v>6</v>
      </c>
      <c r="L31" s="5">
        <v>7</v>
      </c>
      <c r="M31" s="5">
        <v>5</v>
      </c>
      <c r="N31" s="5">
        <v>0</v>
      </c>
      <c r="O31" s="5">
        <v>4</v>
      </c>
      <c r="P31" s="5">
        <v>1</v>
      </c>
      <c r="Q31" s="5">
        <v>1</v>
      </c>
      <c r="R31" s="5">
        <v>16</v>
      </c>
    </row>
    <row r="32" spans="1:18">
      <c r="A32" s="5">
        <v>13</v>
      </c>
      <c r="B32" s="6" t="s">
        <v>227</v>
      </c>
      <c r="C32" s="5" t="s">
        <v>171</v>
      </c>
      <c r="D32" s="5" t="s">
        <v>180</v>
      </c>
      <c r="E32" s="38">
        <v>1.1840277777777779</v>
      </c>
      <c r="F32" s="10">
        <v>45571</v>
      </c>
      <c r="G32" s="10">
        <v>45352</v>
      </c>
      <c r="H32" s="10">
        <v>45353</v>
      </c>
      <c r="I32" s="5" t="s">
        <v>462</v>
      </c>
      <c r="J32" s="5">
        <v>0</v>
      </c>
      <c r="K32" s="5">
        <v>6</v>
      </c>
      <c r="L32" s="5">
        <v>6</v>
      </c>
      <c r="M32" s="5">
        <v>5</v>
      </c>
      <c r="N32" s="5">
        <v>4</v>
      </c>
      <c r="O32" s="5">
        <v>0</v>
      </c>
      <c r="P32" s="5">
        <v>2</v>
      </c>
      <c r="Q32" s="5">
        <v>0</v>
      </c>
      <c r="R32" s="5">
        <v>15</v>
      </c>
    </row>
    <row r="33" spans="1:18">
      <c r="A33" s="5">
        <v>5</v>
      </c>
      <c r="B33" s="6" t="s">
        <v>230</v>
      </c>
      <c r="C33" s="5" t="s">
        <v>171</v>
      </c>
      <c r="D33" s="5" t="s">
        <v>178</v>
      </c>
      <c r="E33" s="38">
        <v>1.0902777777777779</v>
      </c>
      <c r="F33" s="13">
        <v>41487</v>
      </c>
      <c r="G33" s="10">
        <v>45414</v>
      </c>
      <c r="H33" s="10">
        <v>45384</v>
      </c>
      <c r="I33" s="5" t="s">
        <v>463</v>
      </c>
      <c r="J33" s="5">
        <v>0</v>
      </c>
      <c r="K33" s="5">
        <v>1</v>
      </c>
      <c r="L33" s="5">
        <v>1</v>
      </c>
      <c r="M33" s="5">
        <v>5</v>
      </c>
      <c r="N33" s="5">
        <v>3</v>
      </c>
      <c r="O33" s="5">
        <v>1</v>
      </c>
      <c r="P33" s="5">
        <v>4</v>
      </c>
      <c r="Q33" s="5">
        <v>0</v>
      </c>
      <c r="R33" s="5">
        <v>20</v>
      </c>
    </row>
    <row r="34" spans="1:18">
      <c r="A34" s="5">
        <v>8</v>
      </c>
      <c r="B34" s="6" t="s">
        <v>234</v>
      </c>
      <c r="C34" s="5" t="s">
        <v>171</v>
      </c>
      <c r="D34" s="5" t="s">
        <v>182</v>
      </c>
      <c r="E34" s="38">
        <v>1.0138888888888888</v>
      </c>
      <c r="F34" s="10">
        <v>45509</v>
      </c>
      <c r="G34" s="10">
        <v>45415</v>
      </c>
      <c r="H34" s="10">
        <v>45385</v>
      </c>
      <c r="I34" s="5" t="s">
        <v>464</v>
      </c>
      <c r="J34" s="5">
        <v>1</v>
      </c>
      <c r="K34" s="5">
        <v>5</v>
      </c>
      <c r="L34" s="5">
        <v>6</v>
      </c>
      <c r="M34" s="5">
        <v>3</v>
      </c>
      <c r="N34" s="5">
        <v>1</v>
      </c>
      <c r="O34" s="5">
        <v>2</v>
      </c>
      <c r="P34" s="5">
        <v>3</v>
      </c>
      <c r="Q34" s="5">
        <v>0</v>
      </c>
      <c r="R34" s="5">
        <v>16</v>
      </c>
    </row>
    <row r="35" spans="1:18">
      <c r="A35" s="5">
        <v>14</v>
      </c>
      <c r="B35" s="6" t="s">
        <v>224</v>
      </c>
      <c r="C35" s="5" t="s">
        <v>185</v>
      </c>
      <c r="D35" s="5" t="s">
        <v>119</v>
      </c>
      <c r="E35" s="39">
        <v>0.31666666666666665</v>
      </c>
      <c r="F35" s="10">
        <v>45352</v>
      </c>
      <c r="G35" s="5" t="s">
        <v>173</v>
      </c>
      <c r="H35" s="10">
        <v>45324</v>
      </c>
      <c r="I35" s="5" t="s">
        <v>465</v>
      </c>
      <c r="J35" s="5">
        <v>1</v>
      </c>
      <c r="K35" s="5">
        <v>2</v>
      </c>
      <c r="L35" s="5">
        <v>3</v>
      </c>
      <c r="M35" s="5">
        <v>1</v>
      </c>
      <c r="N35" s="5">
        <v>0</v>
      </c>
      <c r="O35" s="5">
        <v>0</v>
      </c>
      <c r="P35" s="5">
        <v>1</v>
      </c>
      <c r="Q35" s="5">
        <v>0</v>
      </c>
      <c r="R35" s="5">
        <v>4</v>
      </c>
    </row>
    <row r="36" spans="1:18">
      <c r="A36" s="5">
        <v>7</v>
      </c>
      <c r="B36" s="6" t="s">
        <v>228</v>
      </c>
      <c r="C36" s="5" t="s">
        <v>185</v>
      </c>
      <c r="D36" s="5" t="s">
        <v>178</v>
      </c>
      <c r="E36" s="39">
        <v>0.57638888888888895</v>
      </c>
      <c r="F36" s="10">
        <v>45383</v>
      </c>
      <c r="G36" s="10">
        <v>45383</v>
      </c>
      <c r="H36" s="5" t="s">
        <v>176</v>
      </c>
      <c r="I36" s="5" t="s">
        <v>466</v>
      </c>
      <c r="J36" s="5">
        <v>0</v>
      </c>
      <c r="K36" s="5">
        <v>2</v>
      </c>
      <c r="L36" s="5">
        <v>2</v>
      </c>
      <c r="M36" s="5">
        <v>4</v>
      </c>
      <c r="N36" s="5">
        <v>2</v>
      </c>
      <c r="O36" s="5">
        <v>0</v>
      </c>
      <c r="P36" s="5">
        <v>4</v>
      </c>
      <c r="Q36" s="5">
        <v>0</v>
      </c>
      <c r="R36" s="5">
        <v>3</v>
      </c>
    </row>
    <row r="37" spans="1:18">
      <c r="A37" s="5">
        <v>11</v>
      </c>
      <c r="B37" s="6" t="s">
        <v>233</v>
      </c>
      <c r="C37" s="5" t="s">
        <v>185</v>
      </c>
      <c r="D37" s="5" t="s">
        <v>180</v>
      </c>
      <c r="E37" s="39">
        <v>0.81180555555555556</v>
      </c>
      <c r="F37" s="10">
        <v>45324</v>
      </c>
      <c r="G37" s="10">
        <v>45292</v>
      </c>
      <c r="H37" s="5" t="s">
        <v>176</v>
      </c>
      <c r="I37" s="5" t="s">
        <v>274</v>
      </c>
      <c r="J37" s="5">
        <v>0</v>
      </c>
      <c r="K37" s="5">
        <v>1</v>
      </c>
      <c r="L37" s="5">
        <v>1</v>
      </c>
      <c r="M37" s="5">
        <v>3</v>
      </c>
      <c r="N37" s="5">
        <v>3</v>
      </c>
      <c r="O37" s="5">
        <v>2</v>
      </c>
      <c r="P37" s="5">
        <v>1</v>
      </c>
      <c r="Q37" s="5">
        <v>0</v>
      </c>
      <c r="R37" s="5">
        <v>5</v>
      </c>
    </row>
    <row r="38" spans="1:18">
      <c r="A38" s="5">
        <v>9</v>
      </c>
      <c r="B38" s="6" t="s">
        <v>232</v>
      </c>
      <c r="C38" s="5" t="s">
        <v>185</v>
      </c>
      <c r="D38" s="5" t="s">
        <v>182</v>
      </c>
      <c r="E38" s="39">
        <v>0.72777777777777775</v>
      </c>
      <c r="F38" s="10">
        <v>45352</v>
      </c>
      <c r="G38" s="10">
        <v>45352</v>
      </c>
      <c r="H38" s="10">
        <v>45385</v>
      </c>
      <c r="I38" s="5" t="s">
        <v>467</v>
      </c>
      <c r="J38" s="5">
        <v>0</v>
      </c>
      <c r="K38" s="5">
        <v>0</v>
      </c>
      <c r="L38" s="5">
        <v>0</v>
      </c>
      <c r="M38" s="5">
        <v>4</v>
      </c>
      <c r="N38" s="5">
        <v>4</v>
      </c>
      <c r="O38" s="5">
        <v>2</v>
      </c>
      <c r="P38" s="5">
        <v>2</v>
      </c>
      <c r="Q38" s="5">
        <v>0</v>
      </c>
      <c r="R38" s="5">
        <v>6</v>
      </c>
    </row>
    <row r="39" spans="1:18">
      <c r="A39" s="5">
        <v>12</v>
      </c>
      <c r="B39" s="6" t="s">
        <v>235</v>
      </c>
      <c r="C39" s="5" t="s">
        <v>185</v>
      </c>
      <c r="D39" s="5" t="s">
        <v>178</v>
      </c>
      <c r="E39" s="39">
        <v>0.56319444444444444</v>
      </c>
      <c r="F39" s="10">
        <v>45354</v>
      </c>
      <c r="G39" s="10">
        <v>45292</v>
      </c>
      <c r="H39" s="5" t="s">
        <v>176</v>
      </c>
      <c r="I39" s="5" t="s">
        <v>196</v>
      </c>
      <c r="J39" s="5">
        <v>0</v>
      </c>
      <c r="K39" s="5">
        <v>0</v>
      </c>
      <c r="L39" s="5">
        <v>0</v>
      </c>
      <c r="M39" s="5">
        <v>1</v>
      </c>
      <c r="N39" s="5">
        <v>3</v>
      </c>
      <c r="O39" s="5">
        <v>0</v>
      </c>
      <c r="P39" s="5">
        <v>1</v>
      </c>
      <c r="Q39" s="5">
        <v>0</v>
      </c>
      <c r="R39" s="5">
        <v>7</v>
      </c>
    </row>
    <row r="40" spans="1:18">
      <c r="A40" s="5"/>
      <c r="B40" s="5" t="s">
        <v>13</v>
      </c>
      <c r="C40" s="5"/>
      <c r="D40" s="5"/>
      <c r="E40" s="5"/>
      <c r="F40" s="5"/>
      <c r="G40" s="5"/>
      <c r="H40" s="5"/>
      <c r="I40" s="5"/>
      <c r="J40" s="5"/>
      <c r="K40" s="5">
        <v>1</v>
      </c>
      <c r="L40" s="5">
        <v>1</v>
      </c>
      <c r="M40" s="5"/>
      <c r="N40" s="5"/>
      <c r="O40" s="5"/>
      <c r="P40" s="5">
        <v>1</v>
      </c>
      <c r="Q40" s="5"/>
      <c r="R40" s="5"/>
    </row>
    <row r="41" spans="1:18">
      <c r="A41" s="5"/>
      <c r="B41" s="5"/>
      <c r="C41" s="5"/>
      <c r="D41" s="5"/>
      <c r="E41" s="5">
        <v>200</v>
      </c>
      <c r="F41" s="5" t="s">
        <v>468</v>
      </c>
      <c r="G41" s="13">
        <v>46661</v>
      </c>
      <c r="H41" s="5" t="s">
        <v>469</v>
      </c>
      <c r="I41" s="5" t="s">
        <v>470</v>
      </c>
      <c r="J41" s="5">
        <v>3</v>
      </c>
      <c r="K41" s="5">
        <v>26</v>
      </c>
      <c r="L41" s="5">
        <v>29</v>
      </c>
      <c r="M41" s="5">
        <v>31</v>
      </c>
      <c r="N41" s="5">
        <v>23</v>
      </c>
      <c r="O41" s="5">
        <v>13</v>
      </c>
      <c r="P41" s="5">
        <v>20</v>
      </c>
      <c r="Q41" s="5">
        <v>2</v>
      </c>
      <c r="R41" s="5">
        <v>92</v>
      </c>
    </row>
    <row r="42" spans="1:18">
      <c r="A42" s="5"/>
      <c r="B42" s="5"/>
      <c r="C42" s="5"/>
      <c r="D42" s="5"/>
      <c r="E42" s="5"/>
      <c r="F42" s="5" t="s">
        <v>471</v>
      </c>
      <c r="G42" s="5" t="s">
        <v>472</v>
      </c>
      <c r="H42" s="5" t="s">
        <v>473</v>
      </c>
      <c r="I42" s="5"/>
      <c r="J42" s="5"/>
      <c r="K42" s="5"/>
      <c r="L42" s="5"/>
      <c r="M42" s="5"/>
      <c r="N42" s="5"/>
      <c r="O42" s="5"/>
      <c r="P42" s="5"/>
      <c r="Q42" s="5"/>
      <c r="R42" s="5"/>
    </row>
    <row r="44" spans="1:18">
      <c r="A44" s="2"/>
      <c r="B44" s="2" t="s">
        <v>178</v>
      </c>
      <c r="C44" s="2" t="s">
        <v>182</v>
      </c>
      <c r="D44" s="2" t="s">
        <v>180</v>
      </c>
      <c r="E44" s="2" t="s">
        <v>119</v>
      </c>
      <c r="F44" s="2" t="s">
        <v>172</v>
      </c>
    </row>
    <row r="45" spans="1:18" ht="31.2">
      <c r="A45" s="314" t="s">
        <v>190</v>
      </c>
      <c r="B45" s="6" t="s">
        <v>438</v>
      </c>
      <c r="C45" s="6" t="s">
        <v>439</v>
      </c>
      <c r="D45" s="6" t="s">
        <v>436</v>
      </c>
      <c r="E45" s="6" t="s">
        <v>441</v>
      </c>
      <c r="F45" s="6" t="s">
        <v>443</v>
      </c>
    </row>
    <row r="46" spans="1:18">
      <c r="A46" s="314"/>
      <c r="B46" s="5" t="s">
        <v>474</v>
      </c>
      <c r="C46" s="5" t="s">
        <v>475</v>
      </c>
      <c r="D46" s="5" t="s">
        <v>476</v>
      </c>
      <c r="E46" s="5" t="s">
        <v>477</v>
      </c>
      <c r="F46" s="5" t="s">
        <v>478</v>
      </c>
    </row>
    <row r="47" spans="1:18" ht="16.95" customHeight="1">
      <c r="A47" s="314" t="s">
        <v>191</v>
      </c>
      <c r="B47" s="6" t="s">
        <v>447</v>
      </c>
      <c r="C47" s="6" t="s">
        <v>450</v>
      </c>
      <c r="D47" s="6" t="s">
        <v>448</v>
      </c>
      <c r="E47" s="6" t="s">
        <v>452</v>
      </c>
      <c r="F47" s="313"/>
    </row>
    <row r="48" spans="1:18">
      <c r="A48" s="314"/>
      <c r="B48" s="5" t="s">
        <v>479</v>
      </c>
      <c r="C48" s="5" t="s">
        <v>480</v>
      </c>
      <c r="D48" s="5" t="s">
        <v>481</v>
      </c>
      <c r="E48" s="5" t="s">
        <v>482</v>
      </c>
      <c r="F48" s="313"/>
    </row>
    <row r="49" spans="1:6">
      <c r="A49" s="314" t="s">
        <v>191</v>
      </c>
      <c r="B49" s="313"/>
      <c r="C49" s="313"/>
      <c r="D49" s="313"/>
      <c r="E49" s="6" t="s">
        <v>446</v>
      </c>
      <c r="F49" s="313"/>
    </row>
    <row r="50" spans="1:6">
      <c r="A50" s="314"/>
      <c r="B50" s="313"/>
      <c r="C50" s="313"/>
      <c r="D50" s="313"/>
      <c r="E50" s="5" t="s">
        <v>483</v>
      </c>
      <c r="F50" s="313"/>
    </row>
    <row r="51" spans="1:6">
      <c r="A51" s="314" t="s">
        <v>192</v>
      </c>
      <c r="B51" s="313"/>
      <c r="C51" s="6" t="s">
        <v>444</v>
      </c>
      <c r="D51" s="313"/>
      <c r="E51" s="313"/>
      <c r="F51" s="313"/>
    </row>
    <row r="52" spans="1:6">
      <c r="A52" s="314"/>
      <c r="B52" s="313"/>
      <c r="C52" s="5" t="s">
        <v>484</v>
      </c>
      <c r="D52" s="313"/>
      <c r="E52" s="313"/>
      <c r="F52" s="313"/>
    </row>
    <row r="54" spans="1:6">
      <c r="A54" s="2"/>
      <c r="B54" s="2" t="s">
        <v>178</v>
      </c>
      <c r="C54" s="2" t="s">
        <v>182</v>
      </c>
      <c r="D54" s="2" t="s">
        <v>180</v>
      </c>
      <c r="E54" s="2" t="s">
        <v>119</v>
      </c>
      <c r="F54" s="2" t="s">
        <v>172</v>
      </c>
    </row>
    <row r="55" spans="1:6" ht="16.95" customHeight="1">
      <c r="A55" s="314" t="s">
        <v>190</v>
      </c>
      <c r="B55" s="6" t="s">
        <v>230</v>
      </c>
      <c r="C55" s="6" t="s">
        <v>234</v>
      </c>
      <c r="D55" s="6" t="s">
        <v>227</v>
      </c>
      <c r="E55" s="6" t="s">
        <v>226</v>
      </c>
      <c r="F55" s="6" t="s">
        <v>236</v>
      </c>
    </row>
    <row r="56" spans="1:6">
      <c r="A56" s="314"/>
      <c r="B56" s="5" t="s">
        <v>485</v>
      </c>
      <c r="C56" s="5" t="s">
        <v>486</v>
      </c>
      <c r="D56" s="5" t="s">
        <v>487</v>
      </c>
      <c r="E56" s="5" t="s">
        <v>488</v>
      </c>
      <c r="F56" s="5" t="s">
        <v>489</v>
      </c>
    </row>
    <row r="57" spans="1:6">
      <c r="A57" s="314" t="s">
        <v>191</v>
      </c>
      <c r="B57" s="6" t="s">
        <v>228</v>
      </c>
      <c r="C57" s="6" t="s">
        <v>232</v>
      </c>
      <c r="D57" s="6" t="s">
        <v>233</v>
      </c>
      <c r="E57" s="313"/>
      <c r="F57" s="313"/>
    </row>
    <row r="58" spans="1:6">
      <c r="A58" s="314"/>
      <c r="B58" s="5" t="s">
        <v>490</v>
      </c>
      <c r="C58" s="5" t="s">
        <v>491</v>
      </c>
      <c r="D58" s="5" t="s">
        <v>492</v>
      </c>
      <c r="E58" s="313"/>
      <c r="F58" s="313"/>
    </row>
    <row r="59" spans="1:6">
      <c r="A59" s="314" t="s">
        <v>191</v>
      </c>
      <c r="B59" s="6" t="s">
        <v>235</v>
      </c>
      <c r="C59" s="313"/>
      <c r="D59" s="313"/>
      <c r="E59" s="313"/>
      <c r="F59" s="313"/>
    </row>
    <row r="60" spans="1:6">
      <c r="A60" s="314"/>
      <c r="B60" s="5" t="s">
        <v>493</v>
      </c>
      <c r="C60" s="313"/>
      <c r="D60" s="313"/>
      <c r="E60" s="313"/>
      <c r="F60" s="313"/>
    </row>
    <row r="61" spans="1:6" ht="31.2">
      <c r="A61" s="314" t="s">
        <v>192</v>
      </c>
      <c r="B61" s="313"/>
      <c r="C61" s="313"/>
      <c r="D61" s="313"/>
      <c r="E61" s="6" t="s">
        <v>224</v>
      </c>
      <c r="F61" s="313"/>
    </row>
    <row r="62" spans="1:6">
      <c r="A62" s="314"/>
      <c r="B62" s="313"/>
      <c r="C62" s="313"/>
      <c r="D62" s="313"/>
      <c r="E62" s="5" t="s">
        <v>494</v>
      </c>
      <c r="F62" s="313"/>
    </row>
    <row r="64" spans="1:6">
      <c r="A64" s="5" t="s">
        <v>43</v>
      </c>
      <c r="B64" s="5">
        <v>82</v>
      </c>
    </row>
    <row r="65" spans="1:2">
      <c r="A65" s="5" t="s">
        <v>37</v>
      </c>
      <c r="B65" s="5">
        <v>77</v>
      </c>
    </row>
    <row r="66" spans="1:2" ht="16.05" customHeight="1">
      <c r="A66" s="233" t="s">
        <v>193</v>
      </c>
      <c r="B66" s="233"/>
    </row>
    <row r="68" spans="1:2">
      <c r="A68" s="5" t="s">
        <v>47</v>
      </c>
      <c r="B68" s="5">
        <v>63</v>
      </c>
    </row>
    <row r="69" spans="1:2" ht="16.05" customHeight="1">
      <c r="A69" s="5" t="s">
        <v>52</v>
      </c>
      <c r="B69" s="5">
        <v>64</v>
      </c>
    </row>
    <row r="70" spans="1:2" ht="16.05" customHeight="1">
      <c r="A70" s="233" t="s">
        <v>193</v>
      </c>
      <c r="B70" s="233"/>
    </row>
    <row r="72" spans="1:2">
      <c r="A72" s="5" t="s">
        <v>65</v>
      </c>
      <c r="B72" s="5">
        <v>75</v>
      </c>
    </row>
    <row r="73" spans="1:2">
      <c r="A73" s="5" t="s">
        <v>66</v>
      </c>
      <c r="B73" s="5">
        <v>74</v>
      </c>
    </row>
    <row r="74" spans="1:2" ht="16.05" customHeight="1">
      <c r="A74" s="233" t="s">
        <v>193</v>
      </c>
      <c r="B74" s="233"/>
    </row>
    <row r="76" spans="1:2">
      <c r="A76" s="5" t="s">
        <v>67</v>
      </c>
      <c r="B76" s="5">
        <v>67</v>
      </c>
    </row>
    <row r="77" spans="1:2">
      <c r="A77" s="5" t="s">
        <v>58</v>
      </c>
      <c r="B77" s="5">
        <v>72</v>
      </c>
    </row>
    <row r="78" spans="1:2" ht="16.05" customHeight="1">
      <c r="A78" s="233" t="s">
        <v>193</v>
      </c>
      <c r="B78" s="233"/>
    </row>
    <row r="80" spans="1:2">
      <c r="A80" s="5" t="s">
        <v>10</v>
      </c>
      <c r="B80" s="5">
        <v>81</v>
      </c>
    </row>
    <row r="81" spans="1:2">
      <c r="A81" s="5" t="s">
        <v>49</v>
      </c>
      <c r="B81" s="5">
        <v>67</v>
      </c>
    </row>
    <row r="82" spans="1:2" ht="16.05" customHeight="1">
      <c r="A82" s="233" t="s">
        <v>193</v>
      </c>
      <c r="B82" s="233"/>
    </row>
    <row r="84" spans="1:2">
      <c r="A84" s="5" t="s">
        <v>44</v>
      </c>
      <c r="B84" s="5">
        <v>94</v>
      </c>
    </row>
    <row r="85" spans="1:2">
      <c r="A85" s="5" t="s">
        <v>50</v>
      </c>
      <c r="B85" s="5">
        <v>81</v>
      </c>
    </row>
    <row r="86" spans="1:2" ht="16.05" customHeight="1">
      <c r="A86" s="233" t="s">
        <v>193</v>
      </c>
      <c r="B86" s="233"/>
    </row>
    <row r="88" spans="1:2">
      <c r="A88" s="5" t="s">
        <v>64</v>
      </c>
      <c r="B88" s="5">
        <v>102</v>
      </c>
    </row>
    <row r="89" spans="1:2">
      <c r="A89" s="5" t="s">
        <v>416</v>
      </c>
      <c r="B89" s="5">
        <v>91</v>
      </c>
    </row>
    <row r="90" spans="1:2" ht="16.05" customHeight="1">
      <c r="A90" s="233" t="s">
        <v>193</v>
      </c>
      <c r="B90" s="233"/>
    </row>
    <row r="92" spans="1:2" ht="27.6">
      <c r="A92" s="5" t="s">
        <v>63</v>
      </c>
      <c r="B92" s="5">
        <v>69</v>
      </c>
    </row>
    <row r="93" spans="1:2">
      <c r="A93" s="5" t="s">
        <v>59</v>
      </c>
      <c r="B93" s="5">
        <v>60</v>
      </c>
    </row>
    <row r="94" spans="1:2" ht="16.05" customHeight="1">
      <c r="A94" s="233" t="s">
        <v>193</v>
      </c>
      <c r="B94" s="233"/>
    </row>
    <row r="96" spans="1:2">
      <c r="A96" s="5" t="s">
        <v>48</v>
      </c>
      <c r="B96" s="5">
        <v>82</v>
      </c>
    </row>
    <row r="97" spans="1:2">
      <c r="A97" s="5" t="s">
        <v>54</v>
      </c>
      <c r="B97" s="5">
        <v>77</v>
      </c>
    </row>
    <row r="98" spans="1:2" ht="16.05" customHeight="1">
      <c r="A98" s="233" t="s">
        <v>193</v>
      </c>
      <c r="B98" s="233"/>
    </row>
    <row r="100" spans="1:2">
      <c r="A100" s="5" t="s">
        <v>41</v>
      </c>
      <c r="B100" s="5">
        <v>92</v>
      </c>
    </row>
    <row r="101" spans="1:2">
      <c r="A101" s="5" t="s">
        <v>40</v>
      </c>
      <c r="B101" s="5">
        <v>88</v>
      </c>
    </row>
    <row r="102" spans="1:2" ht="16.05" customHeight="1">
      <c r="A102" s="233" t="s">
        <v>193</v>
      </c>
      <c r="B102" s="233"/>
    </row>
    <row r="104" spans="1:2">
      <c r="A104" s="5" t="s">
        <v>62</v>
      </c>
      <c r="B104" s="5">
        <v>81</v>
      </c>
    </row>
    <row r="105" spans="1:2">
      <c r="A105" s="5" t="s">
        <v>61</v>
      </c>
      <c r="B105" s="5">
        <v>86</v>
      </c>
    </row>
    <row r="106" spans="1:2" ht="16.05" customHeight="1">
      <c r="A106" s="233" t="s">
        <v>193</v>
      </c>
      <c r="B106" s="233"/>
    </row>
  </sheetData>
  <mergeCells count="38">
    <mergeCell ref="A45:A46"/>
    <mergeCell ref="A47:A48"/>
    <mergeCell ref="A49:A50"/>
    <mergeCell ref="C49:C50"/>
    <mergeCell ref="D49:D50"/>
    <mergeCell ref="A55:A56"/>
    <mergeCell ref="A57:A58"/>
    <mergeCell ref="A59:A60"/>
    <mergeCell ref="D59:D60"/>
    <mergeCell ref="F49:F50"/>
    <mergeCell ref="A51:A52"/>
    <mergeCell ref="B51:B52"/>
    <mergeCell ref="E51:E52"/>
    <mergeCell ref="F51:F52"/>
    <mergeCell ref="A66:B66"/>
    <mergeCell ref="A70:B70"/>
    <mergeCell ref="E59:E60"/>
    <mergeCell ref="F59:F60"/>
    <mergeCell ref="A61:A62"/>
    <mergeCell ref="C61:C62"/>
    <mergeCell ref="D61:D62"/>
    <mergeCell ref="F61:F62"/>
    <mergeCell ref="C59:C60"/>
    <mergeCell ref="B61:B62"/>
    <mergeCell ref="F47:F48"/>
    <mergeCell ref="B49:B50"/>
    <mergeCell ref="D51:D52"/>
    <mergeCell ref="E57:E58"/>
    <mergeCell ref="F57:F58"/>
    <mergeCell ref="A94:B94"/>
    <mergeCell ref="A98:B98"/>
    <mergeCell ref="A102:B102"/>
    <mergeCell ref="A106:B106"/>
    <mergeCell ref="A74:B74"/>
    <mergeCell ref="A78:B78"/>
    <mergeCell ref="A82:B82"/>
    <mergeCell ref="A86:B86"/>
    <mergeCell ref="A90:B90"/>
  </mergeCells>
  <hyperlinks>
    <hyperlink ref="B14" r:id="rId1" display="file:///player/Max-Kouguere/Summary/25384" xr:uid="{CAB33A32-CDD6-014A-A03D-1BA9DC663E4E}"/>
    <hyperlink ref="B15" r:id="rId2" display="file:///player/Marc-Antoine-Pellin/Summary/28113" xr:uid="{5B110D52-B986-6B41-8C69-E19B5A07F92E}"/>
    <hyperlink ref="B16" r:id="rId3" display="file:///player/Ahmed-Doumbia/Summary/58438" xr:uid="{1762F5B2-C3C5-984C-B271-CFB9266410D5}"/>
    <hyperlink ref="B17" r:id="rId4" display="file:///player/Mezie-Offurum/Summary/132384" xr:uid="{71326D6C-A981-BF44-9941-7ECDA836853F}"/>
    <hyperlink ref="B18" r:id="rId5" display="file:///player/Angelo-Kouame/Summary/182445" xr:uid="{2BBE54EB-8668-6A44-81B7-9F53E5574107}"/>
    <hyperlink ref="B19" r:id="rId6" display="file:///player/Fabien-Ateba/Summary/29636" xr:uid="{4CBBCDDF-F713-8148-B031-DD3A0569B640}"/>
    <hyperlink ref="B20" r:id="rId7" display="file:///player/Valentin-Mukuna/Summary/30062" xr:uid="{97FC6E53-FA8C-E54F-804C-9AD5D5526A21}"/>
    <hyperlink ref="B21" r:id="rId8" display="file:///player/Thomas-Prost/Summary/43498" xr:uid="{3BFD5816-0EBF-B344-9567-FBD848E71F94}"/>
    <hyperlink ref="B22" r:id="rId9" display="file:///player/Calvin-Hippolyte/Summary/120298" xr:uid="{A4BF2E56-B608-A747-AB7A-CC70938CE68C}"/>
    <hyperlink ref="B23" r:id="rId10" display="file:///player/Florian-Fortas/Summary/127514" xr:uid="{B2A3B2EA-7978-7C4F-A9BC-CC74C5D3F8FF}"/>
    <hyperlink ref="B24" r:id="rId11" display="file:///player/Lucas-Thevenard/Summary/151955" xr:uid="{805688D2-BBFA-1F41-8389-455B1924C276}"/>
    <hyperlink ref="B30" r:id="rId12" display="file:///player/Maxime-Djo-Ebala/Summary/81622" xr:uid="{C33DD389-14A0-F747-9765-A3511E279965}"/>
    <hyperlink ref="B31" r:id="rId13" display="file:///player/Fabien-Damase/Summary/139525" xr:uid="{DE1F9E98-9573-B946-A46C-F8E4460C49CC}"/>
    <hyperlink ref="B32" r:id="rId14" display="file:///player/Adrien-Sclear/Summary/156081" xr:uid="{B6367FFF-684C-7641-B496-FB3F86CDF7B7}"/>
    <hyperlink ref="B33" r:id="rId15" display="file:///player/Kameronn-Selebangue/Summary/165266" xr:uid="{9C36C158-071F-5748-93C9-5DD3283C601C}"/>
    <hyperlink ref="B34" r:id="rId16" display="file:///player/Clement-Leberre/Summary/169334" xr:uid="{54996A66-41A1-434C-B027-EDED30D76458}"/>
    <hyperlink ref="B35" r:id="rId17" display="file:///player/Cheick-Sekou-Conde/Summary/39751" xr:uid="{1E90A927-F96E-C246-89AF-BCF19A783547}"/>
    <hyperlink ref="B36" r:id="rId18" display="file:///player/Lucas-Fontaine/Summary/54606" xr:uid="{901E6F55-F103-054E-8312-47896238B0D6}"/>
    <hyperlink ref="B37" r:id="rId19" display="file:///player/Joffrey-Sclear/Summary/110269" xr:uid="{CB006C43-F52B-9041-BBA2-A37F9A3A259C}"/>
    <hyperlink ref="B38" r:id="rId20" display="file:///player/Ewan-Le-Carour/Summary/175277" xr:uid="{81BD2437-7492-7847-8EA2-DECE5C822031}"/>
    <hyperlink ref="B39" r:id="rId21" display="file:///player/Eliot-Thillier/Summary/175792" xr:uid="{F6991505-9FB5-2342-AF16-A638CB32E550}"/>
    <hyperlink ref="B45" r:id="rId22" display="file:///player/Marc-Antoine-Pellin/Summary/28113" xr:uid="{5FF7C433-D675-1F4E-A522-81C65A8C639C}"/>
    <hyperlink ref="C45" r:id="rId23" display="file:///player/Ahmed-Doumbia/Summary/58438" xr:uid="{D5680F6D-D460-C647-9629-63B4420D8F43}"/>
    <hyperlink ref="D45" r:id="rId24" display="file:///player/Max-Kouguere/Summary/25384" xr:uid="{6B5CD3D0-B8AE-0343-8B0C-79C66E8E88F8}"/>
    <hyperlink ref="E45" r:id="rId25" display="file:///player/Mezie-Offurum/Summary/132384" xr:uid="{215A6D16-CB28-4E49-99B7-55837A3F4D49}"/>
    <hyperlink ref="F45" r:id="rId26" display="file:///player/Angelo-Kouame/Summary/182445" xr:uid="{F846E8A2-B5AF-BF46-B580-C71D479500EC}"/>
    <hyperlink ref="B47" r:id="rId27" display="file:///player/Thomas-Prost/Summary/43498" xr:uid="{E9BE3458-F7F4-0643-ABAA-75B86F3390B5}"/>
    <hyperlink ref="C47" r:id="rId28" display="file:///player/Florian-Fortas/Summary/127514" xr:uid="{A2D20D7C-801B-4C41-BDF8-9C028F97B5AE}"/>
    <hyperlink ref="D47" r:id="rId29" display="file:///player/Calvin-Hippolyte/Summary/120298" xr:uid="{3CBE60C9-2774-FF41-A556-47883F1E6636}"/>
    <hyperlink ref="E47" r:id="rId30" display="file:///player/Lucas-Thevenard/Summary/151955" xr:uid="{4CF9366D-E732-554F-B55A-00786EF9923C}"/>
    <hyperlink ref="E49" r:id="rId31" display="file:///player/Valentin-Mukuna/Summary/30062" xr:uid="{9DB07215-B9C8-CB4B-8CBC-7DD5DBF838FE}"/>
    <hyperlink ref="C51" r:id="rId32" display="file:///player/Fabien-Ateba/Summary/29636" xr:uid="{2197CFAD-5F02-AA40-B6E8-65437D1DBD58}"/>
    <hyperlink ref="B55" r:id="rId33" display="file:///player/Kameronn-Selebangue/Summary/165266" xr:uid="{5800808B-9C7A-A544-BF9C-981363DF6358}"/>
    <hyperlink ref="C55" r:id="rId34" display="file:///player/Clement-Leberre/Summary/169334" xr:uid="{68F5CCB1-01F2-4A4C-85C9-AAAE70EA8FC8}"/>
    <hyperlink ref="D55" r:id="rId35" display="file:///player/Adrien-Sclear/Summary/156081" xr:uid="{860B5B45-647D-7D42-975E-47AB5DF31622}"/>
    <hyperlink ref="E55" r:id="rId36" display="file:///player/Fabien-Damase/Summary/139525" xr:uid="{BFBBC489-1353-4F4B-9C1F-CA8CC95E9E69}"/>
    <hyperlink ref="F55" r:id="rId37" display="file:///player/Maxime-Djo-Ebala/Summary/81622" xr:uid="{206EFBF1-BE10-6A4A-824D-660E9251B096}"/>
    <hyperlink ref="B57" r:id="rId38" display="file:///player/Lucas-Fontaine/Summary/54606" xr:uid="{13867382-EFFD-3C40-99E8-0F84A0EA354B}"/>
    <hyperlink ref="C57" r:id="rId39" display="file:///player/Ewan-Le-Carour/Summary/175277" xr:uid="{26DE2FE6-C970-5748-BBAC-F3C255452F5E}"/>
    <hyperlink ref="D57" r:id="rId40" display="file:///player/Joffrey-Sclear/Summary/110269" xr:uid="{449CDE67-82FC-8C48-B2EC-D3226B486124}"/>
    <hyperlink ref="B59" r:id="rId41" display="file:///player/Eliot-Thillier/Summary/175792" xr:uid="{5DD8F28B-9CC6-C248-80E2-99249F879816}"/>
    <hyperlink ref="E61" r:id="rId42" display="file:///player/Cheick-Sekou-Conde/Summary/39751" xr:uid="{675B2482-DB71-3843-888E-93399C956000}"/>
    <hyperlink ref="A66" r:id="rId43" display="file:///international/boxscore/2023-12-15/Union-Tours-Metropole-Basket-at-AS-Loon-Plage-Basket/443539" xr:uid="{4EA688BE-D27C-1D41-84C1-4F6247E3FF5E}"/>
    <hyperlink ref="A70" r:id="rId44" display="file:///international/boxscore/2023-12-15/Les-Sables-Vendee-Basket-at-Aurore-de-Vitre/443540" xr:uid="{A556EAA8-D5DB-0D49-B47B-81DF27F3598D}"/>
    <hyperlink ref="A74" r:id="rId45" display="file:///international/boxscore/2023-12-15/Lyonso-Basket-at-BC-Orchies/443390" xr:uid="{CC629709-C7CE-3544-8975-8815ABF8B7D7}"/>
    <hyperlink ref="A78" r:id="rId46" display="file:///international/boxscore/2023-12-15/Andrezieux-Boutheon-at-Feurs-Enfants-du-Forez/443388" xr:uid="{D3DEE57A-F3A5-BE45-887E-2B6BE9879A97}"/>
    <hyperlink ref="A82" r:id="rId47" display="file:///international/boxscore/2023-12-15/Poissy-Basket-at-Quimper/443543" xr:uid="{F72A1DBE-EC12-B14D-968F-583C4E57B354}"/>
    <hyperlink ref="A86" r:id="rId48" display="file:///international/boxscore/2023-12-15/Vendee-Challans-Basket-at-Rueil-Athletic-Club/443541" xr:uid="{57DB7D08-1A2C-3646-82FC-C8E554F16415}"/>
    <hyperlink ref="A90" r:id="rId49" display="file:///international/boxscore/2023-12-15/Besancon-BCD-at-SO-Maritime-Boulogne/443387" xr:uid="{C0F229DE-A6C3-754A-B424-E857F5FA0819}"/>
    <hyperlink ref="A94" r:id="rId50" display="file:///international/boxscore/2023-12-15/STB-Le-Havre-at-SO-Pont-De-Cheruy-Charvieu-Chavanoz/443391" xr:uid="{E974E131-FF97-A342-8A5D-0025580EEADD}"/>
    <hyperlink ref="A98" r:id="rId51" display="file:///international/boxscore/2023-12-15/Berck-Rang-Du-Fliers-at-Toulouse-Basket-Club/443542" xr:uid="{A541FFA3-389F-4F46-92DE-CF0AD2696066}"/>
    <hyperlink ref="A102" r:id="rId52" display="file:///international/boxscore/2023-12-15/Union-Basket-Chartres-Masculin-at-Union-Rennes-Basket/443544" xr:uid="{AD5CF653-0EF6-E940-B95F-C55C1A3323B7}"/>
    <hyperlink ref="A106" r:id="rId53" display="file:///international/boxscore/2023-12-15/FC-Mulhouse-Basket-at-Union-Sportive-Avignon/443389" xr:uid="{10F7E239-CC52-754E-8210-2374D206F422}"/>
  </hyperlinks>
  <pageMargins left="0.7" right="0.7" top="0.75" bottom="0.75" header="0.3" footer="0.3"/>
  <pageSetup paperSize="9"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64548D-C521-5A4E-895E-FC6CF52E7196}">
  <dimension ref="A1:P30"/>
  <sheetViews>
    <sheetView workbookViewId="0">
      <selection activeCell="T15" sqref="T15"/>
    </sheetView>
  </sheetViews>
  <sheetFormatPr baseColWidth="10" defaultRowHeight="15.6"/>
  <cols>
    <col min="1" max="1" width="2.796875" bestFit="1" customWidth="1"/>
    <col min="2" max="2" width="33.296875" bestFit="1" customWidth="1"/>
    <col min="3" max="4" width="2.796875" bestFit="1" customWidth="1"/>
    <col min="5" max="5" width="4.19921875" bestFit="1" customWidth="1"/>
    <col min="6" max="6" width="3.19921875" bestFit="1" customWidth="1"/>
    <col min="7" max="7" width="6.69921875" bestFit="1" customWidth="1"/>
    <col min="8" max="8" width="4.69921875" bestFit="1" customWidth="1"/>
    <col min="9" max="9" width="4.19921875" bestFit="1" customWidth="1"/>
    <col min="10" max="10" width="5" bestFit="1" customWidth="1"/>
    <col min="11" max="11" width="4.69921875" bestFit="1" customWidth="1"/>
    <col min="12" max="12" width="6.69921875" bestFit="1" customWidth="1"/>
    <col min="13" max="13" width="6.5" bestFit="1" customWidth="1"/>
    <col min="14" max="14" width="13.796875" bestFit="1" customWidth="1"/>
  </cols>
  <sheetData>
    <row r="1" spans="1:16">
      <c r="A1" s="2" t="s">
        <v>12</v>
      </c>
      <c r="B1" s="2" t="s">
        <v>13</v>
      </c>
      <c r="C1" s="2" t="s">
        <v>27</v>
      </c>
      <c r="D1" s="2" t="s">
        <v>28</v>
      </c>
      <c r="E1" s="2" t="s">
        <v>29</v>
      </c>
      <c r="F1" s="2" t="s">
        <v>30</v>
      </c>
      <c r="G1" s="2" t="s">
        <v>31</v>
      </c>
      <c r="H1" s="2" t="s">
        <v>32</v>
      </c>
      <c r="I1" s="2" t="s">
        <v>14</v>
      </c>
      <c r="J1" s="2" t="s">
        <v>33</v>
      </c>
      <c r="K1" s="2" t="s">
        <v>34</v>
      </c>
      <c r="L1" s="2" t="s">
        <v>35</v>
      </c>
      <c r="M1" s="2" t="s">
        <v>36</v>
      </c>
      <c r="N1" s="2" t="s">
        <v>93</v>
      </c>
    </row>
    <row r="2" spans="1:16">
      <c r="A2" s="5">
        <v>1</v>
      </c>
      <c r="B2" s="6" t="s">
        <v>10</v>
      </c>
      <c r="C2" s="5">
        <v>18</v>
      </c>
      <c r="D2" s="5">
        <v>6</v>
      </c>
      <c r="E2" s="5">
        <v>0.75</v>
      </c>
      <c r="F2" s="5">
        <v>0</v>
      </c>
      <c r="G2" s="10">
        <v>45330</v>
      </c>
      <c r="H2" s="11" t="s">
        <v>222</v>
      </c>
      <c r="I2" s="5">
        <v>75.3</v>
      </c>
      <c r="J2" s="5">
        <v>69.400000000000006</v>
      </c>
      <c r="K2" s="11">
        <v>5.9</v>
      </c>
      <c r="L2" s="10">
        <v>45302</v>
      </c>
      <c r="M2" s="10">
        <v>45419</v>
      </c>
      <c r="N2" t="str">
        <f>IFERROR(INDEX(t_Equipe[Ville],MATCH(B2,t_Equipe[Equipe],0)),"")</f>
        <v>Quimper</v>
      </c>
    </row>
    <row r="3" spans="1:16">
      <c r="A3" s="5">
        <v>2</v>
      </c>
      <c r="B3" s="6" t="s">
        <v>37</v>
      </c>
      <c r="C3" s="5">
        <v>16</v>
      </c>
      <c r="D3" s="5">
        <v>8</v>
      </c>
      <c r="E3" s="5">
        <v>0.66700000000000004</v>
      </c>
      <c r="F3" s="5">
        <v>2</v>
      </c>
      <c r="G3" s="10">
        <v>45358</v>
      </c>
      <c r="H3" s="11" t="s">
        <v>38</v>
      </c>
      <c r="I3" s="5">
        <v>84.3</v>
      </c>
      <c r="J3" s="5">
        <v>77.900000000000006</v>
      </c>
      <c r="K3" s="11">
        <v>6.4</v>
      </c>
      <c r="L3" s="10">
        <v>45302</v>
      </c>
      <c r="M3" s="10">
        <v>45478</v>
      </c>
      <c r="N3" t="str">
        <f>IFERROR(INDEX(t_Equipe[Ville],MATCH(B3,t_Equipe[Equipe],0)),"")</f>
        <v>Tours</v>
      </c>
    </row>
    <row r="4" spans="1:16">
      <c r="A4" s="5">
        <v>3</v>
      </c>
      <c r="B4" s="6" t="s">
        <v>40</v>
      </c>
      <c r="C4" s="5">
        <v>16</v>
      </c>
      <c r="D4" s="5">
        <v>8</v>
      </c>
      <c r="E4" s="5">
        <v>0.66700000000000004</v>
      </c>
      <c r="F4" s="5">
        <v>2</v>
      </c>
      <c r="G4" s="10">
        <v>45358</v>
      </c>
      <c r="H4" s="12" t="s">
        <v>42</v>
      </c>
      <c r="I4" s="5">
        <v>79.599999999999994</v>
      </c>
      <c r="J4" s="5">
        <v>72.599999999999994</v>
      </c>
      <c r="K4" s="11">
        <v>7</v>
      </c>
      <c r="L4" s="10">
        <v>45332</v>
      </c>
      <c r="M4" s="10">
        <v>45449</v>
      </c>
      <c r="N4" t="str">
        <f>IFERROR(INDEX(t_Equipe[Ville],MATCH(B4,t_Equipe[Equipe],0)),"")</f>
        <v>Chartres</v>
      </c>
    </row>
    <row r="5" spans="1:16" ht="31.2">
      <c r="A5" s="5">
        <v>4</v>
      </c>
      <c r="B5" s="6" t="s">
        <v>46</v>
      </c>
      <c r="C5" s="5">
        <v>14</v>
      </c>
      <c r="D5" s="5">
        <v>10</v>
      </c>
      <c r="E5" s="5">
        <v>0.58299999999999996</v>
      </c>
      <c r="F5" s="5">
        <v>4</v>
      </c>
      <c r="G5" s="10">
        <v>45358</v>
      </c>
      <c r="H5" s="11" t="s">
        <v>95</v>
      </c>
      <c r="I5" s="5">
        <v>77.900000000000006</v>
      </c>
      <c r="J5" s="5">
        <v>76</v>
      </c>
      <c r="K5" s="11">
        <v>1.9</v>
      </c>
      <c r="L5" s="10">
        <v>45332</v>
      </c>
      <c r="M5" s="10">
        <v>45508</v>
      </c>
      <c r="N5" t="str">
        <f>IFERROR(INDEX(t_Equipe[Ville],MATCH(B5,t_Equipe[Equipe],0)),"")</f>
        <v>Lourdes</v>
      </c>
    </row>
    <row r="6" spans="1:16">
      <c r="A6" s="5">
        <v>5</v>
      </c>
      <c r="B6" s="6" t="s">
        <v>41</v>
      </c>
      <c r="C6" s="5">
        <v>12</v>
      </c>
      <c r="D6" s="5">
        <v>12</v>
      </c>
      <c r="E6" s="5">
        <v>0.5</v>
      </c>
      <c r="F6" s="5">
        <v>6</v>
      </c>
      <c r="G6" s="10">
        <v>45447</v>
      </c>
      <c r="H6" s="12" t="s">
        <v>42</v>
      </c>
      <c r="I6" s="5">
        <v>79.3</v>
      </c>
      <c r="J6" s="5">
        <v>79.2</v>
      </c>
      <c r="K6" s="11">
        <v>0.1</v>
      </c>
      <c r="L6" s="10">
        <v>45449</v>
      </c>
      <c r="M6" s="10">
        <v>45449</v>
      </c>
      <c r="N6" t="str">
        <f>IFERROR(INDEX(t_Equipe[Ville],MATCH(B6,t_Equipe[Equipe],0)),"")</f>
        <v>Rennes</v>
      </c>
    </row>
    <row r="7" spans="1:16">
      <c r="A7" s="5">
        <v>6</v>
      </c>
      <c r="B7" s="6" t="s">
        <v>44</v>
      </c>
      <c r="C7" s="5">
        <v>12</v>
      </c>
      <c r="D7" s="5">
        <v>12</v>
      </c>
      <c r="E7" s="5">
        <v>0.5</v>
      </c>
      <c r="F7" s="5">
        <v>6</v>
      </c>
      <c r="G7" s="10">
        <v>45417</v>
      </c>
      <c r="H7" s="11" t="s">
        <v>38</v>
      </c>
      <c r="I7" s="5">
        <v>78.7</v>
      </c>
      <c r="J7" s="5">
        <v>80.2</v>
      </c>
      <c r="K7" s="12">
        <v>-1.5</v>
      </c>
      <c r="L7" s="10">
        <v>45419</v>
      </c>
      <c r="M7" s="10">
        <v>45478</v>
      </c>
      <c r="N7" t="str">
        <f>IFERROR(INDEX(t_Equipe[Ville],MATCH(B7,t_Equipe[Equipe],0)),"")</f>
        <v>Rueil</v>
      </c>
    </row>
    <row r="8" spans="1:16">
      <c r="A8" s="5">
        <v>7</v>
      </c>
      <c r="B8" s="6" t="s">
        <v>47</v>
      </c>
      <c r="C8" s="5">
        <v>12</v>
      </c>
      <c r="D8" s="5">
        <v>12</v>
      </c>
      <c r="E8" s="5">
        <v>0.5</v>
      </c>
      <c r="F8" s="5">
        <v>6</v>
      </c>
      <c r="G8" s="10">
        <v>45417</v>
      </c>
      <c r="H8" s="11" t="s">
        <v>39</v>
      </c>
      <c r="I8" s="5">
        <v>71.900000000000006</v>
      </c>
      <c r="J8" s="5">
        <v>70.7</v>
      </c>
      <c r="K8" s="11">
        <v>1.2</v>
      </c>
      <c r="L8" s="10">
        <v>45390</v>
      </c>
      <c r="M8" s="10">
        <v>45508</v>
      </c>
      <c r="N8" t="str">
        <f>IFERROR(INDEX(t_Equipe[Ville],MATCH(B8,t_Equipe[Equipe],0)),"")</f>
        <v>Vitre</v>
      </c>
    </row>
    <row r="9" spans="1:16">
      <c r="A9" s="5">
        <v>8</v>
      </c>
      <c r="B9" s="6" t="s">
        <v>43</v>
      </c>
      <c r="C9" s="5">
        <v>12</v>
      </c>
      <c r="D9" s="5">
        <v>12</v>
      </c>
      <c r="E9" s="5">
        <v>0.5</v>
      </c>
      <c r="F9" s="5">
        <v>6</v>
      </c>
      <c r="G9" s="10">
        <v>45476</v>
      </c>
      <c r="H9" s="12" t="s">
        <v>55</v>
      </c>
      <c r="I9" s="5">
        <v>71.3</v>
      </c>
      <c r="J9" s="5">
        <v>71.900000000000006</v>
      </c>
      <c r="K9" s="12">
        <v>-0.6</v>
      </c>
      <c r="L9" s="10">
        <v>45360</v>
      </c>
      <c r="M9" s="10">
        <v>45538</v>
      </c>
      <c r="N9" t="str">
        <f>IFERROR(INDEX(t_Equipe[Ville],MATCH(B9,t_Equipe[Equipe],0)),"")</f>
        <v>Loon</v>
      </c>
      <c r="P9" t="s">
        <v>9</v>
      </c>
    </row>
    <row r="10" spans="1:16">
      <c r="A10" s="5">
        <v>9</v>
      </c>
      <c r="B10" s="6" t="s">
        <v>50</v>
      </c>
      <c r="C10" s="5">
        <v>11</v>
      </c>
      <c r="D10" s="5">
        <v>13</v>
      </c>
      <c r="E10" s="5">
        <v>0.45800000000000002</v>
      </c>
      <c r="F10" s="5">
        <v>7</v>
      </c>
      <c r="G10" s="10">
        <v>45476</v>
      </c>
      <c r="H10" s="12" t="s">
        <v>45</v>
      </c>
      <c r="I10" s="5">
        <v>77.5</v>
      </c>
      <c r="J10" s="5">
        <v>79.400000000000006</v>
      </c>
      <c r="K10" s="12">
        <v>-1.9</v>
      </c>
      <c r="L10" s="10">
        <v>45419</v>
      </c>
      <c r="M10" s="10">
        <v>45508</v>
      </c>
      <c r="N10" t="str">
        <f>IFERROR(INDEX(t_Equipe[Ville],MATCH(B10,t_Equipe[Equipe],0)),"")</f>
        <v>Challans</v>
      </c>
    </row>
    <row r="11" spans="1:16">
      <c r="A11" s="5">
        <v>10</v>
      </c>
      <c r="B11" s="6" t="s">
        <v>48</v>
      </c>
      <c r="C11" s="5">
        <v>11</v>
      </c>
      <c r="D11" s="5">
        <v>13</v>
      </c>
      <c r="E11" s="5">
        <v>0.45800000000000002</v>
      </c>
      <c r="F11" s="5">
        <v>7</v>
      </c>
      <c r="G11" s="10">
        <v>45417</v>
      </c>
      <c r="H11" s="12" t="s">
        <v>45</v>
      </c>
      <c r="I11" s="5">
        <v>71.2</v>
      </c>
      <c r="J11" s="5">
        <v>74.7</v>
      </c>
      <c r="K11" s="12">
        <v>-3.5</v>
      </c>
      <c r="L11" s="10">
        <v>45449</v>
      </c>
      <c r="M11" s="10">
        <v>45478</v>
      </c>
      <c r="N11" t="str">
        <f>IFERROR(INDEX(t_Equipe[Ville],MATCH(B11,t_Equipe[Equipe],0)),"")</f>
        <v>Toulouse</v>
      </c>
    </row>
    <row r="12" spans="1:16">
      <c r="A12" s="5">
        <v>11</v>
      </c>
      <c r="B12" s="6" t="s">
        <v>51</v>
      </c>
      <c r="C12" s="5">
        <v>9</v>
      </c>
      <c r="D12" s="5">
        <v>15</v>
      </c>
      <c r="E12" s="5">
        <v>0.375</v>
      </c>
      <c r="F12" s="5">
        <v>9</v>
      </c>
      <c r="G12" s="10">
        <v>45447</v>
      </c>
      <c r="H12" s="12" t="s">
        <v>42</v>
      </c>
      <c r="I12" s="5">
        <v>76.2</v>
      </c>
      <c r="J12" s="5">
        <v>80.099999999999994</v>
      </c>
      <c r="K12" s="12">
        <v>-3.9</v>
      </c>
      <c r="L12" s="10">
        <v>45389</v>
      </c>
      <c r="M12" s="10">
        <v>45598</v>
      </c>
      <c r="N12" t="str">
        <f>IFERROR(INDEX(t_Equipe[Ville],MATCH(B12,t_Equipe[Equipe],0)),"")</f>
        <v>Lorient</v>
      </c>
    </row>
    <row r="13" spans="1:16">
      <c r="A13" s="5">
        <v>12</v>
      </c>
      <c r="B13" s="6" t="s">
        <v>52</v>
      </c>
      <c r="C13" s="5">
        <v>9</v>
      </c>
      <c r="D13" s="5">
        <v>15</v>
      </c>
      <c r="E13" s="5">
        <v>0.375</v>
      </c>
      <c r="F13" s="5">
        <v>9</v>
      </c>
      <c r="G13" s="10">
        <v>45388</v>
      </c>
      <c r="H13" s="11" t="s">
        <v>39</v>
      </c>
      <c r="I13" s="5">
        <v>75.7</v>
      </c>
      <c r="J13" s="5">
        <v>77.7</v>
      </c>
      <c r="K13" s="12">
        <v>-2</v>
      </c>
      <c r="L13" s="10">
        <v>45478</v>
      </c>
      <c r="M13" s="10">
        <v>45508</v>
      </c>
      <c r="N13" t="str">
        <f>IFERROR(INDEX(t_Equipe[Ville],MATCH(B13,t_Equipe[Equipe],0)),"")</f>
        <v>Les Sables</v>
      </c>
    </row>
    <row r="14" spans="1:16">
      <c r="A14" s="5">
        <v>13</v>
      </c>
      <c r="B14" s="6" t="s">
        <v>49</v>
      </c>
      <c r="C14" s="5">
        <v>9</v>
      </c>
      <c r="D14" s="5">
        <v>15</v>
      </c>
      <c r="E14" s="5">
        <v>0.375</v>
      </c>
      <c r="F14" s="5">
        <v>9</v>
      </c>
      <c r="G14" s="10">
        <v>45476</v>
      </c>
      <c r="H14" s="11" t="s">
        <v>39</v>
      </c>
      <c r="I14" s="5">
        <v>74.8</v>
      </c>
      <c r="J14" s="5">
        <v>80.099999999999994</v>
      </c>
      <c r="K14" s="12">
        <v>-5.3</v>
      </c>
      <c r="L14" s="10">
        <v>45509</v>
      </c>
      <c r="M14" s="10">
        <v>45477</v>
      </c>
      <c r="N14" t="str">
        <f>IFERROR(INDEX(t_Equipe[Ville],MATCH(B14,t_Equipe[Equipe],0)),"")</f>
        <v>Poissy</v>
      </c>
    </row>
    <row r="15" spans="1:16">
      <c r="A15" s="5">
        <v>14</v>
      </c>
      <c r="B15" s="6" t="s">
        <v>54</v>
      </c>
      <c r="C15" s="5">
        <v>7</v>
      </c>
      <c r="D15" s="5">
        <v>17</v>
      </c>
      <c r="E15" s="5">
        <v>0.29199999999999998</v>
      </c>
      <c r="F15" s="5">
        <v>11</v>
      </c>
      <c r="G15" s="10">
        <v>45476</v>
      </c>
      <c r="H15" s="12" t="s">
        <v>55</v>
      </c>
      <c r="I15" s="5">
        <v>73</v>
      </c>
      <c r="J15" s="5">
        <v>76.8</v>
      </c>
      <c r="K15" s="12">
        <v>-3.8</v>
      </c>
      <c r="L15" s="10">
        <v>45449</v>
      </c>
      <c r="M15" s="10">
        <v>45597</v>
      </c>
      <c r="N15" t="str">
        <f>IFERROR(INDEX(t_Equipe[Ville],MATCH(B15,t_Equipe[Equipe],0)),"")</f>
        <v>Berck</v>
      </c>
    </row>
    <row r="16" spans="1:16">
      <c r="N16" t="str">
        <f>IFERROR(INDEX(t_Equipe[Ville],MATCH(B16,t_Equipe[Equipe],0)),"")</f>
        <v/>
      </c>
    </row>
    <row r="17" spans="1:14">
      <c r="A17" s="2" t="s">
        <v>12</v>
      </c>
      <c r="B17" s="2" t="s">
        <v>13</v>
      </c>
      <c r="C17" s="2" t="s">
        <v>27</v>
      </c>
      <c r="D17" s="2" t="s">
        <v>28</v>
      </c>
      <c r="E17" s="2" t="s">
        <v>29</v>
      </c>
      <c r="F17" s="2" t="s">
        <v>30</v>
      </c>
      <c r="G17" s="2" t="s">
        <v>31</v>
      </c>
      <c r="H17" s="2" t="s">
        <v>32</v>
      </c>
      <c r="I17" s="2" t="s">
        <v>14</v>
      </c>
      <c r="J17" s="2" t="s">
        <v>33</v>
      </c>
      <c r="K17" s="2" t="s">
        <v>34</v>
      </c>
      <c r="L17" s="2" t="s">
        <v>35</v>
      </c>
      <c r="M17" s="2" t="s">
        <v>36</v>
      </c>
      <c r="N17" t="str">
        <f>IFERROR(INDEX(t_Equipe[Ville],MATCH(B17,t_Equipe[Equipe],0)),"")</f>
        <v/>
      </c>
    </row>
    <row r="18" spans="1:14">
      <c r="A18" s="5">
        <v>1</v>
      </c>
      <c r="B18" s="6" t="s">
        <v>56</v>
      </c>
      <c r="C18" s="5">
        <v>18</v>
      </c>
      <c r="D18" s="5">
        <v>6</v>
      </c>
      <c r="E18" s="5">
        <v>0.75</v>
      </c>
      <c r="F18" s="5">
        <v>0</v>
      </c>
      <c r="G18" s="10">
        <v>45358</v>
      </c>
      <c r="H18" s="11" t="s">
        <v>38</v>
      </c>
      <c r="I18" s="5">
        <v>76.8</v>
      </c>
      <c r="J18" s="5">
        <v>67.5</v>
      </c>
      <c r="K18" s="11">
        <v>9.3000000000000007</v>
      </c>
      <c r="L18" s="10">
        <v>45332</v>
      </c>
      <c r="M18" s="10">
        <v>45390</v>
      </c>
      <c r="N18" t="str">
        <f>IFERROR(INDEX(t_Equipe[Ville],MATCH(B18,t_Equipe[Equipe],0)),"")</f>
        <v>Hyeres-Toulon</v>
      </c>
    </row>
    <row r="19" spans="1:14">
      <c r="A19" s="5">
        <v>2</v>
      </c>
      <c r="B19" s="6" t="s">
        <v>57</v>
      </c>
      <c r="C19" s="5">
        <v>17</v>
      </c>
      <c r="D19" s="5">
        <v>7</v>
      </c>
      <c r="E19" s="5">
        <v>0.70799999999999996</v>
      </c>
      <c r="F19" s="5">
        <v>1</v>
      </c>
      <c r="G19" s="10">
        <v>45388</v>
      </c>
      <c r="H19" s="11" t="s">
        <v>39</v>
      </c>
      <c r="I19" s="5">
        <v>85.5</v>
      </c>
      <c r="J19" s="5">
        <v>79.5</v>
      </c>
      <c r="K19" s="11">
        <v>6</v>
      </c>
      <c r="L19" s="10">
        <v>45332</v>
      </c>
      <c r="M19" s="10">
        <v>45419</v>
      </c>
      <c r="N19" t="str">
        <f>IFERROR(INDEX(t_Equipe[Ville],MATCH(B19,t_Equipe[Equipe],0)),"")</f>
        <v>St Vallier</v>
      </c>
    </row>
    <row r="20" spans="1:14">
      <c r="A20" s="5">
        <v>3</v>
      </c>
      <c r="B20" s="6" t="s">
        <v>60</v>
      </c>
      <c r="C20" s="5">
        <v>16</v>
      </c>
      <c r="D20" s="5">
        <v>8</v>
      </c>
      <c r="E20" s="5">
        <v>0.66700000000000004</v>
      </c>
      <c r="F20" s="5">
        <v>2</v>
      </c>
      <c r="G20" s="10">
        <v>45358</v>
      </c>
      <c r="H20" s="11" t="s">
        <v>213</v>
      </c>
      <c r="I20" s="5">
        <v>84.4</v>
      </c>
      <c r="J20" s="5">
        <v>74.3</v>
      </c>
      <c r="K20" s="11">
        <v>10.1</v>
      </c>
      <c r="L20" s="10">
        <v>45301</v>
      </c>
      <c r="M20" s="10">
        <v>45479</v>
      </c>
      <c r="N20" t="str">
        <f>IFERROR(INDEX(t_Equipe[Ville],MATCH(B20,t_Equipe[Equipe],0)),"")</f>
        <v>Caen</v>
      </c>
    </row>
    <row r="21" spans="1:14">
      <c r="A21" s="5">
        <v>4</v>
      </c>
      <c r="B21" s="6" t="s">
        <v>62</v>
      </c>
      <c r="C21" s="5">
        <v>14</v>
      </c>
      <c r="D21" s="5">
        <v>10</v>
      </c>
      <c r="E21" s="5">
        <v>0.58299999999999996</v>
      </c>
      <c r="F21" s="5">
        <v>4</v>
      </c>
      <c r="G21" s="10">
        <v>45358</v>
      </c>
      <c r="H21" s="11" t="s">
        <v>95</v>
      </c>
      <c r="I21" s="5">
        <v>83.7</v>
      </c>
      <c r="J21" s="5">
        <v>79.099999999999994</v>
      </c>
      <c r="K21" s="11">
        <v>4.5999999999999996</v>
      </c>
      <c r="L21" s="10">
        <v>45390</v>
      </c>
      <c r="M21" s="10">
        <v>45449</v>
      </c>
      <c r="N21" t="str">
        <f>IFERROR(INDEX(t_Equipe[Ville],MATCH(B21,t_Equipe[Equipe],0)),"")</f>
        <v>Avignon</v>
      </c>
    </row>
    <row r="22" spans="1:14">
      <c r="A22" s="5">
        <v>5</v>
      </c>
      <c r="B22" s="6" t="s">
        <v>61</v>
      </c>
      <c r="C22" s="5">
        <v>14</v>
      </c>
      <c r="D22" s="5">
        <v>10</v>
      </c>
      <c r="E22" s="5">
        <v>0.58299999999999996</v>
      </c>
      <c r="F22" s="5">
        <v>4</v>
      </c>
      <c r="G22" s="10">
        <v>45358</v>
      </c>
      <c r="H22" s="11" t="s">
        <v>38</v>
      </c>
      <c r="I22" s="5">
        <v>83.3</v>
      </c>
      <c r="J22" s="5">
        <v>78.400000000000006</v>
      </c>
      <c r="K22" s="11">
        <v>4.9000000000000004</v>
      </c>
      <c r="L22" s="10">
        <v>45360</v>
      </c>
      <c r="M22" s="10">
        <v>45478</v>
      </c>
      <c r="N22" t="str">
        <f>IFERROR(INDEX(t_Equipe[Ville],MATCH(B22,t_Equipe[Equipe],0)),"")</f>
        <v>Mulhouse</v>
      </c>
    </row>
    <row r="23" spans="1:14">
      <c r="A23" s="5">
        <v>6</v>
      </c>
      <c r="B23" s="6" t="s">
        <v>58</v>
      </c>
      <c r="C23" s="5">
        <v>14</v>
      </c>
      <c r="D23" s="5">
        <v>10</v>
      </c>
      <c r="E23" s="5">
        <v>0.58299999999999996</v>
      </c>
      <c r="F23" s="5">
        <v>4</v>
      </c>
      <c r="G23" s="10">
        <v>45417</v>
      </c>
      <c r="H23" s="12" t="s">
        <v>45</v>
      </c>
      <c r="I23" s="5">
        <v>79</v>
      </c>
      <c r="J23" s="5">
        <v>73.900000000000006</v>
      </c>
      <c r="K23" s="11">
        <v>5.0999999999999996</v>
      </c>
      <c r="L23" s="10">
        <v>45360</v>
      </c>
      <c r="M23" s="10">
        <v>45478</v>
      </c>
      <c r="N23" t="str">
        <f>IFERROR(INDEX(t_Equipe[Ville],MATCH(B23,t_Equipe[Equipe],0)),"")</f>
        <v>Andrezieux</v>
      </c>
    </row>
    <row r="24" spans="1:14" ht="31.2">
      <c r="A24" s="5">
        <v>7</v>
      </c>
      <c r="B24" s="6" t="s">
        <v>63</v>
      </c>
      <c r="C24" s="5">
        <v>14</v>
      </c>
      <c r="D24" s="5">
        <v>10</v>
      </c>
      <c r="E24" s="5">
        <v>0.58299999999999996</v>
      </c>
      <c r="F24" s="5">
        <v>4</v>
      </c>
      <c r="G24" s="10">
        <v>45300</v>
      </c>
      <c r="H24" s="11" t="s">
        <v>222</v>
      </c>
      <c r="I24" s="5">
        <v>69.3</v>
      </c>
      <c r="J24" s="5">
        <v>71.8</v>
      </c>
      <c r="K24" s="12">
        <v>-2.5</v>
      </c>
      <c r="L24" s="10">
        <v>45361</v>
      </c>
      <c r="M24" s="10">
        <v>45477</v>
      </c>
      <c r="N24" t="str">
        <f>IFERROR(INDEX(t_Equipe[Ville],MATCH(B24,t_Equipe[Equipe],0)),"")</f>
        <v>Pont De Cheruy</v>
      </c>
    </row>
    <row r="25" spans="1:14">
      <c r="A25" s="5">
        <v>8</v>
      </c>
      <c r="B25" s="6" t="s">
        <v>59</v>
      </c>
      <c r="C25" s="5">
        <v>13</v>
      </c>
      <c r="D25" s="5">
        <v>11</v>
      </c>
      <c r="E25" s="5">
        <v>0.54200000000000004</v>
      </c>
      <c r="F25" s="5">
        <v>5</v>
      </c>
      <c r="G25" s="10">
        <v>45388</v>
      </c>
      <c r="H25" s="12" t="s">
        <v>42</v>
      </c>
      <c r="I25" s="5">
        <v>81.099999999999994</v>
      </c>
      <c r="J25" s="5">
        <v>77.599999999999994</v>
      </c>
      <c r="K25" s="11">
        <v>3.5</v>
      </c>
      <c r="L25" s="10">
        <v>45391</v>
      </c>
      <c r="M25" s="10">
        <v>45477</v>
      </c>
      <c r="N25" t="str">
        <f>IFERROR(INDEX(t_Equipe[Ville],MATCH(B25,t_Equipe[Equipe],0)),"")</f>
        <v>Le Havre</v>
      </c>
    </row>
    <row r="26" spans="1:14">
      <c r="A26" s="5">
        <v>9</v>
      </c>
      <c r="B26" s="6" t="s">
        <v>64</v>
      </c>
      <c r="C26" s="5">
        <v>11</v>
      </c>
      <c r="D26" s="5">
        <v>13</v>
      </c>
      <c r="E26" s="5">
        <v>0.45800000000000002</v>
      </c>
      <c r="F26" s="5">
        <v>7</v>
      </c>
      <c r="G26" s="10">
        <v>45447</v>
      </c>
      <c r="H26" s="12" t="s">
        <v>45</v>
      </c>
      <c r="I26" s="5">
        <v>78.900000000000006</v>
      </c>
      <c r="J26" s="5">
        <v>79.900000000000006</v>
      </c>
      <c r="K26" s="12">
        <v>-1</v>
      </c>
      <c r="L26" s="10">
        <v>45419</v>
      </c>
      <c r="M26" s="10">
        <v>45508</v>
      </c>
      <c r="N26" t="str">
        <f>IFERROR(INDEX(t_Equipe[Ville],MATCH(B26,t_Equipe[Equipe],0)),"")</f>
        <v>Boulogne</v>
      </c>
    </row>
    <row r="27" spans="1:14">
      <c r="A27" s="5">
        <v>10</v>
      </c>
      <c r="B27" s="6" t="s">
        <v>65</v>
      </c>
      <c r="C27" s="5">
        <v>11</v>
      </c>
      <c r="D27" s="5">
        <v>13</v>
      </c>
      <c r="E27" s="5">
        <v>0.45800000000000002</v>
      </c>
      <c r="F27" s="5">
        <v>7</v>
      </c>
      <c r="G27" s="10">
        <v>45388</v>
      </c>
      <c r="H27" s="11" t="s">
        <v>53</v>
      </c>
      <c r="I27" s="5">
        <v>77.099999999999994</v>
      </c>
      <c r="J27" s="5">
        <v>82.6</v>
      </c>
      <c r="K27" s="12">
        <v>-5.5</v>
      </c>
      <c r="L27" s="10">
        <v>45448</v>
      </c>
      <c r="M27" s="10">
        <v>45479</v>
      </c>
      <c r="N27" t="str">
        <f>IFERROR(INDEX(t_Equipe[Ville],MATCH(B27,t_Equipe[Equipe],0)),"")</f>
        <v>Orchies</v>
      </c>
    </row>
    <row r="28" spans="1:14">
      <c r="A28" s="5">
        <v>11</v>
      </c>
      <c r="B28" s="6" t="s">
        <v>66</v>
      </c>
      <c r="C28" s="5">
        <v>8</v>
      </c>
      <c r="D28" s="5">
        <v>16</v>
      </c>
      <c r="E28" s="5">
        <v>0.33300000000000002</v>
      </c>
      <c r="F28" s="5">
        <v>10</v>
      </c>
      <c r="G28" s="10">
        <v>45506</v>
      </c>
      <c r="H28" s="12" t="s">
        <v>223</v>
      </c>
      <c r="I28" s="5">
        <v>70.5</v>
      </c>
      <c r="J28" s="5">
        <v>75.7</v>
      </c>
      <c r="K28" s="12">
        <v>-5.2</v>
      </c>
      <c r="L28" s="10">
        <v>45508</v>
      </c>
      <c r="M28" s="10">
        <v>45508</v>
      </c>
      <c r="N28" t="str">
        <f>IFERROR(INDEX(t_Equipe[Ville],MATCH(B28,t_Equipe[Equipe],0)),"")</f>
        <v>Lyon</v>
      </c>
    </row>
    <row r="29" spans="1:14">
      <c r="A29" s="5">
        <v>12</v>
      </c>
      <c r="B29" s="6" t="s">
        <v>67</v>
      </c>
      <c r="C29" s="5">
        <v>6</v>
      </c>
      <c r="D29" s="5">
        <v>18</v>
      </c>
      <c r="E29" s="5">
        <v>0.25</v>
      </c>
      <c r="F29" s="5">
        <v>12</v>
      </c>
      <c r="G29" s="10">
        <v>45536</v>
      </c>
      <c r="H29" s="12" t="s">
        <v>223</v>
      </c>
      <c r="I29" s="5">
        <v>75.3</v>
      </c>
      <c r="J29" s="5">
        <v>82</v>
      </c>
      <c r="K29" s="12">
        <v>-6.7</v>
      </c>
      <c r="L29" s="10">
        <v>45477</v>
      </c>
      <c r="M29" s="10">
        <v>45598</v>
      </c>
      <c r="N29" t="str">
        <f>IFERROR(INDEX(t_Equipe[Ville],MATCH(B29,t_Equipe[Equipe],0)),"")</f>
        <v>Feurs</v>
      </c>
    </row>
    <row r="30" spans="1:14">
      <c r="A30" s="5">
        <v>13</v>
      </c>
      <c r="B30" s="6" t="s">
        <v>68</v>
      </c>
      <c r="C30" s="5">
        <v>5</v>
      </c>
      <c r="D30" s="5">
        <v>19</v>
      </c>
      <c r="E30" s="5">
        <v>0.20799999999999999</v>
      </c>
      <c r="F30" s="5">
        <v>13</v>
      </c>
      <c r="G30" s="10">
        <v>45506</v>
      </c>
      <c r="H30" s="12" t="s">
        <v>55</v>
      </c>
      <c r="I30" s="5">
        <v>63.9</v>
      </c>
      <c r="J30" s="5">
        <v>79.5</v>
      </c>
      <c r="K30" s="12">
        <v>-15.6</v>
      </c>
      <c r="L30" s="10">
        <v>45478</v>
      </c>
      <c r="M30" s="5" t="s">
        <v>214</v>
      </c>
      <c r="N30" t="str">
        <f>IFERROR(INDEX(t_Equipe[Ville],MATCH(B30,t_Equipe[Equipe],0)),"")</f>
        <v>CFDBB</v>
      </c>
    </row>
  </sheetData>
  <hyperlinks>
    <hyperlink ref="B2" r:id="rId1" display="file:///international/league/50/French-LNB-Pro-B/team/800/Quimper" xr:uid="{934E457A-FF9F-8C4C-88C9-777F4FC57EAE}"/>
    <hyperlink ref="B3" r:id="rId2" display="file:///international/league/96/French-NM1/team/1989/Union-Tours-Metropole-Basket" xr:uid="{6468D46E-805E-3E49-BAE7-85654F0366D5}"/>
    <hyperlink ref="B4" r:id="rId3" display="file:///international/league/96/French-NM1/team/1396/Union-Basket-Chartres-Masculin" xr:uid="{A5B82430-B712-9246-BA34-9DD664BDE2D1}"/>
    <hyperlink ref="B5" r:id="rId4" display="file:///international/league/96/French-NM1/team/1435/Union-Tarbes-Lourdes-Pyrennes-Basket" xr:uid="{14D3D0B4-E35D-3A49-84B7-BA2C3579CD60}"/>
    <hyperlink ref="B6" r:id="rId5" display="file:///international/league/96/French-NM1/team/1400/Union-Rennes-Basket" xr:uid="{D7B23073-E88F-2A45-BCED-0D21653FFC91}"/>
    <hyperlink ref="B7" r:id="rId6" display="file:///international/league/96/French-NM1/team/1394/Rueil-Athletic-Club" xr:uid="{CF36FFC7-E1E3-834E-ADF9-2C7EC7364496}"/>
    <hyperlink ref="B8" r:id="rId7" display="file:///international/league/96/French-NM1/team/1670/Aurore-de-Vitre" xr:uid="{A198B350-6DED-BB46-84C4-41199161D967}"/>
    <hyperlink ref="B9" r:id="rId8" display="file:///international/league/96/French-NM1/team/2295/AS-Loon-Plage-Basket" xr:uid="{665E45FC-BAF1-BA4E-9190-DB45251AABA3}"/>
    <hyperlink ref="B10" r:id="rId9" display="file:///international/league/96/French-NM1/team/1399/Vendee-Challans-Basket" xr:uid="{73CC504E-C223-0D48-BC1A-5E82C57AA50C}"/>
    <hyperlink ref="B11" r:id="rId10" display="file:///international/league/96/French-NM1/team/232/Toulouse-Basket-Club" xr:uid="{C3A8F480-A4D4-F541-B58F-4024892CCDDF}"/>
    <hyperlink ref="B12" r:id="rId11" display="file:///international/league/96/French-NM1/team/602/CEP-Lorient" xr:uid="{02C82124-5B2A-7142-9FDF-E5D6C5F1E8B2}"/>
    <hyperlink ref="B13" r:id="rId12" display="file:///international/league/96/French-NM1/team/2194/Les-Sables-Vendee-Basket" xr:uid="{3DDEF981-2B9D-0547-97D1-6D89FAF7A5C3}"/>
    <hyperlink ref="B14" r:id="rId13" display="file:///international/league/96/French-NM1/team/2621/Poissy-Basket" xr:uid="{F63ED621-5637-F444-BB9A-D32047888492}"/>
    <hyperlink ref="B15" r:id="rId14" display="file:///international/league/96/French-NM1/team/1671/Berck-Rang-Du-Fliers" xr:uid="{B688EEA9-E954-3145-BBDE-1180BF506050}"/>
    <hyperlink ref="B18" r:id="rId15" display="file:///international/league/12/French-Jeep-Elite/team/6/Hyeres-Toulon" xr:uid="{4D47FE06-2ED6-AA40-84AC-8833AFAF74F1}"/>
    <hyperlink ref="B19" r:id="rId16" display="file:///international/league/50/French-LNB-Pro-B/team/600/Saint-Vallier" xr:uid="{B07E0D1D-0B64-824C-8770-6A7F8AF42C83}"/>
    <hyperlink ref="B20" r:id="rId17" display="file:///international/league/96/French-NM1/team/1674/Caen-Basket-Calvados" xr:uid="{153F8DE5-A7FC-DE46-8A92-466BA5EAB9FD}"/>
    <hyperlink ref="B21" r:id="rId18" display="file:///international/league/96/French-NM1/team/2101/Union-Sportive-Avignon" xr:uid="{A1FF099D-5681-634C-834B-2460E304B3E1}"/>
    <hyperlink ref="B22" r:id="rId19" display="file:///international/league/96/French-NM1/team/503/FC-Mulhouse-Basket" xr:uid="{0967D343-CE3B-8F4C-BBE0-028E45624330}"/>
    <hyperlink ref="B23" r:id="rId20" display="file:///international/league/96/French-NM1/team/1762/Andrezieux-Boutheon" xr:uid="{36B0AF8C-1723-7E42-909D-B2A30F33FF9E}"/>
    <hyperlink ref="B24" r:id="rId21" display="file:///international/league/96/French-NM1/team/2082/SO-Pont-De-Cheruy-Charvieu-Chavanoz" xr:uid="{7EB686F0-4BC8-8744-8AA7-9E1C3DA6F223}"/>
    <hyperlink ref="B25" r:id="rId22" display="file:///international/league/12/French-Jeep-Elite/team/46/STB-Le-Havre" xr:uid="{0D78A069-3158-924B-8612-C55C9A44C96D}"/>
    <hyperlink ref="B26" r:id="rId23" display="file:///international/league/50/French-LNB-Pro-B/team/793/SO-Maritime-Boulogne" xr:uid="{CC3CA564-2CFF-394A-AD49-D50C2546A3DA}"/>
    <hyperlink ref="B27" r:id="rId24" display="file:///international/league/96/French-NM1/team/1388/BC-Orchies" xr:uid="{4A948264-91C1-0649-9826-990C3B89DF67}"/>
    <hyperlink ref="B28" r:id="rId25" display="file:///international/league/96/French-NM1/team/2458/Lyonso-Basket" xr:uid="{B2287F3E-73E9-5842-94EE-E02DBCE13D03}"/>
    <hyperlink ref="B29" r:id="rId26" display="file:///international/league/96/French-NM1/team/1988/Feurs-Enfants-du-Forez" xr:uid="{34496C28-5807-8447-B3DA-6F896AFBDFA4}"/>
    <hyperlink ref="B30" r:id="rId27" display="file:///international/league/96/French-NM1/team/1332/Centre-Federal-Du-Basket-Ball" xr:uid="{B5962A96-E5B4-A649-9CDB-D90CA173CF45}"/>
  </hyperlinks>
  <pageMargins left="0.7" right="0.7" top="0.75" bottom="0.75" header="0.3" footer="0.3"/>
  <pageSetup paperSize="9" orientation="portrait" horizontalDpi="0" verticalDpi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9F5B4B-F2D4-4A9D-BEE0-8049BF652FB5}">
  <dimension ref="B2:H29"/>
  <sheetViews>
    <sheetView showGridLines="0" workbookViewId="0">
      <selection activeCell="G5" sqref="G5"/>
    </sheetView>
  </sheetViews>
  <sheetFormatPr baseColWidth="10" defaultRowHeight="15.6"/>
  <cols>
    <col min="1" max="1" width="3.69921875" customWidth="1"/>
    <col min="2" max="2" width="33.69921875" bestFit="1" customWidth="1"/>
    <col min="3" max="3" width="17.5" bestFit="1" customWidth="1"/>
    <col min="4" max="4" width="3.69921875" customWidth="1"/>
    <col min="5" max="5" width="16" bestFit="1" customWidth="1"/>
    <col min="7" max="7" width="15.296875" bestFit="1" customWidth="1"/>
  </cols>
  <sheetData>
    <row r="2" spans="2:8">
      <c r="B2" t="s">
        <v>92</v>
      </c>
      <c r="C2" t="s">
        <v>93</v>
      </c>
      <c r="E2" t="s">
        <v>94</v>
      </c>
      <c r="G2" t="s">
        <v>498</v>
      </c>
      <c r="H2" cm="1">
        <f t="array" ref="H2">MAX((205:205&lt;&gt;"")*COLUMN(205:205))</f>
        <v>0</v>
      </c>
    </row>
    <row r="3" spans="2:8">
      <c r="B3" t="s">
        <v>58</v>
      </c>
      <c r="C3" t="s">
        <v>78</v>
      </c>
      <c r="E3" t="s">
        <v>20</v>
      </c>
      <c r="G3" t="s">
        <v>499</v>
      </c>
      <c r="H3" cm="1">
        <f t="array" ref="H3">MAX((D205:E213&lt;&gt;"")*ROW(D205:E213))</f>
        <v>0</v>
      </c>
    </row>
    <row r="4" spans="2:8">
      <c r="B4" t="s">
        <v>62</v>
      </c>
      <c r="C4" t="s">
        <v>85</v>
      </c>
      <c r="E4" t="s">
        <v>19</v>
      </c>
    </row>
    <row r="5" spans="2:8">
      <c r="B5" t="s">
        <v>54</v>
      </c>
      <c r="C5" t="s">
        <v>77</v>
      </c>
      <c r="E5" t="s">
        <v>26</v>
      </c>
      <c r="G5" cm="1">
        <f t="array" ref="G5">MAX(('Match 1'!A:R&lt;&gt;"")*ROW(('Match 1'!A:R)))</f>
        <v>105</v>
      </c>
    </row>
    <row r="6" spans="2:8">
      <c r="B6" t="s">
        <v>64</v>
      </c>
      <c r="C6" t="s">
        <v>87</v>
      </c>
      <c r="E6" t="s">
        <v>23</v>
      </c>
    </row>
    <row r="7" spans="2:8">
      <c r="B7" t="s">
        <v>60</v>
      </c>
      <c r="C7" t="s">
        <v>79</v>
      </c>
      <c r="E7" t="s">
        <v>15</v>
      </c>
    </row>
    <row r="8" spans="2:8">
      <c r="B8" t="s">
        <v>68</v>
      </c>
      <c r="C8" t="s">
        <v>91</v>
      </c>
      <c r="E8" t="s">
        <v>22</v>
      </c>
    </row>
    <row r="9" spans="2:8">
      <c r="B9" t="s">
        <v>50</v>
      </c>
      <c r="C9" t="s">
        <v>71</v>
      </c>
      <c r="E9" t="s">
        <v>16</v>
      </c>
    </row>
    <row r="10" spans="2:8">
      <c r="B10" t="s">
        <v>40</v>
      </c>
      <c r="C10" t="s">
        <v>74</v>
      </c>
      <c r="E10" t="s">
        <v>21</v>
      </c>
    </row>
    <row r="11" spans="2:8">
      <c r="B11" t="s">
        <v>67</v>
      </c>
      <c r="C11" t="s">
        <v>90</v>
      </c>
      <c r="E11" t="s">
        <v>17</v>
      </c>
    </row>
    <row r="12" spans="2:8">
      <c r="B12" t="s">
        <v>56</v>
      </c>
      <c r="C12" t="s">
        <v>56</v>
      </c>
      <c r="E12" t="s">
        <v>18</v>
      </c>
    </row>
    <row r="13" spans="2:8">
      <c r="B13" t="s">
        <v>59</v>
      </c>
      <c r="C13" t="s">
        <v>84</v>
      </c>
      <c r="E13" t="s">
        <v>25</v>
      </c>
    </row>
    <row r="14" spans="2:8">
      <c r="B14" t="s">
        <v>52</v>
      </c>
      <c r="C14" t="s">
        <v>83</v>
      </c>
      <c r="E14" t="s">
        <v>24</v>
      </c>
    </row>
    <row r="15" spans="2:8">
      <c r="B15" t="s">
        <v>43</v>
      </c>
      <c r="C15" t="s">
        <v>96</v>
      </c>
    </row>
    <row r="16" spans="2:8">
      <c r="B16" t="s">
        <v>51</v>
      </c>
      <c r="C16" t="s">
        <v>72</v>
      </c>
    </row>
    <row r="17" spans="2:3">
      <c r="B17" t="s">
        <v>46</v>
      </c>
      <c r="C17" t="s">
        <v>80</v>
      </c>
    </row>
    <row r="18" spans="2:3">
      <c r="B18" t="s">
        <v>66</v>
      </c>
      <c r="C18" t="s">
        <v>89</v>
      </c>
    </row>
    <row r="19" spans="2:3">
      <c r="B19" t="s">
        <v>61</v>
      </c>
      <c r="C19" t="s">
        <v>73</v>
      </c>
    </row>
    <row r="20" spans="2:3">
      <c r="B20" t="s">
        <v>65</v>
      </c>
      <c r="C20" t="s">
        <v>88</v>
      </c>
    </row>
    <row r="21" spans="2:3">
      <c r="B21" t="s">
        <v>49</v>
      </c>
      <c r="C21" t="s">
        <v>76</v>
      </c>
    </row>
    <row r="22" spans="2:3">
      <c r="B22" t="s">
        <v>63</v>
      </c>
      <c r="C22" t="s">
        <v>86</v>
      </c>
    </row>
    <row r="23" spans="2:3">
      <c r="B23" t="s">
        <v>10</v>
      </c>
      <c r="C23" t="s">
        <v>10</v>
      </c>
    </row>
    <row r="24" spans="2:3">
      <c r="B24" t="s">
        <v>41</v>
      </c>
      <c r="C24" t="s">
        <v>70</v>
      </c>
    </row>
    <row r="25" spans="2:3">
      <c r="B25" t="s">
        <v>44</v>
      </c>
      <c r="C25" t="s">
        <v>75</v>
      </c>
    </row>
    <row r="26" spans="2:3">
      <c r="B26" t="s">
        <v>57</v>
      </c>
      <c r="C26" t="s">
        <v>82</v>
      </c>
    </row>
    <row r="27" spans="2:3">
      <c r="B27" t="s">
        <v>48</v>
      </c>
      <c r="C27" t="s">
        <v>11</v>
      </c>
    </row>
    <row r="28" spans="2:3">
      <c r="B28" t="s">
        <v>37</v>
      </c>
      <c r="C28" t="s">
        <v>69</v>
      </c>
    </row>
    <row r="29" spans="2:3">
      <c r="B29" t="s">
        <v>47</v>
      </c>
      <c r="C29" t="s">
        <v>81</v>
      </c>
    </row>
  </sheetData>
  <sortState xmlns:xlrd2="http://schemas.microsoft.com/office/spreadsheetml/2017/richdata2" ref="E3:E14">
    <sortCondition ref="E3:E14"/>
  </sortState>
  <pageMargins left="0.7" right="0.7" top="0.75" bottom="0.75" header="0.3" footer="0.3"/>
  <pageSetup paperSize="9" orientation="portrait" horizontalDpi="0" verticalDpi="0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5FADDC-D1DB-C746-B8FC-79DF73F35E5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</vt:i4>
      </vt:variant>
    </vt:vector>
  </HeadingPairs>
  <TitlesOfParts>
    <vt:vector size="19" baseType="lpstr">
      <vt:lpstr>SR</vt:lpstr>
      <vt:lpstr>Stats</vt:lpstr>
      <vt:lpstr>Contexte</vt:lpstr>
      <vt:lpstr>Match 1</vt:lpstr>
      <vt:lpstr>Match 2</vt:lpstr>
      <vt:lpstr>Match 3</vt:lpstr>
      <vt:lpstr>Classement</vt:lpstr>
      <vt:lpstr>Paramètres</vt:lpstr>
      <vt:lpstr>SR!l_Equipe</vt:lpstr>
      <vt:lpstr>l_Equipe</vt:lpstr>
      <vt:lpstr>SR!l_Joueur</vt:lpstr>
      <vt:lpstr>l_Joueur</vt:lpstr>
      <vt:lpstr>SR!l_Ville</vt:lpstr>
      <vt:lpstr>l_Ville</vt:lpstr>
      <vt:lpstr>Stats!Rennes</vt:lpstr>
      <vt:lpstr>'Match 3'!Rennes_Chartres</vt:lpstr>
      <vt:lpstr>'Match 2'!Rennes_Chartres_1</vt:lpstr>
      <vt:lpstr>'Match 1'!Rennes_Quimper</vt:lpstr>
      <vt:lpstr>Classement!Stats_NM1_ffbb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Mattéo Moenner-Mad</dc:creator>
  <cp:lastModifiedBy>Damaste .</cp:lastModifiedBy>
  <cp:lastPrinted>2024-01-09T16:03:08Z</cp:lastPrinted>
  <dcterms:created xsi:type="dcterms:W3CDTF">2023-12-16T12:29:49Z</dcterms:created>
  <dcterms:modified xsi:type="dcterms:W3CDTF">2024-02-10T15:24:12Z</dcterms:modified>
</cp:coreProperties>
</file>