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DDA5F996-2113-45CC-BFF0-635DD1E6962F}" xr6:coauthVersionLast="41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Formulaire" sheetId="2" r:id="rId1"/>
    <sheet name="Sauvegard_" sheetId="6" r:id="rId2"/>
    <sheet name="Synthèse" sheetId="10" r:id="rId3"/>
    <sheet name="Table 1" sheetId="1" state="hidden" r:id="rId4"/>
    <sheet name="Liste" sheetId="3" r:id="rId5"/>
    <sheet name="img" sheetId="5" state="hidden" r:id="rId6"/>
    <sheet name="Copie_Formulaire" sheetId="7" state="hidden" r:id="rId7"/>
  </sheets>
  <externalReferences>
    <externalReference r:id="rId8"/>
  </externalReferences>
  <definedNames>
    <definedName name="Ayants_Droit">Liste!$C$3:$C$4</definedName>
    <definedName name="Civilité" localSheetId="1">[1]Liste!$A$2:$A$4</definedName>
    <definedName name="Civilité">Liste!$A$2:$A$4</definedName>
    <definedName name="Garanties" localSheetId="1">[1]Liste!$G$2:$G$7</definedName>
    <definedName name="Garanties">Liste!$G$2:$G$7</definedName>
    <definedName name="L_Adhérent">T_Adhérent[N° Adhérent]</definedName>
    <definedName name="Lien_parenté">Liste!$E$2:$E$4</definedName>
    <definedName name="Téléconseillers_Gestionnaires">Liste!$I$2:$I$11</definedName>
  </definedNames>
  <calcPr calcId="191029"/>
  <pivotCaches>
    <pivotCache cacheId="28" r:id="rId9"/>
  </pivotCaches>
</workbook>
</file>

<file path=xl/calcChain.xml><?xml version="1.0" encoding="utf-8"?>
<calcChain xmlns="http://schemas.openxmlformats.org/spreadsheetml/2006/main">
  <c r="I3" i="6" l="1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2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3" i="6"/>
  <c r="F2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E3" i="6"/>
  <c r="E2" i="6"/>
  <c r="O28" i="2"/>
  <c r="N28" i="2"/>
  <c r="M28" i="2"/>
  <c r="L28" i="2"/>
  <c r="K28" i="2"/>
  <c r="O14" i="2"/>
  <c r="O12" i="2"/>
  <c r="O10" i="2"/>
  <c r="O8" i="2"/>
  <c r="O2" i="2"/>
  <c r="L23" i="2"/>
  <c r="L21" i="2"/>
  <c r="L19" i="2"/>
  <c r="L17" i="2"/>
  <c r="L14" i="2"/>
  <c r="L12" i="2"/>
  <c r="L10" i="2"/>
  <c r="L8" i="2"/>
  <c r="L6" i="2"/>
  <c r="L4" i="2"/>
  <c r="K10" i="2"/>
  <c r="O4" i="2"/>
  <c r="W17" i="6"/>
  <c r="W16" i="6"/>
  <c r="W15" i="6"/>
  <c r="W14" i="6"/>
  <c r="W13" i="6"/>
  <c r="K31" i="2"/>
  <c r="W10" i="6" l="1"/>
  <c r="W11" i="6"/>
  <c r="W12" i="6"/>
  <c r="W9" i="6" l="1"/>
  <c r="W4" i="6"/>
  <c r="W5" i="6"/>
  <c r="W6" i="6"/>
  <c r="W7" i="6"/>
  <c r="W8" i="6"/>
  <c r="W2" i="6"/>
  <c r="W3" i="6"/>
  <c r="F8" i="2" l="1"/>
  <c r="F4" i="2" l="1"/>
  <c r="F16" i="7" l="1"/>
  <c r="B10" i="7"/>
  <c r="B10" i="2" l="1"/>
  <c r="D21" i="1" l="1"/>
  <c r="B13" i="1"/>
</calcChain>
</file>

<file path=xl/sharedStrings.xml><?xml version="1.0" encoding="utf-8"?>
<sst xmlns="http://schemas.openxmlformats.org/spreadsheetml/2006/main" count="318" uniqueCount="91">
  <si>
    <t>né(e) le :</t>
  </si>
  <si>
    <t xml:space="preserve">– N° S.S. : </t>
  </si>
  <si>
    <t>pour la période du</t>
  </si>
  <si>
    <t>Ayant(s) droit</t>
  </si>
  <si>
    <t>Nom</t>
  </si>
  <si>
    <t>Prénom</t>
  </si>
  <si>
    <t>N° S.S.</t>
  </si>
  <si>
    <t>Date de naissance</t>
  </si>
  <si>
    <t>.</t>
  </si>
  <si>
    <t xml:space="preserve">Fait pour valoir ce que de droit. </t>
  </si>
  <si>
    <t>A Paris, le</t>
  </si>
  <si>
    <t>SERVICE XXXX
Identifiant n° :</t>
  </si>
  <si>
    <t>ATTESTATION XXXXX</t>
  </si>
  <si>
    <t>Je soussigné, XXXX, XXXXXX XXXX XXXX, certifie que :</t>
  </si>
  <si>
    <t>est inscrit(e) XXXXXXXXXXXXXXXXXXXXXXXXXXXXXXXXXXXXXXX</t>
  </si>
  <si>
    <t>XXXXXX XXXX 
XXXX XXXXXX</t>
  </si>
  <si>
    <t>N° S.S</t>
  </si>
  <si>
    <t>Adresse 1</t>
  </si>
  <si>
    <t>Adresse 2</t>
  </si>
  <si>
    <t>Adresse 3</t>
  </si>
  <si>
    <t>CP - Ville</t>
  </si>
  <si>
    <t>Garantie</t>
  </si>
  <si>
    <t>Civilité</t>
  </si>
  <si>
    <t>M.</t>
  </si>
  <si>
    <t>MME</t>
  </si>
  <si>
    <t>Lien parenté</t>
  </si>
  <si>
    <t>au</t>
  </si>
  <si>
    <t>OUI</t>
  </si>
  <si>
    <t>NON</t>
  </si>
  <si>
    <t>CONJOINT</t>
  </si>
  <si>
    <t>ENFANT</t>
  </si>
  <si>
    <t>Né(e) le</t>
  </si>
  <si>
    <t>Garantie 1</t>
  </si>
  <si>
    <t>Garantie 2</t>
  </si>
  <si>
    <t>Garantie 3</t>
  </si>
  <si>
    <t>Garantie 4</t>
  </si>
  <si>
    <t>Garantie 5</t>
  </si>
  <si>
    <t>N° Adhérent</t>
  </si>
  <si>
    <t xml:space="preserve">FORMULAIRE - </t>
  </si>
  <si>
    <t>PARIS</t>
  </si>
  <si>
    <t>FF</t>
  </si>
  <si>
    <t>TTT</t>
  </si>
  <si>
    <t>rr</t>
  </si>
  <si>
    <t>Du</t>
  </si>
  <si>
    <t>Au</t>
  </si>
  <si>
    <t>Nom :</t>
  </si>
  <si>
    <t>Prénom :</t>
  </si>
  <si>
    <t>Né(e) le :</t>
  </si>
  <si>
    <t>N° S.S :</t>
  </si>
  <si>
    <t>2 RUE DE PARIS</t>
  </si>
  <si>
    <t>BAT D</t>
  </si>
  <si>
    <t>75000 PARIS</t>
  </si>
  <si>
    <t>YY</t>
  </si>
  <si>
    <t>PPP</t>
  </si>
  <si>
    <t>Ayant(s) Droit</t>
  </si>
  <si>
    <t>Téléconseiller / Gestionnaire</t>
  </si>
  <si>
    <t>Téléconseiller / 
Gestionnaire</t>
  </si>
  <si>
    <t>Adresse Mail</t>
  </si>
  <si>
    <t>ERT</t>
  </si>
  <si>
    <t>APF</t>
  </si>
  <si>
    <t>RTU</t>
  </si>
  <si>
    <t>ISH</t>
  </si>
  <si>
    <t>OUP</t>
  </si>
  <si>
    <t>MFR</t>
  </si>
  <si>
    <t>OUL</t>
  </si>
  <si>
    <t>ASE</t>
  </si>
  <si>
    <t>XR</t>
  </si>
  <si>
    <t>FORMULAIRE - ATTESTATION</t>
  </si>
  <si>
    <t>Date</t>
  </si>
  <si>
    <t>UU</t>
  </si>
  <si>
    <t>ET</t>
  </si>
  <si>
    <t>JJ</t>
  </si>
  <si>
    <t>OO</t>
  </si>
  <si>
    <t>N° Semaine</t>
  </si>
  <si>
    <t>Total général</t>
  </si>
  <si>
    <t>Total ERT</t>
  </si>
  <si>
    <t>LM</t>
  </si>
  <si>
    <t>MMM</t>
  </si>
  <si>
    <t>II</t>
  </si>
  <si>
    <t>Nombre de Ayant(s) Droit</t>
  </si>
  <si>
    <t>(vide)</t>
  </si>
  <si>
    <t>Total 35</t>
  </si>
  <si>
    <t>Total 22</t>
  </si>
  <si>
    <t>Total 26</t>
  </si>
  <si>
    <t>Total OUP</t>
  </si>
  <si>
    <t>Total RTU</t>
  </si>
  <si>
    <t>Total (vide)</t>
  </si>
  <si>
    <t>Total 0</t>
  </si>
  <si>
    <t>Total OUL</t>
  </si>
  <si>
    <t>Total ISH</t>
  </si>
  <si>
    <t>Civilité2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</si>
</sst>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gt;=3000000000000]#&quot; &quot;##&quot; &quot;##&quot; &quot;##&quot; &quot;###&quot; &quot;###&quot; &quot;##;#&quot; &quot;##&quot; &quot;##&quot; &quot;##&quot; &quot;###&quot; &quot;###"/>
    <numFmt numFmtId="165" formatCode="[&gt;=3000000000000]#&quot; &quot;##&quot; &quot;##&quot; &quot;##&quot; &quot;###&quot; &quot;###&quot; | &quot;##;#&quot; &quot;##&quot; &quot;##&quot; &quot;##&quot; &quot;###&quot; &quot;###"/>
  </numFmts>
  <fonts count="22" x14ac:knownFonts="1">
    <font>
      <sz val="10"/>
      <color rgb="FF000000"/>
      <name val="Times New Roman"/>
      <charset val="204"/>
    </font>
    <font>
      <sz val="11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sz val="10"/>
      <color rgb="FF000000"/>
      <name val="Times New Roman"/>
      <family val="1"/>
    </font>
    <font>
      <b/>
      <sz val="11"/>
      <color rgb="FF000000"/>
      <name val="Arial"/>
      <family val="2"/>
    </font>
    <font>
      <b/>
      <sz val="15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Times New Roman"/>
      <family val="1"/>
    </font>
    <font>
      <sz val="10"/>
      <color rgb="FF000000"/>
      <name val="Calibri"/>
      <family val="2"/>
    </font>
    <font>
      <sz val="11"/>
      <color rgb="FF002060"/>
      <name val="Calibri"/>
      <family val="2"/>
    </font>
    <font>
      <sz val="11"/>
      <color rgb="FF002060"/>
      <name val="Calibri"/>
      <family val="2"/>
      <scheme val="minor"/>
    </font>
    <font>
      <sz val="10"/>
      <color rgb="FF002060"/>
      <name val="Times New Roman"/>
      <family val="1"/>
    </font>
    <font>
      <b/>
      <sz val="20"/>
      <color theme="3" tint="-0.249977111117893"/>
      <name val="Arial Rounded MT Bold"/>
      <family val="2"/>
    </font>
    <font>
      <sz val="8"/>
      <name val="Times New Roman"/>
      <family val="1"/>
    </font>
    <font>
      <b/>
      <sz val="11"/>
      <color rgb="FF002060"/>
      <name val="Calibri"/>
      <family val="2"/>
    </font>
    <font>
      <b/>
      <sz val="20"/>
      <color theme="9" tint="-0.499984740745262"/>
      <name val="Arial Rounded MT Bold"/>
      <family val="2"/>
    </font>
    <font>
      <b/>
      <sz val="11"/>
      <color theme="6" tint="-0.499984740745262"/>
      <name val="Calibri"/>
      <family val="2"/>
    </font>
    <font>
      <b/>
      <sz val="11"/>
      <color theme="6" tint="-0.499984740745262"/>
      <name val="Calibri"/>
      <family val="2"/>
      <scheme val="minor"/>
    </font>
    <font>
      <b/>
      <sz val="14"/>
      <color rgb="FF000000"/>
      <name val="Times New Roman"/>
      <family val="1"/>
    </font>
    <font>
      <b/>
      <sz val="11"/>
      <color rgb="FF002060"/>
      <name val="Times New Roman"/>
      <family val="1"/>
    </font>
    <font>
      <sz val="14"/>
      <color rgb="FF00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CF0E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59996337778862885"/>
      </left>
      <right style="thin">
        <color theme="9" tint="0.59996337778862885"/>
      </right>
      <top style="thin">
        <color theme="9" tint="0.59996337778862885"/>
      </top>
      <bottom style="thin">
        <color theme="9" tint="0.59996337778862885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2" applyNumberFormat="0" applyFill="0" applyAlignment="0" applyProtection="0"/>
    <xf numFmtId="0" fontId="7" fillId="3" borderId="0" applyNumberFormat="0" applyBorder="0" applyAlignment="0" applyProtection="0"/>
    <xf numFmtId="0" fontId="4" fillId="0" borderId="0"/>
  </cellStyleXfs>
  <cellXfs count="111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 indent="5"/>
    </xf>
    <xf numFmtId="14" fontId="2" fillId="0" borderId="0" xfId="0" applyNumberFormat="1" applyFont="1" applyFill="1" applyBorder="1" applyAlignment="1">
      <alignment horizontal="left" vertical="top"/>
    </xf>
    <xf numFmtId="14" fontId="0" fillId="0" borderId="0" xfId="0" applyNumberFormat="1" applyFill="1" applyBorder="1" applyAlignment="1">
      <alignment horizontal="left" vertical="top" indent="1"/>
    </xf>
    <xf numFmtId="0" fontId="0" fillId="4" borderId="0" xfId="0" applyFill="1" applyBorder="1" applyAlignment="1">
      <alignment horizontal="left" vertical="top"/>
    </xf>
    <xf numFmtId="0" fontId="9" fillId="4" borderId="0" xfId="0" applyFont="1" applyFill="1" applyBorder="1" applyAlignment="1">
      <alignment horizontal="left" vertical="top"/>
    </xf>
    <xf numFmtId="0" fontId="10" fillId="5" borderId="0" xfId="2" applyFont="1" applyFill="1" applyBorder="1" applyAlignment="1">
      <alignment horizontal="centerContinuous" vertical="top"/>
    </xf>
    <xf numFmtId="0" fontId="10" fillId="5" borderId="0" xfId="2" applyFont="1" applyFill="1" applyBorder="1" applyAlignment="1">
      <alignment horizontal="centerContinuous" vertical="center"/>
    </xf>
    <xf numFmtId="0" fontId="13" fillId="0" borderId="0" xfId="1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right" vertical="center"/>
    </xf>
    <xf numFmtId="0" fontId="17" fillId="4" borderId="0" xfId="0" applyFont="1" applyFill="1" applyBorder="1" applyAlignment="1">
      <alignment horizontal="right" vertical="center" wrapText="1"/>
    </xf>
    <xf numFmtId="0" fontId="18" fillId="4" borderId="0" xfId="0" applyFont="1" applyFill="1" applyBorder="1" applyAlignment="1">
      <alignment horizontal="right" vertical="center"/>
    </xf>
    <xf numFmtId="0" fontId="18" fillId="4" borderId="0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 readingOrder="1"/>
    </xf>
    <xf numFmtId="0" fontId="11" fillId="5" borderId="0" xfId="2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center"/>
    </xf>
    <xf numFmtId="0" fontId="15" fillId="5" borderId="0" xfId="2" applyFont="1" applyFill="1" applyBorder="1" applyAlignment="1">
      <alignment horizontal="centerContinuous" vertical="center"/>
    </xf>
    <xf numFmtId="14" fontId="10" fillId="5" borderId="0" xfId="2" applyNumberFormat="1" applyFont="1" applyFill="1" applyBorder="1" applyAlignment="1">
      <alignment horizontal="center" vertical="center"/>
    </xf>
    <xf numFmtId="164" fontId="10" fillId="5" borderId="0" xfId="2" applyNumberFormat="1" applyFont="1" applyFill="1" applyBorder="1" applyAlignment="1">
      <alignment horizontal="center" vertical="center"/>
    </xf>
    <xf numFmtId="0" fontId="11" fillId="5" borderId="0" xfId="2" applyFont="1" applyFill="1" applyBorder="1" applyAlignment="1">
      <alignment horizontal="centerContinuous" vertical="center"/>
    </xf>
    <xf numFmtId="0" fontId="11" fillId="5" borderId="0" xfId="2" applyFont="1" applyFill="1" applyBorder="1" applyAlignment="1">
      <alignment horizontal="centerContinuous" vertical="top"/>
    </xf>
    <xf numFmtId="14" fontId="12" fillId="5" borderId="4" xfId="0" applyNumberFormat="1" applyFont="1" applyFill="1" applyBorder="1" applyAlignment="1">
      <alignment horizontal="center" vertical="center" wrapText="1" readingOrder="1"/>
    </xf>
    <xf numFmtId="0" fontId="10" fillId="6" borderId="0" xfId="2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5" fillId="7" borderId="0" xfId="2" applyFont="1" applyFill="1" applyBorder="1" applyAlignment="1">
      <alignment horizontal="center" vertical="center"/>
    </xf>
    <xf numFmtId="0" fontId="20" fillId="8" borderId="0" xfId="3" applyFont="1" applyFill="1" applyAlignment="1">
      <alignment horizontal="center" vertical="center"/>
    </xf>
    <xf numFmtId="0" fontId="4" fillId="0" borderId="0" xfId="3" applyAlignment="1">
      <alignment horizontal="left" vertical="top"/>
    </xf>
    <xf numFmtId="0" fontId="4" fillId="0" borderId="0" xfId="3" applyAlignment="1">
      <alignment horizontal="center" vertical="center"/>
    </xf>
    <xf numFmtId="14" fontId="4" fillId="0" borderId="0" xfId="3" applyNumberFormat="1" applyAlignment="1">
      <alignment horizontal="center" vertical="center"/>
    </xf>
    <xf numFmtId="14" fontId="10" fillId="6" borderId="0" xfId="2" applyNumberFormat="1" applyFont="1" applyFill="1" applyBorder="1" applyAlignment="1">
      <alignment horizontal="center" vertical="center"/>
    </xf>
    <xf numFmtId="0" fontId="20" fillId="8" borderId="0" xfId="3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/>
    </xf>
    <xf numFmtId="164" fontId="10" fillId="5" borderId="0" xfId="2" applyNumberFormat="1" applyFont="1" applyFill="1" applyBorder="1" applyAlignment="1">
      <alignment horizontal="centerContinuous" vertical="center"/>
    </xf>
    <xf numFmtId="0" fontId="9" fillId="5" borderId="0" xfId="0" applyFont="1" applyFill="1" applyBorder="1" applyAlignment="1">
      <alignment horizontal="centerContinuous" vertical="top"/>
    </xf>
    <xf numFmtId="0" fontId="15" fillId="5" borderId="0" xfId="2" applyFont="1" applyFill="1" applyBorder="1" applyAlignment="1">
      <alignment horizontal="center" vertical="center"/>
    </xf>
    <xf numFmtId="0" fontId="20" fillId="9" borderId="0" xfId="3" applyFont="1" applyFill="1" applyAlignment="1">
      <alignment horizontal="center" vertical="center"/>
    </xf>
    <xf numFmtId="0" fontId="20" fillId="8" borderId="0" xfId="3" applyFont="1" applyFill="1" applyAlignment="1">
      <alignment horizontal="left" vertical="center"/>
    </xf>
    <xf numFmtId="14" fontId="4" fillId="0" borderId="0" xfId="3" applyNumberFormat="1" applyAlignment="1">
      <alignment horizontal="left" vertical="top"/>
    </xf>
    <xf numFmtId="0" fontId="0" fillId="0" borderId="0" xfId="0" pivotButton="1" applyFill="1" applyBorder="1" applyAlignment="1">
      <alignment horizontal="left" vertical="top"/>
    </xf>
    <xf numFmtId="0" fontId="0" fillId="0" borderId="0" xfId="0" applyNumberFormat="1" applyFill="1" applyBorder="1" applyAlignment="1">
      <alignment horizontal="left" vertical="top"/>
    </xf>
    <xf numFmtId="0" fontId="20" fillId="9" borderId="0" xfId="3" applyNumberFormat="1" applyFont="1" applyFill="1" applyAlignment="1">
      <alignment horizontal="center" vertical="center"/>
    </xf>
    <xf numFmtId="0" fontId="4" fillId="0" borderId="0" xfId="3" applyNumberFormat="1" applyAlignment="1">
      <alignment horizontal="center" vertical="center"/>
    </xf>
    <xf numFmtId="14" fontId="20" fillId="9" borderId="0" xfId="3" applyNumberFormat="1" applyFont="1" applyFill="1" applyAlignment="1">
      <alignment horizontal="center" vertical="center"/>
    </xf>
    <xf numFmtId="0" fontId="12" fillId="10" borderId="0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 wrapText="1" readingOrder="1"/>
    </xf>
    <xf numFmtId="14" fontId="12" fillId="10" borderId="5" xfId="0" applyNumberFormat="1" applyFont="1" applyFill="1" applyBorder="1" applyAlignment="1">
      <alignment horizontal="center" vertical="center" wrapText="1" readingOrder="1"/>
    </xf>
    <xf numFmtId="0" fontId="18" fillId="4" borderId="6" xfId="0" applyFont="1" applyFill="1" applyBorder="1" applyAlignment="1">
      <alignment horizontal="center" vertical="center"/>
    </xf>
    <xf numFmtId="0" fontId="12" fillId="10" borderId="6" xfId="0" applyFont="1" applyFill="1" applyBorder="1" applyAlignment="1">
      <alignment horizontal="center" vertical="center" wrapText="1" readingOrder="1"/>
    </xf>
    <xf numFmtId="14" fontId="12" fillId="10" borderId="6" xfId="0" applyNumberFormat="1" applyFont="1" applyFill="1" applyBorder="1" applyAlignment="1">
      <alignment horizontal="center" vertical="center" wrapText="1" readingOrder="1"/>
    </xf>
    <xf numFmtId="164" fontId="10" fillId="9" borderId="0" xfId="2" applyNumberFormat="1" applyFont="1" applyFill="1" applyBorder="1" applyAlignment="1">
      <alignment horizontal="center" vertical="center"/>
    </xf>
    <xf numFmtId="14" fontId="10" fillId="4" borderId="0" xfId="2" applyNumberFormat="1" applyFont="1" applyFill="1" applyBorder="1" applyAlignment="1">
      <alignment horizontal="center" vertical="center"/>
    </xf>
    <xf numFmtId="0" fontId="13" fillId="0" borderId="10" xfId="1" applyNumberFormat="1" applyFont="1" applyFill="1" applyBorder="1" applyAlignment="1">
      <alignment horizontal="left" vertical="center"/>
    </xf>
    <xf numFmtId="0" fontId="17" fillId="4" borderId="0" xfId="0" applyNumberFormat="1" applyFont="1" applyFill="1" applyBorder="1" applyAlignment="1">
      <alignment horizontal="right" vertical="center"/>
    </xf>
    <xf numFmtId="0" fontId="15" fillId="5" borderId="0" xfId="2" applyNumberFormat="1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left" vertical="top"/>
    </xf>
    <xf numFmtId="0" fontId="17" fillId="4" borderId="0" xfId="0" applyNumberFormat="1" applyFont="1" applyFill="1" applyBorder="1" applyAlignment="1">
      <alignment horizontal="right" vertical="center" wrapText="1"/>
    </xf>
    <xf numFmtId="0" fontId="10" fillId="9" borderId="0" xfId="2" applyNumberFormat="1" applyFont="1" applyFill="1" applyBorder="1" applyAlignment="1">
      <alignment horizontal="center" vertical="center"/>
    </xf>
    <xf numFmtId="0" fontId="13" fillId="0" borderId="0" xfId="1" applyNumberFormat="1" applyFont="1" applyFill="1" applyBorder="1" applyAlignment="1">
      <alignment horizontal="left" vertical="center"/>
    </xf>
    <xf numFmtId="0" fontId="0" fillId="0" borderId="11" xfId="0" applyNumberFormat="1" applyFill="1" applyBorder="1" applyAlignment="1">
      <alignment horizontal="left" vertical="top"/>
    </xf>
    <xf numFmtId="0" fontId="0" fillId="0" borderId="10" xfId="0" applyNumberFormat="1" applyFill="1" applyBorder="1" applyAlignment="1">
      <alignment horizontal="left" vertical="top"/>
    </xf>
    <xf numFmtId="0" fontId="10" fillId="5" borderId="0" xfId="2" applyNumberFormat="1" applyFont="1" applyFill="1" applyBorder="1" applyAlignment="1">
      <alignment horizontal="centerContinuous" vertical="center"/>
    </xf>
    <xf numFmtId="0" fontId="13" fillId="0" borderId="11" xfId="1" applyNumberFormat="1" applyFont="1" applyFill="1" applyBorder="1" applyAlignment="1">
      <alignment horizontal="left" vertical="center"/>
    </xf>
    <xf numFmtId="0" fontId="0" fillId="4" borderId="10" xfId="0" applyNumberFormat="1" applyFill="1" applyBorder="1" applyAlignment="1">
      <alignment horizontal="left" vertical="top"/>
    </xf>
    <xf numFmtId="0" fontId="15" fillId="5" borderId="0" xfId="2" applyNumberFormat="1" applyFont="1" applyFill="1" applyBorder="1" applyAlignment="1">
      <alignment horizontal="centerContinuous" vertical="center"/>
    </xf>
    <xf numFmtId="0" fontId="18" fillId="4" borderId="0" xfId="0" applyNumberFormat="1" applyFont="1" applyFill="1" applyBorder="1" applyAlignment="1">
      <alignment horizontal="right" vertical="center"/>
    </xf>
    <xf numFmtId="0" fontId="12" fillId="10" borderId="0" xfId="0" applyNumberFormat="1" applyFont="1" applyFill="1" applyBorder="1" applyAlignment="1">
      <alignment horizontal="center" vertical="center"/>
    </xf>
    <xf numFmtId="0" fontId="11" fillId="5" borderId="0" xfId="2" applyNumberFormat="1" applyFont="1" applyFill="1" applyBorder="1" applyAlignment="1">
      <alignment horizontal="center" vertical="center"/>
    </xf>
    <xf numFmtId="0" fontId="9" fillId="4" borderId="0" xfId="0" applyNumberFormat="1" applyFont="1" applyFill="1" applyBorder="1" applyAlignment="1">
      <alignment horizontal="left" vertical="top"/>
    </xf>
    <xf numFmtId="0" fontId="9" fillId="4" borderId="11" xfId="0" applyNumberFormat="1" applyFont="1" applyFill="1" applyBorder="1" applyAlignment="1">
      <alignment horizontal="left" vertical="top"/>
    </xf>
    <xf numFmtId="0" fontId="18" fillId="4" borderId="0" xfId="0" applyNumberFormat="1" applyFont="1" applyFill="1" applyBorder="1" applyAlignment="1">
      <alignment horizontal="center" vertical="center"/>
    </xf>
    <xf numFmtId="0" fontId="11" fillId="5" borderId="0" xfId="2" applyNumberFormat="1" applyFont="1" applyFill="1" applyBorder="1" applyAlignment="1">
      <alignment horizontal="centerContinuous" vertical="center"/>
    </xf>
    <xf numFmtId="0" fontId="12" fillId="10" borderId="5" xfId="0" applyNumberFormat="1" applyFont="1" applyFill="1" applyBorder="1" applyAlignment="1">
      <alignment horizontal="center" vertical="center" wrapText="1" readingOrder="1"/>
    </xf>
    <xf numFmtId="0" fontId="19" fillId="0" borderId="0" xfId="0" applyNumberFormat="1" applyFont="1" applyFill="1" applyBorder="1" applyAlignment="1">
      <alignment horizontal="left" vertical="center"/>
    </xf>
    <xf numFmtId="0" fontId="18" fillId="4" borderId="6" xfId="0" applyNumberFormat="1" applyFont="1" applyFill="1" applyBorder="1" applyAlignment="1">
      <alignment horizontal="center" vertical="center"/>
    </xf>
    <xf numFmtId="0" fontId="12" fillId="10" borderId="6" xfId="0" applyNumberFormat="1" applyFont="1" applyFill="1" applyBorder="1" applyAlignment="1">
      <alignment horizontal="center" vertical="center" wrapText="1" readingOrder="1"/>
    </xf>
    <xf numFmtId="0" fontId="21" fillId="0" borderId="0" xfId="0" applyNumberFormat="1" applyFont="1" applyFill="1" applyBorder="1" applyAlignment="1">
      <alignment horizontal="left" vertical="top"/>
    </xf>
    <xf numFmtId="0" fontId="0" fillId="0" borderId="12" xfId="0" applyNumberFormat="1" applyFill="1" applyBorder="1" applyAlignment="1">
      <alignment horizontal="left" vertical="top"/>
    </xf>
    <xf numFmtId="0" fontId="0" fillId="0" borderId="13" xfId="0" applyNumberFormat="1" applyFill="1" applyBorder="1" applyAlignment="1">
      <alignment horizontal="left" vertical="top"/>
    </xf>
    <xf numFmtId="0" fontId="0" fillId="0" borderId="14" xfId="0" applyNumberFormat="1" applyFill="1" applyBorder="1" applyAlignment="1">
      <alignment horizontal="left" vertical="top"/>
    </xf>
    <xf numFmtId="165" fontId="10" fillId="5" borderId="0" xfId="2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top"/>
    </xf>
    <xf numFmtId="0" fontId="16" fillId="0" borderId="0" xfId="1" applyFont="1" applyFill="1" applyBorder="1" applyAlignment="1">
      <alignment horizontal="left" vertical="top"/>
    </xf>
    <xf numFmtId="0" fontId="16" fillId="0" borderId="7" xfId="1" applyNumberFormat="1" applyFont="1" applyFill="1" applyBorder="1" applyAlignment="1">
      <alignment horizontal="left" vertical="top"/>
    </xf>
    <xf numFmtId="0" fontId="16" fillId="0" borderId="8" xfId="1" applyNumberFormat="1" applyFont="1" applyFill="1" applyBorder="1" applyAlignment="1">
      <alignment horizontal="left" vertical="top"/>
    </xf>
    <xf numFmtId="0" fontId="16" fillId="0" borderId="9" xfId="1" applyNumberFormat="1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wrapText="1" indent="5"/>
    </xf>
    <xf numFmtId="0" fontId="2" fillId="0" borderId="0" xfId="0" applyFont="1" applyFill="1" applyBorder="1" applyAlignment="1">
      <alignment horizontal="justify"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4">
    <cellStyle name="Accent5" xfId="2" builtinId="45"/>
    <cellStyle name="Normal" xfId="0" builtinId="0"/>
    <cellStyle name="Normal 2" xfId="3" xr:uid="{88B9E4A8-B79A-4F02-A123-80452E2153F1}"/>
    <cellStyle name="Titre 1" xfId="1" builtinId="16"/>
  </cellStyles>
  <dxfs count="26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</dxfs>
  <tableStyles count="0" defaultTableStyle="TableStyleMedium9" defaultPivotStyle="PivotStyleLight16"/>
  <colors>
    <mruColors>
      <color rgb="FFFCF0EA"/>
      <color rgb="FFFEFEF4"/>
      <color rgb="FFFCF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svg"/><Relationship Id="rId3" Type="http://schemas.openxmlformats.org/officeDocument/2006/relationships/image" Target="../media/image2.png"/><Relationship Id="rId7" Type="http://schemas.openxmlformats.org/officeDocument/2006/relationships/image" Target="../media/image6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5.svg"/><Relationship Id="rId5" Type="http://schemas.openxmlformats.org/officeDocument/2006/relationships/image" Target="../media/image4.png"/><Relationship Id="rId4" Type="http://schemas.openxmlformats.org/officeDocument/2006/relationships/image" Target="../media/image3.png"/><Relationship Id="rId9" Type="http://schemas.openxmlformats.org/officeDocument/2006/relationships/image" Target="../media/image8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7" Type="http://schemas.openxmlformats.org/officeDocument/2006/relationships/image" Target="../media/image19.png"/><Relationship Id="rId2" Type="http://schemas.openxmlformats.org/officeDocument/2006/relationships/image" Target="../media/image14.jpeg"/><Relationship Id="rId1" Type="http://schemas.openxmlformats.org/officeDocument/2006/relationships/image" Target="../media/image13.jpeg"/><Relationship Id="rId6" Type="http://schemas.openxmlformats.org/officeDocument/2006/relationships/image" Target="../media/image18.png"/><Relationship Id="rId5" Type="http://schemas.openxmlformats.org/officeDocument/2006/relationships/image" Target="../media/image17.jpeg"/><Relationship Id="rId4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8.jpeg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265815</xdr:colOff>
      <xdr:row>15</xdr:row>
      <xdr:rowOff>53728</xdr:rowOff>
    </xdr:from>
    <xdr:to>
      <xdr:col>4</xdr:col>
      <xdr:colOff>205016</xdr:colOff>
      <xdr:row>23</xdr:row>
      <xdr:rowOff>151130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539013" y="3605298"/>
          <a:ext cx="3919026" cy="1714437"/>
        </a:xfrm>
        <a:prstGeom prst="roundRect">
          <a:avLst>
            <a:gd name="adj" fmla="val 7292"/>
          </a:avLst>
        </a:prstGeom>
        <a:noFill/>
        <a:ln w="6350">
          <a:solidFill>
            <a:schemeClr val="accent6">
              <a:lumMod val="60000"/>
              <a:lumOff val="40000"/>
            </a:schemeClr>
          </a:solidFill>
          <a:round/>
          <a:headEnd/>
          <a:tailEnd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745758</xdr:colOff>
      <xdr:row>17</xdr:row>
      <xdr:rowOff>103371</xdr:rowOff>
    </xdr:from>
    <xdr:to>
      <xdr:col>5</xdr:col>
      <xdr:colOff>140291</xdr:colOff>
      <xdr:row>21</xdr:row>
      <xdr:rowOff>110754</xdr:rowOff>
    </xdr:to>
    <xdr:grpSp>
      <xdr:nvGrpSpPr>
        <xdr:cNvPr id="32" name="Group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/>
      </xdr:nvGrpSpPr>
      <xdr:grpSpPr>
        <a:xfrm>
          <a:off x="4578990" y="4052761"/>
          <a:ext cx="637429" cy="797261"/>
          <a:chOff x="6541978" y="5847907"/>
          <a:chExt cx="723605" cy="841743"/>
        </a:xfrm>
      </xdr:grpSpPr>
      <xdr:sp macro="" textlink="">
        <xdr:nvSpPr>
          <xdr:cNvPr id="31" name="Rectangle : coins arrondis 30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/>
        </xdr:nvSpPr>
        <xdr:spPr>
          <a:xfrm>
            <a:off x="6541978" y="5847907"/>
            <a:ext cx="723605" cy="841743"/>
          </a:xfrm>
          <a:prstGeom prst="roundRect">
            <a:avLst/>
          </a:prstGeom>
          <a:solidFill>
            <a:schemeClr val="bg1">
              <a:lumMod val="95000"/>
            </a:schemeClr>
          </a:solidFill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Suppression_Tous_Ayants_Droit">
        <xdr:nvPicPr>
          <xdr:cNvPr id="23" name="Image 22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duotone>
              <a:schemeClr val="accent2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 contrast="20000"/>
                    </a14:imgEffect>
                  </a14:imgLayer>
                </a14:imgProps>
              </a:ext>
            </a:extLst>
          </a:blip>
          <a:srcRect l="25113" t="30562" r="25496" b="29593"/>
          <a:stretch/>
        </xdr:blipFill>
        <xdr:spPr>
          <a:xfrm>
            <a:off x="6694403" y="6289814"/>
            <a:ext cx="426784" cy="340770"/>
          </a:xfrm>
          <a:prstGeom prst="rect">
            <a:avLst/>
          </a:prstGeom>
        </xdr:spPr>
      </xdr:pic>
      <xdr:pic macro="[0]!Ajout_AyantDroit">
        <xdr:nvPicPr>
          <xdr:cNvPr id="26" name="Image 25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6597469" y="5996364"/>
            <a:ext cx="280731" cy="301950"/>
          </a:xfrm>
          <a:prstGeom prst="rect">
            <a:avLst/>
          </a:prstGeom>
        </xdr:spPr>
      </xdr:pic>
      <xdr:pic macro="[0]!Suppression_AyantDroit">
        <xdr:nvPicPr>
          <xdr:cNvPr id="27" name="Image 26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6931975" y="5989986"/>
            <a:ext cx="282472" cy="301503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324884</xdr:colOff>
      <xdr:row>0</xdr:row>
      <xdr:rowOff>568547</xdr:rowOff>
    </xdr:from>
    <xdr:to>
      <xdr:col>6</xdr:col>
      <xdr:colOff>258430</xdr:colOff>
      <xdr:row>4</xdr:row>
      <xdr:rowOff>103373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id="{FE328451-5A34-4515-BA55-651EB7572239}"/>
            </a:ext>
          </a:extLst>
        </xdr:cNvPr>
        <xdr:cNvSpPr>
          <a:spLocks noChangeArrowheads="1"/>
        </xdr:cNvSpPr>
      </xdr:nvSpPr>
      <xdr:spPr bwMode="auto">
        <a:xfrm>
          <a:off x="4577907" y="568547"/>
          <a:ext cx="2510465" cy="945117"/>
        </a:xfrm>
        <a:prstGeom prst="roundRect">
          <a:avLst>
            <a:gd name="adj" fmla="val 7292"/>
          </a:avLst>
        </a:prstGeom>
        <a:noFill/>
        <a:ln w="6350">
          <a:solidFill>
            <a:schemeClr val="accent6">
              <a:lumMod val="60000"/>
              <a:lumOff val="40000"/>
            </a:schemeClr>
          </a:solidFill>
          <a:round/>
          <a:headEnd/>
          <a:tailEnd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1225697</xdr:colOff>
      <xdr:row>11</xdr:row>
      <xdr:rowOff>145634</xdr:rowOff>
    </xdr:from>
    <xdr:to>
      <xdr:col>5</xdr:col>
      <xdr:colOff>29535</xdr:colOff>
      <xdr:row>13</xdr:row>
      <xdr:rowOff>73838</xdr:rowOff>
    </xdr:to>
    <xdr:sp macro="" textlink="">
      <xdr:nvSpPr>
        <xdr:cNvPr id="16" name="Accolade fermante 15">
          <a:extLst>
            <a:ext uri="{FF2B5EF4-FFF2-40B4-BE49-F238E27FC236}">
              <a16:creationId xmlns:a16="http://schemas.microsoft.com/office/drawing/2014/main" id="{29CFBCA9-D1EC-43EC-B030-8E0E4890E70D}"/>
            </a:ext>
          </a:extLst>
        </xdr:cNvPr>
        <xdr:cNvSpPr/>
      </xdr:nvSpPr>
      <xdr:spPr>
        <a:xfrm flipH="1">
          <a:off x="5478720" y="2884994"/>
          <a:ext cx="177210" cy="363844"/>
        </a:xfrm>
        <a:prstGeom prst="rightBrace">
          <a:avLst>
            <a:gd name="adj1" fmla="val 8333"/>
            <a:gd name="adj2" fmla="val 53175"/>
          </a:avLst>
        </a:prstGeom>
        <a:noFill/>
        <a:ln w="190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566029</xdr:colOff>
      <xdr:row>11</xdr:row>
      <xdr:rowOff>208157</xdr:rowOff>
    </xdr:from>
    <xdr:to>
      <xdr:col>4</xdr:col>
      <xdr:colOff>1222106</xdr:colOff>
      <xdr:row>13</xdr:row>
      <xdr:rowOff>12255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D5D61935-6A7C-4372-95A6-9528609C844F}"/>
            </a:ext>
          </a:extLst>
        </xdr:cNvPr>
        <xdr:cNvSpPr/>
      </xdr:nvSpPr>
      <xdr:spPr>
        <a:xfrm>
          <a:off x="4819052" y="2947517"/>
          <a:ext cx="656077" cy="23973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r"/>
          <a:r>
            <a:rPr lang="fr-FR" sz="1100" b="1">
              <a:solidFill>
                <a:schemeClr val="accent3">
                  <a:lumMod val="50000"/>
                </a:schemeClr>
              </a:solidFill>
            </a:rPr>
            <a:t>Période</a:t>
          </a:r>
        </a:p>
      </xdr:txBody>
    </xdr:sp>
    <xdr:clientData/>
  </xdr:twoCellAnchor>
  <xdr:twoCellAnchor>
    <xdr:from>
      <xdr:col>4</xdr:col>
      <xdr:colOff>317501</xdr:colOff>
      <xdr:row>6</xdr:row>
      <xdr:rowOff>14768</xdr:rowOff>
    </xdr:from>
    <xdr:to>
      <xdr:col>6</xdr:col>
      <xdr:colOff>243663</xdr:colOff>
      <xdr:row>14</xdr:row>
      <xdr:rowOff>140291</xdr:rowOff>
    </xdr:to>
    <xdr:sp macro="" textlink="">
      <xdr:nvSpPr>
        <xdr:cNvPr id="20" name="AutoShape 2">
          <a:extLst>
            <a:ext uri="{FF2B5EF4-FFF2-40B4-BE49-F238E27FC236}">
              <a16:creationId xmlns:a16="http://schemas.microsoft.com/office/drawing/2014/main" id="{2EA44ACA-A922-41D8-9DC2-E1ED78E08C71}"/>
            </a:ext>
          </a:extLst>
        </xdr:cNvPr>
        <xdr:cNvSpPr>
          <a:spLocks noChangeArrowheads="1"/>
        </xdr:cNvSpPr>
      </xdr:nvSpPr>
      <xdr:spPr bwMode="auto">
        <a:xfrm>
          <a:off x="4570524" y="1823780"/>
          <a:ext cx="2355406" cy="1705639"/>
        </a:xfrm>
        <a:prstGeom prst="roundRect">
          <a:avLst>
            <a:gd name="adj" fmla="val 7292"/>
          </a:avLst>
        </a:prstGeom>
        <a:noFill/>
        <a:ln w="6350">
          <a:solidFill>
            <a:schemeClr val="accent6">
              <a:lumMod val="60000"/>
              <a:lumOff val="40000"/>
            </a:schemeClr>
          </a:solidFill>
          <a:headEnd/>
          <a:tailEnd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/>
        <a:lstStyle/>
        <a:p>
          <a:endParaRPr lang="fr-FR"/>
        </a:p>
      </xdr:txBody>
    </xdr:sp>
    <xdr:clientData/>
  </xdr:twoCellAnchor>
  <xdr:twoCellAnchor>
    <xdr:from>
      <xdr:col>0</xdr:col>
      <xdr:colOff>140291</xdr:colOff>
      <xdr:row>23</xdr:row>
      <xdr:rowOff>214127</xdr:rowOff>
    </xdr:from>
    <xdr:to>
      <xdr:col>6</xdr:col>
      <xdr:colOff>110756</xdr:colOff>
      <xdr:row>25</xdr:row>
      <xdr:rowOff>44301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6E33491-93B2-4B16-8797-0F0636F56058}"/>
            </a:ext>
          </a:extLst>
        </xdr:cNvPr>
        <xdr:cNvSpPr/>
      </xdr:nvSpPr>
      <xdr:spPr>
        <a:xfrm>
          <a:off x="140291" y="5382732"/>
          <a:ext cx="6800407" cy="361802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631579</xdr:colOff>
      <xdr:row>16</xdr:row>
      <xdr:rowOff>68615</xdr:rowOff>
    </xdr:from>
    <xdr:to>
      <xdr:col>5</xdr:col>
      <xdr:colOff>1078443</xdr:colOff>
      <xdr:row>18</xdr:row>
      <xdr:rowOff>231058</xdr:rowOff>
    </xdr:to>
    <xdr:pic>
      <xdr:nvPicPr>
        <xdr:cNvPr id="8" name="Graphique 7" descr="E-mail">
          <a:extLst>
            <a:ext uri="{FF2B5EF4-FFF2-40B4-BE49-F238E27FC236}">
              <a16:creationId xmlns:a16="http://schemas.microsoft.com/office/drawing/2014/main" id="{DF4E0715-7DFB-4C0A-BB6A-BFF582E5EB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253652" y="3801176"/>
          <a:ext cx="561164" cy="557382"/>
        </a:xfrm>
        <a:prstGeom prst="rect">
          <a:avLst/>
        </a:prstGeom>
      </xdr:spPr>
    </xdr:pic>
    <xdr:clientData/>
  </xdr:twoCellAnchor>
  <xdr:twoCellAnchor editAs="oneCell">
    <xdr:from>
      <xdr:col>5</xdr:col>
      <xdr:colOff>589602</xdr:colOff>
      <xdr:row>19</xdr:row>
      <xdr:rowOff>48070</xdr:rowOff>
    </xdr:from>
    <xdr:to>
      <xdr:col>6</xdr:col>
      <xdr:colOff>308</xdr:colOff>
      <xdr:row>22</xdr:row>
      <xdr:rowOff>82662</xdr:rowOff>
    </xdr:to>
    <xdr:pic>
      <xdr:nvPicPr>
        <xdr:cNvPr id="12" name="Graphique 11" descr="Enveloppe ouverte">
          <a:extLst>
            <a:ext uri="{FF2B5EF4-FFF2-40B4-BE49-F238E27FC236}">
              <a16:creationId xmlns:a16="http://schemas.microsoft.com/office/drawing/2014/main" id="{1197E596-DAEF-4BE3-969A-80364BB82C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6211675" y="4407887"/>
          <a:ext cx="595755" cy="592153"/>
        </a:xfrm>
        <a:prstGeom prst="rect">
          <a:avLst/>
        </a:prstGeom>
      </xdr:spPr>
    </xdr:pic>
    <xdr:clientData/>
  </xdr:twoCellAnchor>
  <xdr:twoCellAnchor editAs="oneCell">
    <xdr:from>
      <xdr:col>7</xdr:col>
      <xdr:colOff>121658</xdr:colOff>
      <xdr:row>0</xdr:row>
      <xdr:rowOff>104543</xdr:rowOff>
    </xdr:from>
    <xdr:to>
      <xdr:col>8</xdr:col>
      <xdr:colOff>99656</xdr:colOff>
      <xdr:row>2</xdr:row>
      <xdr:rowOff>141461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368" r="17771"/>
        <a:stretch/>
      </xdr:blipFill>
      <xdr:spPr bwMode="auto">
        <a:xfrm>
          <a:off x="7300256" y="104543"/>
          <a:ext cx="860802" cy="1035881"/>
        </a:xfrm>
        <a:prstGeom prst="ellipse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240106</xdr:colOff>
      <xdr:row>0</xdr:row>
      <xdr:rowOff>601066</xdr:rowOff>
    </xdr:from>
    <xdr:to>
      <xdr:col>4</xdr:col>
      <xdr:colOff>179307</xdr:colOff>
      <xdr:row>14</xdr:row>
      <xdr:rowOff>116158</xdr:rowOff>
    </xdr:to>
    <xdr:sp macro="" textlink="">
      <xdr:nvSpPr>
        <xdr:cNvPr id="28" name="AutoShape 2">
          <a:extLst>
            <a:ext uri="{FF2B5EF4-FFF2-40B4-BE49-F238E27FC236}">
              <a16:creationId xmlns:a16="http://schemas.microsoft.com/office/drawing/2014/main" id="{A6E47A67-BB1E-4A8B-9757-CDF39A9EBE2C}"/>
            </a:ext>
          </a:extLst>
        </xdr:cNvPr>
        <xdr:cNvSpPr>
          <a:spLocks noChangeArrowheads="1"/>
        </xdr:cNvSpPr>
      </xdr:nvSpPr>
      <xdr:spPr bwMode="auto">
        <a:xfrm>
          <a:off x="511143" y="601066"/>
          <a:ext cx="3919566" cy="2899177"/>
        </a:xfrm>
        <a:prstGeom prst="roundRect">
          <a:avLst>
            <a:gd name="adj" fmla="val 7292"/>
          </a:avLst>
        </a:prstGeom>
        <a:noFill/>
        <a:ln w="6350">
          <a:solidFill>
            <a:schemeClr val="accent6">
              <a:lumMod val="60000"/>
              <a:lumOff val="40000"/>
            </a:schemeClr>
          </a:solidFill>
          <a:round/>
          <a:headEnd/>
          <a:tailEnd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1177074</xdr:colOff>
      <xdr:row>22</xdr:row>
      <xdr:rowOff>92927</xdr:rowOff>
    </xdr:from>
    <xdr:to>
      <xdr:col>5</xdr:col>
      <xdr:colOff>511098</xdr:colOff>
      <xdr:row>24</xdr:row>
      <xdr:rowOff>15488</xdr:rowOff>
    </xdr:to>
    <xdr:sp macro="[0]!Archiver_OK" textlink="">
      <xdr:nvSpPr>
        <xdr:cNvPr id="22" name="Rectangle 21">
          <a:extLst>
            <a:ext uri="{FF2B5EF4-FFF2-40B4-BE49-F238E27FC236}">
              <a16:creationId xmlns:a16="http://schemas.microsoft.com/office/drawing/2014/main" id="{6CE86ED9-E81C-4F9A-8B4D-47B779818BFF}"/>
            </a:ext>
          </a:extLst>
        </xdr:cNvPr>
        <xdr:cNvSpPr/>
      </xdr:nvSpPr>
      <xdr:spPr>
        <a:xfrm>
          <a:off x="5428476" y="5010305"/>
          <a:ext cx="704695" cy="34073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2">
                  <a:lumMod val="75000"/>
                </a:schemeClr>
              </a:solidFill>
            </a:rPr>
            <a:t>Archiver</a:t>
          </a:r>
        </a:p>
      </xdr:txBody>
    </xdr:sp>
    <xdr:clientData/>
  </xdr:twoCellAnchor>
  <xdr:twoCellAnchor>
    <xdr:from>
      <xdr:col>10</xdr:col>
      <xdr:colOff>265815</xdr:colOff>
      <xdr:row>15</xdr:row>
      <xdr:rowOff>53728</xdr:rowOff>
    </xdr:from>
    <xdr:to>
      <xdr:col>13</xdr:col>
      <xdr:colOff>205016</xdr:colOff>
      <xdr:row>23</xdr:row>
      <xdr:rowOff>151130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id="{2B9F49C0-8B35-4B1B-B3A0-AA0D68754273}"/>
            </a:ext>
          </a:extLst>
        </xdr:cNvPr>
        <xdr:cNvSpPr>
          <a:spLocks noChangeArrowheads="1"/>
        </xdr:cNvSpPr>
      </xdr:nvSpPr>
      <xdr:spPr bwMode="auto">
        <a:xfrm>
          <a:off x="509748" y="3584948"/>
          <a:ext cx="3528500" cy="1700389"/>
        </a:xfrm>
        <a:prstGeom prst="roundRect">
          <a:avLst>
            <a:gd name="adj" fmla="val 7292"/>
          </a:avLst>
        </a:prstGeom>
        <a:noFill/>
        <a:ln w="6350">
          <a:solidFill>
            <a:schemeClr val="accent6">
              <a:lumMod val="60000"/>
              <a:lumOff val="40000"/>
            </a:schemeClr>
          </a:solidFill>
          <a:round/>
          <a:headEnd/>
          <a:tailEnd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13</xdr:col>
      <xdr:colOff>1846920</xdr:colOff>
      <xdr:row>17</xdr:row>
      <xdr:rowOff>103371</xdr:rowOff>
    </xdr:from>
    <xdr:to>
      <xdr:col>14</xdr:col>
      <xdr:colOff>140291</xdr:colOff>
      <xdr:row>21</xdr:row>
      <xdr:rowOff>110754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id="{26C97FE9-D6F1-4472-89BF-8461C9D7A482}"/>
            </a:ext>
          </a:extLst>
        </xdr:cNvPr>
        <xdr:cNvGrpSpPr/>
      </xdr:nvGrpSpPr>
      <xdr:grpSpPr>
        <a:xfrm>
          <a:off x="15216768" y="4052761"/>
          <a:ext cx="790779" cy="797261"/>
          <a:chOff x="6541978" y="5847907"/>
          <a:chExt cx="723605" cy="841743"/>
        </a:xfrm>
      </xdr:grpSpPr>
      <xdr:sp macro="" textlink="">
        <xdr:nvSpPr>
          <xdr:cNvPr id="24" name="Rectangle : coins arrondis 23">
            <a:extLst>
              <a:ext uri="{FF2B5EF4-FFF2-40B4-BE49-F238E27FC236}">
                <a16:creationId xmlns:a16="http://schemas.microsoft.com/office/drawing/2014/main" id="{0C58AFD0-E6F0-4A29-8EC1-A5093500F27F}"/>
              </a:ext>
            </a:extLst>
          </xdr:cNvPr>
          <xdr:cNvSpPr/>
        </xdr:nvSpPr>
        <xdr:spPr>
          <a:xfrm>
            <a:off x="6541978" y="5847907"/>
            <a:ext cx="723605" cy="841743"/>
          </a:xfrm>
          <a:prstGeom prst="roundRect">
            <a:avLst/>
          </a:prstGeom>
          <a:solidFill>
            <a:schemeClr val="bg1">
              <a:lumMod val="95000"/>
            </a:schemeClr>
          </a:solidFill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Suppression_Tous_Ayants_Droit">
        <xdr:nvPicPr>
          <xdr:cNvPr id="25" name="Image 24">
            <a:extLst>
              <a:ext uri="{FF2B5EF4-FFF2-40B4-BE49-F238E27FC236}">
                <a16:creationId xmlns:a16="http://schemas.microsoft.com/office/drawing/2014/main" id="{B0097DC7-B336-4D4C-943E-E486D2624DB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duotone>
              <a:schemeClr val="accent2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 contrast="20000"/>
                    </a14:imgEffect>
                  </a14:imgLayer>
                </a14:imgProps>
              </a:ext>
            </a:extLst>
          </a:blip>
          <a:srcRect l="25113" t="30562" r="25496" b="29593"/>
          <a:stretch/>
        </xdr:blipFill>
        <xdr:spPr>
          <a:xfrm>
            <a:off x="6694403" y="6289814"/>
            <a:ext cx="426784" cy="340770"/>
          </a:xfrm>
          <a:prstGeom prst="rect">
            <a:avLst/>
          </a:prstGeom>
        </xdr:spPr>
      </xdr:pic>
      <xdr:pic macro="[0]!Ajout_AyantDroit">
        <xdr:nvPicPr>
          <xdr:cNvPr id="29" name="Image 28">
            <a:extLst>
              <a:ext uri="{FF2B5EF4-FFF2-40B4-BE49-F238E27FC236}">
                <a16:creationId xmlns:a16="http://schemas.microsoft.com/office/drawing/2014/main" id="{4B871D82-D197-48CF-B9FD-14A07A23AD4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6597469" y="5996364"/>
            <a:ext cx="280731" cy="301950"/>
          </a:xfrm>
          <a:prstGeom prst="rect">
            <a:avLst/>
          </a:prstGeom>
        </xdr:spPr>
      </xdr:pic>
      <xdr:pic macro="[0]!Suppression_AyantDroit">
        <xdr:nvPicPr>
          <xdr:cNvPr id="30" name="Image 29">
            <a:extLst>
              <a:ext uri="{FF2B5EF4-FFF2-40B4-BE49-F238E27FC236}">
                <a16:creationId xmlns:a16="http://schemas.microsoft.com/office/drawing/2014/main" id="{44281AAD-650B-4317-B90D-E08F83CB338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6931975" y="5989986"/>
            <a:ext cx="282472" cy="301503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324884</xdr:colOff>
      <xdr:row>0</xdr:row>
      <xdr:rowOff>568547</xdr:rowOff>
    </xdr:from>
    <xdr:to>
      <xdr:col>15</xdr:col>
      <xdr:colOff>258430</xdr:colOff>
      <xdr:row>4</xdr:row>
      <xdr:rowOff>103373</xdr:rowOff>
    </xdr:to>
    <xdr:sp macro="" textlink="">
      <xdr:nvSpPr>
        <xdr:cNvPr id="33" name="AutoShape 2">
          <a:extLst>
            <a:ext uri="{FF2B5EF4-FFF2-40B4-BE49-F238E27FC236}">
              <a16:creationId xmlns:a16="http://schemas.microsoft.com/office/drawing/2014/main" id="{FC18C7AC-943D-4F70-A004-1EE3DC68A634}"/>
            </a:ext>
          </a:extLst>
        </xdr:cNvPr>
        <xdr:cNvSpPr>
          <a:spLocks noChangeArrowheads="1"/>
        </xdr:cNvSpPr>
      </xdr:nvSpPr>
      <xdr:spPr bwMode="auto">
        <a:xfrm>
          <a:off x="4158116" y="568547"/>
          <a:ext cx="2256716" cy="940344"/>
        </a:xfrm>
        <a:prstGeom prst="roundRect">
          <a:avLst>
            <a:gd name="adj" fmla="val 7292"/>
          </a:avLst>
        </a:prstGeom>
        <a:noFill/>
        <a:ln w="6350">
          <a:solidFill>
            <a:schemeClr val="accent6">
              <a:lumMod val="60000"/>
              <a:lumOff val="40000"/>
            </a:schemeClr>
          </a:solidFill>
          <a:round/>
          <a:headEnd/>
          <a:tailEnd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13</xdr:col>
      <xdr:colOff>1225697</xdr:colOff>
      <xdr:row>11</xdr:row>
      <xdr:rowOff>145634</xdr:rowOff>
    </xdr:from>
    <xdr:to>
      <xdr:col>14</xdr:col>
      <xdr:colOff>29535</xdr:colOff>
      <xdr:row>13</xdr:row>
      <xdr:rowOff>73838</xdr:rowOff>
    </xdr:to>
    <xdr:sp macro="" textlink="">
      <xdr:nvSpPr>
        <xdr:cNvPr id="34" name="Accolade fermante 33">
          <a:extLst>
            <a:ext uri="{FF2B5EF4-FFF2-40B4-BE49-F238E27FC236}">
              <a16:creationId xmlns:a16="http://schemas.microsoft.com/office/drawing/2014/main" id="{6ECD27D0-C78D-4A22-A94C-8042306FE912}"/>
            </a:ext>
          </a:extLst>
        </xdr:cNvPr>
        <xdr:cNvSpPr/>
      </xdr:nvSpPr>
      <xdr:spPr>
        <a:xfrm flipH="1">
          <a:off x="5058929" y="2875360"/>
          <a:ext cx="46734" cy="357990"/>
        </a:xfrm>
        <a:prstGeom prst="rightBrace">
          <a:avLst>
            <a:gd name="adj1" fmla="val 8333"/>
            <a:gd name="adj2" fmla="val 53175"/>
          </a:avLst>
        </a:prstGeom>
        <a:noFill/>
        <a:ln w="190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566029</xdr:colOff>
      <xdr:row>11</xdr:row>
      <xdr:rowOff>208157</xdr:rowOff>
    </xdr:from>
    <xdr:to>
      <xdr:col>13</xdr:col>
      <xdr:colOff>1222106</xdr:colOff>
      <xdr:row>13</xdr:row>
      <xdr:rowOff>12255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29762EFB-5F85-4227-B530-166B43A00972}"/>
            </a:ext>
          </a:extLst>
        </xdr:cNvPr>
        <xdr:cNvSpPr/>
      </xdr:nvSpPr>
      <xdr:spPr>
        <a:xfrm>
          <a:off x="4399261" y="2937883"/>
          <a:ext cx="656077" cy="23388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r"/>
          <a:r>
            <a:rPr lang="fr-FR" sz="1100" b="1">
              <a:solidFill>
                <a:schemeClr val="accent3">
                  <a:lumMod val="50000"/>
                </a:schemeClr>
              </a:solidFill>
            </a:rPr>
            <a:t>Période</a:t>
          </a:r>
        </a:p>
      </xdr:txBody>
    </xdr:sp>
    <xdr:clientData/>
  </xdr:twoCellAnchor>
  <xdr:twoCellAnchor>
    <xdr:from>
      <xdr:col>13</xdr:col>
      <xdr:colOff>317501</xdr:colOff>
      <xdr:row>6</xdr:row>
      <xdr:rowOff>14768</xdr:rowOff>
    </xdr:from>
    <xdr:to>
      <xdr:col>15</xdr:col>
      <xdr:colOff>243663</xdr:colOff>
      <xdr:row>14</xdr:row>
      <xdr:rowOff>140291</xdr:rowOff>
    </xdr:to>
    <xdr:sp macro="" textlink="">
      <xdr:nvSpPr>
        <xdr:cNvPr id="36" name="AutoShape 2">
          <a:extLst>
            <a:ext uri="{FF2B5EF4-FFF2-40B4-BE49-F238E27FC236}">
              <a16:creationId xmlns:a16="http://schemas.microsoft.com/office/drawing/2014/main" id="{6F2F3E83-262E-4E4E-89BA-98D32D4ADB0F}"/>
            </a:ext>
          </a:extLst>
        </xdr:cNvPr>
        <xdr:cNvSpPr>
          <a:spLocks noChangeArrowheads="1"/>
        </xdr:cNvSpPr>
      </xdr:nvSpPr>
      <xdr:spPr bwMode="auto">
        <a:xfrm>
          <a:off x="4150733" y="1815225"/>
          <a:ext cx="2249332" cy="1693664"/>
        </a:xfrm>
        <a:prstGeom prst="roundRect">
          <a:avLst>
            <a:gd name="adj" fmla="val 7292"/>
          </a:avLst>
        </a:prstGeom>
        <a:noFill/>
        <a:ln w="6350">
          <a:solidFill>
            <a:schemeClr val="accent6">
              <a:lumMod val="60000"/>
              <a:lumOff val="40000"/>
            </a:schemeClr>
          </a:solidFill>
          <a:headEnd/>
          <a:tailEnd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/>
        <a:lstStyle/>
        <a:p>
          <a:endParaRPr lang="fr-FR"/>
        </a:p>
      </xdr:txBody>
    </xdr:sp>
    <xdr:clientData/>
  </xdr:twoCellAnchor>
  <xdr:twoCellAnchor>
    <xdr:from>
      <xdr:col>9</xdr:col>
      <xdr:colOff>140291</xdr:colOff>
      <xdr:row>23</xdr:row>
      <xdr:rowOff>214127</xdr:rowOff>
    </xdr:from>
    <xdr:to>
      <xdr:col>15</xdr:col>
      <xdr:colOff>110756</xdr:colOff>
      <xdr:row>25</xdr:row>
      <xdr:rowOff>44301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9ED9E1BB-BB63-4C42-8263-99CFABD8D9E3}"/>
            </a:ext>
          </a:extLst>
        </xdr:cNvPr>
        <xdr:cNvSpPr/>
      </xdr:nvSpPr>
      <xdr:spPr>
        <a:xfrm>
          <a:off x="140291" y="5319759"/>
          <a:ext cx="6126867" cy="311768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14</xdr:col>
      <xdr:colOff>631579</xdr:colOff>
      <xdr:row>16</xdr:row>
      <xdr:rowOff>68615</xdr:rowOff>
    </xdr:from>
    <xdr:ext cx="446864" cy="557382"/>
    <xdr:pic>
      <xdr:nvPicPr>
        <xdr:cNvPr id="38" name="Graphique 37" descr="E-mail">
          <a:extLst>
            <a:ext uri="{FF2B5EF4-FFF2-40B4-BE49-F238E27FC236}">
              <a16:creationId xmlns:a16="http://schemas.microsoft.com/office/drawing/2014/main" id="{44747573-3716-4AC0-AC56-0C9743A978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707707" y="3785688"/>
          <a:ext cx="446864" cy="557382"/>
        </a:xfrm>
        <a:prstGeom prst="rect">
          <a:avLst/>
        </a:prstGeom>
      </xdr:spPr>
    </xdr:pic>
    <xdr:clientData/>
  </xdr:oneCellAnchor>
  <xdr:oneCellAnchor>
    <xdr:from>
      <xdr:col>14</xdr:col>
      <xdr:colOff>589602</xdr:colOff>
      <xdr:row>19</xdr:row>
      <xdr:rowOff>48070</xdr:rowOff>
    </xdr:from>
    <xdr:ext cx="490980" cy="592153"/>
    <xdr:pic>
      <xdr:nvPicPr>
        <xdr:cNvPr id="39" name="Graphique 38" descr="Enveloppe ouverte">
          <a:extLst>
            <a:ext uri="{FF2B5EF4-FFF2-40B4-BE49-F238E27FC236}">
              <a16:creationId xmlns:a16="http://schemas.microsoft.com/office/drawing/2014/main" id="{022FB914-B6B8-4BA4-B71B-CA4D7B0096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5665730" y="4392399"/>
          <a:ext cx="490980" cy="592153"/>
        </a:xfrm>
        <a:prstGeom prst="rect">
          <a:avLst/>
        </a:prstGeom>
      </xdr:spPr>
    </xdr:pic>
    <xdr:clientData/>
  </xdr:oneCellAnchor>
  <xdr:oneCellAnchor>
    <xdr:from>
      <xdr:col>15</xdr:col>
      <xdr:colOff>481750</xdr:colOff>
      <xdr:row>0</xdr:row>
      <xdr:rowOff>197469</xdr:rowOff>
    </xdr:from>
    <xdr:ext cx="860802" cy="1035881"/>
    <xdr:pic>
      <xdr:nvPicPr>
        <xdr:cNvPr id="40" name="Image 39">
          <a:extLst>
            <a:ext uri="{FF2B5EF4-FFF2-40B4-BE49-F238E27FC236}">
              <a16:creationId xmlns:a16="http://schemas.microsoft.com/office/drawing/2014/main" id="{D4274365-16F5-4A84-A3A7-16F65EC0E9C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368" r="17771"/>
        <a:stretch/>
      </xdr:blipFill>
      <xdr:spPr bwMode="auto">
        <a:xfrm>
          <a:off x="17278274" y="197469"/>
          <a:ext cx="860802" cy="1035881"/>
        </a:xfrm>
        <a:prstGeom prst="ellipse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10</xdr:col>
      <xdr:colOff>240106</xdr:colOff>
      <xdr:row>0</xdr:row>
      <xdr:rowOff>601066</xdr:rowOff>
    </xdr:from>
    <xdr:to>
      <xdr:col>13</xdr:col>
      <xdr:colOff>179307</xdr:colOff>
      <xdr:row>14</xdr:row>
      <xdr:rowOff>116158</xdr:rowOff>
    </xdr:to>
    <xdr:sp macro="" textlink="">
      <xdr:nvSpPr>
        <xdr:cNvPr id="41" name="AutoShape 2">
          <a:extLst>
            <a:ext uri="{FF2B5EF4-FFF2-40B4-BE49-F238E27FC236}">
              <a16:creationId xmlns:a16="http://schemas.microsoft.com/office/drawing/2014/main" id="{BCB0F605-E6BB-4218-BBD2-A377F0BA2CE7}"/>
            </a:ext>
          </a:extLst>
        </xdr:cNvPr>
        <xdr:cNvSpPr>
          <a:spLocks noChangeArrowheads="1"/>
        </xdr:cNvSpPr>
      </xdr:nvSpPr>
      <xdr:spPr bwMode="auto">
        <a:xfrm>
          <a:off x="484039" y="601066"/>
          <a:ext cx="3528500" cy="2883690"/>
        </a:xfrm>
        <a:prstGeom prst="roundRect">
          <a:avLst>
            <a:gd name="adj" fmla="val 7292"/>
          </a:avLst>
        </a:prstGeom>
        <a:noFill/>
        <a:ln w="6350">
          <a:solidFill>
            <a:schemeClr val="accent6">
              <a:lumMod val="60000"/>
              <a:lumOff val="40000"/>
            </a:schemeClr>
          </a:solidFill>
          <a:round/>
          <a:headEnd/>
          <a:tailEnd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13</xdr:col>
      <xdr:colOff>1177074</xdr:colOff>
      <xdr:row>22</xdr:row>
      <xdr:rowOff>92927</xdr:rowOff>
    </xdr:from>
    <xdr:to>
      <xdr:col>14</xdr:col>
      <xdr:colOff>511098</xdr:colOff>
      <xdr:row>24</xdr:row>
      <xdr:rowOff>15488</xdr:rowOff>
    </xdr:to>
    <xdr:sp macro="[0]!Archiver_OK" textlink="">
      <xdr:nvSpPr>
        <xdr:cNvPr id="42" name="Rectangle 41">
          <a:extLst>
            <a:ext uri="{FF2B5EF4-FFF2-40B4-BE49-F238E27FC236}">
              <a16:creationId xmlns:a16="http://schemas.microsoft.com/office/drawing/2014/main" id="{F59C020B-9094-4FC4-8E4A-77FD195F83AD}"/>
            </a:ext>
          </a:extLst>
        </xdr:cNvPr>
        <xdr:cNvSpPr/>
      </xdr:nvSpPr>
      <xdr:spPr>
        <a:xfrm>
          <a:off x="5010306" y="4994817"/>
          <a:ext cx="576920" cy="34073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2">
                  <a:lumMod val="75000"/>
                </a:schemeClr>
              </a:solidFill>
            </a:rPr>
            <a:t>Archiver</a:t>
          </a:r>
        </a:p>
      </xdr:txBody>
    </xdr:sp>
    <xdr:clientData/>
  </xdr:twoCellAnchor>
  <xdr:twoCellAnchor>
    <xdr:from>
      <xdr:col>10</xdr:col>
      <xdr:colOff>23231</xdr:colOff>
      <xdr:row>3</xdr:row>
      <xdr:rowOff>116159</xdr:rowOff>
    </xdr:from>
    <xdr:to>
      <xdr:col>11</xdr:col>
      <xdr:colOff>929268</xdr:colOff>
      <xdr:row>30</xdr:row>
      <xdr:rowOff>23232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2E054B7B-617E-4EBD-BAA9-BEECDDB55724}"/>
            </a:ext>
          </a:extLst>
        </xdr:cNvPr>
        <xdr:cNvCxnSpPr/>
      </xdr:nvCxnSpPr>
      <xdr:spPr>
        <a:xfrm flipV="1">
          <a:off x="9501768" y="1277744"/>
          <a:ext cx="2067622" cy="54594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6350</xdr:colOff>
      <xdr:row>5</xdr:row>
      <xdr:rowOff>12700</xdr:rowOff>
    </xdr:from>
    <xdr:to>
      <xdr:col>8</xdr:col>
      <xdr:colOff>70893</xdr:colOff>
      <xdr:row>6</xdr:row>
      <xdr:rowOff>194030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07600" y="1187450"/>
          <a:ext cx="623343" cy="448030"/>
        </a:xfrm>
        <a:prstGeom prst="rect">
          <a:avLst/>
        </a:prstGeom>
      </xdr:spPr>
    </xdr:pic>
    <xdr:clientData/>
  </xdr:twoCellAnchor>
  <xdr:twoCellAnchor editAs="oneCell">
    <xdr:from>
      <xdr:col>6</xdr:col>
      <xdr:colOff>552450</xdr:colOff>
      <xdr:row>3</xdr:row>
      <xdr:rowOff>146050</xdr:rowOff>
    </xdr:from>
    <xdr:to>
      <xdr:col>8</xdr:col>
      <xdr:colOff>49301</xdr:colOff>
      <xdr:row>4</xdr:row>
      <xdr:rowOff>161799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94900" y="1638300"/>
          <a:ext cx="614451" cy="428499"/>
        </a:xfrm>
        <a:prstGeom prst="rect">
          <a:avLst/>
        </a:prstGeom>
      </xdr:spPr>
    </xdr:pic>
    <xdr:clientData/>
  </xdr:twoCellAnchor>
  <xdr:twoCellAnchor editAs="oneCell">
    <xdr:from>
      <xdr:col>2</xdr:col>
      <xdr:colOff>628650</xdr:colOff>
      <xdr:row>13</xdr:row>
      <xdr:rowOff>19050</xdr:rowOff>
    </xdr:from>
    <xdr:to>
      <xdr:col>2</xdr:col>
      <xdr:colOff>939800</xdr:colOff>
      <xdr:row>14</xdr:row>
      <xdr:rowOff>165100</xdr:rowOff>
    </xdr:to>
    <xdr:pic>
      <xdr:nvPicPr>
        <xdr:cNvPr id="5" name="Image 4" descr="Image associÃ©e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0" y="3124200"/>
          <a:ext cx="311150" cy="311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222250</xdr:colOff>
      <xdr:row>13</xdr:row>
      <xdr:rowOff>19050</xdr:rowOff>
    </xdr:from>
    <xdr:to>
      <xdr:col>2</xdr:col>
      <xdr:colOff>514350</xdr:colOff>
      <xdr:row>14</xdr:row>
      <xdr:rowOff>146050</xdr:rowOff>
    </xdr:to>
    <xdr:pic>
      <xdr:nvPicPr>
        <xdr:cNvPr id="6" name="Image 5" descr="Image associÃ©e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5900" y="3124200"/>
          <a:ext cx="292100" cy="292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374650</xdr:colOff>
      <xdr:row>14</xdr:row>
      <xdr:rowOff>4345</xdr:rowOff>
    </xdr:from>
    <xdr:to>
      <xdr:col>2</xdr:col>
      <xdr:colOff>666750</xdr:colOff>
      <xdr:row>15</xdr:row>
      <xdr:rowOff>122990</xdr:rowOff>
    </xdr:to>
    <xdr:pic>
      <xdr:nvPicPr>
        <xdr:cNvPr id="7" name="Image 6" descr="Image associÃ©e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0" y="3271253"/>
          <a:ext cx="292100" cy="2941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402413</xdr:colOff>
      <xdr:row>4</xdr:row>
      <xdr:rowOff>25673</xdr:rowOff>
    </xdr:from>
    <xdr:to>
      <xdr:col>1</xdr:col>
      <xdr:colOff>284973</xdr:colOff>
      <xdr:row>8</xdr:row>
      <xdr:rowOff>7432</xdr:rowOff>
    </xdr:to>
    <xdr:pic>
      <xdr:nvPicPr>
        <xdr:cNvPr id="2" name="Image 1" descr="Image associÃ©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00" r="12391"/>
        <a:stretch/>
      </xdr:blipFill>
      <xdr:spPr bwMode="auto">
        <a:xfrm>
          <a:off x="402413" y="686073"/>
          <a:ext cx="593760" cy="6421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133899</xdr:colOff>
      <xdr:row>10</xdr:row>
      <xdr:rowOff>1714</xdr:rowOff>
    </xdr:from>
    <xdr:to>
      <xdr:col>0</xdr:col>
      <xdr:colOff>473713</xdr:colOff>
      <xdr:row>12</xdr:row>
      <xdr:rowOff>7919</xdr:rowOff>
    </xdr:to>
    <xdr:pic macro="[0]!Ajout_Ligne">
      <xdr:nvPicPr>
        <xdr:cNvPr id="3" name="Image 2" descr="Image associÃ©e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899" y="1652714"/>
          <a:ext cx="339814" cy="3364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264180</xdr:colOff>
      <xdr:row>4</xdr:row>
      <xdr:rowOff>158549</xdr:rowOff>
    </xdr:from>
    <xdr:to>
      <xdr:col>2</xdr:col>
      <xdr:colOff>691084</xdr:colOff>
      <xdr:row>6</xdr:row>
      <xdr:rowOff>164428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86580" y="818949"/>
          <a:ext cx="426904" cy="336079"/>
        </a:xfrm>
        <a:prstGeom prst="rect">
          <a:avLst/>
        </a:prstGeom>
      </xdr:spPr>
    </xdr:pic>
    <xdr:clientData/>
  </xdr:twoCellAnchor>
  <xdr:twoCellAnchor editAs="oneCell">
    <xdr:from>
      <xdr:col>2</xdr:col>
      <xdr:colOff>383814</xdr:colOff>
      <xdr:row>8</xdr:row>
      <xdr:rowOff>60068</xdr:rowOff>
    </xdr:from>
    <xdr:to>
      <xdr:col>3</xdr:col>
      <xdr:colOff>299897</xdr:colOff>
      <xdr:row>12</xdr:row>
      <xdr:rowOff>76062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32" t="9320" r="11462" b="9133"/>
        <a:stretch/>
      </xdr:blipFill>
      <xdr:spPr>
        <a:xfrm>
          <a:off x="1806214" y="1380868"/>
          <a:ext cx="627283" cy="676394"/>
        </a:xfrm>
        <a:prstGeom prst="rect">
          <a:avLst/>
        </a:prstGeom>
      </xdr:spPr>
    </xdr:pic>
    <xdr:clientData/>
  </xdr:twoCellAnchor>
  <xdr:twoCellAnchor editAs="oneCell">
    <xdr:from>
      <xdr:col>1</xdr:col>
      <xdr:colOff>362685</xdr:colOff>
      <xdr:row>8</xdr:row>
      <xdr:rowOff>113544</xdr:rowOff>
    </xdr:from>
    <xdr:to>
      <xdr:col>2</xdr:col>
      <xdr:colOff>243132</xdr:colOff>
      <xdr:row>12</xdr:row>
      <xdr:rowOff>80873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886" t="11013" r="13092" b="11655"/>
        <a:stretch/>
      </xdr:blipFill>
      <xdr:spPr>
        <a:xfrm>
          <a:off x="1073885" y="1434344"/>
          <a:ext cx="591647" cy="627729"/>
        </a:xfrm>
        <a:prstGeom prst="rect">
          <a:avLst/>
        </a:prstGeom>
      </xdr:spPr>
    </xdr:pic>
    <xdr:clientData/>
  </xdr:twoCellAnchor>
  <xdr:twoCellAnchor editAs="oneCell">
    <xdr:from>
      <xdr:col>1</xdr:col>
      <xdr:colOff>88481</xdr:colOff>
      <xdr:row>12</xdr:row>
      <xdr:rowOff>95304</xdr:rowOff>
    </xdr:from>
    <xdr:to>
      <xdr:col>1</xdr:col>
      <xdr:colOff>545721</xdr:colOff>
      <xdr:row>14</xdr:row>
      <xdr:rowOff>37882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99681" y="2076504"/>
          <a:ext cx="457240" cy="27277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341406</xdr:colOff>
      <xdr:row>2</xdr:row>
      <xdr:rowOff>5109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0"/>
          <a:ext cx="341406" cy="33530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709307</xdr:colOff>
      <xdr:row>14</xdr:row>
      <xdr:rowOff>216170</xdr:rowOff>
    </xdr:from>
    <xdr:to>
      <xdr:col>4</xdr:col>
      <xdr:colOff>256701</xdr:colOff>
      <xdr:row>22</xdr:row>
      <xdr:rowOff>121595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rrowheads="1"/>
        </xdr:cNvSpPr>
      </xdr:nvSpPr>
      <xdr:spPr bwMode="auto">
        <a:xfrm>
          <a:off x="982357" y="3867420"/>
          <a:ext cx="3744744" cy="1734225"/>
        </a:xfrm>
        <a:prstGeom prst="roundRect">
          <a:avLst>
            <a:gd name="adj" fmla="val 7292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580958</xdr:colOff>
      <xdr:row>14</xdr:row>
      <xdr:rowOff>168883</xdr:rowOff>
    </xdr:from>
    <xdr:to>
      <xdr:col>6</xdr:col>
      <xdr:colOff>182394</xdr:colOff>
      <xdr:row>22</xdr:row>
      <xdr:rowOff>135106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Arrowheads="1"/>
        </xdr:cNvSpPr>
      </xdr:nvSpPr>
      <xdr:spPr bwMode="auto">
        <a:xfrm>
          <a:off x="5051358" y="3820133"/>
          <a:ext cx="2236686" cy="1795023"/>
        </a:xfrm>
        <a:prstGeom prst="roundRect">
          <a:avLst>
            <a:gd name="adj" fmla="val 7292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</xdr:col>
      <xdr:colOff>587712</xdr:colOff>
      <xdr:row>0</xdr:row>
      <xdr:rowOff>709309</xdr:rowOff>
    </xdr:from>
    <xdr:to>
      <xdr:col>4</xdr:col>
      <xdr:colOff>331010</xdr:colOff>
      <xdr:row>12</xdr:row>
      <xdr:rowOff>60798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Arrowheads="1"/>
        </xdr:cNvSpPr>
      </xdr:nvSpPr>
      <xdr:spPr bwMode="auto">
        <a:xfrm>
          <a:off x="860762" y="709309"/>
          <a:ext cx="3940648" cy="2539189"/>
        </a:xfrm>
        <a:prstGeom prst="roundRect">
          <a:avLst>
            <a:gd name="adj" fmla="val 7292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4</xdr:col>
      <xdr:colOff>186852</xdr:colOff>
      <xdr:row>0</xdr:row>
      <xdr:rowOff>1</xdr:rowOff>
    </xdr:from>
    <xdr:to>
      <xdr:col>4</xdr:col>
      <xdr:colOff>992843</xdr:colOff>
      <xdr:row>0</xdr:row>
      <xdr:rowOff>849129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duotone>
            <a:schemeClr val="accent3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368" r="17771"/>
        <a:stretch/>
      </xdr:blipFill>
      <xdr:spPr bwMode="auto">
        <a:xfrm>
          <a:off x="4657252" y="1"/>
          <a:ext cx="805991" cy="849128"/>
        </a:xfrm>
        <a:prstGeom prst="ellipse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1324044</xdr:colOff>
      <xdr:row>19</xdr:row>
      <xdr:rowOff>123482</xdr:rowOff>
    </xdr:from>
    <xdr:to>
      <xdr:col>5</xdr:col>
      <xdr:colOff>13513</xdr:colOff>
      <xdr:row>21</xdr:row>
      <xdr:rowOff>130238</xdr:rowOff>
    </xdr:to>
    <xdr:sp macro="" textlink="">
      <xdr:nvSpPr>
        <xdr:cNvPr id="6" name="Accolade fermant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 flipH="1">
          <a:off x="5794444" y="4949482"/>
          <a:ext cx="270619" cy="425856"/>
        </a:xfrm>
        <a:prstGeom prst="rightBrace">
          <a:avLst>
            <a:gd name="adj1" fmla="val 8333"/>
            <a:gd name="adj2" fmla="val 53175"/>
          </a:avLst>
        </a:prstGeom>
        <a:noFill/>
        <a:ln w="190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662018</xdr:colOff>
      <xdr:row>19</xdr:row>
      <xdr:rowOff>230309</xdr:rowOff>
    </xdr:from>
    <xdr:to>
      <xdr:col>4</xdr:col>
      <xdr:colOff>1330795</xdr:colOff>
      <xdr:row>21</xdr:row>
      <xdr:rowOff>34407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5132418" y="5056309"/>
          <a:ext cx="668777" cy="22319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r"/>
          <a:r>
            <a:rPr lang="fr-FR" sz="1100" b="1">
              <a:solidFill>
                <a:schemeClr val="accent3">
                  <a:lumMod val="50000"/>
                </a:schemeClr>
              </a:solidFill>
            </a:rPr>
            <a:t>Période</a:t>
          </a:r>
        </a:p>
      </xdr:txBody>
    </xdr:sp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304800</xdr:colOff>
      <xdr:row>22</xdr:row>
      <xdr:rowOff>69850</xdr:rowOff>
    </xdr:to>
    <xdr:sp macro="" textlink="">
      <xdr:nvSpPr>
        <xdr:cNvPr id="8" name="AutoShape 9" descr="Image associÃ©e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9220200" y="5245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22</xdr:row>
      <xdr:rowOff>0</xdr:rowOff>
    </xdr:from>
    <xdr:to>
      <xdr:col>8</xdr:col>
      <xdr:colOff>304800</xdr:colOff>
      <xdr:row>22</xdr:row>
      <xdr:rowOff>304800</xdr:rowOff>
    </xdr:to>
    <xdr:sp macro="" textlink="">
      <xdr:nvSpPr>
        <xdr:cNvPr id="9" name="AutoShape 10" descr="Image associÃ©e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9220200" y="548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487327</xdr:colOff>
      <xdr:row>23</xdr:row>
      <xdr:rowOff>22151</xdr:rowOff>
    </xdr:from>
    <xdr:to>
      <xdr:col>6</xdr:col>
      <xdr:colOff>155060</xdr:colOff>
      <xdr:row>26</xdr:row>
      <xdr:rowOff>29534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GrpSpPr/>
      </xdr:nvGrpSpPr>
      <xdr:grpSpPr>
        <a:xfrm>
          <a:off x="6541978" y="5847907"/>
          <a:ext cx="723605" cy="841743"/>
          <a:chOff x="6541978" y="5847907"/>
          <a:chExt cx="723605" cy="841743"/>
        </a:xfrm>
      </xdr:grpSpPr>
      <xdr:sp macro="" textlink="">
        <xdr:nvSpPr>
          <xdr:cNvPr id="11" name="Rectangle : coins arrondis 10">
            <a:extLst>
              <a:ext uri="{FF2B5EF4-FFF2-40B4-BE49-F238E27FC236}">
                <a16:creationId xmlns:a16="http://schemas.microsoft.com/office/drawing/2014/main" id="{00000000-0008-0000-0500-00000B000000}"/>
              </a:ext>
            </a:extLst>
          </xdr:cNvPr>
          <xdr:cNvSpPr/>
        </xdr:nvSpPr>
        <xdr:spPr>
          <a:xfrm>
            <a:off x="6541978" y="5847907"/>
            <a:ext cx="723605" cy="841743"/>
          </a:xfrm>
          <a:prstGeom prst="roundRect">
            <a:avLst/>
          </a:prstGeom>
          <a:solidFill>
            <a:schemeClr val="bg1">
              <a:lumMod val="95000"/>
            </a:schemeClr>
          </a:solidFill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Supprimer_TousAyantDroit">
        <xdr:nvPicPr>
          <xdr:cNvPr id="12" name="Image 11">
            <a:extLst>
              <a:ext uri="{FF2B5EF4-FFF2-40B4-BE49-F238E27FC236}">
                <a16:creationId xmlns:a16="http://schemas.microsoft.com/office/drawing/2014/main" id="{00000000-0008-0000-0500-00000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duotone>
              <a:schemeClr val="accent2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>
                  <a14:imgLayer r:embed="rId3">
                    <a14:imgEffect>
                      <a14:brightnessContrast bright="40000" contrast="20000"/>
                    </a14:imgEffect>
                  </a14:imgLayer>
                </a14:imgProps>
              </a:ext>
            </a:extLst>
          </a:blip>
          <a:srcRect l="25113" t="30562" r="25496" b="29593"/>
          <a:stretch/>
        </xdr:blipFill>
        <xdr:spPr>
          <a:xfrm>
            <a:off x="6694403" y="6289814"/>
            <a:ext cx="426784" cy="340770"/>
          </a:xfrm>
          <a:prstGeom prst="rect">
            <a:avLst/>
          </a:prstGeom>
        </xdr:spPr>
      </xdr:pic>
      <xdr:pic macro="[0]!Ajout_Ligne">
        <xdr:nvPicPr>
          <xdr:cNvPr id="13" name="Image 12">
            <a:extLst>
              <a:ext uri="{FF2B5EF4-FFF2-40B4-BE49-F238E27FC236}">
                <a16:creationId xmlns:a16="http://schemas.microsoft.com/office/drawing/2014/main" id="{00000000-0008-0000-05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6597469" y="5996364"/>
            <a:ext cx="280731" cy="301950"/>
          </a:xfrm>
          <a:prstGeom prst="rect">
            <a:avLst/>
          </a:prstGeom>
        </xdr:spPr>
      </xdr:pic>
      <xdr:pic macro="[0]!Suppression_AyantDroit">
        <xdr:nvPicPr>
          <xdr:cNvPr id="14" name="Image 13">
            <a:extLst>
              <a:ext uri="{FF2B5EF4-FFF2-40B4-BE49-F238E27FC236}">
                <a16:creationId xmlns:a16="http://schemas.microsoft.com/office/drawing/2014/main" id="{00000000-0008-0000-05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6931975" y="5989986"/>
            <a:ext cx="282472" cy="301503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pa%20-\Pr&#233;pa-Attestation.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pppppppppppp"/>
      <sheetName val="Formulaire"/>
      <sheetName val="Attestation"/>
      <sheetName val="Sauvegard_"/>
      <sheetName val="Liste"/>
    </sheetNames>
    <sheetDataSet>
      <sheetData sheetId="0"/>
      <sheetData sheetId="1"/>
      <sheetData sheetId="2"/>
      <sheetData sheetId="3"/>
      <sheetData sheetId="4">
        <row r="3">
          <cell r="A3" t="str">
            <v>MME</v>
          </cell>
          <cell r="G3" t="str">
            <v>Garantie 1</v>
          </cell>
        </row>
        <row r="4">
          <cell r="A4" t="str">
            <v>M.</v>
          </cell>
          <cell r="G4" t="str">
            <v>Garantie 2</v>
          </cell>
        </row>
        <row r="5">
          <cell r="G5" t="str">
            <v>Garantie 3</v>
          </cell>
        </row>
        <row r="6">
          <cell r="G6" t="str">
            <v>Garantie 4</v>
          </cell>
        </row>
        <row r="7">
          <cell r="G7" t="str">
            <v>Garantie 5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smail _" refreshedDate="43704.855583101853" createdVersion="6" refreshedVersion="6" minRefreshableVersion="3" recordCount="39" xr:uid="{25BCE5C4-9A68-4742-8EA2-5F143D6F70D1}">
  <cacheSource type="worksheet">
    <worksheetSource ref="A1:W1048576" sheet="Sauvegard_"/>
  </cacheSource>
  <cacheFields count="23">
    <cacheField name="Date" numFmtId="0">
      <sharedItems containsNonDate="0" containsDate="1" containsString="0" containsBlank="1" minDate="2019-05-27T00:00:00" maxDate="2019-08-28T00:00:00"/>
    </cacheField>
    <cacheField name="Téléconseiller / _x000a_Gestionnaire" numFmtId="0">
      <sharedItems containsBlank="1" count="6">
        <s v="ERT"/>
        <s v="RTU"/>
        <s v="OUP"/>
        <m/>
        <s v="OUL"/>
        <s v="ISH"/>
      </sharedItems>
    </cacheField>
    <cacheField name="N° Adhérent" numFmtId="0">
      <sharedItems containsString="0" containsBlank="1" containsNumber="1" containsInteger="1" minValue="10" maxValue="19" count="5">
        <n v="10"/>
        <n v="13"/>
        <n v="18"/>
        <n v="19"/>
        <m/>
      </sharedItems>
    </cacheField>
    <cacheField name="Civilité" numFmtId="0">
      <sharedItems containsBlank="1"/>
    </cacheField>
    <cacheField name="Nom" numFmtId="0">
      <sharedItems containsBlank="1"/>
    </cacheField>
    <cacheField name="Prénom" numFmtId="0">
      <sharedItems containsBlank="1"/>
    </cacheField>
    <cacheField name="Né(e) le" numFmtId="0">
      <sharedItems containsNonDate="0" containsDate="1" containsString="0" containsBlank="1" minDate="2019-01-01T00:00:00" maxDate="2019-01-02T00:00:00"/>
    </cacheField>
    <cacheField name="N° S.S" numFmtId="0">
      <sharedItems containsString="0" containsBlank="1" containsNumber="1" containsInteger="1" minValue="1" maxValue="1"/>
    </cacheField>
    <cacheField name="Adresse 1" numFmtId="0">
      <sharedItems containsBlank="1"/>
    </cacheField>
    <cacheField name="Adresse 2" numFmtId="0">
      <sharedItems containsBlank="1"/>
    </cacheField>
    <cacheField name="Adresse 3" numFmtId="0">
      <sharedItems containsBlank="1"/>
    </cacheField>
    <cacheField name="CP - Ville" numFmtId="0">
      <sharedItems containsBlank="1"/>
    </cacheField>
    <cacheField name="Adresse Mail" numFmtId="0">
      <sharedItems containsBlank="1"/>
    </cacheField>
    <cacheField name="Garantie" numFmtId="0">
      <sharedItems containsBlank="1"/>
    </cacheField>
    <cacheField name="Du" numFmtId="0">
      <sharedItems containsNonDate="0" containsDate="1" containsString="0" containsBlank="1" minDate="2019-01-01T00:00:00" maxDate="2019-01-02T00:00:00"/>
    </cacheField>
    <cacheField name="Au" numFmtId="0">
      <sharedItems containsNonDate="0" containsDate="1" containsString="0" containsBlank="1" minDate="2019-12-31T00:00:00" maxDate="2020-01-01T00:00:00"/>
    </cacheField>
    <cacheField name="Ayant(s) Droit" numFmtId="0">
      <sharedItems containsBlank="1"/>
    </cacheField>
    <cacheField name="Civilité2" numFmtId="0">
      <sharedItems containsBlank="1"/>
    </cacheField>
    <cacheField name="Nom :" numFmtId="0">
      <sharedItems containsBlank="1"/>
    </cacheField>
    <cacheField name="Prénom :" numFmtId="0">
      <sharedItems containsBlank="1"/>
    </cacheField>
    <cacheField name="Né(e) le :" numFmtId="14">
      <sharedItems containsNonDate="0" containsDate="1" containsString="0" containsBlank="1" minDate="1900-01-09T00:00:00" maxDate="2019-03-11T00:00:00"/>
    </cacheField>
    <cacheField name="N° S.S :" numFmtId="0">
      <sharedItems containsString="0" containsBlank="1" containsNumber="1" containsInteger="1" minValue="111" maxValue="333333"/>
    </cacheField>
    <cacheField name="N° Semaine" numFmtId="0">
      <sharedItems containsString="0" containsBlank="1" containsNumber="1" containsInteger="1" minValue="0" maxValue="35" count="5">
        <n v="35"/>
        <n v="26"/>
        <n v="22"/>
        <n v="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">
  <r>
    <d v="2019-08-27T00:00:00"/>
    <x v="0"/>
    <x v="0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s v="OUI"/>
    <m/>
    <m/>
    <m/>
    <m/>
    <m/>
    <x v="0"/>
  </r>
  <r>
    <d v="2019-08-27T00:00:00"/>
    <x v="0"/>
    <x v="0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m/>
    <s v="MME"/>
    <s v="UU"/>
    <s v="OO"/>
    <d v="1900-01-10T00:00:00"/>
    <n v="111"/>
    <x v="0"/>
  </r>
  <r>
    <d v="2019-08-27T00:00:00"/>
    <x v="1"/>
    <x v="1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s v="OUI"/>
    <m/>
    <m/>
    <m/>
    <m/>
    <m/>
    <x v="0"/>
  </r>
  <r>
    <d v="2019-08-27T00:00:00"/>
    <x v="1"/>
    <x v="1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m/>
    <s v="M."/>
    <s v="PPP"/>
    <s v="LM"/>
    <d v="1900-01-10T00:00:00"/>
    <n v="111"/>
    <x v="0"/>
  </r>
  <r>
    <d v="2019-08-27T00:00:00"/>
    <x v="1"/>
    <x v="1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m/>
    <s v="MME"/>
    <s v="MMM"/>
    <s v="JJ"/>
    <d v="1900-01-09T00:00:00"/>
    <n v="333333"/>
    <x v="0"/>
  </r>
  <r>
    <d v="2019-08-27T00:00:00"/>
    <x v="1"/>
    <x v="1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m/>
    <s v="M."/>
    <s v="II"/>
    <s v="YY"/>
    <d v="2019-03-10T00:00:00"/>
    <n v="555"/>
    <x v="0"/>
  </r>
  <r>
    <d v="2019-06-27T00:00:00"/>
    <x v="2"/>
    <x v="2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s v="NON"/>
    <m/>
    <m/>
    <m/>
    <m/>
    <m/>
    <x v="1"/>
  </r>
  <r>
    <d v="2019-05-27T00:00:00"/>
    <x v="2"/>
    <x v="3"/>
    <s v="MME"/>
    <s v="FF"/>
    <s v="TTT"/>
    <d v="2019-01-01T00:00:00"/>
    <n v="1"/>
    <s v="2 RUE DE PARIS"/>
    <s v="BAT D"/>
    <s v="ET"/>
    <s v="75000 PARIS"/>
    <s v="TTT"/>
    <s v="Garantie 2"/>
    <d v="2019-01-01T00:00:00"/>
    <d v="2019-12-31T00:00:00"/>
    <s v="NON"/>
    <m/>
    <m/>
    <m/>
    <m/>
    <m/>
    <x v="2"/>
  </r>
  <r>
    <d v="2019-08-27T00:00:00"/>
    <x v="2"/>
    <x v="0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s v="NON"/>
    <m/>
    <m/>
    <m/>
    <m/>
    <m/>
    <x v="0"/>
  </r>
  <r>
    <d v="2019-08-27T00:00:00"/>
    <x v="2"/>
    <x v="0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s v="NON"/>
    <m/>
    <m/>
    <m/>
    <m/>
    <m/>
    <x v="0"/>
  </r>
  <r>
    <d v="2019-08-27T00:00:00"/>
    <x v="2"/>
    <x v="0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s v="NON"/>
    <m/>
    <m/>
    <m/>
    <m/>
    <m/>
    <x v="0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d v="2019-08-27T00:00:00"/>
    <x v="4"/>
    <x v="0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s v="NON"/>
    <m/>
    <m/>
    <m/>
    <m/>
    <m/>
    <x v="4"/>
  </r>
  <r>
    <d v="2019-08-27T00:00:00"/>
    <x v="5"/>
    <x v="0"/>
    <s v="MME"/>
    <s v="FF"/>
    <s v="TTT"/>
    <d v="2019-01-01T00:00:00"/>
    <n v="1"/>
    <s v="2 RUE DE PARIS"/>
    <s v="BAT D"/>
    <s v="ET"/>
    <s v="75000 PARIS"/>
    <s v="TTT"/>
    <s v="Garantie 4"/>
    <d v="2019-01-01T00:00:00"/>
    <d v="2019-12-31T00:00:00"/>
    <s v="NON"/>
    <m/>
    <m/>
    <m/>
    <m/>
    <m/>
    <x v="4"/>
  </r>
  <r>
    <m/>
    <x v="3"/>
    <x v="4"/>
    <m/>
    <m/>
    <m/>
    <m/>
    <m/>
    <m/>
    <m/>
    <m/>
    <m/>
    <m/>
    <m/>
    <m/>
    <m/>
    <m/>
    <m/>
    <m/>
    <m/>
    <m/>
    <m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4A1914-A4D9-4885-944D-201E7B3B9C71}" name="Tableau croisé dynamique2" cacheId="28" applyNumberFormats="0" applyBorderFormats="0" applyFontFormats="0" applyPatternFormats="0" applyAlignmentFormats="0" applyWidthHeightFormats="1" dataCaption="Valeurs" updatedVersion="6" minRefreshableVersion="3" showDrill="0" showDataTips="0" useAutoFormatting="1" itemPrintTitles="1" createdVersion="6" indent="0" compact="0" compactData="0" multipleFieldFilters="0">
  <location ref="A3:D28" firstHeaderRow="1" firstDataRow="1" firstDataCol="3"/>
  <pivotFields count="23">
    <pivotField compact="0" outline="0" showAll="0"/>
    <pivotField axis="axisRow" compact="0" outline="0" showAll="0">
      <items count="7">
        <item x="0"/>
        <item x="2"/>
        <item x="1"/>
        <item x="3"/>
        <item x="4"/>
        <item x="5"/>
        <item t="default"/>
      </items>
    </pivotField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6">
        <item x="2"/>
        <item x="1"/>
        <item x="0"/>
        <item x="4"/>
        <item x="3"/>
        <item t="default"/>
      </items>
    </pivotField>
  </pivotFields>
  <rowFields count="3">
    <field x="1"/>
    <field x="22"/>
    <field x="2"/>
  </rowFields>
  <rowItems count="25">
    <i>
      <x/>
      <x v="2"/>
      <x/>
    </i>
    <i t="default" r="1">
      <x v="2"/>
    </i>
    <i t="default">
      <x/>
    </i>
    <i>
      <x v="1"/>
      <x/>
      <x v="3"/>
    </i>
    <i t="default" r="1">
      <x/>
    </i>
    <i r="1">
      <x v="1"/>
      <x v="2"/>
    </i>
    <i t="default" r="1">
      <x v="1"/>
    </i>
    <i r="1">
      <x v="2"/>
      <x/>
    </i>
    <i t="default" r="1">
      <x v="2"/>
    </i>
    <i t="default">
      <x v="1"/>
    </i>
    <i>
      <x v="2"/>
      <x v="2"/>
      <x v="1"/>
    </i>
    <i t="default" r="1">
      <x v="2"/>
    </i>
    <i t="default">
      <x v="2"/>
    </i>
    <i>
      <x v="3"/>
      <x v="3"/>
      <x v="4"/>
    </i>
    <i t="default" r="1">
      <x v="3"/>
    </i>
    <i r="1">
      <x v="4"/>
      <x v="4"/>
    </i>
    <i t="default" r="1">
      <x v="4"/>
    </i>
    <i t="default">
      <x v="3"/>
    </i>
    <i>
      <x v="4"/>
      <x v="3"/>
      <x/>
    </i>
    <i t="default" r="1">
      <x v="3"/>
    </i>
    <i t="default">
      <x v="4"/>
    </i>
    <i>
      <x v="5"/>
      <x v="3"/>
      <x/>
    </i>
    <i t="default" r="1">
      <x v="3"/>
    </i>
    <i t="default">
      <x v="5"/>
    </i>
    <i t="grand">
      <x/>
    </i>
  </rowItems>
  <colItems count="1">
    <i/>
  </colItems>
  <dataFields count="1">
    <dataField name="Nombre de Ayant(s) Droit" fld="16" subtotal="count" baseField="0" baseItem="0"/>
  </dataField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8BAA0E-085A-4DD5-9013-D871E39BBD3F}" name="Tableau1" displayName="Tableau1" ref="A1:W17" totalsRowShown="0">
  <autoFilter ref="A1:W17" xr:uid="{DFDCA275-C37A-4C95-B40A-E30D8237268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xr3:uid="{10D16359-96A4-4BAF-BB38-C37E98AD67BE}" name="Date" dataDxfId="25" dataCellStyle="Normal 2"/>
    <tableColumn id="2" xr3:uid="{D005BD03-B4B2-4966-95B7-F651D6C5962D}" name="Téléconseiller / _x000a_Gestionnaire" dataDxfId="24" dataCellStyle="Normal 2"/>
    <tableColumn id="3" xr3:uid="{F12ED655-974A-4586-8AC2-BCF4C308CD84}" name="N° Adhérent" dataDxfId="23" dataCellStyle="Normal 2"/>
    <tableColumn id="4" xr3:uid="{3CED252C-27EB-4CEF-85B7-587242E9E3F8}" name="Civilité" dataDxfId="22" dataCellStyle="Normal 2"/>
    <tableColumn id="5" xr3:uid="{A068F315-F56E-44B6-B2EE-6A25347A5451}" name="Nom" dataDxfId="21" dataCellStyle="Normal 2"/>
    <tableColumn id="6" xr3:uid="{9E61A0BA-C173-4A88-92C1-586E45B0718C}" name="Prénom" dataDxfId="20" dataCellStyle="Normal 2"/>
    <tableColumn id="7" xr3:uid="{C3BE5155-32CD-441C-A3C7-62C35BD9DB96}" name="Né(e) le" dataDxfId="19" dataCellStyle="Normal 2"/>
    <tableColumn id="8" xr3:uid="{8BD33AE5-CDAF-4557-92E7-A8C958FE020C}" name="N° S.S" dataDxfId="18" dataCellStyle="Normal 2"/>
    <tableColumn id="9" xr3:uid="{3084D0FC-5CC8-40CE-9C5E-25C2A263360F}" name="Adresse 1" dataDxfId="17" dataCellStyle="Normal 2">
      <calculatedColumnFormula>Tableau1[[#This Row],[N° Adhérent]]&amp;" RUE DE PARIS"</calculatedColumnFormula>
    </tableColumn>
    <tableColumn id="10" xr3:uid="{ED63ABE7-A13B-4C24-B337-203E817FC825}" name="Adresse 2" dataDxfId="16" dataCellStyle="Normal 2"/>
    <tableColumn id="11" xr3:uid="{CED379D0-ABA8-44A9-B83D-221F7E6937C2}" name="Adresse 3" dataDxfId="15" dataCellStyle="Normal 2"/>
    <tableColumn id="12" xr3:uid="{AD9DAA58-555B-42DF-ABA6-1F59A37F69AC}" name="CP - Ville" dataDxfId="14" dataCellStyle="Normal 2"/>
    <tableColumn id="13" xr3:uid="{41B1F379-BFA3-4625-AE16-76122D907019}" name="Adresse Mail" dataDxfId="13" dataCellStyle="Normal 2"/>
    <tableColumn id="14" xr3:uid="{75237AF2-0E17-4DB9-9F7A-E4C1071D5D27}" name="Garantie" dataDxfId="12" dataCellStyle="Normal 2"/>
    <tableColumn id="15" xr3:uid="{1342F161-ECA0-437B-94D8-088E12779FBA}" name="Du" dataDxfId="11" dataCellStyle="Normal 2"/>
    <tableColumn id="16" xr3:uid="{F1AFCDD6-C075-43E3-A052-2FCEF2B790A2}" name="Au" dataDxfId="10" dataCellStyle="Normal 2"/>
    <tableColumn id="17" xr3:uid="{6BD1319A-B4F9-4592-9E08-F2CC54093261}" name="Ayant(s) Droit" dataDxfId="9" dataCellStyle="Normal 2"/>
    <tableColumn id="18" xr3:uid="{68CC85E6-A012-4249-886C-698DEE0B6944}" name="Civilité2" dataDxfId="8" dataCellStyle="Normal 2"/>
    <tableColumn id="19" xr3:uid="{1B09A1B1-880D-4AF4-8A15-5299C96650C1}" name="Nom :" dataDxfId="7" dataCellStyle="Normal 2"/>
    <tableColumn id="20" xr3:uid="{F799B785-344D-4300-BDE7-2ADAC9F55787}" name="Prénom :" dataDxfId="6" dataCellStyle="Normal 2"/>
    <tableColumn id="21" xr3:uid="{A8C6FCEF-1302-40E5-86D0-862B248E1DB8}" name="Né(e) le :" dataDxfId="5" dataCellStyle="Normal 2"/>
    <tableColumn id="22" xr3:uid="{32067108-4422-434E-A46F-8E025DB55881}" name="N° S.S :" dataDxfId="4" dataCellStyle="Normal 2"/>
    <tableColumn id="23" xr3:uid="{99A187AC-1F47-4AD6-AF03-FF9DFACDBC1C}" name="N° Semaine" dataDxfId="3" dataCellStyle="Normal 2">
      <calculatedColumnFormula>WEEKNUM(A2)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754016B-969A-4033-966D-16E1025DB6B6}" name="T_Adhérent" displayName="T_Adhérent" ref="K1:K5" totalsRowShown="0" headerRowDxfId="2" dataDxfId="1">
  <autoFilter ref="K1:K5" xr:uid="{F85CEC64-EB01-4DC4-85C3-25AFF45F811F}">
    <filterColumn colId="0" hiddenButton="1"/>
  </autoFilter>
  <tableColumns count="1">
    <tableColumn id="1" xr3:uid="{3CDACD44-1280-4536-A93B-59FF731119B0}" name="N° Adhérent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87C57-20BA-4EAB-8D7A-40D4A1F0CC9C}">
  <sheetPr codeName="Feuil2">
    <pageSetUpPr fitToPage="1"/>
  </sheetPr>
  <dimension ref="A1:Q34"/>
  <sheetViews>
    <sheetView showGridLines="0" showZeros="0" tabSelected="1" zoomScale="82" zoomScaleNormal="82" workbookViewId="0">
      <selection activeCell="H31" sqref="H31"/>
    </sheetView>
  </sheetViews>
  <sheetFormatPr baseColWidth="10" defaultRowHeight="12.75" x14ac:dyDescent="0.2"/>
  <cols>
    <col min="1" max="1" width="4.33203125" customWidth="1"/>
    <col min="2" max="2" width="20.83203125" customWidth="1"/>
    <col min="3" max="3" width="21.6640625" customWidth="1"/>
    <col min="4" max="4" width="20.1640625" customWidth="1"/>
    <col min="5" max="5" width="21.6640625" customWidth="1"/>
    <col min="6" max="6" width="18.83203125" customWidth="1"/>
    <col min="7" max="7" width="17.83203125" customWidth="1"/>
    <col min="8" max="8" width="15.5" customWidth="1"/>
    <col min="9" max="10" width="12.33203125" customWidth="1"/>
    <col min="11" max="11" width="20.33203125" bestFit="1" customWidth="1"/>
    <col min="12" max="12" width="38.5" customWidth="1"/>
    <col min="13" max="13" width="9.33203125" bestFit="1" customWidth="1"/>
    <col min="14" max="14" width="43.6640625" customWidth="1"/>
    <col min="15" max="15" width="16.1640625" customWidth="1"/>
    <col min="17" max="17" width="18.83203125" customWidth="1"/>
  </cols>
  <sheetData>
    <row r="1" spans="1:17" ht="54" customHeight="1" x14ac:dyDescent="0.2">
      <c r="A1" s="101" t="s">
        <v>67</v>
      </c>
      <c r="B1" s="101"/>
      <c r="C1" s="101"/>
      <c r="D1" s="101"/>
      <c r="E1" s="101"/>
      <c r="F1" s="101"/>
      <c r="G1" s="101"/>
      <c r="H1" s="101"/>
      <c r="J1" s="102" t="s">
        <v>67</v>
      </c>
      <c r="K1" s="103"/>
      <c r="L1" s="103"/>
      <c r="M1" s="103"/>
      <c r="N1" s="103"/>
      <c r="O1" s="103"/>
      <c r="P1" s="103"/>
      <c r="Q1" s="104"/>
    </row>
    <row r="2" spans="1:17" ht="24.95" customHeight="1" x14ac:dyDescent="0.2">
      <c r="A2" s="23"/>
      <c r="B2" s="26" t="s">
        <v>37</v>
      </c>
      <c r="C2" s="54">
        <v>10</v>
      </c>
      <c r="D2" s="19"/>
      <c r="E2" s="27" t="s">
        <v>55</v>
      </c>
      <c r="F2" s="69" t="s">
        <v>61</v>
      </c>
      <c r="G2" s="23"/>
      <c r="J2" s="71"/>
      <c r="K2" s="72" t="s">
        <v>37</v>
      </c>
      <c r="L2" s="73">
        <v>19</v>
      </c>
      <c r="M2" s="74"/>
      <c r="N2" s="75" t="s">
        <v>55</v>
      </c>
      <c r="O2" s="76" t="str">
        <f>IFERROR(INDEX(Tableau1[Téléconseiller / 
Gestionnaire],MATCH($L$2,Tableau1[N° Adhérent],0)),"")</f>
        <v>OUP</v>
      </c>
      <c r="P2" s="77"/>
      <c r="Q2" s="78"/>
    </row>
    <row r="3" spans="1:17" x14ac:dyDescent="0.2">
      <c r="B3" s="19"/>
      <c r="C3" s="19"/>
      <c r="D3" s="19"/>
      <c r="J3" s="79"/>
      <c r="K3" s="74"/>
      <c r="L3" s="74"/>
      <c r="M3" s="74"/>
      <c r="N3" s="59"/>
      <c r="O3" s="59"/>
      <c r="P3" s="59"/>
      <c r="Q3" s="78"/>
    </row>
    <row r="4" spans="1:17" ht="18.95" customHeight="1" x14ac:dyDescent="0.2">
      <c r="A4" s="23"/>
      <c r="B4" s="26" t="s">
        <v>22</v>
      </c>
      <c r="C4" s="22" t="s">
        <v>24</v>
      </c>
      <c r="D4" s="19"/>
      <c r="E4" s="26" t="s">
        <v>68</v>
      </c>
      <c r="F4" s="70">
        <f ca="1">TODAY()</f>
        <v>43705</v>
      </c>
      <c r="G4" s="23"/>
      <c r="H4" s="23"/>
      <c r="J4" s="71"/>
      <c r="K4" s="72" t="s">
        <v>22</v>
      </c>
      <c r="L4" s="80" t="str">
        <f>IFERROR(INDEX(Tableau1[Civilité],MATCH($L$2,Tableau1[N° Adhérent],0)),"")</f>
        <v>MME</v>
      </c>
      <c r="M4" s="74"/>
      <c r="N4" s="72" t="s">
        <v>68</v>
      </c>
      <c r="O4" s="70">
        <f ca="1">TODAY()</f>
        <v>43705</v>
      </c>
      <c r="P4" s="77"/>
      <c r="Q4" s="81"/>
    </row>
    <row r="5" spans="1:17" x14ac:dyDescent="0.2">
      <c r="B5" s="19"/>
      <c r="C5" s="19"/>
      <c r="D5" s="19"/>
      <c r="J5" s="79"/>
      <c r="K5" s="74"/>
      <c r="L5" s="74"/>
      <c r="M5" s="74"/>
      <c r="N5" s="59"/>
      <c r="O5" s="59"/>
      <c r="P5" s="59"/>
      <c r="Q5" s="78"/>
    </row>
    <row r="6" spans="1:17" ht="18.600000000000001" customHeight="1" x14ac:dyDescent="0.2">
      <c r="A6" s="19"/>
      <c r="B6" s="26" t="s">
        <v>4</v>
      </c>
      <c r="C6" s="36" t="s">
        <v>40</v>
      </c>
      <c r="D6" s="36"/>
      <c r="J6" s="82"/>
      <c r="K6" s="72" t="s">
        <v>4</v>
      </c>
      <c r="L6" s="83" t="str">
        <f>IFERROR(INDEX(Tableau1[Nom],MATCH($L$2,Tableau1[N° Adhérent],0)),"")</f>
        <v>Nom 19</v>
      </c>
      <c r="M6" s="74"/>
      <c r="N6" s="59"/>
      <c r="O6" s="59"/>
      <c r="P6" s="59"/>
      <c r="Q6" s="78"/>
    </row>
    <row r="7" spans="1:17" x14ac:dyDescent="0.2">
      <c r="B7" s="19"/>
      <c r="C7" s="19"/>
      <c r="D7" s="19"/>
      <c r="J7" s="79"/>
      <c r="K7" s="74"/>
      <c r="L7" s="74"/>
      <c r="M7" s="74"/>
      <c r="N7" s="59"/>
      <c r="O7" s="59"/>
      <c r="P7" s="59"/>
      <c r="Q7" s="78"/>
    </row>
    <row r="8" spans="1:17" ht="18.600000000000001" customHeight="1" x14ac:dyDescent="0.2">
      <c r="A8" s="19"/>
      <c r="B8" s="26" t="s">
        <v>5</v>
      </c>
      <c r="C8" s="22" t="s">
        <v>41</v>
      </c>
      <c r="D8" s="21"/>
      <c r="E8" s="28" t="s">
        <v>3</v>
      </c>
      <c r="F8" s="63" t="str">
        <f>IF($C$28&lt;&gt;0,"OUI","NON")</f>
        <v>NON</v>
      </c>
      <c r="J8" s="82"/>
      <c r="K8" s="72" t="s">
        <v>5</v>
      </c>
      <c r="L8" s="80" t="str">
        <f>IFERROR(INDEX(Tableau1[Prénom],MATCH($L$2,Tableau1[N° Adhérent],0)),"")</f>
        <v>TTT 19</v>
      </c>
      <c r="M8" s="74"/>
      <c r="N8" s="84" t="s">
        <v>3</v>
      </c>
      <c r="O8" s="85" t="str">
        <f>IFERROR(INDEX(Tableau1[Ayant(s) Droit],MATCH($L$2,Tableau1[N° Adhérent],0)),"")</f>
        <v>NON</v>
      </c>
      <c r="P8" s="59"/>
      <c r="Q8" s="78"/>
    </row>
    <row r="9" spans="1:17" x14ac:dyDescent="0.2">
      <c r="B9" s="19"/>
      <c r="C9" s="19"/>
      <c r="D9" s="19"/>
      <c r="J9" s="79"/>
      <c r="K9" s="74"/>
      <c r="L9" s="74"/>
      <c r="M9" s="74"/>
      <c r="N9" s="59"/>
      <c r="O9" s="59"/>
      <c r="P9" s="59"/>
      <c r="Q9" s="78"/>
    </row>
    <row r="10" spans="1:17" ht="16.5" customHeight="1" x14ac:dyDescent="0.2">
      <c r="A10" s="19"/>
      <c r="B10" s="27" t="str">
        <f>IF($C$4="MME","Née le","Né le")</f>
        <v>Née le</v>
      </c>
      <c r="C10" s="37">
        <v>43466</v>
      </c>
      <c r="D10" s="19"/>
      <c r="E10" s="28" t="s">
        <v>21</v>
      </c>
      <c r="F10" s="34" t="s">
        <v>35</v>
      </c>
      <c r="G10" s="20"/>
      <c r="H10" s="20"/>
      <c r="I10" s="19"/>
      <c r="J10" s="82"/>
      <c r="K10" s="75" t="str">
        <f>IF($C$4="MME","Née le","Né le")</f>
        <v>Née le</v>
      </c>
      <c r="L10" s="37">
        <f>IFERROR(INDEX(Tableau1[Né(e) le],MATCH($L$2,Tableau1[N° Adhérent],0)),"")</f>
        <v>43466</v>
      </c>
      <c r="M10" s="74"/>
      <c r="N10" s="84" t="s">
        <v>21</v>
      </c>
      <c r="O10" s="86" t="str">
        <f>IFERROR(INDEX(Tableau1[Garantie],MATCH($L$2,Tableau1[N° Adhérent],0)),"")</f>
        <v>Garantie 2</v>
      </c>
      <c r="P10" s="87"/>
      <c r="Q10" s="88"/>
    </row>
    <row r="11" spans="1:17" x14ac:dyDescent="0.2">
      <c r="B11" s="19"/>
      <c r="C11" s="19"/>
      <c r="D11" s="19"/>
      <c r="J11" s="79"/>
      <c r="K11" s="74"/>
      <c r="L11" s="74"/>
      <c r="M11" s="74"/>
      <c r="N11" s="59"/>
      <c r="O11" s="59"/>
      <c r="P11" s="59"/>
      <c r="Q11" s="78"/>
    </row>
    <row r="12" spans="1:17" ht="19.5" customHeight="1" x14ac:dyDescent="0.2">
      <c r="A12" s="19"/>
      <c r="B12" s="26" t="s">
        <v>16</v>
      </c>
      <c r="C12" s="38">
        <v>1</v>
      </c>
      <c r="D12" s="19"/>
      <c r="F12" s="49">
        <v>43466</v>
      </c>
      <c r="G12" s="20"/>
      <c r="H12" s="20"/>
      <c r="I12" s="19"/>
      <c r="J12" s="82"/>
      <c r="K12" s="72" t="s">
        <v>16</v>
      </c>
      <c r="L12" s="99">
        <f>IFERROR(INDEX(Tableau1[N° S.S],MATCH($L$2,Tableau1[N° Adhérent],0)),"")</f>
        <v>1</v>
      </c>
      <c r="M12" s="74"/>
      <c r="N12" s="59"/>
      <c r="O12" s="49">
        <f>IFERROR(INDEX(Tableau1[Du],MATCH($L$2,Tableau1[N° Adhérent],0)),"")</f>
        <v>43466</v>
      </c>
      <c r="P12" s="87"/>
      <c r="Q12" s="88"/>
    </row>
    <row r="13" spans="1:17" ht="15" x14ac:dyDescent="0.2">
      <c r="B13" s="19"/>
      <c r="C13" s="19"/>
      <c r="D13" s="19"/>
      <c r="F13" s="29" t="s">
        <v>26</v>
      </c>
      <c r="J13" s="79"/>
      <c r="K13" s="74"/>
      <c r="L13" s="74"/>
      <c r="M13" s="74"/>
      <c r="N13" s="59"/>
      <c r="O13" s="89" t="s">
        <v>26</v>
      </c>
      <c r="P13" s="59"/>
      <c r="Q13" s="78"/>
    </row>
    <row r="14" spans="1:17" ht="17.100000000000001" customHeight="1" x14ac:dyDescent="0.2">
      <c r="A14" s="19"/>
      <c r="B14" s="26" t="s">
        <v>57</v>
      </c>
      <c r="C14" s="52" t="s">
        <v>41</v>
      </c>
      <c r="D14" s="53"/>
      <c r="F14" s="49">
        <v>43830</v>
      </c>
      <c r="G14" s="20"/>
      <c r="H14" s="20"/>
      <c r="I14" s="19"/>
      <c r="J14" s="82"/>
      <c r="K14" s="72" t="s">
        <v>57</v>
      </c>
      <c r="L14" s="80" t="str">
        <f>IFERROR(INDEX(Tableau1[Adresse Mail],MATCH($L$2,Tableau1[N° Adhérent],0)),"")</f>
        <v>TTT</v>
      </c>
      <c r="M14" s="74"/>
      <c r="N14" s="59"/>
      <c r="O14" s="49">
        <f>IFERROR(INDEX(Tableau1[Au],MATCH($L$2,Tableau1[N° Adhérent],0)),"")</f>
        <v>43830</v>
      </c>
      <c r="P14" s="87"/>
      <c r="Q14" s="88"/>
    </row>
    <row r="15" spans="1:17" x14ac:dyDescent="0.2">
      <c r="J15" s="79"/>
      <c r="K15" s="59"/>
      <c r="L15" s="59"/>
      <c r="M15" s="59"/>
      <c r="N15" s="59"/>
      <c r="O15" s="59"/>
      <c r="P15" s="59"/>
      <c r="Q15" s="78"/>
    </row>
    <row r="16" spans="1:17" ht="14.45" customHeight="1" x14ac:dyDescent="0.2">
      <c r="J16" s="79"/>
      <c r="K16" s="59"/>
      <c r="L16" s="59"/>
      <c r="M16" s="59"/>
      <c r="N16" s="59"/>
      <c r="O16" s="59"/>
      <c r="P16" s="59"/>
      <c r="Q16" s="78"/>
    </row>
    <row r="17" spans="1:17" ht="18.600000000000001" customHeight="1" x14ac:dyDescent="0.2">
      <c r="A17" s="19"/>
      <c r="B17" s="28" t="s">
        <v>17</v>
      </c>
      <c r="C17" s="39" t="s">
        <v>49</v>
      </c>
      <c r="D17" s="40"/>
      <c r="J17" s="82"/>
      <c r="K17" s="84" t="s">
        <v>17</v>
      </c>
      <c r="L17" s="90" t="str">
        <f>IFERROR(INDEX(Tableau1[Adresse 1],MATCH($L$2,Tableau1[N° Adhérent],0)),"")</f>
        <v>19 RUE DE PARIS</v>
      </c>
      <c r="M17" s="74"/>
      <c r="N17" s="59"/>
      <c r="O17" s="59"/>
      <c r="P17" s="59"/>
      <c r="Q17" s="78"/>
    </row>
    <row r="18" spans="1:17" x14ac:dyDescent="0.2">
      <c r="J18" s="79"/>
      <c r="K18" s="59"/>
      <c r="L18" s="59"/>
      <c r="M18" s="59"/>
      <c r="N18" s="59"/>
      <c r="O18" s="59"/>
      <c r="P18" s="59"/>
      <c r="Q18" s="78"/>
    </row>
    <row r="19" spans="1:17" ht="18.600000000000001" customHeight="1" x14ac:dyDescent="0.2">
      <c r="A19" s="19"/>
      <c r="B19" s="28" t="s">
        <v>18</v>
      </c>
      <c r="C19" s="39" t="s">
        <v>50</v>
      </c>
      <c r="D19" s="40"/>
      <c r="J19" s="82"/>
      <c r="K19" s="84" t="s">
        <v>18</v>
      </c>
      <c r="L19" s="90" t="str">
        <f>IFERROR(INDEX(Tableau1[Adresse 2],MATCH($L$2,Tableau1[N° Adhérent],0)),"")</f>
        <v>BAT D</v>
      </c>
      <c r="M19" s="74"/>
      <c r="N19" s="59"/>
      <c r="O19" s="59"/>
      <c r="P19" s="59"/>
      <c r="Q19" s="78"/>
    </row>
    <row r="20" spans="1:17" x14ac:dyDescent="0.2">
      <c r="J20" s="79"/>
      <c r="K20" s="59"/>
      <c r="L20" s="59"/>
      <c r="M20" s="59"/>
      <c r="N20" s="59"/>
      <c r="O20" s="59"/>
      <c r="P20" s="59"/>
      <c r="Q20" s="78"/>
    </row>
    <row r="21" spans="1:17" ht="18.600000000000001" customHeight="1" x14ac:dyDescent="0.2">
      <c r="A21" s="19"/>
      <c r="B21" s="28" t="s">
        <v>19</v>
      </c>
      <c r="C21" s="39" t="s">
        <v>70</v>
      </c>
      <c r="D21" s="40"/>
      <c r="J21" s="82"/>
      <c r="K21" s="84" t="s">
        <v>19</v>
      </c>
      <c r="L21" s="90" t="str">
        <f>IFERROR(INDEX(Tableau1[Adresse 3],MATCH($L$2,Tableau1[N° Adhérent],0)),"")</f>
        <v>ET</v>
      </c>
      <c r="M21" s="74"/>
      <c r="N21" s="59"/>
      <c r="O21" s="59"/>
      <c r="P21" s="59"/>
      <c r="Q21" s="78"/>
    </row>
    <row r="22" spans="1:17" x14ac:dyDescent="0.2">
      <c r="J22" s="79"/>
      <c r="K22" s="59"/>
      <c r="L22" s="59"/>
      <c r="M22" s="59"/>
      <c r="N22" s="59"/>
      <c r="O22" s="59"/>
      <c r="P22" s="59"/>
      <c r="Q22" s="78"/>
    </row>
    <row r="23" spans="1:17" ht="18.600000000000001" customHeight="1" x14ac:dyDescent="0.2">
      <c r="A23" s="19"/>
      <c r="B23" s="28" t="s">
        <v>20</v>
      </c>
      <c r="C23" s="39" t="s">
        <v>51</v>
      </c>
      <c r="D23" s="40"/>
      <c r="J23" s="82"/>
      <c r="K23" s="84" t="s">
        <v>20</v>
      </c>
      <c r="L23" s="90" t="str">
        <f>IFERROR(INDEX(Tableau1[CP - Ville],MATCH($L$2,Tableau1[N° Adhérent],0)),"")</f>
        <v>75000 PARIS</v>
      </c>
      <c r="M23" s="74"/>
      <c r="N23" s="59"/>
      <c r="O23" s="59"/>
      <c r="P23" s="59"/>
      <c r="Q23" s="78"/>
    </row>
    <row r="24" spans="1:17" ht="14.45" customHeight="1" x14ac:dyDescent="0.2">
      <c r="J24" s="79"/>
      <c r="K24" s="59"/>
      <c r="L24" s="59"/>
      <c r="M24" s="59"/>
      <c r="N24" s="59"/>
      <c r="O24" s="59"/>
      <c r="P24" s="59"/>
      <c r="Q24" s="78"/>
    </row>
    <row r="25" spans="1:17" ht="21" customHeight="1" x14ac:dyDescent="0.2">
      <c r="B25" s="64"/>
      <c r="C25" s="64"/>
      <c r="D25" s="65"/>
      <c r="E25" s="65"/>
      <c r="F25" s="64"/>
      <c r="J25" s="79"/>
      <c r="K25" s="91"/>
      <c r="L25" s="91"/>
      <c r="M25" s="91"/>
      <c r="N25" s="91"/>
      <c r="O25" s="91"/>
      <c r="P25" s="59"/>
      <c r="Q25" s="78"/>
    </row>
    <row r="26" spans="1:17" ht="21.95" customHeight="1" x14ac:dyDescent="0.2">
      <c r="B26" s="35" t="s">
        <v>3</v>
      </c>
      <c r="J26" s="79"/>
      <c r="K26" s="92" t="s">
        <v>3</v>
      </c>
      <c r="L26" s="59"/>
      <c r="M26" s="59"/>
      <c r="N26" s="59"/>
      <c r="O26" s="59"/>
      <c r="P26" s="59"/>
      <c r="Q26" s="78"/>
    </row>
    <row r="27" spans="1:17" ht="20.45" customHeight="1" x14ac:dyDescent="0.2">
      <c r="A27" s="19"/>
      <c r="B27" s="66" t="s">
        <v>22</v>
      </c>
      <c r="C27" s="66" t="s">
        <v>4</v>
      </c>
      <c r="D27" s="66" t="s">
        <v>5</v>
      </c>
      <c r="E27" s="66" t="s">
        <v>31</v>
      </c>
      <c r="F27" s="66" t="s">
        <v>16</v>
      </c>
      <c r="J27" s="82"/>
      <c r="K27" s="93" t="s">
        <v>22</v>
      </c>
      <c r="L27" s="93" t="s">
        <v>4</v>
      </c>
      <c r="M27" s="93" t="s">
        <v>5</v>
      </c>
      <c r="N27" s="93" t="s">
        <v>31</v>
      </c>
      <c r="O27" s="93" t="s">
        <v>16</v>
      </c>
      <c r="P27" s="59"/>
      <c r="Q27" s="78"/>
    </row>
    <row r="28" spans="1:17" ht="21" customHeight="1" x14ac:dyDescent="0.2">
      <c r="B28" s="67"/>
      <c r="C28" s="67"/>
      <c r="D28" s="68"/>
      <c r="E28" s="68"/>
      <c r="F28" s="67"/>
      <c r="J28" s="79"/>
      <c r="K28" s="94">
        <f>IFERROR(INDEX(Tableau1[Civilité2],MATCH($L$2,Tableau1[N° Adhérent],0)),"")</f>
        <v>0</v>
      </c>
      <c r="L28" s="94">
        <f>IFERROR(INDEX(Tableau1[Nom :],MATCH($L$2,Tableau1[N° Adhérent],0)),"")</f>
        <v>0</v>
      </c>
      <c r="M28" s="94">
        <f>IFERROR(INDEX(Tableau1[Prénom :],MATCH($L$2,Tableau1[N° Adhérent],0)),"")</f>
        <v>0</v>
      </c>
      <c r="N28" s="94">
        <f>IFERROR(INDEX(Tableau1[Né(e) le :],MATCH($L$2,Tableau1[N° Adhérent],0)),"")</f>
        <v>0</v>
      </c>
      <c r="O28" s="94">
        <f>IFERROR(INDEX(Tableau1[N° S.S :],MATCH($L$2,Tableau1[N° Adhérent],0)),"")</f>
        <v>0</v>
      </c>
      <c r="P28" s="59"/>
      <c r="Q28" s="78"/>
    </row>
    <row r="29" spans="1:17" x14ac:dyDescent="0.2">
      <c r="J29" s="79"/>
      <c r="K29" s="59"/>
      <c r="L29" s="59"/>
      <c r="M29" s="59"/>
      <c r="N29" s="59"/>
      <c r="O29" s="59"/>
      <c r="P29" s="59"/>
      <c r="Q29" s="78"/>
    </row>
    <row r="30" spans="1:17" x14ac:dyDescent="0.2">
      <c r="J30" s="79"/>
      <c r="K30" s="59"/>
      <c r="L30" s="59"/>
      <c r="M30" s="59"/>
      <c r="N30" s="59"/>
      <c r="O30" s="59"/>
      <c r="P30" s="59"/>
      <c r="Q30" s="78"/>
    </row>
    <row r="31" spans="1:17" ht="18.75" x14ac:dyDescent="0.2">
      <c r="J31" s="79"/>
      <c r="K31" s="95" t="str">
        <f ca="1">_xlfn.FORMULATEXT(L4)</f>
        <v>=SIERREUR(INDEX(Tableau1[Civilité];EQUIV($L$2;Tableau1[N° Adhérent];0));"")</v>
      </c>
      <c r="L31" s="59"/>
      <c r="M31" s="59"/>
      <c r="N31" s="59"/>
      <c r="O31" s="59"/>
      <c r="P31" s="59"/>
      <c r="Q31" s="78"/>
    </row>
    <row r="32" spans="1:17" x14ac:dyDescent="0.2">
      <c r="J32" s="79"/>
      <c r="K32" s="59"/>
      <c r="L32" s="59"/>
      <c r="M32" s="59"/>
      <c r="N32" s="59"/>
      <c r="O32" s="59"/>
      <c r="P32" s="59"/>
      <c r="Q32" s="78"/>
    </row>
    <row r="33" spans="10:17" x14ac:dyDescent="0.2">
      <c r="J33" s="79"/>
      <c r="K33" s="59"/>
      <c r="L33" s="59"/>
      <c r="M33" s="59"/>
      <c r="N33" s="59"/>
      <c r="O33" s="59"/>
      <c r="P33" s="59"/>
      <c r="Q33" s="78"/>
    </row>
    <row r="34" spans="10:17" x14ac:dyDescent="0.2">
      <c r="J34" s="96"/>
      <c r="K34" s="97"/>
      <c r="L34" s="97"/>
      <c r="M34" s="97"/>
      <c r="N34" s="97"/>
      <c r="O34" s="97"/>
      <c r="P34" s="97"/>
      <c r="Q34" s="98"/>
    </row>
  </sheetData>
  <mergeCells count="2">
    <mergeCell ref="A1:H1"/>
    <mergeCell ref="J1:Q1"/>
  </mergeCells>
  <phoneticPr fontId="8" type="noConversion"/>
  <dataValidations count="4">
    <dataValidation type="list" allowBlank="1" showInputMessage="1" showErrorMessage="1" sqref="C4 B25 B28 K25" xr:uid="{90635C92-CC7D-4F7C-89AE-3B5749F10092}">
      <formula1>Civilité</formula1>
    </dataValidation>
    <dataValidation type="list" allowBlank="1" showInputMessage="1" showErrorMessage="1" sqref="F10" xr:uid="{FD8DC994-3140-4A38-8888-1FB8EC7B5BE2}">
      <formula1>Garanties</formula1>
    </dataValidation>
    <dataValidation type="list" allowBlank="1" showInputMessage="1" showErrorMessage="1" sqref="F2" xr:uid="{9ACACD88-E15B-44DE-984C-76ED49390FA4}">
      <formula1>Téléconseillers_Gestionnaires</formula1>
    </dataValidation>
    <dataValidation type="list" allowBlank="1" showInputMessage="1" showErrorMessage="1" sqref="L2" xr:uid="{07EF7601-BF53-4DA5-A352-A3CA77C73EB8}">
      <formula1>L_Adhérent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A7E19-11B9-4090-9045-9FC1D56C19DA}">
  <sheetPr codeName="Feuil6"/>
  <dimension ref="A1:W17"/>
  <sheetViews>
    <sheetView workbookViewId="0">
      <selection activeCell="J6" sqref="J6"/>
    </sheetView>
  </sheetViews>
  <sheetFormatPr baseColWidth="10" defaultColWidth="11.1640625" defaultRowHeight="12.75" x14ac:dyDescent="0.2"/>
  <cols>
    <col min="1" max="1" width="11.1640625" style="46"/>
    <col min="2" max="2" width="17.1640625" style="46" customWidth="1"/>
    <col min="3" max="3" width="17.5" style="46" customWidth="1"/>
    <col min="4" max="4" width="13.5" style="46" customWidth="1"/>
    <col min="5" max="5" width="15.83203125" style="47" customWidth="1"/>
    <col min="6" max="6" width="14" style="47" customWidth="1"/>
    <col min="7" max="7" width="12.5" style="47" customWidth="1"/>
    <col min="8" max="8" width="11.1640625" style="47"/>
    <col min="9" max="9" width="17.5" style="47" bestFit="1" customWidth="1"/>
    <col min="10" max="11" width="14.83203125" style="47" customWidth="1"/>
    <col min="12" max="12" width="17.6640625" style="47" customWidth="1"/>
    <col min="13" max="13" width="18.5" style="46" customWidth="1"/>
    <col min="14" max="14" width="13" style="47" customWidth="1"/>
    <col min="15" max="16" width="11.1640625" style="47"/>
    <col min="17" max="17" width="19.1640625" style="47" customWidth="1"/>
    <col min="18" max="18" width="13.5" style="47" customWidth="1"/>
    <col min="19" max="19" width="11.1640625" style="61"/>
    <col min="20" max="20" width="13.6640625" style="47" customWidth="1"/>
    <col min="21" max="21" width="14" style="48" customWidth="1"/>
    <col min="22" max="22" width="15.33203125" style="47" customWidth="1"/>
    <col min="23" max="23" width="16.33203125" style="46" customWidth="1"/>
    <col min="24" max="16384" width="11.1640625" style="46"/>
  </cols>
  <sheetData>
    <row r="1" spans="1:23" ht="45" customHeight="1" x14ac:dyDescent="0.2">
      <c r="A1" s="50" t="s">
        <v>68</v>
      </c>
      <c r="B1" s="50" t="s">
        <v>56</v>
      </c>
      <c r="C1" s="56" t="s">
        <v>37</v>
      </c>
      <c r="D1" s="45" t="s">
        <v>22</v>
      </c>
      <c r="E1" s="45" t="s">
        <v>4</v>
      </c>
      <c r="F1" s="45" t="s">
        <v>5</v>
      </c>
      <c r="G1" s="45" t="s">
        <v>31</v>
      </c>
      <c r="H1" s="45" t="s">
        <v>16</v>
      </c>
      <c r="I1" s="45" t="s">
        <v>17</v>
      </c>
      <c r="J1" s="45" t="s">
        <v>18</v>
      </c>
      <c r="K1" s="45" t="s">
        <v>19</v>
      </c>
      <c r="L1" s="45" t="s">
        <v>20</v>
      </c>
      <c r="M1" s="50" t="s">
        <v>57</v>
      </c>
      <c r="N1" s="45" t="s">
        <v>21</v>
      </c>
      <c r="O1" s="45" t="s">
        <v>43</v>
      </c>
      <c r="P1" s="45" t="s">
        <v>44</v>
      </c>
      <c r="Q1" s="55" t="s">
        <v>54</v>
      </c>
      <c r="R1" s="55" t="s">
        <v>90</v>
      </c>
      <c r="S1" s="60" t="s">
        <v>45</v>
      </c>
      <c r="T1" s="55" t="s">
        <v>46</v>
      </c>
      <c r="U1" s="62" t="s">
        <v>47</v>
      </c>
      <c r="V1" s="55" t="s">
        <v>48</v>
      </c>
      <c r="W1" s="45" t="s">
        <v>73</v>
      </c>
    </row>
    <row r="2" spans="1:23" x14ac:dyDescent="0.2">
      <c r="A2" s="57">
        <v>43704</v>
      </c>
      <c r="B2" s="46" t="s">
        <v>58</v>
      </c>
      <c r="C2" s="46">
        <v>10</v>
      </c>
      <c r="D2" s="46" t="s">
        <v>24</v>
      </c>
      <c r="E2" s="47" t="str">
        <f>"Nom "&amp;Tableau1[[#This Row],[N° Adhérent]]</f>
        <v>Nom 10</v>
      </c>
      <c r="F2" s="47" t="str">
        <f>"TTT "&amp;Tableau1[[#This Row],[N° Adhérent]]</f>
        <v>TTT 10</v>
      </c>
      <c r="G2" s="48">
        <v>43466</v>
      </c>
      <c r="H2" s="47">
        <v>1</v>
      </c>
      <c r="I2" s="47" t="str">
        <f>Tableau1[[#This Row],[N° Adhérent]]&amp;" RUE DE PARIS"</f>
        <v>10 RUE DE PARIS</v>
      </c>
      <c r="J2" s="47" t="s">
        <v>50</v>
      </c>
      <c r="K2" s="47" t="s">
        <v>70</v>
      </c>
      <c r="L2" s="47" t="s">
        <v>51</v>
      </c>
      <c r="M2" s="46" t="s">
        <v>41</v>
      </c>
      <c r="N2" s="47" t="s">
        <v>32</v>
      </c>
      <c r="O2" s="48">
        <v>43466</v>
      </c>
      <c r="P2" s="48">
        <v>43830</v>
      </c>
      <c r="Q2" s="48" t="s">
        <v>27</v>
      </c>
      <c r="R2" s="48"/>
      <c r="W2" s="46">
        <f t="shared" ref="W2:W8" si="0">WEEKNUM(A2)</f>
        <v>35</v>
      </c>
    </row>
    <row r="3" spans="1:23" x14ac:dyDescent="0.2">
      <c r="A3" s="57">
        <v>43704</v>
      </c>
      <c r="B3" s="46" t="s">
        <v>58</v>
      </c>
      <c r="C3" s="46">
        <v>10</v>
      </c>
      <c r="D3" s="46" t="s">
        <v>24</v>
      </c>
      <c r="E3" s="47" t="str">
        <f>"Nom "&amp;Tableau1[[#This Row],[N° Adhérent]]</f>
        <v>Nom 10</v>
      </c>
      <c r="F3" s="47" t="str">
        <f>"TTT "&amp;Tableau1[[#This Row],[N° Adhérent]]</f>
        <v>TTT 10</v>
      </c>
      <c r="G3" s="48">
        <v>43466</v>
      </c>
      <c r="H3" s="47">
        <v>1</v>
      </c>
      <c r="I3" s="47" t="str">
        <f>Tableau1[[#This Row],[N° Adhérent]]&amp;" RUE DE PARIS"</f>
        <v>10 RUE DE PARIS</v>
      </c>
      <c r="J3" s="47" t="s">
        <v>50</v>
      </c>
      <c r="K3" s="47" t="s">
        <v>70</v>
      </c>
      <c r="L3" s="47" t="s">
        <v>51</v>
      </c>
      <c r="M3" s="46" t="s">
        <v>41</v>
      </c>
      <c r="N3" s="47" t="s">
        <v>32</v>
      </c>
      <c r="O3" s="48">
        <v>43466</v>
      </c>
      <c r="P3" s="48">
        <v>43830</v>
      </c>
      <c r="Q3" s="48"/>
      <c r="R3" s="48" t="s">
        <v>24</v>
      </c>
      <c r="S3" s="61" t="s">
        <v>69</v>
      </c>
      <c r="T3" s="47" t="s">
        <v>72</v>
      </c>
      <c r="U3" s="48">
        <v>11</v>
      </c>
      <c r="V3" s="47">
        <v>111</v>
      </c>
      <c r="W3" s="46">
        <f t="shared" si="0"/>
        <v>35</v>
      </c>
    </row>
    <row r="4" spans="1:23" x14ac:dyDescent="0.2">
      <c r="A4" s="57">
        <v>43704</v>
      </c>
      <c r="B4" s="46" t="s">
        <v>60</v>
      </c>
      <c r="C4" s="46">
        <v>13</v>
      </c>
      <c r="D4" s="46" t="s">
        <v>24</v>
      </c>
      <c r="E4" s="47" t="str">
        <f>"Nom "&amp;Tableau1[[#This Row],[N° Adhérent]]</f>
        <v>Nom 13</v>
      </c>
      <c r="F4" s="47" t="str">
        <f>"TTT "&amp;Tableau1[[#This Row],[N° Adhérent]]</f>
        <v>TTT 13</v>
      </c>
      <c r="G4" s="48">
        <v>43466</v>
      </c>
      <c r="H4" s="47">
        <v>1</v>
      </c>
      <c r="I4" s="47" t="str">
        <f>Tableau1[[#This Row],[N° Adhérent]]&amp;" RUE DE PARIS"</f>
        <v>13 RUE DE PARIS</v>
      </c>
      <c r="J4" s="47" t="s">
        <v>50</v>
      </c>
      <c r="K4" s="47" t="s">
        <v>70</v>
      </c>
      <c r="L4" s="47" t="s">
        <v>51</v>
      </c>
      <c r="M4" s="46" t="s">
        <v>41</v>
      </c>
      <c r="N4" s="47" t="s">
        <v>32</v>
      </c>
      <c r="O4" s="48">
        <v>43466</v>
      </c>
      <c r="P4" s="48">
        <v>43830</v>
      </c>
      <c r="Q4" s="48" t="s">
        <v>27</v>
      </c>
      <c r="R4" s="48"/>
      <c r="W4" s="46">
        <f t="shared" si="0"/>
        <v>35</v>
      </c>
    </row>
    <row r="5" spans="1:23" x14ac:dyDescent="0.2">
      <c r="A5" s="57">
        <v>43704</v>
      </c>
      <c r="B5" s="46" t="s">
        <v>60</v>
      </c>
      <c r="C5" s="46">
        <v>13</v>
      </c>
      <c r="D5" s="46" t="s">
        <v>24</v>
      </c>
      <c r="E5" s="47" t="str">
        <f>"Nom "&amp;Tableau1[[#This Row],[N° Adhérent]]</f>
        <v>Nom 13</v>
      </c>
      <c r="F5" s="47" t="str">
        <f>"TTT "&amp;Tableau1[[#This Row],[N° Adhérent]]</f>
        <v>TTT 13</v>
      </c>
      <c r="G5" s="48">
        <v>43466</v>
      </c>
      <c r="H5" s="47">
        <v>1</v>
      </c>
      <c r="I5" s="47" t="str">
        <f>Tableau1[[#This Row],[N° Adhérent]]&amp;" RUE DE PARIS"</f>
        <v>13 RUE DE PARIS</v>
      </c>
      <c r="J5" s="47" t="s">
        <v>50</v>
      </c>
      <c r="K5" s="47" t="s">
        <v>70</v>
      </c>
      <c r="L5" s="47" t="s">
        <v>51</v>
      </c>
      <c r="M5" s="46" t="s">
        <v>41</v>
      </c>
      <c r="N5" s="47" t="s">
        <v>32</v>
      </c>
      <c r="O5" s="48">
        <v>43466</v>
      </c>
      <c r="P5" s="48">
        <v>43830</v>
      </c>
      <c r="Q5" s="48"/>
      <c r="R5" s="48" t="s">
        <v>23</v>
      </c>
      <c r="S5" s="61" t="s">
        <v>53</v>
      </c>
      <c r="T5" s="47" t="s">
        <v>76</v>
      </c>
      <c r="U5" s="48">
        <v>11</v>
      </c>
      <c r="V5" s="47">
        <v>111</v>
      </c>
      <c r="W5" s="46">
        <f t="shared" si="0"/>
        <v>35</v>
      </c>
    </row>
    <row r="6" spans="1:23" x14ac:dyDescent="0.2">
      <c r="A6" s="57">
        <v>43704</v>
      </c>
      <c r="B6" s="46" t="s">
        <v>60</v>
      </c>
      <c r="C6" s="46">
        <v>13</v>
      </c>
      <c r="D6" s="46" t="s">
        <v>24</v>
      </c>
      <c r="E6" s="47" t="str">
        <f>"Nom "&amp;Tableau1[[#This Row],[N° Adhérent]]</f>
        <v>Nom 13</v>
      </c>
      <c r="F6" s="47" t="str">
        <f>"TTT "&amp;Tableau1[[#This Row],[N° Adhérent]]</f>
        <v>TTT 13</v>
      </c>
      <c r="G6" s="48">
        <v>43466</v>
      </c>
      <c r="H6" s="47">
        <v>1</v>
      </c>
      <c r="I6" s="47" t="str">
        <f>Tableau1[[#This Row],[N° Adhérent]]&amp;" RUE DE PARIS"</f>
        <v>13 RUE DE PARIS</v>
      </c>
      <c r="J6" s="47" t="s">
        <v>50</v>
      </c>
      <c r="K6" s="47" t="s">
        <v>70</v>
      </c>
      <c r="L6" s="47" t="s">
        <v>51</v>
      </c>
      <c r="M6" s="46" t="s">
        <v>41</v>
      </c>
      <c r="N6" s="47" t="s">
        <v>32</v>
      </c>
      <c r="O6" s="48">
        <v>43466</v>
      </c>
      <c r="P6" s="48">
        <v>43830</v>
      </c>
      <c r="Q6" s="48"/>
      <c r="R6" s="48" t="s">
        <v>24</v>
      </c>
      <c r="S6" s="61" t="s">
        <v>77</v>
      </c>
      <c r="T6" s="47" t="s">
        <v>71</v>
      </c>
      <c r="U6" s="48">
        <v>10</v>
      </c>
      <c r="V6" s="47">
        <v>333333</v>
      </c>
      <c r="W6" s="46">
        <f t="shared" si="0"/>
        <v>35</v>
      </c>
    </row>
    <row r="7" spans="1:23" x14ac:dyDescent="0.2">
      <c r="A7" s="57">
        <v>43704</v>
      </c>
      <c r="B7" s="46" t="s">
        <v>60</v>
      </c>
      <c r="C7" s="46">
        <v>13</v>
      </c>
      <c r="D7" s="46" t="s">
        <v>24</v>
      </c>
      <c r="E7" s="47" t="str">
        <f>"Nom "&amp;Tableau1[[#This Row],[N° Adhérent]]</f>
        <v>Nom 13</v>
      </c>
      <c r="F7" s="47" t="str">
        <f>"TTT "&amp;Tableau1[[#This Row],[N° Adhérent]]</f>
        <v>TTT 13</v>
      </c>
      <c r="G7" s="48">
        <v>43466</v>
      </c>
      <c r="H7" s="47">
        <v>1</v>
      </c>
      <c r="I7" s="47" t="str">
        <f>Tableau1[[#This Row],[N° Adhérent]]&amp;" RUE DE PARIS"</f>
        <v>13 RUE DE PARIS</v>
      </c>
      <c r="J7" s="47" t="s">
        <v>50</v>
      </c>
      <c r="K7" s="47" t="s">
        <v>70</v>
      </c>
      <c r="L7" s="47" t="s">
        <v>51</v>
      </c>
      <c r="M7" s="46" t="s">
        <v>41</v>
      </c>
      <c r="N7" s="47" t="s">
        <v>32</v>
      </c>
      <c r="O7" s="48">
        <v>43466</v>
      </c>
      <c r="P7" s="48">
        <v>43830</v>
      </c>
      <c r="Q7" s="48"/>
      <c r="R7" s="48" t="s">
        <v>23</v>
      </c>
      <c r="S7" s="61" t="s">
        <v>78</v>
      </c>
      <c r="T7" s="47" t="s">
        <v>52</v>
      </c>
      <c r="U7" s="48">
        <v>43534</v>
      </c>
      <c r="V7" s="47">
        <v>555</v>
      </c>
      <c r="W7" s="46">
        <f t="shared" si="0"/>
        <v>35</v>
      </c>
    </row>
    <row r="8" spans="1:23" x14ac:dyDescent="0.2">
      <c r="A8" s="57">
        <v>43643</v>
      </c>
      <c r="B8" s="46" t="s">
        <v>62</v>
      </c>
      <c r="C8" s="46">
        <v>18</v>
      </c>
      <c r="D8" s="46" t="s">
        <v>24</v>
      </c>
      <c r="E8" s="47" t="str">
        <f>"Nom "&amp;Tableau1[[#This Row],[N° Adhérent]]</f>
        <v>Nom 18</v>
      </c>
      <c r="F8" s="47" t="str">
        <f>"TTT "&amp;Tableau1[[#This Row],[N° Adhérent]]</f>
        <v>TTT 18</v>
      </c>
      <c r="G8" s="48">
        <v>43466</v>
      </c>
      <c r="H8" s="47">
        <v>1</v>
      </c>
      <c r="I8" s="47" t="str">
        <f>Tableau1[[#This Row],[N° Adhérent]]&amp;" RUE DE PARIS"</f>
        <v>18 RUE DE PARIS</v>
      </c>
      <c r="J8" s="47" t="s">
        <v>50</v>
      </c>
      <c r="K8" s="47" t="s">
        <v>70</v>
      </c>
      <c r="L8" s="47" t="s">
        <v>51</v>
      </c>
      <c r="M8" s="46" t="s">
        <v>41</v>
      </c>
      <c r="N8" s="47" t="s">
        <v>32</v>
      </c>
      <c r="O8" s="48">
        <v>43466</v>
      </c>
      <c r="P8" s="48">
        <v>43830</v>
      </c>
      <c r="Q8" s="48" t="s">
        <v>28</v>
      </c>
      <c r="R8" s="48"/>
      <c r="W8" s="46">
        <f t="shared" si="0"/>
        <v>26</v>
      </c>
    </row>
    <row r="9" spans="1:23" x14ac:dyDescent="0.2">
      <c r="A9" s="57">
        <v>43612</v>
      </c>
      <c r="B9" s="46" t="s">
        <v>62</v>
      </c>
      <c r="C9" s="46">
        <v>19</v>
      </c>
      <c r="D9" s="46" t="s">
        <v>24</v>
      </c>
      <c r="E9" s="47" t="str">
        <f>"Nom "&amp;Tableau1[[#This Row],[N° Adhérent]]</f>
        <v>Nom 19</v>
      </c>
      <c r="F9" s="47" t="str">
        <f>"TTT "&amp;Tableau1[[#This Row],[N° Adhérent]]</f>
        <v>TTT 19</v>
      </c>
      <c r="G9" s="48">
        <v>43466</v>
      </c>
      <c r="H9" s="47">
        <v>1</v>
      </c>
      <c r="I9" s="47" t="str">
        <f>Tableau1[[#This Row],[N° Adhérent]]&amp;" RUE DE PARIS"</f>
        <v>19 RUE DE PARIS</v>
      </c>
      <c r="J9" s="47" t="s">
        <v>50</v>
      </c>
      <c r="K9" s="47" t="s">
        <v>70</v>
      </c>
      <c r="L9" s="47" t="s">
        <v>51</v>
      </c>
      <c r="M9" s="46" t="s">
        <v>41</v>
      </c>
      <c r="N9" s="47" t="s">
        <v>33</v>
      </c>
      <c r="O9" s="48">
        <v>43466</v>
      </c>
      <c r="P9" s="48">
        <v>43830</v>
      </c>
      <c r="Q9" s="48" t="s">
        <v>28</v>
      </c>
      <c r="R9" s="48"/>
      <c r="W9" s="46">
        <f t="shared" ref="W9:W12" si="1">WEEKNUM(A9)</f>
        <v>22</v>
      </c>
    </row>
    <row r="10" spans="1:23" x14ac:dyDescent="0.2">
      <c r="A10" s="57">
        <v>43704</v>
      </c>
      <c r="B10" s="46" t="s">
        <v>62</v>
      </c>
      <c r="C10" s="46">
        <v>10</v>
      </c>
      <c r="D10" s="46" t="s">
        <v>24</v>
      </c>
      <c r="E10" s="47" t="str">
        <f>"Nom "&amp;Tableau1[[#This Row],[N° Adhérent]]</f>
        <v>Nom 10</v>
      </c>
      <c r="F10" s="47" t="str">
        <f>"TTT "&amp;Tableau1[[#This Row],[N° Adhérent]]</f>
        <v>TTT 10</v>
      </c>
      <c r="G10" s="48">
        <v>43466</v>
      </c>
      <c r="H10" s="47">
        <v>1</v>
      </c>
      <c r="I10" s="47" t="str">
        <f>Tableau1[[#This Row],[N° Adhérent]]&amp;" RUE DE PARIS"</f>
        <v>10 RUE DE PARIS</v>
      </c>
      <c r="J10" s="47" t="s">
        <v>50</v>
      </c>
      <c r="K10" s="47" t="s">
        <v>70</v>
      </c>
      <c r="L10" s="47" t="s">
        <v>51</v>
      </c>
      <c r="M10" s="46" t="s">
        <v>41</v>
      </c>
      <c r="N10" s="47" t="s">
        <v>32</v>
      </c>
      <c r="O10" s="48">
        <v>43466</v>
      </c>
      <c r="P10" s="48">
        <v>43830</v>
      </c>
      <c r="Q10" s="48" t="s">
        <v>28</v>
      </c>
      <c r="R10" s="48"/>
      <c r="W10" s="46">
        <f t="shared" si="1"/>
        <v>35</v>
      </c>
    </row>
    <row r="11" spans="1:23" x14ac:dyDescent="0.2">
      <c r="A11" s="57">
        <v>43704</v>
      </c>
      <c r="B11" s="46" t="s">
        <v>62</v>
      </c>
      <c r="C11" s="46">
        <v>10</v>
      </c>
      <c r="D11" s="46" t="s">
        <v>24</v>
      </c>
      <c r="E11" s="47" t="str">
        <f>"Nom "&amp;Tableau1[[#This Row],[N° Adhérent]]</f>
        <v>Nom 10</v>
      </c>
      <c r="F11" s="47" t="str">
        <f>"TTT "&amp;Tableau1[[#This Row],[N° Adhérent]]</f>
        <v>TTT 10</v>
      </c>
      <c r="G11" s="48">
        <v>43466</v>
      </c>
      <c r="H11" s="47">
        <v>1</v>
      </c>
      <c r="I11" s="47" t="str">
        <f>Tableau1[[#This Row],[N° Adhérent]]&amp;" RUE DE PARIS"</f>
        <v>10 RUE DE PARIS</v>
      </c>
      <c r="J11" s="47" t="s">
        <v>50</v>
      </c>
      <c r="K11" s="47" t="s">
        <v>70</v>
      </c>
      <c r="L11" s="47" t="s">
        <v>51</v>
      </c>
      <c r="M11" s="46" t="s">
        <v>41</v>
      </c>
      <c r="N11" s="47" t="s">
        <v>32</v>
      </c>
      <c r="O11" s="48">
        <v>43466</v>
      </c>
      <c r="P11" s="48">
        <v>43830</v>
      </c>
      <c r="Q11" s="48" t="s">
        <v>28</v>
      </c>
      <c r="R11" s="48"/>
      <c r="W11" s="46">
        <f t="shared" si="1"/>
        <v>35</v>
      </c>
    </row>
    <row r="12" spans="1:23" x14ac:dyDescent="0.2">
      <c r="A12" s="57">
        <v>43704</v>
      </c>
      <c r="B12" s="46" t="s">
        <v>62</v>
      </c>
      <c r="C12" s="46">
        <v>10</v>
      </c>
      <c r="D12" s="46" t="s">
        <v>24</v>
      </c>
      <c r="E12" s="47" t="str">
        <f>"Nom "&amp;Tableau1[[#This Row],[N° Adhérent]]</f>
        <v>Nom 10</v>
      </c>
      <c r="F12" s="47" t="str">
        <f>"TTT "&amp;Tableau1[[#This Row],[N° Adhérent]]</f>
        <v>TTT 10</v>
      </c>
      <c r="G12" s="48">
        <v>43466</v>
      </c>
      <c r="H12" s="47">
        <v>1</v>
      </c>
      <c r="I12" s="47" t="str">
        <f>Tableau1[[#This Row],[N° Adhérent]]&amp;" RUE DE PARIS"</f>
        <v>10 RUE DE PARIS</v>
      </c>
      <c r="J12" s="47" t="s">
        <v>50</v>
      </c>
      <c r="K12" s="47" t="s">
        <v>70</v>
      </c>
      <c r="L12" s="47" t="s">
        <v>51</v>
      </c>
      <c r="M12" s="46" t="s">
        <v>41</v>
      </c>
      <c r="N12" s="47" t="s">
        <v>32</v>
      </c>
      <c r="O12" s="48">
        <v>43466</v>
      </c>
      <c r="P12" s="48">
        <v>43830</v>
      </c>
      <c r="Q12" s="47" t="s">
        <v>28</v>
      </c>
      <c r="W12" s="46">
        <f t="shared" si="1"/>
        <v>35</v>
      </c>
    </row>
    <row r="13" spans="1:23" x14ac:dyDescent="0.2">
      <c r="A13" s="57">
        <v>43704</v>
      </c>
      <c r="B13" s="46" t="s">
        <v>58</v>
      </c>
      <c r="C13" s="46">
        <v>10</v>
      </c>
      <c r="D13" s="46" t="s">
        <v>24</v>
      </c>
      <c r="E13" s="47" t="str">
        <f>"Nom "&amp;Tableau1[[#This Row],[N° Adhérent]]</f>
        <v>Nom 10</v>
      </c>
      <c r="F13" s="47" t="str">
        <f>"TTT "&amp;Tableau1[[#This Row],[N° Adhérent]]</f>
        <v>TTT 10</v>
      </c>
      <c r="G13" s="48">
        <v>43466</v>
      </c>
      <c r="H13" s="47">
        <v>1</v>
      </c>
      <c r="I13" s="47" t="str">
        <f>Tableau1[[#This Row],[N° Adhérent]]&amp;" RUE DE PARIS"</f>
        <v>10 RUE DE PARIS</v>
      </c>
      <c r="J13" s="47" t="s">
        <v>50</v>
      </c>
      <c r="K13" s="47" t="s">
        <v>70</v>
      </c>
      <c r="L13" s="47" t="s">
        <v>51</v>
      </c>
      <c r="M13" s="46" t="s">
        <v>41</v>
      </c>
      <c r="N13" s="47" t="s">
        <v>32</v>
      </c>
      <c r="O13" s="48">
        <v>43466</v>
      </c>
      <c r="P13" s="48">
        <v>43830</v>
      </c>
      <c r="Q13" s="48" t="s">
        <v>27</v>
      </c>
      <c r="R13" s="48"/>
      <c r="W13" s="46">
        <f t="shared" ref="W13:W17" si="2">WEEKNUM(A13)</f>
        <v>35</v>
      </c>
    </row>
    <row r="14" spans="1:23" x14ac:dyDescent="0.2">
      <c r="A14" s="57">
        <v>43704</v>
      </c>
      <c r="B14" s="46" t="s">
        <v>58</v>
      </c>
      <c r="C14" s="46">
        <v>10</v>
      </c>
      <c r="D14" s="46" t="s">
        <v>24</v>
      </c>
      <c r="E14" s="47" t="str">
        <f>"Nom "&amp;Tableau1[[#This Row],[N° Adhérent]]</f>
        <v>Nom 10</v>
      </c>
      <c r="F14" s="47" t="str">
        <f>"TTT "&amp;Tableau1[[#This Row],[N° Adhérent]]</f>
        <v>TTT 10</v>
      </c>
      <c r="G14" s="48">
        <v>43466</v>
      </c>
      <c r="H14" s="47">
        <v>1</v>
      </c>
      <c r="I14" s="47" t="str">
        <f>Tableau1[[#This Row],[N° Adhérent]]&amp;" RUE DE PARIS"</f>
        <v>10 RUE DE PARIS</v>
      </c>
      <c r="J14" s="47" t="s">
        <v>50</v>
      </c>
      <c r="K14" s="47" t="s">
        <v>70</v>
      </c>
      <c r="L14" s="47" t="s">
        <v>51</v>
      </c>
      <c r="M14" s="46" t="s">
        <v>41</v>
      </c>
      <c r="N14" s="47" t="s">
        <v>32</v>
      </c>
      <c r="O14" s="48">
        <v>43466</v>
      </c>
      <c r="P14" s="48">
        <v>43830</v>
      </c>
      <c r="Q14" s="48"/>
      <c r="R14" s="48" t="s">
        <v>24</v>
      </c>
      <c r="S14" s="61" t="s">
        <v>69</v>
      </c>
      <c r="T14" s="47" t="s">
        <v>72</v>
      </c>
      <c r="U14" s="48">
        <v>11</v>
      </c>
      <c r="V14" s="47">
        <v>111</v>
      </c>
      <c r="W14" s="46">
        <f t="shared" si="2"/>
        <v>35</v>
      </c>
    </row>
    <row r="15" spans="1:23" x14ac:dyDescent="0.2">
      <c r="A15" s="57">
        <v>43704</v>
      </c>
      <c r="B15" s="46" t="s">
        <v>62</v>
      </c>
      <c r="C15" s="46">
        <v>10</v>
      </c>
      <c r="D15" s="46" t="s">
        <v>24</v>
      </c>
      <c r="E15" s="47" t="str">
        <f>"Nom "&amp;Tableau1[[#This Row],[N° Adhérent]]</f>
        <v>Nom 10</v>
      </c>
      <c r="F15" s="47" t="str">
        <f>"TTT "&amp;Tableau1[[#This Row],[N° Adhérent]]</f>
        <v>TTT 10</v>
      </c>
      <c r="G15" s="48">
        <v>43466</v>
      </c>
      <c r="H15" s="47">
        <v>1</v>
      </c>
      <c r="I15" s="47" t="str">
        <f>Tableau1[[#This Row],[N° Adhérent]]&amp;" RUE DE PARIS"</f>
        <v>10 RUE DE PARIS</v>
      </c>
      <c r="J15" s="47" t="s">
        <v>50</v>
      </c>
      <c r="K15" s="47" t="s">
        <v>70</v>
      </c>
      <c r="L15" s="47" t="s">
        <v>51</v>
      </c>
      <c r="M15" s="46" t="s">
        <v>41</v>
      </c>
      <c r="N15" s="47" t="s">
        <v>32</v>
      </c>
      <c r="O15" s="48">
        <v>43466</v>
      </c>
      <c r="P15" s="48">
        <v>43830</v>
      </c>
      <c r="Q15" s="48" t="s">
        <v>28</v>
      </c>
      <c r="R15" s="48"/>
      <c r="W15" s="46">
        <f t="shared" si="2"/>
        <v>35</v>
      </c>
    </row>
    <row r="16" spans="1:23" x14ac:dyDescent="0.2">
      <c r="A16" s="57">
        <v>43704</v>
      </c>
      <c r="B16" s="46" t="s">
        <v>62</v>
      </c>
      <c r="C16" s="46">
        <v>10</v>
      </c>
      <c r="D16" s="46" t="s">
        <v>24</v>
      </c>
      <c r="E16" s="47" t="str">
        <f>"Nom "&amp;Tableau1[[#This Row],[N° Adhérent]]</f>
        <v>Nom 10</v>
      </c>
      <c r="F16" s="47" t="str">
        <f>"TTT "&amp;Tableau1[[#This Row],[N° Adhérent]]</f>
        <v>TTT 10</v>
      </c>
      <c r="G16" s="48">
        <v>43466</v>
      </c>
      <c r="H16" s="47">
        <v>1</v>
      </c>
      <c r="I16" s="47" t="str">
        <f>Tableau1[[#This Row],[N° Adhérent]]&amp;" RUE DE PARIS"</f>
        <v>10 RUE DE PARIS</v>
      </c>
      <c r="J16" s="47" t="s">
        <v>50</v>
      </c>
      <c r="K16" s="47" t="s">
        <v>70</v>
      </c>
      <c r="L16" s="47" t="s">
        <v>51</v>
      </c>
      <c r="M16" s="46" t="s">
        <v>41</v>
      </c>
      <c r="N16" s="47" t="s">
        <v>32</v>
      </c>
      <c r="O16" s="48">
        <v>43466</v>
      </c>
      <c r="P16" s="48">
        <v>43830</v>
      </c>
      <c r="Q16" s="48" t="s">
        <v>28</v>
      </c>
      <c r="R16" s="48"/>
      <c r="W16" s="46">
        <f t="shared" si="2"/>
        <v>35</v>
      </c>
    </row>
    <row r="17" spans="1:23" x14ac:dyDescent="0.2">
      <c r="A17" s="57">
        <v>43704</v>
      </c>
      <c r="B17" s="46" t="s">
        <v>62</v>
      </c>
      <c r="C17" s="46">
        <v>10</v>
      </c>
      <c r="D17" s="46" t="s">
        <v>24</v>
      </c>
      <c r="E17" s="47" t="str">
        <f>"Nom "&amp;Tableau1[[#This Row],[N° Adhérent]]</f>
        <v>Nom 10</v>
      </c>
      <c r="F17" s="47" t="str">
        <f>"TTT "&amp;Tableau1[[#This Row],[N° Adhérent]]</f>
        <v>TTT 10</v>
      </c>
      <c r="G17" s="48">
        <v>43466</v>
      </c>
      <c r="H17" s="47">
        <v>1</v>
      </c>
      <c r="I17" s="47" t="str">
        <f>Tableau1[[#This Row],[N° Adhérent]]&amp;" RUE DE PARIS"</f>
        <v>10 RUE DE PARIS</v>
      </c>
      <c r="J17" s="47" t="s">
        <v>50</v>
      </c>
      <c r="K17" s="47" t="s">
        <v>70</v>
      </c>
      <c r="L17" s="47" t="s">
        <v>51</v>
      </c>
      <c r="M17" s="46" t="s">
        <v>41</v>
      </c>
      <c r="N17" s="47" t="s">
        <v>32</v>
      </c>
      <c r="O17" s="48">
        <v>43466</v>
      </c>
      <c r="P17" s="48">
        <v>43830</v>
      </c>
      <c r="Q17" s="47" t="s">
        <v>28</v>
      </c>
      <c r="W17" s="46">
        <f t="shared" si="2"/>
        <v>35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B2563-0438-4005-9D33-BC1F0506E3AB}">
  <sheetPr codeName="Feuil9"/>
  <dimension ref="A3:D28"/>
  <sheetViews>
    <sheetView workbookViewId="0">
      <selection activeCell="F15" sqref="F15"/>
    </sheetView>
  </sheetViews>
  <sheetFormatPr baseColWidth="10" defaultRowHeight="12.75" x14ac:dyDescent="0.2"/>
  <cols>
    <col min="1" max="1" width="20" bestFit="1" customWidth="1"/>
    <col min="2" max="2" width="23" bestFit="1" customWidth="1"/>
    <col min="3" max="3" width="13.83203125" bestFit="1" customWidth="1"/>
    <col min="4" max="4" width="23" bestFit="1" customWidth="1"/>
    <col min="5" max="5" width="5.83203125" bestFit="1" customWidth="1"/>
    <col min="6" max="6" width="12" bestFit="1" customWidth="1"/>
  </cols>
  <sheetData>
    <row r="3" spans="1:4" x14ac:dyDescent="0.2">
      <c r="A3" s="58" t="s">
        <v>56</v>
      </c>
      <c r="B3" s="58" t="s">
        <v>73</v>
      </c>
      <c r="C3" s="58" t="s">
        <v>37</v>
      </c>
      <c r="D3" t="s">
        <v>79</v>
      </c>
    </row>
    <row r="4" spans="1:4" x14ac:dyDescent="0.2">
      <c r="A4" t="s">
        <v>58</v>
      </c>
      <c r="B4">
        <v>35</v>
      </c>
      <c r="C4">
        <v>10</v>
      </c>
      <c r="D4" s="59">
        <v>1</v>
      </c>
    </row>
    <row r="5" spans="1:4" x14ac:dyDescent="0.2">
      <c r="B5" t="s">
        <v>81</v>
      </c>
      <c r="D5" s="59">
        <v>1</v>
      </c>
    </row>
    <row r="6" spans="1:4" x14ac:dyDescent="0.2">
      <c r="A6" t="s">
        <v>75</v>
      </c>
      <c r="D6" s="59">
        <v>1</v>
      </c>
    </row>
    <row r="7" spans="1:4" x14ac:dyDescent="0.2">
      <c r="A7" t="s">
        <v>62</v>
      </c>
      <c r="B7">
        <v>22</v>
      </c>
      <c r="C7">
        <v>19</v>
      </c>
      <c r="D7" s="59">
        <v>1</v>
      </c>
    </row>
    <row r="8" spans="1:4" x14ac:dyDescent="0.2">
      <c r="B8" t="s">
        <v>82</v>
      </c>
      <c r="D8" s="59">
        <v>1</v>
      </c>
    </row>
    <row r="9" spans="1:4" x14ac:dyDescent="0.2">
      <c r="B9">
        <v>26</v>
      </c>
      <c r="C9">
        <v>18</v>
      </c>
      <c r="D9" s="59">
        <v>1</v>
      </c>
    </row>
    <row r="10" spans="1:4" x14ac:dyDescent="0.2">
      <c r="B10" t="s">
        <v>83</v>
      </c>
      <c r="D10" s="59">
        <v>1</v>
      </c>
    </row>
    <row r="11" spans="1:4" x14ac:dyDescent="0.2">
      <c r="B11">
        <v>35</v>
      </c>
      <c r="C11">
        <v>10</v>
      </c>
      <c r="D11" s="59">
        <v>3</v>
      </c>
    </row>
    <row r="12" spans="1:4" x14ac:dyDescent="0.2">
      <c r="B12" t="s">
        <v>81</v>
      </c>
      <c r="D12" s="59">
        <v>3</v>
      </c>
    </row>
    <row r="13" spans="1:4" x14ac:dyDescent="0.2">
      <c r="A13" t="s">
        <v>84</v>
      </c>
      <c r="D13" s="59">
        <v>5</v>
      </c>
    </row>
    <row r="14" spans="1:4" x14ac:dyDescent="0.2">
      <c r="A14" t="s">
        <v>60</v>
      </c>
      <c r="B14">
        <v>35</v>
      </c>
      <c r="C14">
        <v>13</v>
      </c>
      <c r="D14" s="59">
        <v>1</v>
      </c>
    </row>
    <row r="15" spans="1:4" x14ac:dyDescent="0.2">
      <c r="B15" t="s">
        <v>81</v>
      </c>
      <c r="D15" s="59">
        <v>1</v>
      </c>
    </row>
    <row r="16" spans="1:4" x14ac:dyDescent="0.2">
      <c r="A16" t="s">
        <v>85</v>
      </c>
      <c r="D16" s="59">
        <v>1</v>
      </c>
    </row>
    <row r="17" spans="1:4" hidden="1" x14ac:dyDescent="0.2">
      <c r="A17" t="s">
        <v>80</v>
      </c>
      <c r="B17" t="s">
        <v>80</v>
      </c>
      <c r="C17" t="s">
        <v>80</v>
      </c>
      <c r="D17" s="59"/>
    </row>
    <row r="18" spans="1:4" hidden="1" x14ac:dyDescent="0.2">
      <c r="B18" t="s">
        <v>86</v>
      </c>
      <c r="D18" s="59"/>
    </row>
    <row r="19" spans="1:4" hidden="1" x14ac:dyDescent="0.2">
      <c r="B19">
        <v>0</v>
      </c>
      <c r="C19" t="s">
        <v>80</v>
      </c>
      <c r="D19" s="59"/>
    </row>
    <row r="20" spans="1:4" x14ac:dyDescent="0.2">
      <c r="B20" t="s">
        <v>87</v>
      </c>
      <c r="D20" s="59"/>
    </row>
    <row r="21" spans="1:4" x14ac:dyDescent="0.2">
      <c r="A21" t="s">
        <v>86</v>
      </c>
      <c r="D21" s="59"/>
    </row>
    <row r="22" spans="1:4" x14ac:dyDescent="0.2">
      <c r="A22" t="s">
        <v>64</v>
      </c>
      <c r="B22" t="s">
        <v>80</v>
      </c>
      <c r="C22">
        <v>10</v>
      </c>
      <c r="D22" s="59">
        <v>1</v>
      </c>
    </row>
    <row r="23" spans="1:4" x14ac:dyDescent="0.2">
      <c r="B23" t="s">
        <v>86</v>
      </c>
      <c r="D23" s="59">
        <v>1</v>
      </c>
    </row>
    <row r="24" spans="1:4" x14ac:dyDescent="0.2">
      <c r="A24" t="s">
        <v>88</v>
      </c>
      <c r="D24" s="59">
        <v>1</v>
      </c>
    </row>
    <row r="25" spans="1:4" x14ac:dyDescent="0.2">
      <c r="A25" t="s">
        <v>61</v>
      </c>
      <c r="B25" t="s">
        <v>80</v>
      </c>
      <c r="C25">
        <v>10</v>
      </c>
      <c r="D25" s="59">
        <v>1</v>
      </c>
    </row>
    <row r="26" spans="1:4" x14ac:dyDescent="0.2">
      <c r="B26" t="s">
        <v>86</v>
      </c>
      <c r="D26" s="59">
        <v>1</v>
      </c>
    </row>
    <row r="27" spans="1:4" x14ac:dyDescent="0.2">
      <c r="A27" t="s">
        <v>89</v>
      </c>
      <c r="D27" s="59">
        <v>1</v>
      </c>
    </row>
    <row r="28" spans="1:4" x14ac:dyDescent="0.2">
      <c r="A28" t="s">
        <v>74</v>
      </c>
      <c r="D28" s="59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K23"/>
  <sheetViews>
    <sheetView showGridLines="0" zoomScale="76" zoomScaleNormal="76" workbookViewId="0">
      <selection activeCell="G18" sqref="G18"/>
    </sheetView>
  </sheetViews>
  <sheetFormatPr baseColWidth="10" defaultColWidth="8.83203125" defaultRowHeight="12.75" x14ac:dyDescent="0.2"/>
  <cols>
    <col min="1" max="1" width="18.1640625" customWidth="1"/>
    <col min="2" max="2" width="21.83203125" customWidth="1"/>
    <col min="3" max="3" width="16.33203125" customWidth="1"/>
    <col min="4" max="4" width="22.1640625" customWidth="1"/>
    <col min="5" max="5" width="25.33203125" customWidth="1"/>
    <col min="9" max="9" width="11.6640625" bestFit="1" customWidth="1"/>
  </cols>
  <sheetData>
    <row r="4" spans="1:11" s="7" customFormat="1" ht="32.450000000000003" customHeight="1" x14ac:dyDescent="0.2">
      <c r="A4" s="107" t="s">
        <v>11</v>
      </c>
      <c r="B4" s="108"/>
      <c r="C4" s="108"/>
      <c r="D4" s="108"/>
      <c r="E4" s="108"/>
    </row>
    <row r="5" spans="1:11" s="7" customFormat="1" ht="27.95" customHeight="1" x14ac:dyDescent="0.2">
      <c r="A5" s="109" t="s">
        <v>12</v>
      </c>
      <c r="B5" s="110"/>
      <c r="C5" s="110"/>
      <c r="D5" s="110"/>
    </row>
    <row r="6" spans="1:11" s="7" customFormat="1" ht="21" customHeight="1" x14ac:dyDescent="0.2">
      <c r="A6" s="107" t="s">
        <v>13</v>
      </c>
      <c r="B6" s="108"/>
      <c r="C6" s="108"/>
      <c r="D6" s="108"/>
      <c r="E6" s="108"/>
    </row>
    <row r="7" spans="1:11" s="1" customFormat="1" ht="21" customHeight="1" x14ac:dyDescent="0.2">
      <c r="A7" s="5"/>
      <c r="B7" s="6"/>
      <c r="C7" s="6"/>
      <c r="D7" s="3"/>
      <c r="E7" s="3"/>
    </row>
    <row r="8" spans="1:11" s="1" customFormat="1" ht="14.25" x14ac:dyDescent="0.2">
      <c r="A8" s="2"/>
      <c r="B8" s="3"/>
      <c r="C8" s="3"/>
      <c r="D8" s="3"/>
      <c r="E8" s="3"/>
    </row>
    <row r="9" spans="1:11" s="7" customFormat="1" ht="20.100000000000001" customHeight="1" x14ac:dyDescent="0.2">
      <c r="A9" s="7" t="s">
        <v>1</v>
      </c>
      <c r="B9" s="8"/>
      <c r="C9" s="9" t="s">
        <v>0</v>
      </c>
      <c r="D9" s="10"/>
    </row>
    <row r="10" spans="1:11" s="1" customFormat="1" ht="14.25" x14ac:dyDescent="0.2">
      <c r="I10" s="17">
        <v>43466</v>
      </c>
    </row>
    <row r="11" spans="1:11" s="1" customFormat="1" ht="20.100000000000001" customHeight="1" x14ac:dyDescent="0.2">
      <c r="A11" s="106" t="s">
        <v>14</v>
      </c>
      <c r="B11" s="106"/>
      <c r="C11" s="106"/>
      <c r="D11" s="106"/>
      <c r="E11" s="4"/>
      <c r="I11" s="17">
        <v>43830</v>
      </c>
    </row>
    <row r="12" spans="1:11" s="1" customFormat="1" ht="14.25" x14ac:dyDescent="0.2">
      <c r="K12"/>
    </row>
    <row r="13" spans="1:11" ht="21" customHeight="1" x14ac:dyDescent="0.2">
      <c r="A13" s="13" t="s">
        <v>2</v>
      </c>
      <c r="B13" s="12" t="str">
        <f>CONCATENATE(TEXT(I10,"JJ/MM/AAAA")&amp;" "&amp;"au"&amp;" "&amp;TEXT(I11,"JJ/MM/AAAA"))</f>
        <v>01/01/2019 au 31/12/2019</v>
      </c>
      <c r="C13" s="11" t="s">
        <v>8</v>
      </c>
    </row>
    <row r="15" spans="1:11" ht="15" x14ac:dyDescent="0.2">
      <c r="A15" s="14" t="s">
        <v>3</v>
      </c>
      <c r="B15" s="1"/>
      <c r="C15" s="1"/>
      <c r="D15" s="1"/>
    </row>
    <row r="16" spans="1:11" ht="14.25" x14ac:dyDescent="0.2">
      <c r="A16" s="15" t="s">
        <v>4</v>
      </c>
      <c r="B16" s="15" t="s">
        <v>5</v>
      </c>
      <c r="C16" s="15" t="s">
        <v>6</v>
      </c>
      <c r="D16" s="15" t="s">
        <v>7</v>
      </c>
    </row>
    <row r="17" spans="1:4" ht="14.25" x14ac:dyDescent="0.2">
      <c r="A17" s="15"/>
      <c r="B17" s="15"/>
      <c r="C17" s="15"/>
      <c r="D17" s="15"/>
    </row>
    <row r="18" spans="1:4" ht="14.25" x14ac:dyDescent="0.2">
      <c r="A18" s="15"/>
      <c r="B18" s="15"/>
      <c r="C18" s="15"/>
      <c r="D18" s="15"/>
    </row>
    <row r="20" spans="1:4" x14ac:dyDescent="0.2">
      <c r="C20" s="16" t="s">
        <v>9</v>
      </c>
    </row>
    <row r="21" spans="1:4" x14ac:dyDescent="0.2">
      <c r="C21" s="16" t="s">
        <v>10</v>
      </c>
      <c r="D21" s="18">
        <f ca="1">TODAY()</f>
        <v>43705</v>
      </c>
    </row>
    <row r="23" spans="1:4" ht="28.5" customHeight="1" x14ac:dyDescent="0.2">
      <c r="C23" s="105" t="s">
        <v>15</v>
      </c>
      <c r="D23" s="105"/>
    </row>
  </sheetData>
  <mergeCells count="5">
    <mergeCell ref="C23:D23"/>
    <mergeCell ref="A11:D11"/>
    <mergeCell ref="A4:E4"/>
    <mergeCell ref="A6:E6"/>
    <mergeCell ref="A5:D5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DCF1E-621A-4688-80BC-04F2F164F1D7}">
  <sheetPr codeName="Feuil3"/>
  <dimension ref="A1:K11"/>
  <sheetViews>
    <sheetView workbookViewId="0">
      <selection activeCell="K18" sqref="K18"/>
    </sheetView>
  </sheetViews>
  <sheetFormatPr baseColWidth="10" defaultRowHeight="12.75" x14ac:dyDescent="0.2"/>
  <cols>
    <col min="7" max="7" width="11.1640625" style="24"/>
    <col min="9" max="9" width="16.1640625" customWidth="1"/>
    <col min="11" max="11" width="12.5" bestFit="1" customWidth="1"/>
  </cols>
  <sheetData>
    <row r="1" spans="1:11" ht="25.5" x14ac:dyDescent="0.2">
      <c r="A1" t="s">
        <v>22</v>
      </c>
      <c r="C1" t="s">
        <v>3</v>
      </c>
      <c r="E1" t="s">
        <v>25</v>
      </c>
      <c r="G1" s="25" t="s">
        <v>21</v>
      </c>
      <c r="I1" s="51" t="s">
        <v>56</v>
      </c>
      <c r="K1" s="24" t="s">
        <v>37</v>
      </c>
    </row>
    <row r="2" spans="1:11" x14ac:dyDescent="0.2">
      <c r="K2" s="100">
        <v>10</v>
      </c>
    </row>
    <row r="3" spans="1:11" x14ac:dyDescent="0.2">
      <c r="A3" t="s">
        <v>24</v>
      </c>
      <c r="C3" s="11" t="s">
        <v>28</v>
      </c>
      <c r="E3" s="11" t="s">
        <v>29</v>
      </c>
      <c r="G3" s="24" t="s">
        <v>32</v>
      </c>
      <c r="I3" s="11" t="s">
        <v>58</v>
      </c>
      <c r="K3" s="100">
        <v>13</v>
      </c>
    </row>
    <row r="4" spans="1:11" x14ac:dyDescent="0.2">
      <c r="A4" t="s">
        <v>23</v>
      </c>
      <c r="C4" s="11" t="s">
        <v>27</v>
      </c>
      <c r="E4" s="11" t="s">
        <v>30</v>
      </c>
      <c r="G4" s="24" t="s">
        <v>33</v>
      </c>
      <c r="I4" s="11" t="s">
        <v>59</v>
      </c>
      <c r="K4" s="100">
        <v>18</v>
      </c>
    </row>
    <row r="5" spans="1:11" x14ac:dyDescent="0.2">
      <c r="G5" s="24" t="s">
        <v>34</v>
      </c>
      <c r="I5" s="11" t="s">
        <v>60</v>
      </c>
      <c r="K5" s="100">
        <v>19</v>
      </c>
    </row>
    <row r="6" spans="1:11" x14ac:dyDescent="0.2">
      <c r="G6" s="24" t="s">
        <v>35</v>
      </c>
      <c r="I6" s="11" t="s">
        <v>61</v>
      </c>
    </row>
    <row r="7" spans="1:11" x14ac:dyDescent="0.2">
      <c r="G7" s="24" t="s">
        <v>36</v>
      </c>
      <c r="I7" s="11" t="s">
        <v>62</v>
      </c>
    </row>
    <row r="8" spans="1:11" x14ac:dyDescent="0.2">
      <c r="I8" s="11" t="s">
        <v>63</v>
      </c>
    </row>
    <row r="9" spans="1:11" x14ac:dyDescent="0.2">
      <c r="I9" s="11" t="s">
        <v>64</v>
      </c>
    </row>
    <row r="10" spans="1:11" x14ac:dyDescent="0.2">
      <c r="I10" s="11" t="s">
        <v>65</v>
      </c>
    </row>
    <row r="11" spans="1:11" x14ac:dyDescent="0.2">
      <c r="I11" s="11" t="s">
        <v>66</v>
      </c>
    </row>
  </sheetData>
  <phoneticPr fontId="14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54011-9E5D-4319-A638-0D19C51D7AE7}">
  <sheetPr codeName="Feuil5"/>
  <dimension ref="A1"/>
  <sheetViews>
    <sheetView workbookViewId="0">
      <selection activeCell="F23" sqref="F23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BF31E-8A35-40FF-A71B-EAFC7940B719}">
  <sheetPr codeName="Feuil4">
    <pageSetUpPr fitToPage="1"/>
  </sheetPr>
  <dimension ref="A1:K26"/>
  <sheetViews>
    <sheetView showGridLines="0" topLeftCell="A7" zoomScale="86" zoomScaleNormal="86" workbookViewId="0">
      <selection activeCell="H22" sqref="H22"/>
    </sheetView>
  </sheetViews>
  <sheetFormatPr baseColWidth="10" defaultRowHeight="12.75" x14ac:dyDescent="0.2"/>
  <cols>
    <col min="1" max="1" width="4.33203125" customWidth="1"/>
    <col min="2" max="2" width="24.33203125" customWidth="1"/>
    <col min="3" max="3" width="21.6640625" customWidth="1"/>
    <col min="4" max="4" width="20.1640625" customWidth="1"/>
    <col min="5" max="5" width="24.83203125" customWidth="1"/>
    <col min="6" max="6" width="16.6640625" customWidth="1"/>
    <col min="7" max="7" width="17.83203125" customWidth="1"/>
    <col min="8" max="8" width="15.5" customWidth="1"/>
    <col min="9" max="10" width="12.33203125" customWidth="1"/>
    <col min="11" max="11" width="9.6640625" customWidth="1"/>
    <col min="12" max="12" width="12.5" customWidth="1"/>
    <col min="13" max="13" width="4.6640625" customWidth="1"/>
  </cols>
  <sheetData>
    <row r="1" spans="1:11" ht="69" customHeight="1" x14ac:dyDescent="0.2">
      <c r="A1" s="101" t="s">
        <v>38</v>
      </c>
      <c r="B1" s="101"/>
      <c r="C1" s="101"/>
      <c r="D1" s="101"/>
      <c r="E1" s="101"/>
      <c r="F1" s="101"/>
      <c r="G1" s="101"/>
      <c r="H1" s="101"/>
    </row>
    <row r="2" spans="1:11" ht="21.95" customHeight="1" x14ac:dyDescent="0.2">
      <c r="A2" s="23"/>
      <c r="B2" s="26" t="s">
        <v>37</v>
      </c>
      <c r="C2" s="44" t="s">
        <v>42</v>
      </c>
      <c r="E2" s="23"/>
      <c r="F2" s="23"/>
      <c r="G2" s="23"/>
      <c r="H2" s="23"/>
    </row>
    <row r="4" spans="1:11" ht="21.95" customHeight="1" x14ac:dyDescent="0.2">
      <c r="A4" s="23"/>
      <c r="B4" s="26" t="s">
        <v>22</v>
      </c>
      <c r="C4" s="22"/>
      <c r="E4" s="23"/>
      <c r="F4" s="23"/>
      <c r="G4" s="23"/>
      <c r="H4" s="23"/>
    </row>
    <row r="6" spans="1:11" ht="18.600000000000001" customHeight="1" x14ac:dyDescent="0.2">
      <c r="A6" s="19"/>
      <c r="B6" s="26" t="s">
        <v>4</v>
      </c>
      <c r="C6" s="36" t="s">
        <v>40</v>
      </c>
      <c r="D6" s="36"/>
    </row>
    <row r="8" spans="1:11" ht="18.600000000000001" customHeight="1" x14ac:dyDescent="0.2">
      <c r="A8" s="19"/>
      <c r="B8" s="26" t="s">
        <v>5</v>
      </c>
      <c r="C8" s="22" t="s">
        <v>41</v>
      </c>
      <c r="D8" s="21"/>
      <c r="K8" s="29"/>
    </row>
    <row r="10" spans="1:11" ht="16.5" customHeight="1" x14ac:dyDescent="0.2">
      <c r="A10" s="19"/>
      <c r="B10" s="27" t="str">
        <f>IF($C$4="MME","Née le","Né le")</f>
        <v>Né le</v>
      </c>
      <c r="C10" s="37" t="s">
        <v>42</v>
      </c>
      <c r="G10" s="20"/>
      <c r="H10" s="20"/>
      <c r="I10" s="19"/>
    </row>
    <row r="12" spans="1:11" ht="19.5" customHeight="1" x14ac:dyDescent="0.2">
      <c r="A12" s="19"/>
      <c r="B12" s="26" t="s">
        <v>16</v>
      </c>
      <c r="C12" s="38" t="s">
        <v>42</v>
      </c>
      <c r="F12" s="20"/>
      <c r="G12" s="20"/>
      <c r="H12" s="20"/>
      <c r="I12" s="19"/>
    </row>
    <row r="14" spans="1:11" ht="23.45" customHeight="1" x14ac:dyDescent="0.2">
      <c r="B14" s="32"/>
      <c r="C14" s="33"/>
      <c r="D14" s="41"/>
      <c r="E14" s="33"/>
    </row>
    <row r="15" spans="1:11" ht="29.45" customHeight="1" x14ac:dyDescent="0.2"/>
    <row r="16" spans="1:11" ht="18.600000000000001" customHeight="1" x14ac:dyDescent="0.2">
      <c r="A16" s="19"/>
      <c r="B16" s="28" t="s">
        <v>17</v>
      </c>
      <c r="C16" s="39" t="s">
        <v>39</v>
      </c>
      <c r="D16" s="40"/>
      <c r="E16" s="28" t="s">
        <v>3</v>
      </c>
      <c r="F16" s="43" t="str">
        <f>IF($B$26&lt;&gt;0,"OUI","NON")</f>
        <v>NON</v>
      </c>
    </row>
    <row r="18" spans="1:6" ht="18.600000000000001" customHeight="1" x14ac:dyDescent="0.2">
      <c r="A18" s="19"/>
      <c r="B18" s="28" t="s">
        <v>18</v>
      </c>
      <c r="C18" s="39" t="s">
        <v>39</v>
      </c>
      <c r="D18" s="40"/>
      <c r="E18" s="28" t="s">
        <v>21</v>
      </c>
      <c r="F18" s="34" t="s">
        <v>32</v>
      </c>
    </row>
    <row r="20" spans="1:6" ht="18.600000000000001" customHeight="1" x14ac:dyDescent="0.2">
      <c r="A20" s="19"/>
      <c r="B20" s="28" t="s">
        <v>19</v>
      </c>
      <c r="C20" s="39" t="s">
        <v>39</v>
      </c>
      <c r="D20" s="40"/>
      <c r="F20" s="42" t="s">
        <v>42</v>
      </c>
    </row>
    <row r="21" spans="1:6" ht="15" x14ac:dyDescent="0.2">
      <c r="F21" s="29" t="s">
        <v>26</v>
      </c>
    </row>
    <row r="22" spans="1:6" ht="18.600000000000001" customHeight="1" x14ac:dyDescent="0.2">
      <c r="A22" s="19"/>
      <c r="B22" s="28" t="s">
        <v>20</v>
      </c>
      <c r="C22" s="39" t="s">
        <v>39</v>
      </c>
      <c r="D22" s="40"/>
      <c r="F22" s="42" t="s">
        <v>42</v>
      </c>
    </row>
    <row r="23" spans="1:6" ht="27.95" customHeight="1" x14ac:dyDescent="0.2"/>
    <row r="24" spans="1:6" ht="21.95" customHeight="1" x14ac:dyDescent="0.2">
      <c r="B24" s="35" t="s">
        <v>3</v>
      </c>
    </row>
    <row r="25" spans="1:6" ht="20.45" customHeight="1" x14ac:dyDescent="0.2">
      <c r="A25" s="19"/>
      <c r="B25" s="31" t="s">
        <v>4</v>
      </c>
      <c r="C25" s="31" t="s">
        <v>5</v>
      </c>
      <c r="D25" s="31" t="s">
        <v>31</v>
      </c>
      <c r="E25" s="30" t="s">
        <v>16</v>
      </c>
    </row>
    <row r="26" spans="1:6" ht="23.45" customHeight="1" x14ac:dyDescent="0.2">
      <c r="B26" s="32"/>
      <c r="C26" s="33"/>
      <c r="D26" s="41"/>
      <c r="E26" s="33"/>
    </row>
  </sheetData>
  <mergeCells count="1">
    <mergeCell ref="A1:H1"/>
  </mergeCells>
  <dataValidations count="2">
    <dataValidation type="list" allowBlank="1" showInputMessage="1" showErrorMessage="1" sqref="F18" xr:uid="{701F7A34-5529-469D-ABCF-D05629ADFAE4}">
      <formula1>Garanties</formula1>
    </dataValidation>
    <dataValidation type="list" allowBlank="1" showInputMessage="1" showErrorMessage="1" sqref="C4" xr:uid="{E77F036F-C0D2-4411-BFCE-F0303A716DF8}">
      <formula1>Civilité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Formulaire</vt:lpstr>
      <vt:lpstr>Sauvegard_</vt:lpstr>
      <vt:lpstr>Synthèse</vt:lpstr>
      <vt:lpstr>Table 1</vt:lpstr>
      <vt:lpstr>Liste</vt:lpstr>
      <vt:lpstr>img</vt:lpstr>
      <vt:lpstr>Copie_Formulaire</vt:lpstr>
      <vt:lpstr>Ayants_Droit</vt:lpstr>
      <vt:lpstr>Civilité</vt:lpstr>
      <vt:lpstr>Garanties</vt:lpstr>
      <vt:lpstr>L_Adhérent</vt:lpstr>
      <vt:lpstr>Lien_parenté</vt:lpstr>
      <vt:lpstr>Téléconseillers_Gestionnaires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Monsieur Joseph PACCOUD</dc:title>
  <dc:creator>MR MANGEANT CLAUDE</dc:creator>
  <cp:lastModifiedBy>Zébulon</cp:lastModifiedBy>
  <cp:lastPrinted>2019-08-17T00:02:28Z</cp:lastPrinted>
  <dcterms:created xsi:type="dcterms:W3CDTF">2019-07-03T19:26:44Z</dcterms:created>
  <dcterms:modified xsi:type="dcterms:W3CDTF">2019-08-28T20:05:56Z</dcterms:modified>
</cp:coreProperties>
</file>