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ate1904="1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92018ACF-5CCC-44D3-A21E-86451CC55CE3}" xr6:coauthVersionLast="47" xr6:coauthVersionMax="47" xr10:uidLastSave="{00000000-0000-0000-0000-000000000000}"/>
  <bookViews>
    <workbookView xWindow="-108" yWindow="-108" windowWidth="23256" windowHeight="12576" activeTab="1" xr2:uid="{D0F329F7-5DFE-4484-A5D6-657803D2D370}"/>
  </bookViews>
  <sheets>
    <sheet name="Décembre" sheetId="1" r:id="rId1"/>
    <sheet name="Paramètres" sheetId="2" r:id="rId2"/>
  </sheets>
  <definedNames>
    <definedName name="_An">Décembre!$D$2</definedName>
    <definedName name="_Mois">Décembre!$G$2</definedName>
    <definedName name="DatePaques">Paramètres!$E$4</definedName>
    <definedName name="DebMois">DATE(Décembre!$D$2,MONTH(Décembre!$G$2&amp;1),1)</definedName>
    <definedName name="l_Feries">t_Feries[Dates]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2" l="1"/>
  <c r="G6" i="2"/>
  <c r="G5" i="2"/>
  <c r="E4" i="2"/>
  <c r="H7" i="2"/>
  <c r="H6" i="2"/>
  <c r="H5" i="2"/>
  <c r="E15" i="2" l="1"/>
  <c r="E14" i="2"/>
  <c r="E13" i="2"/>
  <c r="E12" i="2"/>
  <c r="E11" i="2"/>
  <c r="E7" i="2"/>
  <c r="E6" i="2"/>
  <c r="E3" i="2"/>
  <c r="P26" i="1"/>
  <c r="P25" i="1"/>
  <c r="P24" i="1"/>
  <c r="P23" i="1"/>
  <c r="P22" i="1"/>
  <c r="P18" i="1"/>
  <c r="P17" i="1"/>
  <c r="P16" i="1"/>
  <c r="P15" i="1"/>
  <c r="P14" i="1"/>
  <c r="P10" i="1"/>
  <c r="P9" i="1"/>
  <c r="P8" i="1"/>
  <c r="P7" i="1"/>
  <c r="P6" i="1"/>
  <c r="H26" i="1"/>
  <c r="H25" i="1"/>
  <c r="H24" i="1"/>
  <c r="H23" i="1"/>
  <c r="H22" i="1"/>
  <c r="H18" i="1"/>
  <c r="H17" i="1"/>
  <c r="H16" i="1"/>
  <c r="H15" i="1"/>
  <c r="H14" i="1"/>
  <c r="H10" i="1"/>
  <c r="H9" i="1"/>
  <c r="H8" i="1"/>
  <c r="H7" i="1"/>
  <c r="H6" i="1"/>
  <c r="C6" i="1" a="1"/>
  <c r="C6" i="1" s="1"/>
  <c r="S13" i="1" l="1"/>
  <c r="T13" i="1" s="1"/>
  <c r="S15" i="1"/>
  <c r="T15" i="1" s="1"/>
  <c r="S12" i="1"/>
  <c r="T12" i="1" s="1"/>
  <c r="S14" i="1"/>
  <c r="T14" i="1" s="1"/>
  <c r="S16" i="1"/>
  <c r="T16" i="1" s="1"/>
  <c r="S11" i="1"/>
  <c r="T11" i="1" s="1"/>
  <c r="C7" i="1" a="1"/>
  <c r="C7" i="1" s="1"/>
  <c r="C8" i="1" s="1" a="1"/>
  <c r="C8" i="1" s="1"/>
  <c r="C9" i="1" s="1" a="1"/>
  <c r="C9" i="1" s="1"/>
  <c r="C10" i="1" s="1" a="1"/>
  <c r="C10" i="1" s="1"/>
  <c r="B4" i="1" l="1"/>
  <c r="K6" i="1"/>
  <c r="K7" i="1" l="1"/>
  <c r="K8" i="1" s="1"/>
  <c r="K9" i="1" s="1"/>
  <c r="K10" i="1" s="1"/>
  <c r="C14" i="1" s="1"/>
  <c r="J4" i="1"/>
  <c r="C15" i="1" l="1"/>
  <c r="C16" i="1" s="1"/>
  <c r="C17" i="1" s="1"/>
  <c r="C18" i="1" s="1"/>
  <c r="K14" i="1" s="1"/>
  <c r="B12" i="1"/>
  <c r="K15" i="1" l="1"/>
  <c r="K16" i="1" s="1"/>
  <c r="K17" i="1" s="1"/>
  <c r="K18" i="1" s="1"/>
  <c r="C22" i="1" s="1" a="1"/>
  <c r="C22" i="1" s="1"/>
  <c r="J12" i="1"/>
  <c r="R14" i="1" s="1"/>
  <c r="B20" i="1" l="1"/>
  <c r="R15" i="1" s="1"/>
  <c r="C23" i="1" a="1"/>
  <c r="C23" i="1" s="1"/>
  <c r="C24" i="1" s="1" a="1"/>
  <c r="C24" i="1" s="1"/>
  <c r="C25" i="1" s="1" a="1"/>
  <c r="C25" i="1" s="1"/>
  <c r="C26" i="1" s="1" a="1"/>
  <c r="C26" i="1" s="1"/>
  <c r="K22" i="1" s="1" a="1"/>
  <c r="K22" i="1" s="1"/>
  <c r="K23" i="1" l="1" a="1"/>
  <c r="K23" i="1" s="1"/>
  <c r="K24" i="1" s="1" a="1"/>
  <c r="K24" i="1" s="1"/>
  <c r="K25" i="1" s="1" a="1"/>
  <c r="K25" i="1" s="1"/>
  <c r="K26" i="1" s="1" a="1"/>
  <c r="K26" i="1" s="1"/>
  <c r="J20" i="1"/>
  <c r="R16" i="1" s="1"/>
  <c r="E10" i="2" l="1"/>
  <c r="E9" i="2"/>
  <c r="E8" i="2"/>
  <c r="E5" i="2"/>
  <c r="R13" i="1" l="1"/>
  <c r="R12" i="1"/>
  <c r="R11" i="1"/>
  <c r="U12" i="1" l="1"/>
  <c r="U13" i="1"/>
  <c r="U11" i="1"/>
  <c r="U14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<sst xmlns="http://schemas.openxmlformats.org/spreadsheetml/2006/main" count="109" uniqueCount="45">
  <si>
    <t>MATIN</t>
  </si>
  <si>
    <t>APRES-MIDI</t>
  </si>
  <si>
    <t>HEURES JOUR</t>
  </si>
  <si>
    <t>DEBUT</t>
  </si>
  <si>
    <t>FIN</t>
  </si>
  <si>
    <t>Lundi</t>
  </si>
  <si>
    <t>AT</t>
  </si>
  <si>
    <t>CONGES</t>
  </si>
  <si>
    <t>Mardi</t>
  </si>
  <si>
    <t>Mercredi</t>
  </si>
  <si>
    <t>Jeudi</t>
  </si>
  <si>
    <t>Vendredi</t>
  </si>
  <si>
    <t>Heure Hebdo</t>
  </si>
  <si>
    <t>Heures Effectuées</t>
  </si>
  <si>
    <t>Heures Restante</t>
  </si>
  <si>
    <t>Heures Supp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</si>
  <si>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</si>
  <si>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</si>
  <si>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</si>
  <si>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</si>
  <si>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</si>
  <si>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</si>
  <si>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</si>
  <si>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</si>
  <si>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</si>
  <si>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</si>
  <si>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</si>
  <si>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</si>
  <si>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</si>
  <si>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</si>
  <si>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Jour de l'an</t>
  </si>
  <si>
    <t>Pâques</t>
  </si>
  <si>
    <t>Lundi de Pâques</t>
  </si>
  <si>
    <t>Fête du travail</t>
  </si>
  <si>
    <t>Victoire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</si>
  <si>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</si>
  <si>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</si>
  <si>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</si>
  <si>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</si>
  <si>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</si>
  <si>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</si>
  <si>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</si>
  <si>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 </t>
  </si>
  <si>
    <t>Année</t>
  </si>
  <si>
    <t>Jours fériés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</si>
</sst>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h:mm;@"/>
    <numFmt numFmtId="165" formatCode="[h]:mm"/>
    <numFmt numFmtId="166" formatCode="d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165" fontId="0" fillId="0" borderId="0" xfId="0" applyNumberFormat="1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Fill="1"/>
    <xf numFmtId="46" fontId="0" fillId="5" borderId="0" xfId="0" applyNumberFormat="1" applyFill="1"/>
    <xf numFmtId="0" fontId="0" fillId="6" borderId="0" xfId="0" applyFill="1"/>
    <xf numFmtId="0" fontId="0" fillId="6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20" fontId="0" fillId="5" borderId="0" xfId="0" applyNumberFormat="1" applyFill="1" applyAlignment="1">
      <alignment horizontal="center" vertical="center"/>
    </xf>
    <xf numFmtId="14" fontId="0" fillId="0" borderId="0" xfId="0" applyNumberFormat="1"/>
    <xf numFmtId="0" fontId="2" fillId="5" borderId="0" xfId="0" applyFont="1" applyFill="1" applyAlignment="1">
      <alignment vertical="center"/>
    </xf>
    <xf numFmtId="166" fontId="0" fillId="6" borderId="0" xfId="0" applyNumberFormat="1" applyFill="1" applyAlignment="1">
      <alignment horizontal="center" vertical="center"/>
    </xf>
    <xf numFmtId="14" fontId="0" fillId="5" borderId="0" xfId="0" applyNumberFormat="1" applyFill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 inden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12"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rgb="FFFF00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ill>
        <patternFill>
          <bgColor theme="9" tint="0.79998168889431442"/>
        </patternFill>
      </fill>
    </dxf>
    <dxf>
      <numFmt numFmtId="19" formatCode="dd/mm/yyyy"/>
      <alignment horizontal="center" vertical="center" textRotation="0" wrapText="0" indent="0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  <dxf>
      <alignment horizontal="left" vertical="center" textRotation="0" wrapText="0" indent="1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6" fmlaLink="$D$2" max="2050" min="2020" page="10" val="2023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30480</xdr:colOff>
          <xdr:row>1</xdr:row>
          <xdr:rowOff>106680</xdr:rowOff>
        </xdr:from>
        <xdr:to>
          <xdr:col>4</xdr:col>
          <xdr:colOff>236220</xdr:colOff>
          <xdr:row>1</xdr:row>
          <xdr:rowOff>289560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24448BA-EB12-4ACF-AFF4-5AE64CBFD6CC}" name="t_Mois" displayName="t_Mois" ref="B2:B14" totalsRowShown="0" headerRowDxfId="11" dataDxfId="10">
  <autoFilter ref="B2:B14" xr:uid="{424448BA-EB12-4ACF-AFF4-5AE64CBFD6CC}">
    <filterColumn colId="0" hiddenButton="1"/>
  </autoFilter>
  <tableColumns count="1">
    <tableColumn id="1" xr3:uid="{CCC49E05-660B-4BF0-B1AC-9236D496EC80}" name="Mois" dataDxfId="9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B7B0B59-2D68-4046-A266-1DCE47BE46B3}" name="t_Feries" displayName="t_Feries" ref="D2:E15" totalsRowShown="0">
  <autoFilter ref="D2:E15" xr:uid="{7B7B0B59-2D68-4046-A266-1DCE47BE46B3}">
    <filterColumn colId="0" hiddenButton="1"/>
    <filterColumn colId="1" hiddenButton="1"/>
  </autoFilter>
  <tableColumns count="2">
    <tableColumn id="1" xr3:uid="{B53846B9-F897-4227-8FC2-72621B767BA8}" name="Jours fériés" dataDxfId="8"/>
    <tableColumn id="3" xr3:uid="{99097596-EA13-4B1C-8187-550634758434}" name="Dates" dataDxfId="7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3629D8-8B2A-4DDE-AFA2-523ABF9CB315}">
  <dimension ref="A1:AA46"/>
  <sheetViews>
    <sheetView workbookViewId="0">
      <selection activeCell="G2" sqref="G2:H2"/>
    </sheetView>
  </sheetViews>
  <sheetFormatPr baseColWidth="10" defaultColWidth="11.44140625" defaultRowHeight="14.4" x14ac:dyDescent="0.3"/>
  <cols>
    <col min="1" max="1" width="2.6640625" customWidth="1"/>
    <col min="2" max="2" width="8.33203125" bestFit="1" customWidth="1"/>
    <col min="3" max="3" width="3.77734375" customWidth="1"/>
    <col min="4" max="7" width="6.77734375" customWidth="1"/>
    <col min="8" max="8" width="7.77734375" customWidth="1"/>
    <col min="9" max="9" width="2.6640625" customWidth="1"/>
    <col min="10" max="10" width="8.33203125" bestFit="1" customWidth="1"/>
    <col min="11" max="11" width="3.77734375" customWidth="1"/>
    <col min="12" max="15" width="6.77734375" customWidth="1"/>
    <col min="16" max="16" width="7.77734375" customWidth="1"/>
    <col min="17" max="17" width="2.6640625" customWidth="1"/>
    <col min="18" max="18" width="10.33203125" bestFit="1" customWidth="1"/>
    <col min="19" max="19" width="15.88671875" bestFit="1" customWidth="1"/>
    <col min="20" max="20" width="14.44140625" bestFit="1" customWidth="1"/>
    <col min="21" max="21" width="11.33203125" bestFit="1" customWidth="1"/>
    <col min="22" max="22" width="11.44140625" customWidth="1"/>
  </cols>
  <sheetData>
    <row r="1" spans="1:27" s="4" customFormat="1" ht="10.5" customHeight="1" x14ac:dyDescent="0.3"/>
    <row r="2" spans="1:27" ht="31.5" customHeight="1" x14ac:dyDescent="0.3">
      <c r="A2" s="4"/>
      <c r="B2" s="19" t="s">
        <v>43</v>
      </c>
      <c r="C2" s="19"/>
      <c r="D2" s="15">
        <v>2023</v>
      </c>
      <c r="E2" s="4"/>
      <c r="F2" s="12" t="s">
        <v>16</v>
      </c>
      <c r="G2" s="20" t="s">
        <v>21</v>
      </c>
      <c r="H2" s="20"/>
      <c r="I2" s="4"/>
      <c r="J2" s="4"/>
      <c r="K2" s="4"/>
      <c r="L2" s="1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</row>
    <row r="3" spans="1:27" x14ac:dyDescent="0.3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</row>
    <row r="4" spans="1:27" x14ac:dyDescent="0.3">
      <c r="A4" s="4"/>
      <c r="B4" s="21" t="str">
        <f>"Semaine "&amp;_xlfn.ISOWEEKNUM(C10)</f>
        <v>Semaine 18</v>
      </c>
      <c r="C4" s="21"/>
      <c r="D4" s="21" t="s">
        <v>0</v>
      </c>
      <c r="E4" s="21"/>
      <c r="F4" s="21" t="s">
        <v>1</v>
      </c>
      <c r="G4" s="21"/>
      <c r="H4" s="22" t="s">
        <v>2</v>
      </c>
      <c r="I4" s="4"/>
      <c r="J4" s="21" t="str">
        <f>"Semaine "&amp;_xlfn.ISOWEEKNUM(K6)</f>
        <v>Semaine 19</v>
      </c>
      <c r="K4" s="21"/>
      <c r="L4" s="21" t="s">
        <v>0</v>
      </c>
      <c r="M4" s="21"/>
      <c r="N4" s="21" t="s">
        <v>1</v>
      </c>
      <c r="O4" s="21"/>
      <c r="P4" s="22" t="s">
        <v>2</v>
      </c>
      <c r="Q4" s="4"/>
      <c r="R4" s="4"/>
      <c r="S4" s="4"/>
      <c r="T4" s="4"/>
      <c r="U4" s="4"/>
      <c r="V4" s="4"/>
      <c r="W4" s="4"/>
      <c r="X4" s="4"/>
      <c r="Y4" s="4"/>
      <c r="Z4" s="4"/>
      <c r="AA4" s="4"/>
    </row>
    <row r="5" spans="1:27" x14ac:dyDescent="0.3">
      <c r="A5" s="4"/>
      <c r="B5" s="21"/>
      <c r="C5" s="21"/>
      <c r="D5" s="7" t="s">
        <v>3</v>
      </c>
      <c r="E5" s="7" t="s">
        <v>4</v>
      </c>
      <c r="F5" s="7" t="s">
        <v>3</v>
      </c>
      <c r="G5" s="7" t="s">
        <v>4</v>
      </c>
      <c r="H5" s="22"/>
      <c r="I5" s="4"/>
      <c r="J5" s="21"/>
      <c r="K5" s="21"/>
      <c r="L5" s="7" t="s">
        <v>3</v>
      </c>
      <c r="M5" s="7" t="s">
        <v>4</v>
      </c>
      <c r="N5" s="7" t="s">
        <v>3</v>
      </c>
      <c r="O5" s="7" t="s">
        <v>4</v>
      </c>
      <c r="P5" s="22"/>
      <c r="Q5" s="4"/>
      <c r="R5" s="4"/>
      <c r="S5" s="4"/>
      <c r="T5" s="4"/>
      <c r="U5" s="4"/>
      <c r="V5" s="4"/>
      <c r="W5" s="4"/>
      <c r="X5" s="4"/>
      <c r="Y5" s="4"/>
      <c r="Z5" s="4"/>
      <c r="AA5" s="4"/>
    </row>
    <row r="6" spans="1:27" x14ac:dyDescent="0.3">
      <c r="A6" s="4"/>
      <c r="B6" s="6" t="s">
        <v>5</v>
      </c>
      <c r="C6" s="13" cm="1">
        <f t="array" ref="C6">IF(C5&lt;&gt;"",C5+1,IF(WEEKDAY(DebMois,2)&gt;5,DebMois+7-WEEKDAY(DebMois-1,11),IF(WEEKDAY(DebMois,2)=ROW()-ROW($C$5),DebMois,"")))</f>
        <v>43585</v>
      </c>
      <c r="D6" s="8">
        <v>0</v>
      </c>
      <c r="E6" s="8">
        <v>0</v>
      </c>
      <c r="F6" s="8">
        <v>0</v>
      </c>
      <c r="G6" s="8">
        <v>0</v>
      </c>
      <c r="H6" s="8">
        <f>E6-D6+G6-F6</f>
        <v>0</v>
      </c>
      <c r="I6" s="4"/>
      <c r="J6" s="6" t="s">
        <v>5</v>
      </c>
      <c r="K6" s="13">
        <f>C10+3</f>
        <v>43592</v>
      </c>
      <c r="L6" s="8">
        <v>0</v>
      </c>
      <c r="M6" s="8">
        <v>0</v>
      </c>
      <c r="N6" s="8">
        <v>0</v>
      </c>
      <c r="O6" s="8">
        <v>0</v>
      </c>
      <c r="P6" s="8">
        <f>M6-L6+O6-N6</f>
        <v>0</v>
      </c>
      <c r="Q6" s="4"/>
      <c r="R6" s="4"/>
      <c r="S6" s="2" t="s">
        <v>6</v>
      </c>
      <c r="T6" s="3" t="s">
        <v>7</v>
      </c>
      <c r="U6" s="4"/>
      <c r="V6" s="4"/>
      <c r="W6" s="4"/>
      <c r="X6" s="4"/>
      <c r="Y6" s="4"/>
      <c r="Z6" s="4"/>
      <c r="AA6" s="4"/>
    </row>
    <row r="7" spans="1:27" x14ac:dyDescent="0.3">
      <c r="A7" s="4"/>
      <c r="B7" s="6" t="s">
        <v>8</v>
      </c>
      <c r="C7" s="13" cm="1">
        <f t="array" ref="C7">IF(C6&lt;&gt;"",C6+1,IF(WEEKDAY(DebMois,2)&gt;5,DebMois+7-WEEKDAY(DebMois-1,11),IF(WEEKDAY(DebMois,2)=ROW()-ROW($C$5),DebMois,"")))</f>
        <v>43586</v>
      </c>
      <c r="D7" s="8">
        <v>0</v>
      </c>
      <c r="E7" s="8">
        <v>0</v>
      </c>
      <c r="F7" s="8">
        <v>0</v>
      </c>
      <c r="G7" s="8">
        <v>0</v>
      </c>
      <c r="H7" s="8">
        <f t="shared" ref="H7:H10" si="0">E7-D7+G7-F7</f>
        <v>0</v>
      </c>
      <c r="I7" s="4"/>
      <c r="J7" s="6" t="s">
        <v>8</v>
      </c>
      <c r="K7" s="13">
        <f>K6+1</f>
        <v>43593</v>
      </c>
      <c r="L7" s="8">
        <v>0</v>
      </c>
      <c r="M7" s="8">
        <v>0</v>
      </c>
      <c r="N7" s="8">
        <v>0</v>
      </c>
      <c r="O7" s="8">
        <v>0</v>
      </c>
      <c r="P7" s="8">
        <f t="shared" ref="P7:P10" si="1">M7-L7+O7-N7</f>
        <v>0</v>
      </c>
      <c r="Q7" s="4"/>
      <c r="R7" s="4"/>
      <c r="S7" s="4"/>
      <c r="T7" s="4"/>
      <c r="U7" s="4"/>
      <c r="V7" s="4"/>
      <c r="W7" s="4"/>
      <c r="X7" s="4"/>
      <c r="Y7" s="4"/>
      <c r="Z7" s="4"/>
      <c r="AA7" s="4"/>
    </row>
    <row r="8" spans="1:27" x14ac:dyDescent="0.3">
      <c r="A8" s="4"/>
      <c r="B8" s="6" t="s">
        <v>9</v>
      </c>
      <c r="C8" s="13" cm="1">
        <f t="array" ref="C8">IF(C7&lt;&gt;"",C7+1,IF(WEEKDAY(DebMois,2)&gt;5,DebMois+7-WEEKDAY(DebMois-1,11),IF(WEEKDAY(DebMois,2)=ROW()-ROW($C$5),DebMois,"")))</f>
        <v>43587</v>
      </c>
      <c r="D8" s="8">
        <v>0</v>
      </c>
      <c r="E8" s="8">
        <v>0</v>
      </c>
      <c r="F8" s="8">
        <v>0</v>
      </c>
      <c r="G8" s="8">
        <v>0</v>
      </c>
      <c r="H8" s="8">
        <f t="shared" si="0"/>
        <v>0</v>
      </c>
      <c r="I8" s="4"/>
      <c r="J8" s="6" t="s">
        <v>9</v>
      </c>
      <c r="K8" s="13">
        <f t="shared" ref="K8:K10" si="2">K7+1</f>
        <v>43594</v>
      </c>
      <c r="L8" s="8">
        <v>0</v>
      </c>
      <c r="M8" s="8">
        <v>0</v>
      </c>
      <c r="N8" s="8">
        <v>0</v>
      </c>
      <c r="O8" s="8">
        <v>0</v>
      </c>
      <c r="P8" s="8">
        <f t="shared" si="1"/>
        <v>0</v>
      </c>
      <c r="Q8" s="4"/>
      <c r="R8" s="4"/>
      <c r="S8" t="s">
        <v>12</v>
      </c>
      <c r="T8" s="1">
        <v>1.4583333333333299</v>
      </c>
      <c r="U8" s="4"/>
      <c r="V8" s="4"/>
      <c r="W8" s="4"/>
      <c r="X8" s="4"/>
      <c r="Y8" s="4"/>
      <c r="Z8" s="4"/>
      <c r="AA8" s="4"/>
    </row>
    <row r="9" spans="1:27" x14ac:dyDescent="0.3">
      <c r="A9" s="4"/>
      <c r="B9" s="6" t="s">
        <v>10</v>
      </c>
      <c r="C9" s="13" cm="1">
        <f t="array" ref="C9">IF(C8&lt;&gt;"",C8+1,IF(WEEKDAY(DebMois,2)&gt;5,DebMois+7-WEEKDAY(DebMois-1,11),IF(WEEKDAY(DebMois,2)=ROW()-ROW($C$5),DebMois,"")))</f>
        <v>43588</v>
      </c>
      <c r="D9" s="8">
        <v>0</v>
      </c>
      <c r="E9" s="8">
        <v>0</v>
      </c>
      <c r="F9" s="8">
        <v>0</v>
      </c>
      <c r="G9" s="8">
        <v>0</v>
      </c>
      <c r="H9" s="8">
        <f t="shared" si="0"/>
        <v>0</v>
      </c>
      <c r="I9" s="4"/>
      <c r="J9" s="6" t="s">
        <v>10</v>
      </c>
      <c r="K9" s="13">
        <f t="shared" si="2"/>
        <v>43595</v>
      </c>
      <c r="L9" s="8">
        <v>0</v>
      </c>
      <c r="M9" s="8">
        <v>0</v>
      </c>
      <c r="N9" s="8">
        <v>0</v>
      </c>
      <c r="O9" s="8">
        <v>0</v>
      </c>
      <c r="P9" s="8">
        <f t="shared" si="1"/>
        <v>0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</row>
    <row r="10" spans="1:27" x14ac:dyDescent="0.3">
      <c r="A10" s="4"/>
      <c r="B10" s="6" t="s">
        <v>11</v>
      </c>
      <c r="C10" s="13" cm="1">
        <f t="array" ref="C10">IF(C9&lt;&gt;"",C9+1,IF(WEEKDAY(DebMois,2)&gt;5,DebMois+7-WEEKDAY(DebMois-1,11),IF(WEEKDAY(DebMois,2)=ROW()-ROW($C$5),DebMois,"")))</f>
        <v>43589</v>
      </c>
      <c r="D10" s="8">
        <v>0</v>
      </c>
      <c r="E10" s="8">
        <v>0</v>
      </c>
      <c r="F10" s="8">
        <v>0</v>
      </c>
      <c r="G10" s="8">
        <v>0</v>
      </c>
      <c r="H10" s="8">
        <f t="shared" si="0"/>
        <v>0</v>
      </c>
      <c r="I10" s="5"/>
      <c r="J10" s="6" t="s">
        <v>11</v>
      </c>
      <c r="K10" s="13">
        <f t="shared" si="2"/>
        <v>43596</v>
      </c>
      <c r="L10" s="8">
        <v>0</v>
      </c>
      <c r="M10" s="8">
        <v>0</v>
      </c>
      <c r="N10" s="8">
        <v>0</v>
      </c>
      <c r="O10" s="8">
        <v>0</v>
      </c>
      <c r="P10" s="8">
        <f t="shared" si="1"/>
        <v>0</v>
      </c>
      <c r="Q10" s="4"/>
      <c r="R10" s="4"/>
      <c r="S10" t="s">
        <v>13</v>
      </c>
      <c r="T10" t="s">
        <v>14</v>
      </c>
      <c r="U10" t="s">
        <v>15</v>
      </c>
      <c r="V10" s="4"/>
      <c r="W10" s="4"/>
      <c r="X10" s="4"/>
      <c r="Y10" s="4"/>
      <c r="Z10" s="4"/>
      <c r="AA10" s="4"/>
    </row>
    <row r="11" spans="1:27" x14ac:dyDescent="0.3">
      <c r="A11" s="4"/>
      <c r="B11" s="4"/>
      <c r="C11" s="4"/>
      <c r="D11" s="9"/>
      <c r="E11" s="9"/>
      <c r="F11" s="9"/>
      <c r="G11" s="9"/>
      <c r="H11" s="10"/>
      <c r="I11" s="4"/>
      <c r="J11" s="4"/>
      <c r="K11" s="4"/>
      <c r="L11" s="9"/>
      <c r="M11" s="9"/>
      <c r="N11" s="9"/>
      <c r="O11" s="9"/>
      <c r="P11" s="9"/>
      <c r="Q11" s="4"/>
      <c r="R11" t="str">
        <f>B4</f>
        <v>Semaine 18</v>
      </c>
      <c r="S11" s="1">
        <f>SUM(H6:H10)</f>
        <v>0</v>
      </c>
      <c r="T11" s="1">
        <f t="shared" ref="T11:T16" si="3">$T$8-S11</f>
        <v>1.4583333333333299</v>
      </c>
      <c r="U11" s="1">
        <f>-T11</f>
        <v>-1.4583333333333299</v>
      </c>
      <c r="V11" s="4"/>
      <c r="W11" s="4"/>
      <c r="X11" s="4"/>
      <c r="Y11" s="4"/>
      <c r="Z11" s="4"/>
      <c r="AA11" s="4"/>
    </row>
    <row r="12" spans="1:27" x14ac:dyDescent="0.3">
      <c r="A12" s="4"/>
      <c r="B12" s="21" t="str">
        <f>"Semaine "&amp;_xlfn.ISOWEEKNUM(C14)</f>
        <v>Semaine 20</v>
      </c>
      <c r="C12" s="21"/>
      <c r="D12" s="21" t="s">
        <v>0</v>
      </c>
      <c r="E12" s="21"/>
      <c r="F12" s="21" t="s">
        <v>1</v>
      </c>
      <c r="G12" s="21"/>
      <c r="H12" s="22" t="s">
        <v>2</v>
      </c>
      <c r="I12" s="4"/>
      <c r="J12" s="21" t="str">
        <f>"Semaine "&amp;_xlfn.ISOWEEKNUM(K14)</f>
        <v>Semaine 21</v>
      </c>
      <c r="K12" s="21"/>
      <c r="L12" s="21" t="s">
        <v>0</v>
      </c>
      <c r="M12" s="21"/>
      <c r="N12" s="21" t="s">
        <v>1</v>
      </c>
      <c r="O12" s="21"/>
      <c r="P12" s="22" t="s">
        <v>2</v>
      </c>
      <c r="Q12" s="4"/>
      <c r="R12" t="str">
        <f>J4</f>
        <v>Semaine 19</v>
      </c>
      <c r="S12" s="1">
        <f>SUM(P6:P10)</f>
        <v>0</v>
      </c>
      <c r="T12" s="1">
        <f t="shared" si="3"/>
        <v>1.4583333333333299</v>
      </c>
      <c r="U12" s="1">
        <f t="shared" ref="U12:U14" si="4">-T12</f>
        <v>-1.4583333333333299</v>
      </c>
      <c r="V12" s="4"/>
      <c r="W12" s="4"/>
      <c r="X12" s="4"/>
      <c r="Y12" s="4"/>
      <c r="Z12" s="4"/>
      <c r="AA12" s="4"/>
    </row>
    <row r="13" spans="1:27" x14ac:dyDescent="0.3">
      <c r="A13" s="4"/>
      <c r="B13" s="21"/>
      <c r="C13" s="21"/>
      <c r="D13" s="7" t="s">
        <v>3</v>
      </c>
      <c r="E13" s="7" t="s">
        <v>4</v>
      </c>
      <c r="F13" s="7" t="s">
        <v>3</v>
      </c>
      <c r="G13" s="7" t="s">
        <v>4</v>
      </c>
      <c r="H13" s="22"/>
      <c r="I13" s="4"/>
      <c r="J13" s="21"/>
      <c r="K13" s="21"/>
      <c r="L13" s="7" t="s">
        <v>3</v>
      </c>
      <c r="M13" s="7" t="s">
        <v>4</v>
      </c>
      <c r="N13" s="7" t="s">
        <v>3</v>
      </c>
      <c r="O13" s="7" t="s">
        <v>4</v>
      </c>
      <c r="P13" s="22"/>
      <c r="Q13" s="4"/>
      <c r="R13" t="str">
        <f>B12</f>
        <v>Semaine 20</v>
      </c>
      <c r="S13" s="1">
        <f>SUM(H14:H18)</f>
        <v>0</v>
      </c>
      <c r="T13" s="1">
        <f t="shared" si="3"/>
        <v>1.4583333333333299</v>
      </c>
      <c r="U13" s="1">
        <f t="shared" si="4"/>
        <v>-1.4583333333333299</v>
      </c>
      <c r="V13" s="4"/>
      <c r="W13" s="4"/>
      <c r="X13" s="4"/>
      <c r="Y13" s="4"/>
      <c r="Z13" s="4"/>
      <c r="AA13" s="4"/>
    </row>
    <row r="14" spans="1:27" x14ac:dyDescent="0.3">
      <c r="A14" s="4"/>
      <c r="B14" s="6" t="s">
        <v>5</v>
      </c>
      <c r="C14" s="13">
        <f>K10+3</f>
        <v>43599</v>
      </c>
      <c r="D14" s="8">
        <v>0</v>
      </c>
      <c r="E14" s="8">
        <v>0</v>
      </c>
      <c r="F14" s="8">
        <v>0</v>
      </c>
      <c r="G14" s="8">
        <v>0</v>
      </c>
      <c r="H14" s="8">
        <f>E14-D14+G14-F14</f>
        <v>0</v>
      </c>
      <c r="I14" s="4"/>
      <c r="J14" s="6" t="s">
        <v>5</v>
      </c>
      <c r="K14" s="13">
        <f>C18+3</f>
        <v>43606</v>
      </c>
      <c r="L14" s="8">
        <v>0</v>
      </c>
      <c r="M14" s="8">
        <v>0</v>
      </c>
      <c r="N14" s="8">
        <v>0</v>
      </c>
      <c r="O14" s="8">
        <v>0</v>
      </c>
      <c r="P14" s="8">
        <f>M14-L14+O14-N14</f>
        <v>0</v>
      </c>
      <c r="Q14" s="4"/>
      <c r="R14" t="str">
        <f>J12</f>
        <v>Semaine 21</v>
      </c>
      <c r="S14" s="1">
        <f>SUM(P14:P18)</f>
        <v>0</v>
      </c>
      <c r="T14" s="1">
        <f t="shared" si="3"/>
        <v>1.4583333333333299</v>
      </c>
      <c r="U14" s="1">
        <f t="shared" si="4"/>
        <v>-1.4583333333333299</v>
      </c>
      <c r="V14" s="4"/>
      <c r="W14" s="4"/>
      <c r="X14" s="4"/>
      <c r="Y14" s="4"/>
      <c r="Z14" s="4"/>
      <c r="AA14" s="4"/>
    </row>
    <row r="15" spans="1:27" x14ac:dyDescent="0.3">
      <c r="A15" s="4"/>
      <c r="B15" s="6" t="s">
        <v>8</v>
      </c>
      <c r="C15" s="13">
        <f>C14+1</f>
        <v>43600</v>
      </c>
      <c r="D15" s="8">
        <v>0</v>
      </c>
      <c r="E15" s="8">
        <v>0</v>
      </c>
      <c r="F15" s="8">
        <v>0</v>
      </c>
      <c r="G15" s="8">
        <v>0</v>
      </c>
      <c r="H15" s="8">
        <f t="shared" ref="H15:H18" si="5">E15-D15+G15-F15</f>
        <v>0</v>
      </c>
      <c r="I15" s="4"/>
      <c r="J15" s="6" t="s">
        <v>8</v>
      </c>
      <c r="K15" s="13">
        <f>K14+1</f>
        <v>43607</v>
      </c>
      <c r="L15" s="8">
        <v>0</v>
      </c>
      <c r="M15" s="8">
        <v>0</v>
      </c>
      <c r="N15" s="8">
        <v>0</v>
      </c>
      <c r="O15" s="8">
        <v>0</v>
      </c>
      <c r="P15" s="8">
        <f t="shared" ref="P15:P18" si="6">M15-L15+O15-N15</f>
        <v>0</v>
      </c>
      <c r="Q15" s="4"/>
      <c r="R15" t="str">
        <f>B20</f>
        <v>Semaine 22</v>
      </c>
      <c r="S15" s="1">
        <f>SUM(H22:H26)</f>
        <v>0</v>
      </c>
      <c r="T15" s="1">
        <f t="shared" si="3"/>
        <v>1.4583333333333299</v>
      </c>
      <c r="U15" s="4"/>
      <c r="V15" s="4"/>
      <c r="W15" s="4"/>
      <c r="X15" s="4"/>
      <c r="Y15" s="4"/>
      <c r="Z15" s="4"/>
      <c r="AA15" s="4"/>
    </row>
    <row r="16" spans="1:27" x14ac:dyDescent="0.3">
      <c r="A16" s="4"/>
      <c r="B16" s="6" t="s">
        <v>9</v>
      </c>
      <c r="C16" s="13">
        <f t="shared" ref="C16:C18" si="7">C15+1</f>
        <v>43601</v>
      </c>
      <c r="D16" s="8">
        <v>0</v>
      </c>
      <c r="E16" s="8">
        <v>0</v>
      </c>
      <c r="F16" s="8">
        <v>0</v>
      </c>
      <c r="G16" s="8">
        <v>0</v>
      </c>
      <c r="H16" s="8">
        <f t="shared" si="5"/>
        <v>0</v>
      </c>
      <c r="I16" s="4"/>
      <c r="J16" s="6" t="s">
        <v>9</v>
      </c>
      <c r="K16" s="13">
        <f t="shared" ref="K16:K18" si="8">K15+1</f>
        <v>43608</v>
      </c>
      <c r="L16" s="8">
        <v>0</v>
      </c>
      <c r="M16" s="8">
        <v>0</v>
      </c>
      <c r="N16" s="8">
        <v>0</v>
      </c>
      <c r="O16" s="8">
        <v>0</v>
      </c>
      <c r="P16" s="8">
        <f t="shared" si="6"/>
        <v>0</v>
      </c>
      <c r="Q16" s="4"/>
      <c r="R16" t="str">
        <f>J20</f>
        <v/>
      </c>
      <c r="S16" s="1">
        <f>SUM(P22:P26)</f>
        <v>0</v>
      </c>
      <c r="T16" s="1">
        <f t="shared" si="3"/>
        <v>1.4583333333333299</v>
      </c>
      <c r="U16" s="4"/>
      <c r="V16" s="4"/>
      <c r="W16" s="4"/>
      <c r="X16" s="4"/>
      <c r="Y16" s="4"/>
      <c r="Z16" s="4"/>
      <c r="AA16" s="4"/>
    </row>
    <row r="17" spans="1:27" x14ac:dyDescent="0.3">
      <c r="A17" s="4"/>
      <c r="B17" s="6" t="s">
        <v>10</v>
      </c>
      <c r="C17" s="13">
        <f t="shared" si="7"/>
        <v>43602</v>
      </c>
      <c r="D17" s="8">
        <v>0</v>
      </c>
      <c r="E17" s="8">
        <v>0</v>
      </c>
      <c r="F17" s="8">
        <v>0</v>
      </c>
      <c r="G17" s="8">
        <v>0</v>
      </c>
      <c r="H17" s="8">
        <f t="shared" si="5"/>
        <v>0</v>
      </c>
      <c r="I17" s="4"/>
      <c r="J17" s="6" t="s">
        <v>10</v>
      </c>
      <c r="K17" s="13">
        <f t="shared" si="8"/>
        <v>43609</v>
      </c>
      <c r="L17" s="8">
        <v>0</v>
      </c>
      <c r="M17" s="8">
        <v>0</v>
      </c>
      <c r="N17" s="8">
        <v>0</v>
      </c>
      <c r="O17" s="8">
        <v>0</v>
      </c>
      <c r="P17" s="8">
        <f t="shared" si="6"/>
        <v>0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</row>
    <row r="18" spans="1:27" x14ac:dyDescent="0.3">
      <c r="A18" s="4"/>
      <c r="B18" s="6" t="s">
        <v>11</v>
      </c>
      <c r="C18" s="13">
        <f t="shared" si="7"/>
        <v>43603</v>
      </c>
      <c r="D18" s="8">
        <v>0</v>
      </c>
      <c r="E18" s="8">
        <v>0</v>
      </c>
      <c r="F18" s="8">
        <v>0</v>
      </c>
      <c r="G18" s="8">
        <v>0</v>
      </c>
      <c r="H18" s="8">
        <f t="shared" si="5"/>
        <v>0</v>
      </c>
      <c r="I18" s="4"/>
      <c r="J18" s="6" t="s">
        <v>11</v>
      </c>
      <c r="K18" s="13">
        <f t="shared" si="8"/>
        <v>43610</v>
      </c>
      <c r="L18" s="8">
        <v>0</v>
      </c>
      <c r="M18" s="8">
        <v>0</v>
      </c>
      <c r="N18" s="8">
        <v>0</v>
      </c>
      <c r="O18" s="8">
        <v>0</v>
      </c>
      <c r="P18" s="8">
        <f t="shared" si="6"/>
        <v>0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</row>
    <row r="19" spans="1:27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</row>
    <row r="20" spans="1:27" x14ac:dyDescent="0.3">
      <c r="A20" s="4"/>
      <c r="B20" s="21" t="str">
        <f>IFERROR("Semaine "&amp;_xlfn.ISOWEEKNUM(C22),"")</f>
        <v>Semaine 22</v>
      </c>
      <c r="C20" s="21"/>
      <c r="D20" s="21" t="s">
        <v>0</v>
      </c>
      <c r="E20" s="21"/>
      <c r="F20" s="21" t="s">
        <v>1</v>
      </c>
      <c r="G20" s="21"/>
      <c r="H20" s="22" t="s">
        <v>2</v>
      </c>
      <c r="I20" s="4"/>
      <c r="J20" s="21" t="str">
        <f>IFERROR("Semaine "&amp;_xlfn.ISOWEEKNUM(K22),"")</f>
        <v/>
      </c>
      <c r="K20" s="21"/>
      <c r="L20" s="21" t="s">
        <v>0</v>
      </c>
      <c r="M20" s="21"/>
      <c r="N20" s="21" t="s">
        <v>1</v>
      </c>
      <c r="O20" s="21"/>
      <c r="P20" s="22" t="s">
        <v>2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</row>
    <row r="21" spans="1:27" x14ac:dyDescent="0.3">
      <c r="A21" s="4"/>
      <c r="B21" s="21"/>
      <c r="C21" s="21"/>
      <c r="D21" s="7" t="s">
        <v>3</v>
      </c>
      <c r="E21" s="7" t="s">
        <v>4</v>
      </c>
      <c r="F21" s="7" t="s">
        <v>3</v>
      </c>
      <c r="G21" s="7" t="s">
        <v>4</v>
      </c>
      <c r="H21" s="22"/>
      <c r="I21" s="4"/>
      <c r="J21" s="21"/>
      <c r="K21" s="21"/>
      <c r="L21" s="7" t="s">
        <v>3</v>
      </c>
      <c r="M21" s="7" t="s">
        <v>4</v>
      </c>
      <c r="N21" s="7" t="s">
        <v>3</v>
      </c>
      <c r="O21" s="7" t="s">
        <v>4</v>
      </c>
      <c r="P21" s="22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</row>
    <row r="22" spans="1:27" x14ac:dyDescent="0.3">
      <c r="A22" s="4"/>
      <c r="B22" s="6" t="s">
        <v>5</v>
      </c>
      <c r="C22" s="13" cm="1">
        <f t="array" ref="C22">IFERROR(IF(MONTH(K18+3)=MONTH(DebMois),K18+3,""),"")</f>
        <v>43613</v>
      </c>
      <c r="D22" s="8">
        <v>0</v>
      </c>
      <c r="E22" s="8">
        <v>0</v>
      </c>
      <c r="F22" s="8">
        <v>0</v>
      </c>
      <c r="G22" s="8">
        <v>0</v>
      </c>
      <c r="H22" s="8">
        <f>E22-D22+G22-F22</f>
        <v>0</v>
      </c>
      <c r="I22" s="4"/>
      <c r="J22" s="6" t="s">
        <v>5</v>
      </c>
      <c r="K22" s="13" t="str" cm="1">
        <f t="array" ref="K22">IFERROR(IF(MONTH(C26+3)=MONTH(DebMois),C26+3,""),"")</f>
        <v/>
      </c>
      <c r="L22" s="8">
        <v>0</v>
      </c>
      <c r="M22" s="8">
        <v>0</v>
      </c>
      <c r="N22" s="8">
        <v>0</v>
      </c>
      <c r="O22" s="8">
        <v>0</v>
      </c>
      <c r="P22" s="8">
        <f>M22-L22+O22-N22</f>
        <v>0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</row>
    <row r="23" spans="1:27" x14ac:dyDescent="0.3">
      <c r="A23" s="4"/>
      <c r="B23" s="6" t="s">
        <v>8</v>
      </c>
      <c r="C23" s="13" cm="1">
        <f t="array" ref="C23">IFERROR(IF(MONTH(C22+1)=MONTH(DebMois),C22+1,""),"")</f>
        <v>43614</v>
      </c>
      <c r="D23" s="8">
        <v>0</v>
      </c>
      <c r="E23" s="8">
        <v>0</v>
      </c>
      <c r="F23" s="8">
        <v>0</v>
      </c>
      <c r="G23" s="8">
        <v>0</v>
      </c>
      <c r="H23" s="8">
        <f t="shared" ref="H23:H26" si="9">E23-D23+G23-F23</f>
        <v>0</v>
      </c>
      <c r="I23" s="4"/>
      <c r="J23" s="6" t="s">
        <v>8</v>
      </c>
      <c r="K23" s="13" t="str" cm="1">
        <f t="array" ref="K23">IFERROR(IF(MONTH(K22+1)=MONTH(DebMois),K22+1,""),"")</f>
        <v/>
      </c>
      <c r="L23" s="8">
        <v>0</v>
      </c>
      <c r="M23" s="8">
        <v>0</v>
      </c>
      <c r="N23" s="8">
        <v>0</v>
      </c>
      <c r="O23" s="8">
        <v>0</v>
      </c>
      <c r="P23" s="8">
        <f t="shared" ref="P23:P26" si="10">M23-L23+O23-N23</f>
        <v>0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</row>
    <row r="24" spans="1:27" x14ac:dyDescent="0.3">
      <c r="A24" s="4"/>
      <c r="B24" s="6" t="s">
        <v>9</v>
      </c>
      <c r="C24" s="13" cm="1">
        <f t="array" ref="C24">IFERROR(IF(MONTH(C23+1)=MONTH(DebMois),C23+1,""),"")</f>
        <v>43615</v>
      </c>
      <c r="D24" s="8">
        <v>0</v>
      </c>
      <c r="E24" s="8">
        <v>0</v>
      </c>
      <c r="F24" s="8">
        <v>0</v>
      </c>
      <c r="G24" s="8">
        <v>0</v>
      </c>
      <c r="H24" s="8">
        <f t="shared" si="9"/>
        <v>0</v>
      </c>
      <c r="I24" s="4"/>
      <c r="J24" s="6" t="s">
        <v>9</v>
      </c>
      <c r="K24" s="13" t="str" cm="1">
        <f t="array" ref="K24">IFERROR(IF(MONTH(K23+1)=MONTH(DebMois),K23+1,""),"")</f>
        <v/>
      </c>
      <c r="L24" s="8">
        <v>0</v>
      </c>
      <c r="M24" s="8">
        <v>0</v>
      </c>
      <c r="N24" s="8">
        <v>0</v>
      </c>
      <c r="O24" s="8">
        <v>0</v>
      </c>
      <c r="P24" s="8">
        <f t="shared" si="10"/>
        <v>0</v>
      </c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</row>
    <row r="25" spans="1:27" x14ac:dyDescent="0.3">
      <c r="A25" s="4"/>
      <c r="B25" s="6" t="s">
        <v>10</v>
      </c>
      <c r="C25" s="13" t="str" cm="1">
        <f t="array" ref="C25">IFERROR(IF(MONTH(C24+1)=MONTH(DebMois),C24+1,""),"")</f>
        <v/>
      </c>
      <c r="D25" s="8">
        <v>0</v>
      </c>
      <c r="E25" s="8">
        <v>0</v>
      </c>
      <c r="F25" s="8">
        <v>0</v>
      </c>
      <c r="G25" s="8">
        <v>0</v>
      </c>
      <c r="H25" s="8">
        <f t="shared" si="9"/>
        <v>0</v>
      </c>
      <c r="I25" s="4"/>
      <c r="J25" s="6" t="s">
        <v>10</v>
      </c>
      <c r="K25" s="13" t="str" cm="1">
        <f t="array" ref="K25">IFERROR(IF(MONTH(K24+1)=MONTH(DebMois),K24+1,""),"")</f>
        <v/>
      </c>
      <c r="L25" s="8">
        <v>0</v>
      </c>
      <c r="M25" s="8">
        <v>0</v>
      </c>
      <c r="N25" s="8">
        <v>0</v>
      </c>
      <c r="O25" s="8">
        <v>0</v>
      </c>
      <c r="P25" s="8">
        <f t="shared" si="10"/>
        <v>0</v>
      </c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</row>
    <row r="26" spans="1:27" x14ac:dyDescent="0.3">
      <c r="A26" s="4"/>
      <c r="B26" s="6" t="s">
        <v>11</v>
      </c>
      <c r="C26" s="13" t="str" cm="1">
        <f t="array" ref="C26">IFERROR(IF(MONTH(C25+1)=MONTH(DebMois),C25+1,""),"")</f>
        <v/>
      </c>
      <c r="D26" s="8">
        <v>0</v>
      </c>
      <c r="E26" s="8">
        <v>0</v>
      </c>
      <c r="F26" s="8">
        <v>0</v>
      </c>
      <c r="G26" s="8">
        <v>0</v>
      </c>
      <c r="H26" s="8">
        <f t="shared" si="9"/>
        <v>0</v>
      </c>
      <c r="I26" s="4"/>
      <c r="J26" s="6" t="s">
        <v>11</v>
      </c>
      <c r="K26" s="13" t="str" cm="1">
        <f t="array" ref="K26">IFERROR(IF(MONTH(K25+1)=MONTH(DebMois),K25+1,""),"")</f>
        <v/>
      </c>
      <c r="L26" s="8">
        <v>0</v>
      </c>
      <c r="M26" s="8">
        <v>0</v>
      </c>
      <c r="N26" s="8">
        <v>0</v>
      </c>
      <c r="O26" s="8">
        <v>0</v>
      </c>
      <c r="P26" s="8">
        <f t="shared" si="10"/>
        <v>0</v>
      </c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</row>
    <row r="27" spans="1:27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</row>
    <row r="28" spans="1:27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</row>
    <row r="29" spans="1:27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</row>
    <row r="30" spans="1:27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</row>
    <row r="31" spans="1:27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</row>
    <row r="32" spans="1:27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</row>
    <row r="33" spans="1:27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</row>
    <row r="34" spans="1:27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</row>
    <row r="35" spans="1:27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</row>
    <row r="36" spans="1:27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</row>
    <row r="37" spans="1:27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38" spans="1:27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</row>
    <row r="39" spans="1:27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</row>
    <row r="40" spans="1:27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</row>
    <row r="41" spans="1:27" x14ac:dyDescent="0.3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</row>
    <row r="42" spans="1:27" x14ac:dyDescent="0.3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27" x14ac:dyDescent="0.3">
      <c r="A43" s="4"/>
      <c r="Q43" s="4"/>
      <c r="V43" s="4"/>
      <c r="W43" s="4"/>
      <c r="X43" s="4"/>
      <c r="Y43" s="4"/>
      <c r="Z43" s="4"/>
      <c r="AA43" s="4"/>
    </row>
    <row r="44" spans="1:27" x14ac:dyDescent="0.3">
      <c r="A44" s="4"/>
      <c r="Q44" s="4"/>
      <c r="V44" s="4"/>
      <c r="W44" s="4"/>
      <c r="X44" s="4"/>
      <c r="Y44" s="4"/>
      <c r="Z44" s="4"/>
      <c r="AA44" s="4"/>
    </row>
    <row r="45" spans="1:27" x14ac:dyDescent="0.3">
      <c r="A45" s="4"/>
      <c r="Q45" s="4"/>
      <c r="V45" s="4"/>
      <c r="W45" s="4"/>
      <c r="X45" s="4"/>
      <c r="Y45" s="4"/>
      <c r="Z45" s="4"/>
      <c r="AA45" s="4"/>
    </row>
    <row r="46" spans="1:27" x14ac:dyDescent="0.3">
      <c r="A46" s="4"/>
      <c r="Q46" s="4"/>
      <c r="V46" s="4"/>
      <c r="W46" s="4"/>
      <c r="X46" s="4"/>
      <c r="Y46" s="4"/>
      <c r="Z46" s="4"/>
      <c r="AA46" s="4"/>
    </row>
  </sheetData>
  <mergeCells count="26">
    <mergeCell ref="L20:M20"/>
    <mergeCell ref="N20:O20"/>
    <mergeCell ref="P20:P21"/>
    <mergeCell ref="B20:C21"/>
    <mergeCell ref="D20:E20"/>
    <mergeCell ref="F20:G20"/>
    <mergeCell ref="H20:H21"/>
    <mergeCell ref="J20:K21"/>
    <mergeCell ref="L4:M4"/>
    <mergeCell ref="N4:O4"/>
    <mergeCell ref="P4:P5"/>
    <mergeCell ref="J12:K13"/>
    <mergeCell ref="L12:M12"/>
    <mergeCell ref="N12:O12"/>
    <mergeCell ref="P12:P13"/>
    <mergeCell ref="J4:K5"/>
    <mergeCell ref="B2:C2"/>
    <mergeCell ref="G2:H2"/>
    <mergeCell ref="B12:C13"/>
    <mergeCell ref="D12:E12"/>
    <mergeCell ref="F12:G12"/>
    <mergeCell ref="H12:H13"/>
    <mergeCell ref="B4:C5"/>
    <mergeCell ref="D4:E4"/>
    <mergeCell ref="F4:G4"/>
    <mergeCell ref="H4:H5"/>
  </mergeCells>
  <phoneticPr fontId="1" type="noConversion"/>
  <conditionalFormatting sqref="B6:H10 B14:H18 B22:H26">
    <cfRule type="expression" dxfId="6" priority="2">
      <formula>COUNTIF(l_Feries,$C6)</formula>
    </cfRule>
  </conditionalFormatting>
  <conditionalFormatting sqref="B20:H26">
    <cfRule type="expression" dxfId="5" priority="6">
      <formula>$B$20=""</formula>
    </cfRule>
  </conditionalFormatting>
  <conditionalFormatting sqref="J6:P10 J14:P18 J22:P26">
    <cfRule type="expression" dxfId="4" priority="1">
      <formula>COUNTIF(l_Feries,$K6)</formula>
    </cfRule>
  </conditionalFormatting>
  <conditionalFormatting sqref="J20:P26">
    <cfRule type="expression" dxfId="3" priority="5">
      <formula>$J$20=""</formula>
    </cfRule>
  </conditionalFormatting>
  <conditionalFormatting sqref="R15:T16">
    <cfRule type="expression" dxfId="2" priority="4">
      <formula>$R15=""</formula>
    </cfRule>
  </conditionalFormatting>
  <conditionalFormatting sqref="T11:T16">
    <cfRule type="cellIs" dxfId="1" priority="8" operator="lessThan">
      <formula>0</formula>
    </cfRule>
  </conditionalFormatting>
  <conditionalFormatting sqref="U11:U14">
    <cfRule type="cellIs" dxfId="0" priority="7" operator="lessThan">
      <formula>0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pinner 1">
              <controlPr defaultSize="0" autoPict="0">
                <anchor moveWithCells="1" sizeWithCells="1">
                  <from>
                    <xdr:col>4</xdr:col>
                    <xdr:colOff>30480</xdr:colOff>
                    <xdr:row>1</xdr:row>
                    <xdr:rowOff>106680</xdr:rowOff>
                  </from>
                  <to>
                    <xdr:col>4</xdr:col>
                    <xdr:colOff>236220</xdr:colOff>
                    <xdr:row>1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D0A5309-05B9-4D22-966E-59F5ED03D681}">
          <x14:formula1>
            <xm:f>Paramètres!$B$3:$B$14</xm:f>
          </x14:formula1>
          <xm:sqref>G2:H2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95B95-42FE-46B5-B807-98CD11251E1F}">
  <dimension ref="B2:H15"/>
  <sheetViews>
    <sheetView showGridLines="0" tabSelected="1" workbookViewId="0">
      <selection activeCell="G3" sqref="G3"/>
    </sheetView>
  </sheetViews>
  <sheetFormatPr baseColWidth="10" defaultRowHeight="14.4" x14ac:dyDescent="0.3"/>
  <cols>
    <col min="1" max="1" width="3.77734375" customWidth="1"/>
    <col min="2" max="2" width="13.77734375" customWidth="1"/>
    <col min="3" max="3" width="3.77734375" customWidth="1"/>
    <col min="4" max="4" width="20.77734375" customWidth="1"/>
    <col min="5" max="5" width="13.77734375" customWidth="1"/>
  </cols>
  <sheetData>
    <row r="2" spans="2:8" x14ac:dyDescent="0.3">
      <c r="B2" s="16" t="s">
        <v>16</v>
      </c>
      <c r="D2" s="16" t="s">
        <v>44</v>
      </c>
      <c r="E2" s="17" t="s">
        <v>29</v>
      </c>
    </row>
    <row r="3" spans="2:8" x14ac:dyDescent="0.3">
      <c r="B3" s="16" t="s">
        <v>17</v>
      </c>
      <c r="D3" s="16" t="s">
        <v>30</v>
      </c>
      <c r="E3" s="18">
        <f>DATE(_An,1,1)</f>
        <v>43465</v>
      </c>
    </row>
    <row r="4" spans="2:8" x14ac:dyDescent="0.3">
      <c r="B4" s="16" t="s">
        <v>18</v>
      </c>
      <c r="D4" s="16" t="s">
        <v>31</v>
      </c>
      <c r="E4" s="18">
        <f>FLOOR(DAY(MINUTE(_An/38)/2+56)&amp;"/5/"&amp;_An,7)-34</f>
        <v>43562</v>
      </c>
      <c r="G4" s="11"/>
    </row>
    <row r="5" spans="2:8" x14ac:dyDescent="0.3">
      <c r="B5" s="16" t="s">
        <v>19</v>
      </c>
      <c r="D5" s="16" t="s">
        <v>32</v>
      </c>
      <c r="E5" s="18">
        <f>DatePaques+1</f>
        <v>43563</v>
      </c>
      <c r="G5" s="11">
        <f>FLOOR(DAY(MINUTE(_An/38)/2+56)&amp;"/5/"&amp;_An,7)-34</f>
        <v>43562</v>
      </c>
      <c r="H5" t="str">
        <f t="shared" ref="H5:H7" ca="1" si="0">_xlfn.FORMULATEXT(G5)</f>
        <v>=PLANCHER(JOUR(MINUTE(_An/38)/2+56)&amp;"/5/"&amp;_An;7)-34</v>
      </c>
    </row>
    <row r="6" spans="2:8" x14ac:dyDescent="0.3">
      <c r="B6" s="16" t="s">
        <v>20</v>
      </c>
      <c r="D6" s="16" t="s">
        <v>33</v>
      </c>
      <c r="E6" s="18">
        <f>DATE(_An,5,1)</f>
        <v>43585</v>
      </c>
      <c r="G6" s="11">
        <f>ROUND(DATE(_An,4,MOD(234-11*MOD(_An,19),30))/7,0)*7-6</f>
        <v>43562</v>
      </c>
      <c r="H6" t="str">
        <f t="shared" ca="1" si="0"/>
        <v>=ARRONDI(DATE(_An;4;MOD(234-11*MOD(_An;19);30))/7;0)*7-6</v>
      </c>
    </row>
    <row r="7" spans="2:8" x14ac:dyDescent="0.3">
      <c r="B7" s="16" t="s">
        <v>21</v>
      </c>
      <c r="D7" s="16" t="s">
        <v>34</v>
      </c>
      <c r="E7" s="18">
        <f>DATE(_An,5,8)</f>
        <v>43592</v>
      </c>
      <c r="G7" s="11">
        <f>ROUND((DAY(MINUTE(_An/38)/2+55)&amp;"/4/"&amp;_An)/7,)*7-6</f>
        <v>43562</v>
      </c>
      <c r="H7" t="str">
        <f t="shared" ca="1" si="0"/>
        <v>=ARRONDI((JOUR(MINUTE(_An/38)/2+55)&amp;"/4/"&amp;_An)/7;)*7-6</v>
      </c>
    </row>
    <row r="8" spans="2:8" x14ac:dyDescent="0.3">
      <c r="B8" s="16" t="s">
        <v>22</v>
      </c>
      <c r="D8" s="16" t="s">
        <v>35</v>
      </c>
      <c r="E8" s="18">
        <f>DatePaques+39</f>
        <v>43601</v>
      </c>
    </row>
    <row r="9" spans="2:8" x14ac:dyDescent="0.3">
      <c r="B9" s="16" t="s">
        <v>23</v>
      </c>
      <c r="D9" s="16" t="s">
        <v>36</v>
      </c>
      <c r="E9" s="18">
        <f>DatePaques+49</f>
        <v>43611</v>
      </c>
    </row>
    <row r="10" spans="2:8" x14ac:dyDescent="0.3">
      <c r="B10" s="16" t="s">
        <v>24</v>
      </c>
      <c r="D10" s="16" t="s">
        <v>37</v>
      </c>
      <c r="E10" s="18">
        <f>DatePaques+50</f>
        <v>43612</v>
      </c>
    </row>
    <row r="11" spans="2:8" x14ac:dyDescent="0.3">
      <c r="B11" s="16" t="s">
        <v>25</v>
      </c>
      <c r="D11" s="16" t="s">
        <v>38</v>
      </c>
      <c r="E11" s="18">
        <f>DATE(_An,7,14)</f>
        <v>43659</v>
      </c>
    </row>
    <row r="12" spans="2:8" x14ac:dyDescent="0.3">
      <c r="B12" s="16" t="s">
        <v>26</v>
      </c>
      <c r="D12" s="16" t="s">
        <v>39</v>
      </c>
      <c r="E12" s="18">
        <f>DATE(_An,8,15)</f>
        <v>43691</v>
      </c>
    </row>
    <row r="13" spans="2:8" x14ac:dyDescent="0.3">
      <c r="B13" s="16" t="s">
        <v>27</v>
      </c>
      <c r="D13" s="16" t="s">
        <v>40</v>
      </c>
      <c r="E13" s="18">
        <f>DATE(_An,11,1)</f>
        <v>43769</v>
      </c>
    </row>
    <row r="14" spans="2:8" x14ac:dyDescent="0.3">
      <c r="B14" s="16" t="s">
        <v>28</v>
      </c>
      <c r="D14" s="16" t="s">
        <v>41</v>
      </c>
      <c r="E14" s="18">
        <f>DATE(_An,11,11)</f>
        <v>43779</v>
      </c>
    </row>
    <row r="15" spans="2:8" x14ac:dyDescent="0.3">
      <c r="D15" s="16" t="s">
        <v>42</v>
      </c>
      <c r="E15" s="18">
        <f>DATE(_An,12,25)</f>
        <v>43823</v>
      </c>
    </row>
  </sheetData>
  <phoneticPr fontId="1" type="noConversion"/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Décembre</vt:lpstr>
      <vt:lpstr>Paramètres</vt:lpstr>
      <vt:lpstr>_An</vt:lpstr>
      <vt:lpstr>_Mois</vt:lpstr>
      <vt:lpstr>DatePaques</vt:lpstr>
      <vt:lpstr>l_Feries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Bureau Etude</dc:creator>
  <cp:keywords/>
  <dc:description/>
  <cp:lastModifiedBy>Damaste .</cp:lastModifiedBy>
  <cp:revision/>
  <dcterms:created xsi:type="dcterms:W3CDTF">2023-09-13T11:15:30Z</dcterms:created>
  <dcterms:modified xsi:type="dcterms:W3CDTF">2023-12-08T01:02:21Z</dcterms:modified>
  <cp:category/>
  <cp:contentStatus/>
</cp:coreProperties>
</file>