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01602120-E09B-4748-8ADD-DE4E0DD21015}" xr6:coauthVersionLast="47" xr6:coauthVersionMax="47" xr10:uidLastSave="{00000000-0000-0000-0000-000000000000}"/>
  <bookViews>
    <workbookView xWindow="-108" yWindow="-108" windowWidth="23256" windowHeight="12576" activeTab="1" xr2:uid="{690EFCF9-6B77-4028-A2E7-6C671E75459F}"/>
  </bookViews>
  <sheets>
    <sheet name="Saisie" sheetId="1" r:id="rId1"/>
    <sheet name="BdD" sheetId="7" r:id="rId2"/>
    <sheet name="Config" sheetId="3" r:id="rId3"/>
  </sheets>
  <functionGroups builtInGroupCount="19"/>
  <definedNames>
    <definedName name="_NL">t_NumLigne[Num ligne]</definedName>
    <definedName name="_StockActualisé">Saisie!$H$15</definedName>
    <definedName name="_StockDispo">Saisie!$H$12</definedName>
    <definedName name="fc_Date">Saisie!$H$5</definedName>
    <definedName name="fc_Montant">Saisie!$H$14</definedName>
    <definedName name="fc_Nom">Saisie!$H$6</definedName>
    <definedName name="fc_NumLot">Saisie!$H$8</definedName>
    <definedName name="fc_Poids">Saisie!$H$10</definedName>
    <definedName name="fc_Prix">Saisie!$H$11</definedName>
    <definedName name="fc_Produit">Saisie!$H$9</definedName>
    <definedName name="fc_Quantite">Saisie!$H$13</definedName>
    <definedName name="fc_Statut">Saisie!$H$7</definedName>
    <definedName name="l_Choix">t_Choix[listes de choix]</definedName>
    <definedName name="l_Client">#REF!</definedName>
    <definedName name="l_Poids">t_Poids[Poids]</definedName>
    <definedName name="l_Prix">t_Prix[Prix]</definedName>
    <definedName name="l_Statut">t_Statut[Statut]</definedName>
    <definedName name="Miel">Config!$F$3:$F$6</definedName>
    <definedName name="Poids">Config!$H$3:$H$5</definedName>
    <definedName name="Statut">Config!$J$3:$J$7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1" i="1" l="1" a="1"/>
  <c r="H11" i="1" s="1"/>
  <c r="L2" i="3" l="1" a="1"/>
  <c r="L2" i="3" s="1"/>
  <c r="N5" i="7"/>
  <c r="Q5" i="7"/>
  <c r="R5" i="7" l="1"/>
  <c r="F5" i="7"/>
  <c r="F6" i="7"/>
  <c r="F7" i="7"/>
  <c r="F8" i="7"/>
  <c r="F9" i="7"/>
  <c r="F10" i="7"/>
  <c r="F11" i="7"/>
  <c r="F12" i="7"/>
  <c r="F13" i="7"/>
  <c r="F14" i="7"/>
  <c r="F15" i="7"/>
  <c r="F4" i="7"/>
  <c r="V15" i="7"/>
  <c r="W15" i="7" s="1"/>
  <c r="V13" i="7"/>
  <c r="W13" i="7" s="1"/>
  <c r="V7" i="7"/>
  <c r="W7" i="7" s="1"/>
  <c r="V5" i="7"/>
  <c r="W5" i="7" s="1"/>
  <c r="V11" i="7"/>
  <c r="W11" i="7" s="1"/>
  <c r="V4" i="7"/>
  <c r="W4" i="7" s="1"/>
  <c r="V6" i="7"/>
  <c r="W6" i="7" s="1"/>
  <c r="H14" i="1"/>
  <c r="H12" i="1" a="1"/>
  <c r="H12" i="1" s="1"/>
  <c r="H15" i="1" s="1"/>
  <c r="V14" i="7"/>
  <c r="W14" i="7" s="1"/>
  <c r="F16" i="7" l="1"/>
  <c r="V12" i="7"/>
  <c r="W12" i="7" s="1"/>
  <c r="V9" i="7"/>
  <c r="W9" i="7" s="1"/>
  <c r="V10" i="7"/>
  <c r="W10" i="7" s="1"/>
  <c r="V8" i="7"/>
  <c r="W8" i="7" s="1"/>
  <c r="W16" i="7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<sst xmlns="http://schemas.openxmlformats.org/spreadsheetml/2006/main" count="90" uniqueCount="32">
  <si>
    <t>Acacia</t>
  </si>
  <si>
    <t>Crémeux</t>
  </si>
  <si>
    <t>Été</t>
  </si>
  <si>
    <t>Printemps</t>
  </si>
  <si>
    <t>Prix</t>
  </si>
  <si>
    <t>Poids</t>
  </si>
  <si>
    <t>N° Lot</t>
  </si>
  <si>
    <t>Nom</t>
  </si>
  <si>
    <t>Miel</t>
  </si>
  <si>
    <t>listes de choix</t>
  </si>
  <si>
    <t>Montant</t>
  </si>
  <si>
    <t>Stock disponible</t>
  </si>
  <si>
    <t>Statut</t>
  </si>
  <si>
    <t>Entrée</t>
  </si>
  <si>
    <t>Vente</t>
  </si>
  <si>
    <t>Offert</t>
  </si>
  <si>
    <t>Quantité</t>
  </si>
  <si>
    <t>Produit</t>
  </si>
  <si>
    <t>https://forum.excel-pratique.com/excel/stock-miel-du-05-03-2023-181967</t>
  </si>
  <si>
    <t>Date</t>
  </si>
  <si>
    <t>Stock actualisé</t>
  </si>
  <si>
    <t>Mvt</t>
  </si>
  <si>
    <t>Stock initial</t>
  </si>
  <si>
    <t>Mouvements</t>
  </si>
  <si>
    <t>Stock final</t>
  </si>
  <si>
    <t>Total</t>
  </si>
  <si>
    <t>Prix Stock Initial</t>
  </si>
  <si>
    <t>Prix Stock Final</t>
  </si>
  <si>
    <t>source ligne déroulante</t>
  </si>
  <si>
    <t>https://www.developpez.com/actu/314120/Exclusivite-Excel-365-liste-deroulante-intuitive-dans-une-cellule-sans-VBA-liste-de-validation-par-Pierre-Fauconnier/</t>
  </si>
  <si>
    <t>Index</t>
  </si>
  <si>
    <t>Num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</si>
</sst>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[$-F800]dddd\,\ mmmm\ dd\,\ yyyy"/>
  </numFmts>
  <fonts count="8">
    <font>
      <sz val="14"/>
      <color theme="1"/>
      <name val="Calibri"/>
      <family val="2"/>
    </font>
    <font>
      <sz val="14"/>
      <color theme="1"/>
      <name val="Calibri"/>
      <family val="2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4"/>
      <color theme="10"/>
      <name val="Calibri"/>
      <family val="2"/>
    </font>
    <font>
      <b/>
      <sz val="14"/>
      <color theme="1"/>
      <name val="Calibri"/>
      <family val="2"/>
    </font>
    <font>
      <b/>
      <sz val="16"/>
      <color theme="7" tint="-0.499984740745262"/>
      <name val="Calibri"/>
      <family val="2"/>
      <scheme val="minor"/>
    </font>
    <font>
      <sz val="10"/>
      <color theme="1"/>
      <name val="Arial Unicode MS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7" tint="-0.499984740745262"/>
      </bottom>
      <diagonal/>
    </border>
    <border>
      <left/>
      <right/>
      <top style="thin">
        <color theme="7" tint="-0.499984740745262"/>
      </top>
      <bottom style="thin">
        <color theme="7" tint="-0.499984740745262"/>
      </bottom>
      <diagonal/>
    </border>
    <border>
      <left/>
      <right/>
      <top style="thin">
        <color theme="7" tint="-0.499984740745262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5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44" fontId="2" fillId="0" borderId="0" xfId="1" applyFont="1" applyAlignment="1">
      <alignment horizontal="right" vertical="center"/>
    </xf>
    <xf numFmtId="44" fontId="2" fillId="0" borderId="0" xfId="1" applyFont="1" applyAlignment="1">
      <alignment vertical="center"/>
    </xf>
    <xf numFmtId="0" fontId="0" fillId="0" borderId="0" xfId="0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3" fontId="2" fillId="0" borderId="0" xfId="0" applyNumberFormat="1" applyFont="1" applyAlignment="1">
      <alignment horizontal="right" vertical="center" indent="1"/>
    </xf>
    <xf numFmtId="0" fontId="3" fillId="0" borderId="6" xfId="0" applyFont="1" applyBorder="1" applyAlignment="1">
      <alignment horizontal="left" vertical="center" indent="1"/>
    </xf>
    <xf numFmtId="0" fontId="2" fillId="5" borderId="9" xfId="0" applyFont="1" applyFill="1" applyBorder="1" applyAlignment="1">
      <alignment horizontal="left" vertical="center" indent="1"/>
    </xf>
    <xf numFmtId="0" fontId="2" fillId="3" borderId="9" xfId="0" applyFont="1" applyFill="1" applyBorder="1" applyAlignment="1">
      <alignment horizontal="left" vertical="center" indent="1"/>
    </xf>
    <xf numFmtId="0" fontId="2" fillId="4" borderId="9" xfId="0" applyFont="1" applyFill="1" applyBorder="1" applyAlignment="1">
      <alignment horizontal="left" vertical="center" indent="1"/>
    </xf>
    <xf numFmtId="0" fontId="2" fillId="2" borderId="9" xfId="0" applyFont="1" applyFill="1" applyBorder="1" applyAlignment="1">
      <alignment horizontal="left" vertical="center" indent="1"/>
    </xf>
    <xf numFmtId="0" fontId="2" fillId="2" borderId="5" xfId="0" applyFont="1" applyFill="1" applyBorder="1" applyAlignment="1">
      <alignment horizontal="left" vertical="center" indent="1"/>
    </xf>
    <xf numFmtId="3" fontId="2" fillId="5" borderId="1" xfId="0" applyNumberFormat="1" applyFont="1" applyFill="1" applyBorder="1" applyAlignment="1">
      <alignment horizontal="right" vertical="center" indent="1"/>
    </xf>
    <xf numFmtId="3" fontId="2" fillId="3" borderId="1" xfId="0" applyNumberFormat="1" applyFont="1" applyFill="1" applyBorder="1" applyAlignment="1">
      <alignment horizontal="right" vertical="center" indent="1"/>
    </xf>
    <xf numFmtId="3" fontId="2" fillId="4" borderId="1" xfId="0" applyNumberFormat="1" applyFont="1" applyFill="1" applyBorder="1" applyAlignment="1">
      <alignment horizontal="right" vertical="center" indent="1"/>
    </xf>
    <xf numFmtId="3" fontId="2" fillId="2" borderId="1" xfId="0" applyNumberFormat="1" applyFont="1" applyFill="1" applyBorder="1" applyAlignment="1">
      <alignment horizontal="right" vertical="center" indent="1"/>
    </xf>
    <xf numFmtId="3" fontId="2" fillId="2" borderId="3" xfId="0" applyNumberFormat="1" applyFont="1" applyFill="1" applyBorder="1" applyAlignment="1">
      <alignment horizontal="right" vertical="center" indent="1"/>
    </xf>
    <xf numFmtId="164" fontId="2" fillId="5" borderId="8" xfId="0" applyNumberFormat="1" applyFont="1" applyFill="1" applyBorder="1" applyAlignment="1">
      <alignment horizontal="right" vertical="center" indent="1"/>
    </xf>
    <xf numFmtId="164" fontId="2" fillId="3" borderId="8" xfId="0" applyNumberFormat="1" applyFont="1" applyFill="1" applyBorder="1" applyAlignment="1">
      <alignment horizontal="right" vertical="center" indent="1"/>
    </xf>
    <xf numFmtId="164" fontId="2" fillId="4" borderId="8" xfId="1" applyNumberFormat="1" applyFont="1" applyFill="1" applyBorder="1" applyAlignment="1">
      <alignment horizontal="right" vertical="center" indent="1"/>
    </xf>
    <xf numFmtId="164" fontId="2" fillId="2" borderId="8" xfId="1" applyNumberFormat="1" applyFont="1" applyFill="1" applyBorder="1" applyAlignment="1">
      <alignment horizontal="right" vertical="center" indent="1"/>
    </xf>
    <xf numFmtId="164" fontId="2" fillId="2" borderId="4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right" vertical="center" indent="1"/>
    </xf>
    <xf numFmtId="164" fontId="0" fillId="0" borderId="0" xfId="0" applyNumberFormat="1" applyAlignment="1">
      <alignment horizontal="right" vertical="center" indent="1"/>
    </xf>
    <xf numFmtId="0" fontId="4" fillId="0" borderId="0" xfId="2" applyAlignment="1">
      <alignment vertical="center"/>
    </xf>
    <xf numFmtId="0" fontId="2" fillId="2" borderId="11" xfId="0" applyFont="1" applyFill="1" applyBorder="1" applyAlignment="1">
      <alignment horizontal="left" vertical="center" indent="1"/>
    </xf>
    <xf numFmtId="3" fontId="2" fillId="2" borderId="11" xfId="0" applyNumberFormat="1" applyFont="1" applyFill="1" applyBorder="1" applyAlignment="1">
      <alignment horizontal="left" vertical="center" indent="1"/>
    </xf>
    <xf numFmtId="164" fontId="2" fillId="2" borderId="11" xfId="0" applyNumberFormat="1" applyFont="1" applyFill="1" applyBorder="1" applyAlignment="1">
      <alignment horizontal="left" vertical="center" indent="1"/>
    </xf>
    <xf numFmtId="0" fontId="2" fillId="2" borderId="12" xfId="0" applyFont="1" applyFill="1" applyBorder="1" applyAlignment="1">
      <alignment horizontal="left" vertical="center" indent="1"/>
    </xf>
    <xf numFmtId="0" fontId="6" fillId="6" borderId="10" xfId="0" applyFont="1" applyFill="1" applyBorder="1" applyAlignment="1">
      <alignment horizontal="left" vertical="center" indent="1"/>
    </xf>
    <xf numFmtId="0" fontId="6" fillId="6" borderId="11" xfId="0" applyFont="1" applyFill="1" applyBorder="1" applyAlignment="1">
      <alignment horizontal="left" vertical="center" indent="1"/>
    </xf>
    <xf numFmtId="0" fontId="6" fillId="6" borderId="12" xfId="0" applyFont="1" applyFill="1" applyBorder="1" applyAlignment="1">
      <alignment horizontal="left" vertical="center" indent="1"/>
    </xf>
    <xf numFmtId="14" fontId="0" fillId="0" borderId="0" xfId="0" applyNumberFormat="1" applyAlignment="1">
      <alignment horizontal="center" vertical="center"/>
    </xf>
    <xf numFmtId="3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14" fontId="0" fillId="0" borderId="0" xfId="0" applyNumberFormat="1" applyAlignment="1">
      <alignment vertical="center"/>
    </xf>
    <xf numFmtId="7" fontId="0" fillId="0" borderId="0" xfId="0" applyNumberFormat="1" applyAlignment="1">
      <alignment horizontal="right" vertical="center" indent="1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165" fontId="2" fillId="2" borderId="10" xfId="0" applyNumberFormat="1" applyFont="1" applyFill="1" applyBorder="1" applyAlignment="1">
      <alignment horizontal="left" vertical="center" indent="1"/>
    </xf>
    <xf numFmtId="0" fontId="0" fillId="0" borderId="0" xfId="0" applyAlignment="1">
      <alignment horizontal="right" vertical="center" indent="1"/>
    </xf>
    <xf numFmtId="44" fontId="0" fillId="0" borderId="0" xfId="1" applyFont="1" applyAlignment="1">
      <alignment horizontal="right" vertical="center" indent="1"/>
    </xf>
    <xf numFmtId="44" fontId="0" fillId="0" borderId="0" xfId="0" applyNumberFormat="1" applyAlignment="1">
      <alignment horizontal="right" vertical="center" indent="1"/>
    </xf>
    <xf numFmtId="44" fontId="0" fillId="0" borderId="0" xfId="1" applyFont="1" applyAlignment="1">
      <alignment vertical="center"/>
    </xf>
    <xf numFmtId="7" fontId="0" fillId="0" borderId="0" xfId="0" applyNumberFormat="1" applyAlignment="1">
      <alignment vertical="center"/>
    </xf>
    <xf numFmtId="0" fontId="7" fillId="0" borderId="0" xfId="0" applyFont="1" applyAlignment="1">
      <alignment horizontal="left" vertical="center" indent="1"/>
    </xf>
  </cellXfs>
  <cellStyles count="3">
    <cellStyle name="Lien hypertexte" xfId="2" builtinId="8"/>
    <cellStyle name="Monétaire" xfId="1" builtinId="4"/>
    <cellStyle name="Normal" xfId="0" builtinId="0"/>
  </cellStyles>
  <dxfs count="70">
    <dxf>
      <numFmt numFmtId="3" formatCode="#,##0"/>
      <alignment horizontal="right" vertical="center" textRotation="0" wrapText="0" indent="1" justifyLastLine="0" shrinkToFit="0" readingOrder="0"/>
    </dxf>
    <dxf>
      <numFmt numFmtId="11" formatCode="#,##0.00\ &quot;€&quot;;\-#,##0.00\ &quot;€&quot;"/>
      <alignment horizontal="right" vertical="center" textRotation="0" wrapText="0" indent="1" justifyLastLine="0" shrinkToFit="0" readingOrder="0"/>
    </dxf>
    <dxf>
      <numFmt numFmtId="3" formatCode="#,##0"/>
      <alignment horizontal="right" vertical="center" textRotation="0" wrapText="0" indent="1" justifyLastLine="0" shrinkToFit="0" readingOrder="0"/>
    </dxf>
    <dxf>
      <numFmt numFmtId="164" formatCode="#,##0.00\ &quot;€&quot;"/>
      <alignment horizontal="right" vertical="center" textRotation="0" wrapText="0" indent="1" justifyLastLine="0" shrinkToFit="0" readingOrder="0"/>
    </dxf>
    <dxf>
      <numFmt numFmtId="3" formatCode="#,##0"/>
      <alignment horizontal="righ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numFmt numFmtId="164" formatCode="#,##0.00\ &quot;€&quot;"/>
      <alignment horizontal="general" vertical="center" textRotation="0" wrapText="0" indent="0" justifyLastLine="0" shrinkToFit="0" readingOrder="0"/>
    </dxf>
    <dxf>
      <alignment horizontal="right" vertical="center" textRotation="0" wrapText="0" indent="1" justifyLastLine="0" shrinkToFit="0" readingOrder="0"/>
    </dxf>
    <dxf>
      <alignment horizontal="right" vertical="center" textRotation="0" wrapText="0" indent="1" justifyLastLine="0" shrinkToFit="0" readingOrder="0"/>
    </dxf>
    <dxf>
      <alignment horizontal="righ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border diagonalUp="0" diagonalDown="0">
        <left/>
        <right/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7" tint="0.5999938962981048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7" tint="0.5999938962981048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left" vertical="center" textRotation="0" wrapText="0" indent="1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34" formatCode="_-* #,##0.00\ &quot;€&quot;_-;\-* #,##0.00\ &quot;€&quot;_-;_-* &quot;-&quot;??\ &quot;€&quot;_-;_-@_-"/>
      <alignment horizontal="right" vertical="center" textRotation="0" wrapText="0" indent="1" justifyLastLine="0" shrinkToFit="0" readingOrder="0"/>
    </dxf>
    <dxf>
      <alignment horizontal="right" vertical="center" textRotation="0" wrapText="0" indent="1" justifyLastLine="0" shrinkToFit="0" readingOrder="0"/>
    </dxf>
    <dxf>
      <alignment horizontal="right" vertical="center" textRotation="0" wrapText="0" indent="1" justifyLastLine="0" shrinkToFit="0" readingOrder="0"/>
    </dxf>
    <dxf>
      <numFmt numFmtId="3" formatCode="#,##0"/>
      <alignment horizontal="right" vertical="center" textRotation="0" wrapText="0" indent="1" justifyLastLine="0" shrinkToFit="0" readingOrder="0"/>
    </dxf>
    <dxf>
      <alignment horizontal="right" vertical="center" textRotation="0" wrapText="0" indent="1" justifyLastLine="0" shrinkToFit="0" readingOrder="0"/>
    </dxf>
    <dxf>
      <numFmt numFmtId="3" formatCode="#,##0"/>
      <alignment horizontal="righ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3" formatCode="#,##0"/>
      <alignment horizontal="right" vertical="center" textRotation="0" wrapText="0" indent="1" justifyLastLine="0" shrinkToFit="0" readingOrder="0"/>
    </dxf>
    <dxf>
      <alignment horizontal="right" vertical="center" textRotation="0" wrapText="0" indent="1" justifyLastLine="0" shrinkToFit="0" readingOrder="0"/>
    </dxf>
    <dxf>
      <numFmt numFmtId="3" formatCode="#,##0"/>
      <alignment horizontal="right" vertical="center" textRotation="0" wrapText="0" indent="1" justifyLastLine="0" shrinkToFit="0" readingOrder="0"/>
    </dxf>
    <dxf>
      <numFmt numFmtId="164" formatCode="#,##0.00\ &quot;€&quot;"/>
      <alignment horizontal="right" vertical="center" textRotation="0" wrapText="0" indent="1" justifyLastLine="0" shrinkToFit="0" readingOrder="0"/>
    </dxf>
    <dxf>
      <numFmt numFmtId="3" formatCode="#,##0"/>
      <alignment horizontal="righ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64" formatCode="#,##0.00\ &quot;€&quot;"/>
      <alignment horizontal="right" vertical="center" textRotation="0" wrapText="0" indent="1" justifyLastLine="0" shrinkToFit="0" readingOrder="0"/>
    </dxf>
    <dxf>
      <numFmt numFmtId="3" formatCode="#,##0"/>
      <alignment horizontal="right" vertical="center" textRotation="0" wrapText="0" indent="1" justifyLastLine="0" shrinkToFit="0" readingOrder="0"/>
    </dxf>
    <dxf>
      <numFmt numFmtId="3" formatCode="#,##0"/>
      <alignment horizontal="righ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FFFF"/>
      <color rgb="FFFF66FF"/>
      <color rgb="FF00FF00"/>
      <color rgb="FF44E93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alcChain" Target="calcChain.xml"/><Relationship Id="rId5" Type="http://schemas.openxmlformats.org/officeDocument/2006/relationships/styles" Target="styles.xml"/><Relationship Id="rId10" Type="http://schemas.microsoft.com/office/2017/06/relationships/rdRichValueTypes" Target="richData/rdRichValueTypes.xml"/><Relationship Id="rId4" Type="http://schemas.openxmlformats.org/officeDocument/2006/relationships/theme" Target="theme/theme1.xml"/><Relationship Id="rId9" Type="http://schemas.microsoft.com/office/2017/06/relationships/rdRichValueStructure" Target="richData/rdrichvaluestructure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236220</xdr:colOff>
          <xdr:row>0</xdr:row>
          <xdr:rowOff>68580</xdr:rowOff>
        </xdr:from>
        <xdr:to>
          <xdr:col>6</xdr:col>
          <xdr:colOff>1676400</xdr:colOff>
          <xdr:row>1</xdr:row>
          <xdr:rowOff>160020</xdr:rowOff>
        </xdr:to>
        <xdr:sp macro="" textlink="">
          <xdr:nvSpPr>
            <xdr:cNvPr id="1032" name="btnAjout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236220</xdr:colOff>
          <xdr:row>1</xdr:row>
          <xdr:rowOff>236220</xdr:rowOff>
        </xdr:from>
        <xdr:to>
          <xdr:col>6</xdr:col>
          <xdr:colOff>1676400</xdr:colOff>
          <xdr:row>3</xdr:row>
          <xdr:rowOff>68580</xdr:rowOff>
        </xdr:to>
        <xdr:sp macro="" textlink="">
          <xdr:nvSpPr>
            <xdr:cNvPr id="1033" name="btnModif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236220</xdr:colOff>
          <xdr:row>3</xdr:row>
          <xdr:rowOff>137160</xdr:rowOff>
        </xdr:from>
        <xdr:to>
          <xdr:col>6</xdr:col>
          <xdr:colOff>1676400</xdr:colOff>
          <xdr:row>3</xdr:row>
          <xdr:rowOff>495300</xdr:rowOff>
        </xdr:to>
        <xdr:sp macro="" textlink="">
          <xdr:nvSpPr>
            <xdr:cNvPr id="1034" name="btnSuppr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13</v>
    <v>3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76EEFFD-7B0E-4B16-AE81-B87C763D2EB2}" name="t_StockInitial" displayName="t_StockInitial" ref="B3:F16" totalsRowCount="1" headerRowDxfId="69" dataDxfId="68">
  <autoFilter ref="B3:F15" xr:uid="{876EEFFD-7B0E-4B16-AE81-B87C763D2EB2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E89F3BA5-9A98-44E4-AD6C-CED816967E7E}" name="Produit" totalsRowLabel="Total" dataDxfId="67" totalsRowDxfId="18"/>
    <tableColumn id="2" xr3:uid="{6B5D069E-FCCE-4EE8-AE59-9D6EE71893B2}" name="Poids" dataDxfId="66" totalsRowDxfId="17"/>
    <tableColumn id="3" xr3:uid="{D62F685C-518E-499C-B684-5F8806EFCCD9}" name="Quantité" dataDxfId="65" totalsRowDxfId="16"/>
    <tableColumn id="4" xr3:uid="{95730DFD-F952-43DC-96E1-6B34AA2DD572}" name="Prix" dataDxfId="64" totalsRowDxfId="15"/>
    <tableColumn id="5" xr3:uid="{59555BC9-E367-4D81-B6F8-49C18B389D8A}" name="Prix Stock Initial" totalsRowFunction="sum" dataDxfId="63" totalsRowDxfId="14">
      <calculatedColumnFormula>E4*D4</calculatedColumnFormula>
    </tableColumn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746E2D4A-17F2-49C3-A2E0-F038051F0669}" name="t_Mouvement" displayName="t_Mouvement" ref="H3:R5" insertRow="1" totalsRowCount="1" headerRowDxfId="62" dataDxfId="61">
  <autoFilter ref="H3:R4" xr:uid="{746E2D4A-17F2-49C3-A2E0-F038051F066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1" xr3:uid="{D539432A-DC69-4DD8-8094-6AD5779E407E}" name="Index" dataDxfId="60" totalsRowDxfId="10">
      <calculatedColumnFormula>IF(t_Mouvement[[#This Row],[Date]]&lt;&gt;"",ROW()-3,"")</calculatedColumnFormula>
    </tableColumn>
    <tableColumn id="1" xr3:uid="{8CEF2FC3-ACDD-4FB0-B9B8-878CB4FDE7A8}" name="Date" totalsRowLabel="Total" dataDxfId="59" totalsRowDxfId="9"/>
    <tableColumn id="2" xr3:uid="{C6D5AEB8-A5C4-48D9-B387-19BEF7D341F2}" name="Nom" dataDxfId="58" totalsRowDxfId="8"/>
    <tableColumn id="3" xr3:uid="{8B263247-2E6A-47E7-B740-32CFAD82F3D3}" name="Statut" dataDxfId="57" totalsRowDxfId="7"/>
    <tableColumn id="4" xr3:uid="{444EB392-9FFC-4071-9E27-99838513F0B9}" name="N° Lot" dataDxfId="56" totalsRowDxfId="6"/>
    <tableColumn id="5" xr3:uid="{0CF61BEE-B7C2-4CAB-B1FA-DD16C08C57AD}" name="Produit" dataDxfId="55" totalsRowDxfId="5"/>
    <tableColumn id="6" xr3:uid="{F29C3667-F773-4FC0-B445-8A0A0FAE4FF0}" name="Poids" totalsRowFunction="sum" dataDxfId="54" totalsRowDxfId="4"/>
    <tableColumn id="7" xr3:uid="{09CF83C3-A304-4347-AE48-B0918EF9908E}" name="Prix" dataDxfId="53" totalsRowDxfId="3"/>
    <tableColumn id="8" xr3:uid="{A86F98AA-9315-475C-8F6C-B81C938087EF}" name="Quantité" dataDxfId="52" totalsRowDxfId="2"/>
    <tableColumn id="9" xr3:uid="{C160BE96-1DB8-4446-A11E-4C09C4043F5B}" name="Montant" totalsRowFunction="sum" dataDxfId="51" totalsRowDxfId="1"/>
    <tableColumn id="10" xr3:uid="{8BB034E7-DE3D-461C-AFA6-3514A33EE684}" name="Mvt" totalsRowFunction="sum" dataDxfId="50" totalsRowDxfId="0">
      <calculatedColumnFormula>IF(t_Mouvement[[#This Row],[Statut]]&lt;&gt;"",IF(t_Mouvement[[#This Row],[Statut]]="Entrée",t_Mouvement[[#This Row],[Quantité]],t_Mouvement[[#This Row],[Quantité]]*-1),"")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6F7B788-3305-41DE-B983-B23BCC5F0289}" name="t_StockFinal" displayName="t_StockFinal" ref="T3:W16" totalsRowCount="1" headerRowDxfId="49" dataDxfId="48">
  <autoFilter ref="T3:W15" xr:uid="{F6F7B788-3305-41DE-B983-B23BCC5F0289}">
    <filterColumn colId="0" hiddenButton="1"/>
    <filterColumn colId="1" hiddenButton="1"/>
    <filterColumn colId="2" hiddenButton="1"/>
    <filterColumn colId="3" hiddenButton="1"/>
  </autoFilter>
  <tableColumns count="4">
    <tableColumn id="1" xr3:uid="{856A20C4-74DB-4E6A-9EFC-3DA37E5685B0}" name="Produit" totalsRowLabel="Total" dataDxfId="47" totalsRowDxfId="46"/>
    <tableColumn id="2" xr3:uid="{E43DCB9B-2273-4DB5-BD41-CA22A4AD9887}" name="Poids" dataDxfId="45" totalsRowDxfId="44"/>
    <tableColumn id="4" xr3:uid="{C46EBE50-C8BF-4D1F-A357-A45024F9A7A1}" name="Quantité" dataDxfId="43" totalsRowDxfId="42">
      <calculatedColumnFormula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calculatedColumnFormula>
    </tableColumn>
    <tableColumn id="3" xr3:uid="{AF8FE321-7F54-4D33-8FDD-61A0033FB957}" name="Prix Stock Final" totalsRowFunction="sum" dataDxfId="41" totalsRowDxfId="40" dataCellStyle="Monétaire">
      <calculatedColumnFormula>V4*E4</calculatedColumnFormula>
    </tableColumn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FEF31E9-C012-4C1E-830A-C568B4E42BCA}" name="t_Prix" displayName="t_Prix" ref="B2:D14" totalsRowShown="0" headerRowDxfId="39" dataDxfId="37" headerRowBorderDxfId="38" tableBorderDxfId="36" totalsRowBorderDxfId="35">
  <autoFilter ref="B2:D14" xr:uid="{7FEF31E9-C012-4C1E-830A-C568B4E42BCA}">
    <filterColumn colId="0" hiddenButton="1"/>
    <filterColumn colId="1" hiddenButton="1"/>
    <filterColumn colId="2" hiddenButton="1"/>
  </autoFilter>
  <tableColumns count="3">
    <tableColumn id="1" xr3:uid="{23A48368-572B-493A-9964-D54DFC4A3C38}" name="Miel" dataDxfId="34"/>
    <tableColumn id="2" xr3:uid="{3890F020-2496-4C24-8345-EC8EBABFC4AE}" name="Poids" dataDxfId="33"/>
    <tableColumn id="3" xr3:uid="{576309BC-7B61-4A0F-A6BB-F74DF54A6D1B}" name="Prix" dataDxfId="32" dataCellStyle="Monétaire"/>
  </tableColumns>
  <tableStyleInfo name="TableStyleLight1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B54C78A-8EF4-46D4-90A0-C924E829BFF9}" name="t_Choix" displayName="t_Choix" ref="F2:F6" totalsRowShown="0" headerRowDxfId="31" dataDxfId="30" tableBorderDxfId="29">
  <autoFilter ref="F2:F6" xr:uid="{3B54C78A-8EF4-46D4-90A0-C924E829BFF9}">
    <filterColumn colId="0" hiddenButton="1"/>
  </autoFilter>
  <tableColumns count="1">
    <tableColumn id="1" xr3:uid="{20C49766-1316-44AF-A0B4-835C9C8629A2}" name="listes de choix" dataDxfId="28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039B585-EB49-4B4A-B09D-58D2D1874D25}" name="t_Poids" displayName="t_Poids" ref="H2:H5" totalsRowShown="0" headerRowDxfId="27" dataDxfId="26">
  <autoFilter ref="H2:H5" xr:uid="{C039B585-EB49-4B4A-B09D-58D2D1874D25}">
    <filterColumn colId="0" hiddenButton="1"/>
  </autoFilter>
  <tableColumns count="1">
    <tableColumn id="1" xr3:uid="{80BFC8A3-DE93-4A9C-B9E3-53A331917B5A}" name="Poids" dataDxfId="25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6CA6725-5EB8-45D2-93E6-44446F67E5FD}" name="t_Statut" displayName="t_Statut" ref="J2:J5" totalsRowShown="0" headerRowDxfId="24" dataDxfId="23">
  <autoFilter ref="J2:J5" xr:uid="{B6CA6725-5EB8-45D2-93E6-44446F67E5FD}">
    <filterColumn colId="0" hiddenButton="1"/>
  </autoFilter>
  <tableColumns count="1">
    <tableColumn id="1" xr3:uid="{B3109EFC-B66E-48AD-B7C3-610E1F02ECEB}" name="Statut" dataDxfId="22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A7621C1-C608-4233-9C44-D1745F9EBDA0}" name="t_NumLigne" displayName="t_NumLigne" ref="N2:N3" totalsRowShown="0" headerRowDxfId="21" dataDxfId="20">
  <autoFilter ref="N2:N3" xr:uid="{CA7621C1-C608-4233-9C44-D1745F9EBDA0}">
    <filterColumn colId="0" hiddenButton="1"/>
  </autoFilter>
  <tableColumns count="1">
    <tableColumn id="1" xr3:uid="{78FDBB98-C69B-4DDF-8306-150D05B1D76B}" name="Num ligne" dataDxfId="19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hyperlink" Target="https://www.developpez.com/actu/314120/Exclusivite-Excel-365-liste-deroulante-intuitive-dans-une-cellule-sans-VBA-liste-de-validation-par-Pierre-Fauconnier/" TargetMode="External"/><Relationship Id="rId1" Type="http://schemas.openxmlformats.org/officeDocument/2006/relationships/hyperlink" Target="https://forum.excel-pratique.com/excel/stock-miel-du-05-03-2023-181967" TargetMode="Externa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8E623-2DC0-4DB6-AC0D-F0691AB406DD}">
  <sheetPr codeName="Feuil1"/>
  <dimension ref="B4:P15"/>
  <sheetViews>
    <sheetView showGridLines="0" zoomScale="77" zoomScaleNormal="77" workbookViewId="0">
      <selection activeCell="H3" sqref="H3"/>
    </sheetView>
  </sheetViews>
  <sheetFormatPr baseColWidth="10" defaultColWidth="11.1640625" defaultRowHeight="21"/>
  <cols>
    <col min="1" max="5" width="11.1640625" style="1"/>
    <col min="6" max="6" width="3.33203125" style="1" customWidth="1"/>
    <col min="7" max="7" width="20.58203125" style="1" customWidth="1"/>
    <col min="8" max="8" width="26.4140625" style="1" bestFit="1" customWidth="1"/>
    <col min="9" max="9" width="12.83203125" style="1" customWidth="1"/>
    <col min="10" max="10" width="11.1640625" style="1"/>
    <col min="11" max="11" width="11.33203125" style="1" bestFit="1" customWidth="1"/>
    <col min="12" max="12" width="10.6640625" style="1" customWidth="1"/>
    <col min="13" max="13" width="11.1640625" style="1"/>
    <col min="14" max="14" width="9.33203125" style="1" bestFit="1" customWidth="1"/>
    <col min="15" max="15" width="9.33203125" style="1" customWidth="1"/>
    <col min="16" max="16" width="15.1640625" style="1" bestFit="1" customWidth="1"/>
    <col min="17" max="17" width="16.58203125" style="1" bestFit="1" customWidth="1"/>
    <col min="18" max="19" width="15.1640625" style="1" bestFit="1" customWidth="1"/>
    <col min="20" max="20" width="7.4140625" style="1" bestFit="1" customWidth="1"/>
    <col min="21" max="21" width="2.08203125" style="1" customWidth="1"/>
    <col min="22" max="22" width="9.58203125" style="1" bestFit="1" customWidth="1"/>
    <col min="23" max="23" width="11.1640625" style="1"/>
    <col min="24" max="24" width="8.58203125" style="1" bestFit="1" customWidth="1"/>
    <col min="25" max="16384" width="11.1640625" style="1"/>
  </cols>
  <sheetData>
    <row r="4" spans="2:16" ht="51" customHeight="1"/>
    <row r="5" spans="2:16" ht="30" customHeight="1">
      <c r="G5" s="35" t="s">
        <v>19</v>
      </c>
      <c r="H5" s="46"/>
      <c r="N5" s="4"/>
      <c r="O5" s="4"/>
      <c r="P5" s="4"/>
    </row>
    <row r="6" spans="2:16" ht="30" customHeight="1">
      <c r="B6"/>
      <c r="G6" s="36" t="s">
        <v>7</v>
      </c>
      <c r="H6" s="31"/>
      <c r="N6" s="4"/>
      <c r="O6" s="4"/>
      <c r="P6" s="4"/>
    </row>
    <row r="7" spans="2:16" ht="30" customHeight="1">
      <c r="G7" s="36" t="s">
        <v>12</v>
      </c>
      <c r="H7" s="31"/>
      <c r="N7" s="4"/>
    </row>
    <row r="8" spans="2:16" ht="30" customHeight="1">
      <c r="G8" s="36" t="s">
        <v>6</v>
      </c>
      <c r="H8" s="31"/>
      <c r="N8" s="4"/>
      <c r="O8" s="3"/>
      <c r="P8" s="3"/>
    </row>
    <row r="9" spans="2:16" ht="30" customHeight="1">
      <c r="G9" s="36" t="s">
        <v>17</v>
      </c>
      <c r="H9" s="31"/>
      <c r="N9" s="4"/>
      <c r="O9" s="3"/>
      <c r="P9" s="3"/>
    </row>
    <row r="10" spans="2:16" ht="30" customHeight="1">
      <c r="G10" s="36" t="s">
        <v>5</v>
      </c>
      <c r="H10" s="32"/>
      <c r="N10" s="3"/>
      <c r="O10" s="3"/>
      <c r="P10" s="3"/>
    </row>
    <row r="11" spans="2:16" ht="30" customHeight="1">
      <c r="G11" s="36" t="s">
        <v>4</v>
      </c>
      <c r="H11" s="33" t="str" cm="1">
        <f t="array" ref="H11">IFERROR(IF(fc_Statut="Offert","",INDEX(t_Prix[Prix],MATCH(fc_Produit&amp;fc_Poids,t_Prix[Miel]&amp;t_Prix[Poids],0))),"")</f>
        <v/>
      </c>
      <c r="I11" s="2"/>
    </row>
    <row r="12" spans="2:16" ht="30" customHeight="1">
      <c r="G12" s="36" t="s">
        <v>11</v>
      </c>
      <c r="H12" s="32" t="str" cm="1">
        <f t="array" ref="H12">IFERROR(INDEX(t_StockInitial[Quantité],MATCH(H9&amp;H10,t_Prix[Miel]&amp;t_Prix[Poids],0))+SUMIFS(t_Mouvement[Mvt],t_Mouvement[Produit],fc_Produit,t_Mouvement[Poids],fc_Poids),"")</f>
        <v/>
      </c>
      <c r="I12" s="2"/>
    </row>
    <row r="13" spans="2:16" ht="30" customHeight="1">
      <c r="G13" s="36" t="s">
        <v>16</v>
      </c>
      <c r="H13" s="32"/>
      <c r="I13" s="2"/>
    </row>
    <row r="14" spans="2:16" ht="30" customHeight="1">
      <c r="G14" s="36" t="s">
        <v>10</v>
      </c>
      <c r="H14" s="33" t="str">
        <f>IFERROR(fc_Quantite*fc_Prix,"")</f>
        <v/>
      </c>
      <c r="I14" s="2"/>
    </row>
    <row r="15" spans="2:16" ht="30" customHeight="1">
      <c r="G15" s="37" t="s">
        <v>20</v>
      </c>
      <c r="H15" s="34" t="str">
        <f>IFERROR(_StockDispo+IF(fc_Statut="Entrée",fc_Quantite,fc_Quantite*-1),"")</f>
        <v/>
      </c>
    </row>
  </sheetData>
  <dataValidations count="3">
    <dataValidation type="list" allowBlank="1" showInputMessage="1" showErrorMessage="1" sqref="H7" xr:uid="{53394D86-0215-45F8-B2D1-33AFE18640BD}">
      <formula1>l_Statut</formula1>
    </dataValidation>
    <dataValidation type="list" allowBlank="1" showInputMessage="1" showErrorMessage="1" sqref="H9" xr:uid="{00EA887D-46C9-41CA-8513-111DC797DDDF}">
      <formula1>l_Choix</formula1>
    </dataValidation>
    <dataValidation type="list" allowBlank="1" showInputMessage="1" showErrorMessage="1" sqref="H10" xr:uid="{52E75D92-1A7B-4B67-A839-7AB68EAC7F1D}">
      <formula1>l_Poids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2" r:id="rId4" name="btnAjout">
          <controlPr defaultSize="0" autoLine="0" r:id="rId5">
            <anchor moveWithCells="1">
              <from>
                <xdr:col>6</xdr:col>
                <xdr:colOff>236220</xdr:colOff>
                <xdr:row>0</xdr:row>
                <xdr:rowOff>68580</xdr:rowOff>
              </from>
              <to>
                <xdr:col>6</xdr:col>
                <xdr:colOff>1676400</xdr:colOff>
                <xdr:row>1</xdr:row>
                <xdr:rowOff>160020</xdr:rowOff>
              </to>
            </anchor>
          </controlPr>
        </control>
      </mc:Choice>
      <mc:Fallback>
        <control shapeId="1032" r:id="rId4" name="btnAjout"/>
      </mc:Fallback>
    </mc:AlternateContent>
    <mc:AlternateContent xmlns:mc="http://schemas.openxmlformats.org/markup-compatibility/2006">
      <mc:Choice Requires="x14">
        <control shapeId="1033" r:id="rId6" name="btnModif">
          <controlPr defaultSize="0" autoLine="0" r:id="rId7">
            <anchor moveWithCells="1">
              <from>
                <xdr:col>6</xdr:col>
                <xdr:colOff>236220</xdr:colOff>
                <xdr:row>1</xdr:row>
                <xdr:rowOff>236220</xdr:rowOff>
              </from>
              <to>
                <xdr:col>6</xdr:col>
                <xdr:colOff>1676400</xdr:colOff>
                <xdr:row>3</xdr:row>
                <xdr:rowOff>60960</xdr:rowOff>
              </to>
            </anchor>
          </controlPr>
        </control>
      </mc:Choice>
      <mc:Fallback>
        <control shapeId="1033" r:id="rId6" name="btnModif"/>
      </mc:Fallback>
    </mc:AlternateContent>
    <mc:AlternateContent xmlns:mc="http://schemas.openxmlformats.org/markup-compatibility/2006">
      <mc:Choice Requires="x14">
        <control shapeId="1034" r:id="rId8" name="btnSuppr">
          <controlPr defaultSize="0" autoLine="0" r:id="rId9">
            <anchor moveWithCells="1">
              <from>
                <xdr:col>6</xdr:col>
                <xdr:colOff>236220</xdr:colOff>
                <xdr:row>3</xdr:row>
                <xdr:rowOff>137160</xdr:rowOff>
              </from>
              <to>
                <xdr:col>6</xdr:col>
                <xdr:colOff>1676400</xdr:colOff>
                <xdr:row>3</xdr:row>
                <xdr:rowOff>495300</xdr:rowOff>
              </to>
            </anchor>
          </controlPr>
        </control>
      </mc:Choice>
      <mc:Fallback>
        <control shapeId="1034" r:id="rId8" name="btnSuppr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5861829D-0683-4D70-B8F3-D3A064B94116}">
          <x14:formula1>
            <xm:f>_xlfn.ANCHORARRAY(Config!$L$2)</xm:f>
          </x14:formula1>
          <xm:sqref>H6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A5F1A-295D-496B-9214-F77BAA8F50E1}">
  <sheetPr codeName="Feuil2"/>
  <dimension ref="B2:W20"/>
  <sheetViews>
    <sheetView showGridLines="0" tabSelected="1" zoomScale="85" zoomScaleNormal="85" workbookViewId="0">
      <selection activeCell="Q12" sqref="Q12"/>
    </sheetView>
  </sheetViews>
  <sheetFormatPr baseColWidth="10" defaultColWidth="10.6640625" defaultRowHeight="18" outlineLevelCol="1"/>
  <cols>
    <col min="1" max="1" width="3.58203125" style="5" customWidth="1"/>
    <col min="2" max="2" width="10.5" style="5" bestFit="1" customWidth="1"/>
    <col min="3" max="3" width="6.58203125" style="5" bestFit="1" customWidth="1"/>
    <col min="4" max="4" width="8.1640625" style="5" bestFit="1" customWidth="1"/>
    <col min="5" max="5" width="8" style="5" bestFit="1" customWidth="1"/>
    <col min="6" max="6" width="14.08203125" style="5" bestFit="1" customWidth="1"/>
    <col min="7" max="7" width="3.58203125" style="5" customWidth="1"/>
    <col min="8" max="8" width="5.4140625" style="5" bestFit="1" customWidth="1"/>
    <col min="9" max="9" width="10.1640625" style="5" bestFit="1" customWidth="1"/>
    <col min="10" max="10" width="23.5" style="5" bestFit="1" customWidth="1"/>
    <col min="11" max="11" width="7.1640625" style="5" bestFit="1" customWidth="1"/>
    <col min="12" max="12" width="5.83203125" style="5" bestFit="1" customWidth="1"/>
    <col min="13" max="13" width="10.5" style="5" bestFit="1" customWidth="1"/>
    <col min="14" max="14" width="7.5" style="5" bestFit="1" customWidth="1"/>
    <col min="15" max="15" width="8" style="5" bestFit="1" customWidth="1"/>
    <col min="16" max="16" width="8.1640625" style="5" bestFit="1" customWidth="1"/>
    <col min="17" max="17" width="9" style="5" customWidth="1"/>
    <col min="18" max="18" width="4.6640625" style="5" hidden="1" customWidth="1" outlineLevel="1"/>
    <col min="19" max="19" width="3.58203125" style="5" customWidth="1" collapsed="1"/>
    <col min="20" max="20" width="10.5" style="5" bestFit="1" customWidth="1"/>
    <col min="21" max="21" width="6.58203125" style="5" bestFit="1" customWidth="1"/>
    <col min="22" max="22" width="8.1640625" style="5" bestFit="1" customWidth="1"/>
    <col min="23" max="23" width="13.33203125" style="5" bestFit="1" customWidth="1"/>
    <col min="24" max="16384" width="10.6640625" style="5"/>
  </cols>
  <sheetData>
    <row r="2" spans="2:23">
      <c r="B2" s="45" t="s">
        <v>22</v>
      </c>
      <c r="C2" s="44"/>
      <c r="D2" s="44"/>
      <c r="E2" s="44"/>
      <c r="F2" s="44"/>
      <c r="H2" s="45" t="s">
        <v>23</v>
      </c>
      <c r="I2" s="44"/>
      <c r="J2" s="44"/>
      <c r="K2" s="44"/>
      <c r="L2" s="44"/>
      <c r="M2" s="44"/>
      <c r="N2" s="44"/>
      <c r="O2" s="44"/>
      <c r="P2" s="44"/>
      <c r="Q2" s="44"/>
      <c r="S2" s="45" t="s">
        <v>24</v>
      </c>
      <c r="T2" s="44"/>
      <c r="U2" s="44"/>
      <c r="V2" s="44"/>
    </row>
    <row r="3" spans="2:23">
      <c r="B3" s="9" t="s">
        <v>17</v>
      </c>
      <c r="C3" s="27" t="s">
        <v>5</v>
      </c>
      <c r="D3" s="27" t="s">
        <v>16</v>
      </c>
      <c r="E3" s="27" t="s">
        <v>4</v>
      </c>
      <c r="F3" s="27" t="s">
        <v>26</v>
      </c>
      <c r="H3" s="27" t="s">
        <v>30</v>
      </c>
      <c r="I3" s="27" t="s">
        <v>19</v>
      </c>
      <c r="J3" s="9" t="s">
        <v>7</v>
      </c>
      <c r="K3" s="9" t="s">
        <v>12</v>
      </c>
      <c r="L3" s="5" t="s">
        <v>6</v>
      </c>
      <c r="M3" s="9" t="s">
        <v>17</v>
      </c>
      <c r="N3" s="43" t="s">
        <v>5</v>
      </c>
      <c r="O3" s="27" t="s">
        <v>4</v>
      </c>
      <c r="P3" s="27" t="s">
        <v>16</v>
      </c>
      <c r="Q3" s="27" t="s">
        <v>10</v>
      </c>
      <c r="R3" s="27" t="s">
        <v>21</v>
      </c>
      <c r="T3" s="9" t="s">
        <v>17</v>
      </c>
      <c r="U3" s="27" t="s">
        <v>5</v>
      </c>
      <c r="V3" s="27" t="s">
        <v>16</v>
      </c>
      <c r="W3" s="27" t="s">
        <v>27</v>
      </c>
    </row>
    <row r="4" spans="2:23">
      <c r="B4" s="9" t="s">
        <v>3</v>
      </c>
      <c r="C4" s="28">
        <v>250</v>
      </c>
      <c r="D4" s="28">
        <v>1</v>
      </c>
      <c r="E4" s="29">
        <v>4</v>
      </c>
      <c r="F4" s="40">
        <f>E4*D4</f>
        <v>4</v>
      </c>
      <c r="H4" s="43"/>
      <c r="I4" s="38"/>
      <c r="J4" s="9"/>
      <c r="K4" s="9"/>
      <c r="M4" s="9"/>
      <c r="N4" s="28"/>
      <c r="O4" s="29"/>
      <c r="P4" s="28"/>
      <c r="Q4" s="42"/>
      <c r="R4" s="28"/>
      <c r="T4" s="9" t="s">
        <v>3</v>
      </c>
      <c r="U4" s="28">
        <v>250</v>
      </c>
      <c r="V4" s="28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1</v>
      </c>
      <c r="W4" s="48">
        <f t="shared" ref="W4:W15" si="0">V4*E4</f>
        <v>4</v>
      </c>
    </row>
    <row r="5" spans="2:23">
      <c r="B5" s="9" t="s">
        <v>3</v>
      </c>
      <c r="C5" s="28">
        <v>500</v>
      </c>
      <c r="D5" s="28">
        <v>3</v>
      </c>
      <c r="E5" s="29">
        <v>7.5</v>
      </c>
      <c r="F5" s="40">
        <f t="shared" ref="F5:F15" si="1">E5*D5</f>
        <v>22.5</v>
      </c>
      <c r="H5" s="27"/>
      <c r="I5" s="38" t="s">
        <v>25</v>
      </c>
      <c r="J5" s="9"/>
      <c r="K5" s="9"/>
      <c r="M5" s="9"/>
      <c r="N5" s="28">
        <f>SUBTOTAL(109,t_Mouvement[Poids])</f>
        <v>0</v>
      </c>
      <c r="O5" s="29"/>
      <c r="P5" s="28"/>
      <c r="Q5" s="42">
        <f>SUBTOTAL(109,t_Mouvement[Montant])</f>
        <v>0</v>
      </c>
      <c r="R5" s="28">
        <f>SUBTOTAL(109,t_Mouvement[Mvt])</f>
        <v>0</v>
      </c>
      <c r="T5" s="9" t="s">
        <v>3</v>
      </c>
      <c r="U5" s="28">
        <v>500</v>
      </c>
      <c r="V5" s="28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3</v>
      </c>
      <c r="W5" s="48">
        <f t="shared" si="0"/>
        <v>22.5</v>
      </c>
    </row>
    <row r="6" spans="2:23">
      <c r="B6" s="9" t="s">
        <v>3</v>
      </c>
      <c r="C6" s="28">
        <v>1000</v>
      </c>
      <c r="D6" s="28">
        <v>3</v>
      </c>
      <c r="E6" s="29">
        <v>14</v>
      </c>
      <c r="F6" s="40">
        <f t="shared" si="1"/>
        <v>42</v>
      </c>
      <c r="H6" s="41"/>
      <c r="M6" s="39"/>
      <c r="N6" s="40"/>
      <c r="O6" s="39"/>
      <c r="T6" s="9" t="s">
        <v>3</v>
      </c>
      <c r="U6" s="28">
        <v>1000</v>
      </c>
      <c r="V6" s="28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3</v>
      </c>
      <c r="W6" s="48">
        <f t="shared" si="0"/>
        <v>42</v>
      </c>
    </row>
    <row r="7" spans="2:23">
      <c r="B7" s="9" t="s">
        <v>2</v>
      </c>
      <c r="C7" s="28">
        <v>250</v>
      </c>
      <c r="D7" s="28">
        <v>0</v>
      </c>
      <c r="E7" s="29">
        <v>4</v>
      </c>
      <c r="F7" s="40">
        <f t="shared" si="1"/>
        <v>0</v>
      </c>
      <c r="H7" s="41"/>
      <c r="M7" s="39"/>
      <c r="N7" s="40"/>
      <c r="O7" s="39"/>
      <c r="T7" s="9" t="s">
        <v>2</v>
      </c>
      <c r="U7" s="28">
        <v>250</v>
      </c>
      <c r="V7" s="28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0</v>
      </c>
      <c r="W7" s="48">
        <f t="shared" si="0"/>
        <v>0</v>
      </c>
    </row>
    <row r="8" spans="2:23">
      <c r="B8" s="9" t="s">
        <v>2</v>
      </c>
      <c r="C8" s="28">
        <v>500</v>
      </c>
      <c r="D8" s="28">
        <v>45</v>
      </c>
      <c r="E8" s="29">
        <v>7.5</v>
      </c>
      <c r="F8" s="40">
        <f t="shared" si="1"/>
        <v>337.5</v>
      </c>
      <c r="H8" s="41"/>
      <c r="M8" s="39"/>
      <c r="N8" s="40"/>
      <c r="O8" s="39"/>
      <c r="T8" s="9" t="s">
        <v>2</v>
      </c>
      <c r="U8" s="28">
        <v>500</v>
      </c>
      <c r="V8" s="28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45</v>
      </c>
      <c r="W8" s="48">
        <f t="shared" si="0"/>
        <v>337.5</v>
      </c>
    </row>
    <row r="9" spans="2:23">
      <c r="B9" s="9" t="s">
        <v>2</v>
      </c>
      <c r="C9" s="28">
        <v>1000</v>
      </c>
      <c r="D9" s="28">
        <v>34</v>
      </c>
      <c r="E9" s="29">
        <v>14</v>
      </c>
      <c r="F9" s="40">
        <f t="shared" si="1"/>
        <v>476</v>
      </c>
      <c r="H9" s="41"/>
      <c r="M9" s="39"/>
      <c r="N9" s="40"/>
      <c r="O9" s="39"/>
      <c r="T9" s="9" t="s">
        <v>2</v>
      </c>
      <c r="U9" s="28">
        <v>1000</v>
      </c>
      <c r="V9" s="28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34</v>
      </c>
      <c r="W9" s="48">
        <f t="shared" si="0"/>
        <v>476</v>
      </c>
    </row>
    <row r="10" spans="2:23">
      <c r="B10" s="9" t="s">
        <v>1</v>
      </c>
      <c r="C10" s="28">
        <v>250</v>
      </c>
      <c r="D10" s="28">
        <v>0</v>
      </c>
      <c r="E10" s="29">
        <v>4.5</v>
      </c>
      <c r="F10" s="40">
        <f t="shared" si="1"/>
        <v>0</v>
      </c>
      <c r="H10" s="41"/>
      <c r="M10" s="39"/>
      <c r="N10" s="40"/>
      <c r="O10" s="39"/>
      <c r="T10" s="9" t="s">
        <v>1</v>
      </c>
      <c r="U10" s="28">
        <v>250</v>
      </c>
      <c r="V10" s="28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0</v>
      </c>
      <c r="W10" s="48">
        <f t="shared" si="0"/>
        <v>0</v>
      </c>
    </row>
    <row r="11" spans="2:23">
      <c r="B11" s="9" t="s">
        <v>1</v>
      </c>
      <c r="C11" s="28">
        <v>500</v>
      </c>
      <c r="D11" s="28">
        <v>8</v>
      </c>
      <c r="E11" s="29">
        <v>8.5</v>
      </c>
      <c r="F11" s="40">
        <f t="shared" si="1"/>
        <v>68</v>
      </c>
      <c r="H11" s="41"/>
      <c r="J11" s="51"/>
      <c r="M11" s="39"/>
      <c r="N11" s="40"/>
      <c r="O11" s="39"/>
      <c r="T11" s="9" t="s">
        <v>1</v>
      </c>
      <c r="U11" s="28">
        <v>500</v>
      </c>
      <c r="V11" s="28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8</v>
      </c>
      <c r="W11" s="48">
        <f t="shared" si="0"/>
        <v>68</v>
      </c>
    </row>
    <row r="12" spans="2:23">
      <c r="B12" s="9" t="s">
        <v>1</v>
      </c>
      <c r="C12" s="28">
        <v>1000</v>
      </c>
      <c r="D12" s="28">
        <v>11</v>
      </c>
      <c r="E12" s="29">
        <v>16.5</v>
      </c>
      <c r="F12" s="40">
        <f t="shared" si="1"/>
        <v>181.5</v>
      </c>
      <c r="H12" s="41"/>
      <c r="J12" s="51"/>
      <c r="M12" s="39"/>
      <c r="N12" s="40"/>
      <c r="O12" s="39"/>
      <c r="T12" s="9" t="s">
        <v>1</v>
      </c>
      <c r="U12" s="28">
        <v>1000</v>
      </c>
      <c r="V12" s="28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11</v>
      </c>
      <c r="W12" s="48">
        <f t="shared" si="0"/>
        <v>181.5</v>
      </c>
    </row>
    <row r="13" spans="2:23">
      <c r="B13" s="9" t="s">
        <v>0</v>
      </c>
      <c r="C13" s="28">
        <v>250</v>
      </c>
      <c r="D13" s="28">
        <v>0</v>
      </c>
      <c r="E13" s="29">
        <v>4.5</v>
      </c>
      <c r="F13" s="40">
        <f t="shared" si="1"/>
        <v>0</v>
      </c>
      <c r="H13" s="41"/>
      <c r="J13" s="51"/>
      <c r="M13" s="39"/>
      <c r="N13" s="40"/>
      <c r="O13" s="39"/>
      <c r="T13" s="9" t="s">
        <v>0</v>
      </c>
      <c r="U13" s="28">
        <v>250</v>
      </c>
      <c r="V13" s="28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0</v>
      </c>
      <c r="W13" s="48">
        <f t="shared" si="0"/>
        <v>0</v>
      </c>
    </row>
    <row r="14" spans="2:23">
      <c r="B14" s="9" t="s">
        <v>0</v>
      </c>
      <c r="C14" s="28">
        <v>500</v>
      </c>
      <c r="D14" s="28">
        <v>-1</v>
      </c>
      <c r="E14" s="29">
        <v>8.5</v>
      </c>
      <c r="F14" s="40">
        <f t="shared" si="1"/>
        <v>-8.5</v>
      </c>
      <c r="H14" s="41"/>
      <c r="J14" s="51"/>
      <c r="M14" s="39"/>
      <c r="N14" s="40"/>
      <c r="O14" s="50"/>
      <c r="T14" s="9" t="s">
        <v>0</v>
      </c>
      <c r="U14" s="28">
        <v>500</v>
      </c>
      <c r="V14" s="28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-1</v>
      </c>
      <c r="W14" s="48">
        <f t="shared" si="0"/>
        <v>-8.5</v>
      </c>
    </row>
    <row r="15" spans="2:23">
      <c r="B15" s="9" t="s">
        <v>0</v>
      </c>
      <c r="C15" s="28">
        <v>1000</v>
      </c>
      <c r="D15" s="28">
        <v>0</v>
      </c>
      <c r="E15" s="29">
        <v>16.5</v>
      </c>
      <c r="F15" s="40">
        <f t="shared" si="1"/>
        <v>0</v>
      </c>
      <c r="H15" s="41"/>
      <c r="M15" s="39"/>
      <c r="N15" s="40"/>
      <c r="O15" s="39"/>
      <c r="T15" s="9" t="s">
        <v>0</v>
      </c>
      <c r="U15" s="28">
        <v>1000</v>
      </c>
      <c r="V15" s="28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0</v>
      </c>
      <c r="W15" s="48">
        <f t="shared" si="0"/>
        <v>0</v>
      </c>
    </row>
    <row r="16" spans="2:23">
      <c r="B16" s="9" t="s">
        <v>25</v>
      </c>
      <c r="C16" s="47"/>
      <c r="D16" s="47"/>
      <c r="E16" s="47"/>
      <c r="F16" s="40">
        <f>SUBTOTAL(109,t_StockInitial[Prix Stock Initial])</f>
        <v>1123</v>
      </c>
      <c r="H16" s="41"/>
      <c r="M16" s="39"/>
      <c r="N16" s="40"/>
      <c r="O16" s="39"/>
      <c r="T16" s="9" t="s">
        <v>25</v>
      </c>
      <c r="U16" s="47"/>
      <c r="V16" s="47"/>
      <c r="W16" s="49">
        <f>SUBTOTAL(109,W4:W15)</f>
        <v>1123</v>
      </c>
    </row>
    <row r="18" spans="6:6">
      <c r="F18" s="40"/>
    </row>
    <row r="19" spans="6:6">
      <c r="F19" s="40"/>
    </row>
    <row r="20" spans="6:6">
      <c r="F20" s="40"/>
    </row>
  </sheetData>
  <conditionalFormatting sqref="K4">
    <cfRule type="containsText" dxfId="13" priority="1" operator="containsText" text="Offert">
      <formula>NOT(ISERROR(SEARCH("Offert",K4)))</formula>
    </cfRule>
    <cfRule type="containsText" dxfId="12" priority="2" operator="containsText" text="Entrée">
      <formula>NOT(ISERROR(SEARCH("Entrée",K4)))</formula>
    </cfRule>
    <cfRule type="containsText" dxfId="11" priority="3" operator="containsText" text="Vente">
      <formula>NOT(ISERROR(SEARCH("Vente",K4)))</formula>
    </cfRule>
  </conditionalFormatting>
  <pageMargins left="0.7" right="0.7" top="0.75" bottom="0.75" header="0.3" footer="0.3"/>
  <pageSetup paperSize="9" orientation="portrait" horizontalDpi="0" verticalDpi="0" r:id="rId1"/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4FAD7-511F-490E-8E5A-04BAE107C0C7}">
  <sheetPr codeName="Feuil3"/>
  <dimension ref="B1:P18"/>
  <sheetViews>
    <sheetView showGridLines="0" workbookViewId="0">
      <selection activeCell="L9" sqref="L9"/>
    </sheetView>
  </sheetViews>
  <sheetFormatPr baseColWidth="10" defaultColWidth="10.6640625" defaultRowHeight="18"/>
  <cols>
    <col min="1" max="1" width="3.58203125" style="5" customWidth="1"/>
    <col min="2" max="2" width="11.58203125" style="5" customWidth="1"/>
    <col min="3" max="4" width="10.6640625" style="5"/>
    <col min="5" max="5" width="3.58203125" style="5" customWidth="1"/>
    <col min="6" max="6" width="16.58203125" style="5" customWidth="1"/>
    <col min="7" max="7" width="3.58203125" style="5" customWidth="1"/>
    <col min="8" max="8" width="9.58203125" style="5" customWidth="1"/>
    <col min="9" max="9" width="3.58203125" style="5" customWidth="1"/>
    <col min="10" max="10" width="11.58203125" style="5" customWidth="1"/>
    <col min="11" max="11" width="3.58203125" style="5" customWidth="1"/>
    <col min="12" max="12" width="21.9140625" style="9" bestFit="1" customWidth="1"/>
    <col min="13" max="13" width="3.58203125" style="5" customWidth="1"/>
    <col min="14" max="16384" width="10.6640625" style="5"/>
  </cols>
  <sheetData>
    <row r="1" spans="2:16">
      <c r="P1" s="30" t="s">
        <v>18</v>
      </c>
    </row>
    <row r="2" spans="2:16" ht="21">
      <c r="B2" s="11" t="s">
        <v>8</v>
      </c>
      <c r="C2" s="6" t="s">
        <v>5</v>
      </c>
      <c r="D2" s="7" t="s">
        <v>4</v>
      </c>
      <c r="F2" s="8" t="s">
        <v>9</v>
      </c>
      <c r="H2" s="2" t="s">
        <v>5</v>
      </c>
      <c r="J2" s="9" t="s">
        <v>12</v>
      </c>
      <c r="L2" s="52" t="e" cm="1" vm="1">
        <f t="array" ref="L2">_xlfn._xlws.FILTER(_xlfn.UNIQUE(t_Mouvement[Nom]),IFERROR(SEARCH(fc_Nom,_xlfn.UNIQUE(t_Mouvement[Nom]))&gt;0,FALSE))</f>
        <v>#VALUE!</v>
      </c>
      <c r="N2" s="5" t="s">
        <v>31</v>
      </c>
    </row>
    <row r="3" spans="2:16" ht="21">
      <c r="B3" s="12" t="s">
        <v>3</v>
      </c>
      <c r="C3" s="17">
        <v>250</v>
      </c>
      <c r="D3" s="22">
        <v>4</v>
      </c>
      <c r="F3" s="8" t="s">
        <v>3</v>
      </c>
      <c r="H3" s="10">
        <v>250</v>
      </c>
      <c r="J3" s="9" t="s">
        <v>13</v>
      </c>
      <c r="P3" s="5" t="s">
        <v>28</v>
      </c>
    </row>
    <row r="4" spans="2:16" ht="21">
      <c r="B4" s="12" t="s">
        <v>3</v>
      </c>
      <c r="C4" s="17">
        <v>500</v>
      </c>
      <c r="D4" s="22">
        <v>7.5</v>
      </c>
      <c r="E4" s="1"/>
      <c r="F4" s="8" t="s">
        <v>2</v>
      </c>
      <c r="H4" s="10">
        <v>500</v>
      </c>
      <c r="J4" s="9" t="s">
        <v>14</v>
      </c>
      <c r="P4" s="30" t="s">
        <v>29</v>
      </c>
    </row>
    <row r="5" spans="2:16" ht="21">
      <c r="B5" s="12" t="s">
        <v>3</v>
      </c>
      <c r="C5" s="17">
        <v>1000</v>
      </c>
      <c r="D5" s="22">
        <v>14</v>
      </c>
      <c r="E5" s="1"/>
      <c r="F5" s="8" t="s">
        <v>1</v>
      </c>
      <c r="H5" s="10">
        <v>1000</v>
      </c>
      <c r="J5" s="9" t="s">
        <v>15</v>
      </c>
    </row>
    <row r="6" spans="2:16" ht="21">
      <c r="B6" s="13" t="s">
        <v>2</v>
      </c>
      <c r="C6" s="18">
        <v>250</v>
      </c>
      <c r="D6" s="23">
        <v>4</v>
      </c>
      <c r="E6" s="1"/>
      <c r="F6" s="8" t="s">
        <v>0</v>
      </c>
    </row>
    <row r="7" spans="2:16" ht="21">
      <c r="B7" s="13" t="s">
        <v>2</v>
      </c>
      <c r="C7" s="18">
        <v>500</v>
      </c>
      <c r="D7" s="23">
        <v>7.5</v>
      </c>
      <c r="E7" s="1"/>
      <c r="F7" s="1"/>
    </row>
    <row r="8" spans="2:16" ht="21">
      <c r="B8" s="13" t="s">
        <v>2</v>
      </c>
      <c r="C8" s="18">
        <v>1000</v>
      </c>
      <c r="D8" s="23">
        <v>14</v>
      </c>
      <c r="E8" s="1"/>
    </row>
    <row r="9" spans="2:16" ht="21">
      <c r="B9" s="14" t="s">
        <v>1</v>
      </c>
      <c r="C9" s="19">
        <v>250</v>
      </c>
      <c r="D9" s="24">
        <v>4.5</v>
      </c>
      <c r="E9" s="1"/>
    </row>
    <row r="10" spans="2:16" ht="21">
      <c r="B10" s="14" t="s">
        <v>1</v>
      </c>
      <c r="C10" s="19">
        <v>500</v>
      </c>
      <c r="D10" s="24">
        <v>8.5</v>
      </c>
      <c r="E10" s="1"/>
    </row>
    <row r="11" spans="2:16" ht="21">
      <c r="B11" s="14" t="s">
        <v>1</v>
      </c>
      <c r="C11" s="19">
        <v>1000</v>
      </c>
      <c r="D11" s="24">
        <v>16.5</v>
      </c>
      <c r="E11" s="1"/>
    </row>
    <row r="12" spans="2:16" ht="21">
      <c r="B12" s="15" t="s">
        <v>0</v>
      </c>
      <c r="C12" s="20">
        <v>250</v>
      </c>
      <c r="D12" s="25">
        <v>4.5</v>
      </c>
      <c r="E12" s="1"/>
      <c r="F12" s="1"/>
    </row>
    <row r="13" spans="2:16" ht="21">
      <c r="B13" s="15" t="s">
        <v>0</v>
      </c>
      <c r="C13" s="20">
        <v>500</v>
      </c>
      <c r="D13" s="25">
        <v>8.5</v>
      </c>
      <c r="E13" s="1"/>
      <c r="F13" s="1"/>
    </row>
    <row r="14" spans="2:16" ht="21">
      <c r="B14" s="16" t="s">
        <v>0</v>
      </c>
      <c r="C14" s="21">
        <v>1000</v>
      </c>
      <c r="D14" s="26">
        <v>16.5</v>
      </c>
      <c r="E14" s="1"/>
      <c r="F14" s="1"/>
    </row>
    <row r="15" spans="2:16" ht="21">
      <c r="B15" s="1"/>
      <c r="C15" s="1"/>
      <c r="D15" s="1"/>
      <c r="E15" s="1"/>
      <c r="F15" s="1"/>
    </row>
    <row r="16" spans="2:16" ht="21">
      <c r="E16" s="1"/>
      <c r="F16" s="1"/>
    </row>
    <row r="17" spans="5:5" ht="21">
      <c r="E17" s="1"/>
    </row>
    <row r="18" spans="5:5" ht="21">
      <c r="E18" s="1"/>
    </row>
  </sheetData>
  <hyperlinks>
    <hyperlink ref="P1" r:id="rId1" xr:uid="{EAD21BCE-44EA-42BE-B1ED-A2AABC03708C}"/>
    <hyperlink ref="P4" r:id="rId2" xr:uid="{76F8539D-AD0F-4C77-AF35-4A798E0DF7B3}"/>
  </hyperlinks>
  <pageMargins left="0.7" right="0.7" top="0.75" bottom="0.75" header="0.3" footer="0.3"/>
  <tableParts count="5">
    <tablePart r:id="rId3"/>
    <tablePart r:id="rId4"/>
    <tablePart r:id="rId5"/>
    <tablePart r:id="rId6"/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AEB6B23-998A-4994-B51D-0FF874BE8EE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19</vt:i4>
      </vt:variant>
    </vt:vector>
  </HeadingPairs>
  <TitlesOfParts>
    <vt:vector size="22" baseType="lpstr">
      <vt:lpstr>Saisie</vt:lpstr>
      <vt:lpstr>BdD</vt:lpstr>
      <vt:lpstr>Config</vt:lpstr>
      <vt:lpstr>_NL</vt:lpstr>
      <vt:lpstr>_StockActualisé</vt:lpstr>
      <vt:lpstr>_StockDispo</vt:lpstr>
      <vt:lpstr>fc_Date</vt:lpstr>
      <vt:lpstr>fc_Montant</vt:lpstr>
      <vt:lpstr>fc_Nom</vt:lpstr>
      <vt:lpstr>fc_NumLot</vt:lpstr>
      <vt:lpstr>fc_Poids</vt:lpstr>
      <vt:lpstr>fc_Prix</vt:lpstr>
      <vt:lpstr>fc_Produit</vt:lpstr>
      <vt:lpstr>fc_Quantite</vt:lpstr>
      <vt:lpstr>fc_Statut</vt:lpstr>
      <vt:lpstr>l_Choix</vt:lpstr>
      <vt:lpstr>l_Poids</vt:lpstr>
      <vt:lpstr>l_Prix</vt:lpstr>
      <vt:lpstr>l_Statut</vt:lpstr>
      <vt:lpstr>Miel</vt:lpstr>
      <vt:lpstr>Poids</vt:lpstr>
      <vt:lpstr>Statut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humbert</dc:creator>
  <cp:lastModifiedBy>JoDan</cp:lastModifiedBy>
  <dcterms:created xsi:type="dcterms:W3CDTF">2023-02-19T17:03:46Z</dcterms:created>
  <dcterms:modified xsi:type="dcterms:W3CDTF">2023-06-01T08:06:02Z</dcterms:modified>
</cp:coreProperties>
</file>