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8_{D80BF98A-FA6D-4947-B2A6-2DEFAEF7C453}" xr6:coauthVersionLast="47" xr6:coauthVersionMax="47" xr10:uidLastSave="{00000000-0000-0000-0000-000000000000}"/>
  <bookViews>
    <workbookView xWindow="-108" yWindow="-108" windowWidth="23256" windowHeight="12576" activeTab="1" xr2:uid="{6E9AE94E-212D-A548-B681-3DCD5DDD72BA}"/>
  </bookViews>
  <sheets>
    <sheet name="TradingDesk" sheetId="1" r:id="rId1"/>
    <sheet name="MFF P1" sheetId="8" r:id="rId2"/>
    <sheet name="Paramètres" sheetId="10" r:id="rId3"/>
  </sheets>
  <definedNames>
    <definedName name="_Choix">'MFF P1'!$C$2</definedName>
    <definedName name="DonnéesExternes_1" localSheetId="1" hidden="1">'MFF P1'!$B$4:$N$39</definedName>
    <definedName name="DonnéesExternes_1" localSheetId="2" hidden="1">Paramètres!$B$2:$B$5</definedName>
    <definedName name="l_Wallet">Wallet[Wallet]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Q2" i="8" l="1"/>
  <c r="J40" i="1"/>
  <c r="J41" i="1"/>
  <c r="L36" i="1"/>
  <c r="L37" i="1"/>
  <c r="K37" i="1" s="1"/>
  <c r="J37" i="1"/>
  <c r="L35" i="1"/>
  <c r="J34" i="1"/>
  <c r="J35" i="1"/>
  <c r="J36" i="1"/>
  <c r="K32" i="1"/>
  <c r="L33" i="1"/>
  <c r="K33" i="1" s="1"/>
  <c r="L31" i="1"/>
  <c r="K31" i="1" s="1"/>
  <c r="L30" i="1"/>
  <c r="L29" i="1"/>
  <c r="J31" i="1"/>
  <c r="J32" i="1"/>
  <c r="J33" i="1"/>
  <c r="J30" i="1"/>
  <c r="J29" i="1"/>
  <c r="L28" i="1"/>
  <c r="L27" i="1"/>
  <c r="K26" i="1"/>
  <c r="K25" i="1"/>
  <c r="L25" i="1"/>
  <c r="J28" i="1"/>
  <c r="J26" i="1"/>
  <c r="J27" i="1"/>
  <c r="J25" i="1"/>
  <c r="K22" i="1"/>
  <c r="I57" i="1"/>
  <c r="I56" i="1"/>
  <c r="H56" i="1"/>
  <c r="G56" i="1"/>
  <c r="J23" i="1"/>
  <c r="J24" i="1"/>
  <c r="L20" i="1"/>
  <c r="J21" i="1"/>
  <c r="J22" i="1"/>
  <c r="J19" i="1"/>
  <c r="J20" i="1"/>
  <c r="J18" i="1"/>
  <c r="G52" i="1"/>
  <c r="K11" i="1"/>
  <c r="K12" i="1"/>
  <c r="K8" i="1"/>
  <c r="K9" i="1"/>
  <c r="L55" i="1"/>
  <c r="G48" i="1" s="1"/>
  <c r="A47" i="1"/>
  <c r="H57" i="1"/>
  <c r="I59" i="1"/>
  <c r="H59" i="1"/>
  <c r="G59" i="1"/>
  <c r="G57" i="1"/>
  <c r="I52" i="1"/>
  <c r="I48" i="1"/>
  <c r="G53" i="1"/>
  <c r="G49" i="1"/>
  <c r="K7" i="1"/>
  <c r="J15" i="1"/>
  <c r="J16" i="1"/>
  <c r="J2" i="1"/>
  <c r="J3" i="1"/>
  <c r="J4" i="1"/>
  <c r="J5" i="1"/>
  <c r="J6" i="1"/>
  <c r="L6" i="1"/>
  <c r="J7" i="1"/>
  <c r="J8" i="1"/>
  <c r="J9" i="1"/>
  <c r="J10" i="1"/>
  <c r="J11" i="1"/>
  <c r="J12" i="1"/>
  <c r="J13" i="1"/>
  <c r="J17" i="1"/>
  <c r="J43" i="1"/>
  <c r="M53" i="1" l="1"/>
  <c r="H58" i="1"/>
  <c r="I58" i="1"/>
  <c r="I53" i="1"/>
  <c r="I49" i="1"/>
  <c r="G58" i="1"/>
  <c r="M52" i="1"/>
  <c r="M51" i="1"/>
  <c r="M47" i="1"/>
  <c r="M46" i="1"/>
  <c r="M50" i="1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457031EE-73F9-40B6-9BC3-FA73528EAC4D}" keepAlive="1" name="Requête - _Choix" description="Connexion à la requête « _Choix » dans le classeur." type="5" refreshedVersion="0" background="1">
    <dbPr connection="Provider=Microsoft.Mashup.OleDb.1;Data Source=$Workbook$;Location=_Choix;Extended Properties=&quot;&quot;" command="SELECT * FROM [_Choix]"/>
  </connection>
  <connection id="2" xr16:uid="{6224030B-C815-453E-95B2-ADD5BE725566}" keepAlive="1" name="Requête - Tableau1" description="Connexion à la requête « Tableau1 » dans le classeur." type="5" refreshedVersion="8" background="1" saveData="1">
    <dbPr connection="Provider=Microsoft.Mashup.OleDb.1;Data Source=$Workbook$;Location=Tableau1;Extended Properties=&quot;&quot;" command="SELECT * FROM [Tableau1]"/>
  </connection>
  <connection id="3" xr16:uid="{0E21FF5C-7647-4462-B506-ABC4150CDC7F}" keepAlive="1" name="Requête - Wallet" description="Connexion à la requête « Wallet » dans le classeur." type="5" refreshedVersion="8" background="1" saveData="1">
    <dbPr connection="Provider=Microsoft.Mashup.OleDb.1;Data Source=$Workbook$;Location=Wallet;Extended Properties=&quot;&quot;" command="SELECT * FROM [Wallet]"/>
  </connection>
</connections>
</file>

<file path=xl/sharedStrings.xml><?xml version="1.0" encoding="utf-8"?>
<sst xmlns="http://schemas.openxmlformats.org/spreadsheetml/2006/main" count="750" uniqueCount="74">
  <si>
    <t>Date</t>
  </si>
  <si>
    <t>Devise</t>
  </si>
  <si>
    <t>Position</t>
  </si>
  <si>
    <t>PnL</t>
  </si>
  <si>
    <t>Long</t>
  </si>
  <si>
    <t>TP</t>
  </si>
  <si>
    <t>Short</t>
  </si>
  <si>
    <t>SL</t>
  </si>
  <si>
    <t>Total PNL</t>
  </si>
  <si>
    <t>Biggest gain</t>
  </si>
  <si>
    <t>Biggest loss</t>
  </si>
  <si>
    <t>Moyenne</t>
  </si>
  <si>
    <t>NOMBRE DE TRADES</t>
  </si>
  <si>
    <t>$</t>
  </si>
  <si>
    <t>BE</t>
  </si>
  <si>
    <t>RR</t>
  </si>
  <si>
    <t>Localisation</t>
  </si>
  <si>
    <t>D/C</t>
  </si>
  <si>
    <t>Structure</t>
  </si>
  <si>
    <t>TP/SL/BE</t>
  </si>
  <si>
    <t>Wallets</t>
  </si>
  <si>
    <t>Assets</t>
  </si>
  <si>
    <t>MFF P1</t>
  </si>
  <si>
    <t>BITGET F</t>
  </si>
  <si>
    <t>FOREX</t>
  </si>
  <si>
    <t>CRYPTO</t>
  </si>
  <si>
    <t>GOLD</t>
  </si>
  <si>
    <t>Wallet</t>
  </si>
  <si>
    <t>o</t>
  </si>
  <si>
    <t>S-Total PNL</t>
  </si>
  <si>
    <t>STRAT</t>
  </si>
  <si>
    <t>STRAT2</t>
  </si>
  <si>
    <t>GBPCHF</t>
  </si>
  <si>
    <t>n</t>
  </si>
  <si>
    <t>Strat</t>
  </si>
  <si>
    <t>STRAT1</t>
  </si>
  <si>
    <t>PATTERN</t>
  </si>
  <si>
    <t>RANGE</t>
  </si>
  <si>
    <t>Backtest stratégies</t>
  </si>
  <si>
    <t>BTC</t>
  </si>
  <si>
    <t>SOL</t>
  </si>
  <si>
    <t>ETH</t>
  </si>
  <si>
    <t>GLOBAL</t>
  </si>
  <si>
    <t>Trades par jour</t>
  </si>
  <si>
    <t>NZDCHF</t>
  </si>
  <si>
    <t>WINRATE</t>
  </si>
  <si>
    <t>Domaine</t>
  </si>
  <si>
    <t>NON RESPECT STRAT</t>
  </si>
  <si>
    <t>STRATS</t>
  </si>
  <si>
    <t>PNL</t>
  </si>
  <si>
    <t>Trades</t>
  </si>
  <si>
    <t>AUDJPY</t>
  </si>
  <si>
    <t>EURNZD</t>
  </si>
  <si>
    <t>GBPNZD</t>
  </si>
  <si>
    <t>EURAUD</t>
  </si>
  <si>
    <t>Début wallet</t>
  </si>
  <si>
    <t>Capital départ</t>
  </si>
  <si>
    <t>EURJPY</t>
  </si>
  <si>
    <t>USDCHF</t>
  </si>
  <si>
    <t>AUDUSD</t>
  </si>
  <si>
    <t>NZDCAD</t>
  </si>
  <si>
    <t>USDCAD</t>
  </si>
  <si>
    <t>AUDCAD</t>
  </si>
  <si>
    <t>EURUSD</t>
  </si>
  <si>
    <t>MFF P1 (1)</t>
  </si>
  <si>
    <t>CADCHF</t>
  </si>
  <si>
    <t>BTCUSD</t>
  </si>
  <si>
    <t>GBPCAD</t>
  </si>
  <si>
    <t>ooo</t>
  </si>
  <si>
    <t>nno</t>
  </si>
  <si>
    <t>noo</t>
  </si>
  <si>
    <t>nnn</t>
  </si>
  <si>
    <t/>
  </si>
  <si>
    <t>oon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</si>
</sst>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 * #,##0.00_)\ &quot;€&quot;_ ;_ * \(#,##0.00\)\ &quot;€&quot;_ ;_ * &quot;-&quot;??_)\ &quot;€&quot;_ ;_ @_ "/>
    <numFmt numFmtId="165" formatCode="_-[$$-409]* #,##0.00_ ;_-[$$-409]* \-#,##0.00\ ;_-[$$-409]* &quot;-&quot;??_ ;_-@_ "/>
    <numFmt numFmtId="166" formatCode="[$$]#,##0.00"/>
    <numFmt numFmtId="167" formatCode="_([$$-409]* #,##0.00_);_([$$-409]* \(#,##0.00\);_([$$-409]* &quot;-&quot;??_);_(@_)"/>
  </numFmts>
  <fonts count="13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0"/>
      <color rgb="FF000000"/>
      <name val="Arial"/>
      <family val="2"/>
    </font>
    <font>
      <sz val="10"/>
      <color rgb="FF000000"/>
      <name val="Arial"/>
      <family val="2"/>
    </font>
    <font>
      <sz val="10"/>
      <color rgb="FF38761D"/>
      <name val="Arial"/>
      <family val="2"/>
    </font>
    <font>
      <sz val="10"/>
      <color rgb="FF9C5700"/>
      <name val="Arial"/>
      <family val="2"/>
    </font>
    <font>
      <sz val="10"/>
      <color theme="1"/>
      <name val="Arial"/>
      <family val="2"/>
    </font>
    <font>
      <b/>
      <sz val="10"/>
      <color rgb="FF006600"/>
      <name val="Arial"/>
      <family val="2"/>
    </font>
    <font>
      <b/>
      <sz val="10"/>
      <color theme="0"/>
      <name val="Arial"/>
      <family val="2"/>
    </font>
    <font>
      <sz val="8"/>
      <name val="Calibri"/>
      <family val="2"/>
      <scheme val="minor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E0F7FA"/>
        <bgColor indexed="64"/>
      </patternFill>
    </fill>
    <fill>
      <patternFill patternType="solid">
        <fgColor rgb="FFB7E1CD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63D297"/>
        <bgColor indexed="64"/>
      </patternFill>
    </fill>
    <fill>
      <patternFill patternType="solid">
        <fgColor rgb="FFE7F9E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/>
        <bgColor theme="5"/>
      </patternFill>
    </fill>
    <fill>
      <patternFill patternType="solid">
        <fgColor theme="5" tint="0.59999389629810485"/>
        <bgColor theme="5" tint="0.59999389629810485"/>
      </patternFill>
    </fill>
  </fills>
  <borders count="13">
    <border>
      <left/>
      <right/>
      <top/>
      <bottom/>
      <diagonal/>
    </border>
    <border>
      <left style="thin">
        <color rgb="FFD0CECE"/>
      </left>
      <right style="thin">
        <color rgb="FFD0CECE"/>
      </right>
      <top style="thin">
        <color rgb="FFD0CECE"/>
      </top>
      <bottom style="thin">
        <color rgb="FFD0CECE"/>
      </bottom>
      <diagonal/>
    </border>
    <border>
      <left style="thin">
        <color rgb="FFD0CECE"/>
      </left>
      <right/>
      <top/>
      <bottom/>
      <diagonal/>
    </border>
    <border>
      <left style="thin">
        <color rgb="FFD0CECE"/>
      </left>
      <right style="thin">
        <color rgb="FFD0CECE"/>
      </right>
      <top/>
      <bottom style="thin">
        <color rgb="FFD0CECE"/>
      </bottom>
      <diagonal/>
    </border>
    <border>
      <left style="thin">
        <color rgb="FFD0CECE"/>
      </left>
      <right/>
      <top/>
      <bottom style="thin">
        <color rgb="FFD0CECE"/>
      </bottom>
      <diagonal/>
    </border>
    <border>
      <left/>
      <right style="thin">
        <color rgb="FFD0CECE"/>
      </right>
      <top/>
      <bottom/>
      <diagonal/>
    </border>
    <border>
      <left style="thin">
        <color rgb="FFD0CECE"/>
      </left>
      <right style="thin">
        <color rgb="FFD0CECE"/>
      </right>
      <top/>
      <bottom/>
      <diagonal/>
    </border>
    <border>
      <left/>
      <right style="thin">
        <color rgb="FFD0CECE"/>
      </right>
      <top style="thin">
        <color rgb="FFD0CECE"/>
      </top>
      <bottom style="thin">
        <color rgb="FFD0CECE"/>
      </bottom>
      <diagonal/>
    </border>
    <border>
      <left style="thin">
        <color rgb="FFD0CECE"/>
      </left>
      <right/>
      <top style="thin">
        <color rgb="FFD0CECE"/>
      </top>
      <bottom style="thin">
        <color rgb="FFD0CECE"/>
      </bottom>
      <diagonal/>
    </border>
    <border>
      <left/>
      <right/>
      <top style="thin">
        <color rgb="FFD0CECE"/>
      </top>
      <bottom style="thin">
        <color rgb="FFD0CECE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52">
    <xf numFmtId="0" fontId="0" fillId="0" borderId="0" xfId="0"/>
    <xf numFmtId="165" fontId="4" fillId="4" borderId="1" xfId="0" applyNumberFormat="1" applyFont="1" applyFill="1" applyBorder="1" applyAlignment="1">
      <alignment horizontal="right"/>
    </xf>
    <xf numFmtId="0" fontId="2" fillId="2" borderId="1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8" fillId="5" borderId="2" xfId="0" applyFont="1" applyFill="1" applyBorder="1" applyAlignment="1">
      <alignment horizontal="center"/>
    </xf>
    <xf numFmtId="0" fontId="3" fillId="2" borderId="1" xfId="0" applyFont="1" applyFill="1" applyBorder="1"/>
    <xf numFmtId="0" fontId="2" fillId="7" borderId="1" xfId="0" applyFont="1" applyFill="1" applyBorder="1"/>
    <xf numFmtId="165" fontId="4" fillId="7" borderId="1" xfId="0" applyNumberFormat="1" applyFont="1" applyFill="1" applyBorder="1" applyAlignment="1">
      <alignment horizontal="right"/>
    </xf>
    <xf numFmtId="167" fontId="4" fillId="2" borderId="1" xfId="1" applyNumberFormat="1" applyFont="1" applyFill="1" applyBorder="1" applyAlignment="1">
      <alignment horizontal="right"/>
    </xf>
    <xf numFmtId="0" fontId="2" fillId="6" borderId="1" xfId="0" applyFont="1" applyFill="1" applyBorder="1" applyAlignment="1">
      <alignment horizontal="center" vertical="center"/>
    </xf>
    <xf numFmtId="0" fontId="8" fillId="5" borderId="0" xfId="0" applyFont="1" applyFill="1" applyAlignment="1">
      <alignment horizontal="center"/>
    </xf>
    <xf numFmtId="0" fontId="2" fillId="3" borderId="3" xfId="0" applyFont="1" applyFill="1" applyBorder="1" applyAlignment="1">
      <alignment horizontal="left"/>
    </xf>
    <xf numFmtId="165" fontId="7" fillId="3" borderId="3" xfId="0" applyNumberFormat="1" applyFont="1" applyFill="1" applyBorder="1" applyAlignment="1">
      <alignment horizontal="right"/>
    </xf>
    <xf numFmtId="165" fontId="3" fillId="3" borderId="4" xfId="0" applyNumberFormat="1" applyFont="1" applyFill="1" applyBorder="1"/>
    <xf numFmtId="16" fontId="3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166" fontId="6" fillId="0" borderId="0" xfId="0" applyNumberFormat="1" applyFont="1"/>
    <xf numFmtId="165" fontId="4" fillId="0" borderId="0" xfId="0" applyNumberFormat="1" applyFont="1" applyAlignment="1">
      <alignment horizontal="right"/>
    </xf>
    <xf numFmtId="165" fontId="3" fillId="0" borderId="0" xfId="0" applyNumberFormat="1" applyFont="1" applyAlignment="1">
      <alignment horizontal="right"/>
    </xf>
    <xf numFmtId="0" fontId="3" fillId="0" borderId="0" xfId="0" applyFont="1" applyAlignment="1">
      <alignment horizontal="center"/>
    </xf>
    <xf numFmtId="0" fontId="8" fillId="5" borderId="5" xfId="0" applyFont="1" applyFill="1" applyBorder="1" applyAlignment="1">
      <alignment horizontal="center"/>
    </xf>
    <xf numFmtId="0" fontId="8" fillId="5" borderId="6" xfId="0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166" fontId="6" fillId="0" borderId="0" xfId="0" applyNumberFormat="1" applyFont="1" applyAlignment="1">
      <alignment horizontal="center" vertical="center"/>
    </xf>
    <xf numFmtId="166" fontId="6" fillId="0" borderId="0" xfId="0" applyNumberFormat="1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165" fontId="3" fillId="0" borderId="0" xfId="0" applyNumberFormat="1" applyFont="1" applyAlignment="1">
      <alignment horizontal="center"/>
    </xf>
    <xf numFmtId="0" fontId="10" fillId="0" borderId="0" xfId="0" applyFont="1" applyAlignment="1">
      <alignment horizontal="center" vertical="center"/>
    </xf>
    <xf numFmtId="0" fontId="2" fillId="6" borderId="2" xfId="0" applyFont="1" applyFill="1" applyBorder="1" applyAlignment="1">
      <alignment vertical="center"/>
    </xf>
    <xf numFmtId="2" fontId="6" fillId="0" borderId="0" xfId="0" applyNumberFormat="1" applyFont="1" applyAlignment="1">
      <alignment horizontal="center" vertical="center"/>
    </xf>
    <xf numFmtId="2" fontId="0" fillId="0" borderId="0" xfId="0" applyNumberFormat="1"/>
    <xf numFmtId="9" fontId="0" fillId="0" borderId="0" xfId="2" applyFont="1"/>
    <xf numFmtId="2" fontId="0" fillId="0" borderId="0" xfId="2" applyNumberFormat="1" applyFont="1"/>
    <xf numFmtId="0" fontId="11" fillId="0" borderId="0" xfId="0" applyFont="1"/>
    <xf numFmtId="9" fontId="0" fillId="0" borderId="0" xfId="2" applyFont="1" applyAlignment="1">
      <alignment horizontal="right" vertical="center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10" xfId="0" applyNumberFormat="1" applyBorder="1"/>
    <xf numFmtId="165" fontId="0" fillId="0" borderId="10" xfId="0" applyNumberFormat="1" applyBorder="1"/>
    <xf numFmtId="0" fontId="12" fillId="9" borderId="10" xfId="0" applyFont="1" applyFill="1" applyBorder="1"/>
    <xf numFmtId="0" fontId="2" fillId="8" borderId="8" xfId="2" applyNumberFormat="1" applyFont="1" applyFill="1" applyBorder="1" applyAlignment="1">
      <alignment horizontal="center" vertical="center"/>
    </xf>
    <xf numFmtId="0" fontId="2" fillId="8" borderId="9" xfId="2" applyNumberFormat="1" applyFont="1" applyFill="1" applyBorder="1" applyAlignment="1">
      <alignment horizontal="center" vertical="center"/>
    </xf>
    <xf numFmtId="0" fontId="2" fillId="8" borderId="7" xfId="2" applyNumberFormat="1" applyFont="1" applyFill="1" applyBorder="1" applyAlignment="1">
      <alignment horizontal="center" vertical="center"/>
    </xf>
    <xf numFmtId="0" fontId="2" fillId="6" borderId="2" xfId="0" applyFont="1" applyFill="1" applyBorder="1" applyAlignment="1">
      <alignment horizontal="center" vertical="center"/>
    </xf>
    <xf numFmtId="0" fontId="2" fillId="6" borderId="0" xfId="0" applyFont="1" applyFill="1" applyAlignment="1">
      <alignment horizontal="center" vertical="center"/>
    </xf>
    <xf numFmtId="0" fontId="2" fillId="6" borderId="8" xfId="0" applyFont="1" applyFill="1" applyBorder="1" applyAlignment="1">
      <alignment horizontal="center" vertical="center"/>
    </xf>
    <xf numFmtId="0" fontId="2" fillId="6" borderId="9" xfId="0" applyFont="1" applyFill="1" applyBorder="1" applyAlignment="1">
      <alignment horizontal="center" vertical="center"/>
    </xf>
    <xf numFmtId="0" fontId="2" fillId="6" borderId="7" xfId="0" applyFont="1" applyFill="1" applyBorder="1" applyAlignment="1">
      <alignment horizontal="center" vertical="center"/>
    </xf>
    <xf numFmtId="0" fontId="0" fillId="11" borderId="12" xfId="0" applyFont="1" applyFill="1" applyBorder="1"/>
    <xf numFmtId="14" fontId="12" fillId="10" borderId="11" xfId="0" applyNumberFormat="1" applyFont="1" applyFill="1" applyBorder="1"/>
  </cellXfs>
  <cellStyles count="3">
    <cellStyle name="Monétaire" xfId="1" builtinId="4"/>
    <cellStyle name="Normal" xfId="0" builtinId="0"/>
    <cellStyle name="Pourcentage" xfId="2" builtinId="5"/>
  </cellStyles>
  <dxfs count="27">
    <dxf>
      <numFmt numFmtId="19" formatCode="dd/mm/yyyy"/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165" formatCode="_-[$$-409]* #,##0.00_ ;_-[$$-409]* \-#,##0.00\ ;_-[$$-409]* &quot;-&quot;??_ ;_-@_ 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8761D"/>
        <name val="Arial"/>
        <family val="2"/>
        <scheme val="none"/>
      </font>
      <numFmt numFmtId="165" formatCode="_-[$$-409]* #,##0.00_ ;_-[$$-409]* \-#,##0.00\ ;_-[$$-409]* &quot;-&quot;??_ ;_-@_ "/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2" formatCode="0.00"/>
      <fill>
        <patternFill patternType="none">
          <fgColor rgb="FFE0F7FA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6" formatCode="[$$]#,##0.0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6" formatCode="[$$]#,##0.00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6" formatCode="[$$]#,##0.00"/>
      <fill>
        <patternFill patternType="none">
          <fgColor rgb="FFE0F7FA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6" formatCode="[$$]#,##0.00"/>
      <fill>
        <patternFill patternType="none">
          <fgColor rgb="FFE0F7FA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6" formatCode="[$$]#,##0.00"/>
      <fill>
        <patternFill patternType="none">
          <fgColor rgb="FFE0F7FA"/>
          <bgColor auto="1"/>
        </patternFill>
      </fill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21" formatCode="dd\-mmm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21" formatCode="dd\-mmm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outline="0">
        <left style="thin">
          <color rgb="FFD0CECE"/>
        </left>
        <right style="thin">
          <color rgb="FFD0CECE"/>
        </right>
        <top style="thin">
          <color rgb="FFD0CECE"/>
        </top>
      </border>
    </dxf>
    <dxf>
      <fill>
        <patternFill patternType="none">
          <bgColor auto="1"/>
        </patternFill>
      </fill>
    </dxf>
    <dxf>
      <border outline="0">
        <bottom style="thin">
          <color rgb="FFD0CECE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family val="2"/>
        <scheme val="none"/>
      </font>
      <fill>
        <patternFill patternType="solid">
          <fgColor indexed="64"/>
          <bgColor theme="4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7030A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2" xr16:uid="{7F1CEF81-1524-47E4-9C42-3FAA2863EC01}" autoFormatId="16" applyNumberFormats="0" applyBorderFormats="0" applyFontFormats="0" applyPatternFormats="0" applyAlignmentFormats="0" applyWidthHeightFormats="0">
  <queryTableRefresh nextId="14">
    <queryTableFields count="13">
      <queryTableField id="1" name="Date" tableColumnId="1"/>
      <queryTableField id="2" name="Wallet" tableColumnId="2"/>
      <queryTableField id="3" name="Devise" tableColumnId="3"/>
      <queryTableField id="4" name="Domaine" tableColumnId="4"/>
      <queryTableField id="5" name="Position" tableColumnId="5"/>
      <queryTableField id="6" name="Localisation" tableColumnId="6"/>
      <queryTableField id="7" name="D/C" tableColumnId="7"/>
      <queryTableField id="8" name="Structure" tableColumnId="8"/>
      <queryTableField id="9" name="STRAT" tableColumnId="9"/>
      <queryTableField id="10" name="STRAT2" tableColumnId="10"/>
      <queryTableField id="11" name="RR" tableColumnId="11"/>
      <queryTableField id="12" name="PnL" tableColumnId="12"/>
      <queryTableField id="13" name="TP/SL/BE" tableColumnId="13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3" xr16:uid="{DBCE4E76-F89F-4B4F-A1AE-88730D81B247}" autoFormatId="16" applyNumberFormats="0" applyBorderFormats="0" applyFontFormats="0" applyPatternFormats="0" applyAlignmentFormats="0" applyWidthHeightFormats="0">
  <queryTableRefresh nextId="2">
    <queryTableFields count="1">
      <queryTableField id="1" name="Wallet" tableColumnId="1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E226126-8EBC-44E6-9D60-CCB2E0E178E1}" name="TradingDesk" displayName="TradingDesk" ref="A1:M43" totalsRowShown="0" headerRowDxfId="26" dataDxfId="24" headerRowBorderDxfId="25" tableBorderDxfId="23">
  <autoFilter ref="A1:M43" xr:uid="{4E226126-8EBC-44E6-9D60-CCB2E0E178E1}"/>
  <tableColumns count="13">
    <tableColumn id="1" xr3:uid="{1A83B4AC-734D-485D-806A-F64E4305AF7D}" name="Date" dataDxfId="22"/>
    <tableColumn id="2" xr3:uid="{7E976E5B-52FA-47D5-8099-0F6B4FD421E6}" name="Wallet" dataDxfId="21"/>
    <tableColumn id="3" xr3:uid="{16C4B08A-7AB4-4B96-93FF-4151ED5D54FA}" name="Devise" dataDxfId="20"/>
    <tableColumn id="10" xr3:uid="{0A709830-3945-46D7-8F34-0C499E42B833}" name="Domaine" dataDxfId="19"/>
    <tableColumn id="4" xr3:uid="{7CB3913E-0720-4114-837F-3BE3DEEF0204}" name="Position" dataDxfId="18"/>
    <tableColumn id="5" xr3:uid="{ACC6451D-32B3-4A2B-92A1-B61E5C249471}" name="Localisation" dataDxfId="17"/>
    <tableColumn id="6" xr3:uid="{5E76CD6D-4D13-40E2-8EF0-EA66E497F17B}" name="D/C" dataDxfId="16"/>
    <tableColumn id="7" xr3:uid="{DA3F5F8E-EB8F-450D-AF56-11E3923EC854}" name="Structure" dataDxfId="15"/>
    <tableColumn id="14" xr3:uid="{47A27890-A273-4C72-B310-1DB06F7DFF6D}" name="STRAT" dataDxfId="14"/>
    <tableColumn id="12" xr3:uid="{DCBA3D3B-DDC6-4DA9-AE6C-9BAA3B2E77F0}" name="STRAT2" dataDxfId="13">
      <calculatedColumnFormula>TradingDesk[[#This Row],[Localisation]]&amp;TradingDesk[[#This Row],[D/C]]&amp;TradingDesk[[#This Row],[Structure]]</calculatedColumnFormula>
    </tableColumn>
    <tableColumn id="8" xr3:uid="{FD24F52C-7C9D-4929-ACFE-A901B412ABFF}" name="RR" dataDxfId="12"/>
    <tableColumn id="9" xr3:uid="{B064C68D-1030-4747-8B97-423EC20358BD}" name="PnL" dataDxfId="11"/>
    <tableColumn id="11" xr3:uid="{EC6897EC-C803-441F-9711-73009FFD2B79}" name="TP/SL/BE" dataDxfId="10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BED0CB1-17AC-4D1F-BFEE-B149CEA261A8}" name="Tableau1" displayName="Tableau1" ref="B4:N39" tableType="queryTable" totalsRowShown="0">
  <autoFilter ref="B4:N39" xr:uid="{4BED0CB1-17AC-4D1F-BFEE-B149CEA261A8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</autoFilter>
  <tableColumns count="13">
    <tableColumn id="1" xr3:uid="{B96626F0-4EB1-475A-9BDF-5758D2DF3B2B}" uniqueName="1" name="Date" queryTableFieldId="1" dataDxfId="0"/>
    <tableColumn id="2" xr3:uid="{436BBC09-B908-46B0-9C5B-281F1F374878}" uniqueName="2" name="Wallet" queryTableFieldId="2"/>
    <tableColumn id="3" xr3:uid="{65E2F53A-0A24-4A83-9E38-09C667D36A46}" uniqueName="3" name="Devise" queryTableFieldId="3"/>
    <tableColumn id="4" xr3:uid="{0A911253-3A28-4463-AB42-82335D133FA1}" uniqueName="4" name="Domaine" queryTableFieldId="4"/>
    <tableColumn id="5" xr3:uid="{6E74DC52-A5A0-4D6F-9892-66EA6BB0998F}" uniqueName="5" name="Position" queryTableFieldId="5"/>
    <tableColumn id="6" xr3:uid="{F59A0A4A-9EC6-41F9-B860-255EDED2C34A}" uniqueName="6" name="Localisation" queryTableFieldId="6"/>
    <tableColumn id="7" xr3:uid="{F01917EF-2869-47C6-90C2-707B35904847}" uniqueName="7" name="D/C" queryTableFieldId="7"/>
    <tableColumn id="8" xr3:uid="{584246F3-7738-4386-A4FC-9EA18765ECEC}" uniqueName="8" name="Structure" queryTableFieldId="8"/>
    <tableColumn id="9" xr3:uid="{2857D5A9-5D60-47CA-AC0C-FA9055A620B0}" uniqueName="9" name="STRAT" queryTableFieldId="9"/>
    <tableColumn id="10" xr3:uid="{87BE330F-5F64-4D6E-B9D6-97E5D5AA25ED}" uniqueName="10" name="STRAT2" queryTableFieldId="10"/>
    <tableColumn id="11" xr3:uid="{95CCCD8D-6A15-4720-A80A-BBA0D2B82952}" uniqueName="11" name="RR" queryTableFieldId="11"/>
    <tableColumn id="12" xr3:uid="{E5C7688C-15DD-4A7F-B7AB-7FBCB3D5CFB4}" uniqueName="12" name="PnL" queryTableFieldId="12"/>
    <tableColumn id="13" xr3:uid="{1A233DBE-0FD8-455A-A145-25A11F69FFE1}" uniqueName="13" name="TP/SL/BE" queryTableFieldId="13"/>
  </tableColumns>
  <tableStyleInfo name="TableStyleMedium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17BA747F-8BB9-4F3A-B0E0-BC0EF0BF8F4D}" name="Wallet" displayName="Wallet" ref="B2:B5" tableType="queryTable" totalsRowShown="0">
  <autoFilter ref="B2:B5" xr:uid="{17BA747F-8BB9-4F3A-B0E0-BC0EF0BF8F4D}">
    <filterColumn colId="0" hiddenButton="1"/>
  </autoFilter>
  <tableColumns count="1">
    <tableColumn id="1" xr3:uid="{56CC276B-24A3-40F3-B4A2-C1891F1152DF}" uniqueName="1" name="Wallet" queryTableFieldId="1"/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55964E-24B0-324C-9CD3-723B7C2B842E}">
  <sheetPr codeName="Feuil1"/>
  <dimension ref="A1:AA60"/>
  <sheetViews>
    <sheetView showGridLines="0" zoomScale="90" zoomScaleNormal="90" workbookViewId="0">
      <selection activeCell="B3" sqref="B3"/>
    </sheetView>
  </sheetViews>
  <sheetFormatPr baseColWidth="10" defaultRowHeight="15.6" x14ac:dyDescent="0.3"/>
  <cols>
    <col min="1" max="3" width="14.19921875" customWidth="1"/>
    <col min="4" max="4" width="12.5" customWidth="1"/>
    <col min="5" max="9" width="14.19921875" customWidth="1"/>
    <col min="10" max="10" width="14.19921875" hidden="1" customWidth="1"/>
    <col min="11" max="15" width="14.19921875" customWidth="1"/>
  </cols>
  <sheetData>
    <row r="1" spans="1:27" x14ac:dyDescent="0.3">
      <c r="A1" s="22" t="s">
        <v>0</v>
      </c>
      <c r="B1" s="23" t="s">
        <v>27</v>
      </c>
      <c r="C1" s="23" t="s">
        <v>1</v>
      </c>
      <c r="D1" s="23" t="s">
        <v>46</v>
      </c>
      <c r="E1" s="23" t="s">
        <v>2</v>
      </c>
      <c r="F1" s="23" t="s">
        <v>16</v>
      </c>
      <c r="G1" s="23" t="s">
        <v>17</v>
      </c>
      <c r="H1" s="23" t="s">
        <v>18</v>
      </c>
      <c r="I1" s="23" t="s">
        <v>30</v>
      </c>
      <c r="J1" s="23" t="s">
        <v>31</v>
      </c>
      <c r="K1" s="23" t="s">
        <v>15</v>
      </c>
      <c r="L1" s="23" t="s">
        <v>3</v>
      </c>
      <c r="M1" s="5" t="s">
        <v>19</v>
      </c>
      <c r="R1" s="11" t="s">
        <v>34</v>
      </c>
      <c r="S1" t="s">
        <v>35</v>
      </c>
      <c r="T1" s="11" t="s">
        <v>20</v>
      </c>
      <c r="U1" t="s">
        <v>22</v>
      </c>
      <c r="V1" s="11" t="s">
        <v>21</v>
      </c>
      <c r="W1" t="s">
        <v>24</v>
      </c>
      <c r="X1" s="11" t="s">
        <v>2</v>
      </c>
      <c r="Y1" t="s">
        <v>4</v>
      </c>
      <c r="Z1" s="11" t="s">
        <v>19</v>
      </c>
      <c r="AA1" t="s">
        <v>5</v>
      </c>
    </row>
    <row r="2" spans="1:27" x14ac:dyDescent="0.3">
      <c r="A2" s="15">
        <v>44997</v>
      </c>
      <c r="B2" s="15" t="s">
        <v>22</v>
      </c>
      <c r="C2" s="24" t="s">
        <v>26</v>
      </c>
      <c r="D2" s="24" t="s">
        <v>26</v>
      </c>
      <c r="E2" s="29" t="s">
        <v>6</v>
      </c>
      <c r="F2" s="25" t="s">
        <v>28</v>
      </c>
      <c r="G2" s="25" t="s">
        <v>28</v>
      </c>
      <c r="H2" s="25" t="s">
        <v>28</v>
      </c>
      <c r="I2" s="25" t="s">
        <v>35</v>
      </c>
      <c r="J2" s="26" t="str">
        <f>TradingDesk[[#This Row],[Localisation]]&amp;TradingDesk[[#This Row],[D/C]]&amp;TradingDesk[[#This Row],[Structure]]</f>
        <v>ooo</v>
      </c>
      <c r="K2" s="31"/>
      <c r="L2" s="19">
        <v>-4.5999999999999996</v>
      </c>
      <c r="M2" s="21" t="s">
        <v>14</v>
      </c>
      <c r="S2" t="s">
        <v>36</v>
      </c>
      <c r="U2" t="s">
        <v>23</v>
      </c>
      <c r="W2" t="s">
        <v>25</v>
      </c>
      <c r="Y2" t="s">
        <v>6</v>
      </c>
      <c r="AA2" t="s">
        <v>7</v>
      </c>
    </row>
    <row r="3" spans="1:27" x14ac:dyDescent="0.3">
      <c r="A3" s="15">
        <v>44999</v>
      </c>
      <c r="B3" s="15" t="s">
        <v>22</v>
      </c>
      <c r="C3" s="24" t="s">
        <v>32</v>
      </c>
      <c r="D3" s="24" t="s">
        <v>24</v>
      </c>
      <c r="E3" s="29" t="s">
        <v>4</v>
      </c>
      <c r="F3" s="26" t="s">
        <v>33</v>
      </c>
      <c r="G3" s="26" t="s">
        <v>33</v>
      </c>
      <c r="H3" s="26" t="s">
        <v>28</v>
      </c>
      <c r="I3" s="25"/>
      <c r="J3" s="26" t="str">
        <f>TradingDesk[[#This Row],[Localisation]]&amp;TradingDesk[[#This Row],[D/C]]&amp;TradingDesk[[#This Row],[Structure]]</f>
        <v>nno</v>
      </c>
      <c r="K3" s="31"/>
      <c r="L3" s="19">
        <v>-214.52</v>
      </c>
      <c r="M3" s="21" t="s">
        <v>7</v>
      </c>
      <c r="S3" t="s">
        <v>37</v>
      </c>
      <c r="U3" t="s">
        <v>64</v>
      </c>
      <c r="W3" t="s">
        <v>26</v>
      </c>
      <c r="AA3" t="s">
        <v>14</v>
      </c>
    </row>
    <row r="4" spans="1:27" x14ac:dyDescent="0.3">
      <c r="A4" s="15">
        <v>44999</v>
      </c>
      <c r="B4" s="15" t="s">
        <v>22</v>
      </c>
      <c r="C4" s="16" t="s">
        <v>39</v>
      </c>
      <c r="D4" s="24" t="s">
        <v>25</v>
      </c>
      <c r="E4" s="29" t="s">
        <v>6</v>
      </c>
      <c r="F4" s="26" t="s">
        <v>33</v>
      </c>
      <c r="G4" s="26" t="s">
        <v>28</v>
      </c>
      <c r="H4" s="26" t="s">
        <v>28</v>
      </c>
      <c r="I4" s="25"/>
      <c r="J4" s="26" t="str">
        <f>TradingDesk[[#This Row],[Localisation]]&amp;TradingDesk[[#This Row],[D/C]]&amp;TradingDesk[[#This Row],[Structure]]</f>
        <v>noo</v>
      </c>
      <c r="K4" s="31"/>
      <c r="L4" s="19">
        <v>-310.5</v>
      </c>
      <c r="M4" s="21" t="s">
        <v>7</v>
      </c>
    </row>
    <row r="5" spans="1:27" x14ac:dyDescent="0.3">
      <c r="A5" s="15">
        <v>44999</v>
      </c>
      <c r="B5" s="15" t="s">
        <v>22</v>
      </c>
      <c r="C5" s="16" t="s">
        <v>39</v>
      </c>
      <c r="D5" s="24" t="s">
        <v>25</v>
      </c>
      <c r="E5" s="29" t="s">
        <v>6</v>
      </c>
      <c r="F5" s="26" t="s">
        <v>33</v>
      </c>
      <c r="G5" s="26" t="s">
        <v>28</v>
      </c>
      <c r="H5" s="26" t="s">
        <v>28</v>
      </c>
      <c r="I5" s="25"/>
      <c r="J5" s="26" t="str">
        <f>TradingDesk[[#This Row],[Localisation]]&amp;TradingDesk[[#This Row],[D/C]]&amp;TradingDesk[[#This Row],[Structure]]</f>
        <v>noo</v>
      </c>
      <c r="K5" s="31"/>
      <c r="L5" s="19">
        <v>-619.5</v>
      </c>
      <c r="M5" s="21" t="s">
        <v>7</v>
      </c>
    </row>
    <row r="6" spans="1:27" x14ac:dyDescent="0.3">
      <c r="A6" s="15">
        <v>44999</v>
      </c>
      <c r="B6" s="15" t="s">
        <v>22</v>
      </c>
      <c r="C6" s="16" t="s">
        <v>39</v>
      </c>
      <c r="D6" s="24" t="s">
        <v>25</v>
      </c>
      <c r="E6" s="29" t="s">
        <v>6</v>
      </c>
      <c r="F6" s="26" t="s">
        <v>33</v>
      </c>
      <c r="G6" s="26" t="s">
        <v>33</v>
      </c>
      <c r="H6" s="26" t="s">
        <v>33</v>
      </c>
      <c r="I6" s="25"/>
      <c r="J6" s="26" t="str">
        <f>TradingDesk[[#This Row],[Localisation]]&amp;TradingDesk[[#This Row],[D/C]]&amp;TradingDesk[[#This Row],[Structure]]</f>
        <v>nnn</v>
      </c>
      <c r="K6" s="31"/>
      <c r="L6" s="19">
        <f>-1.56-188.99</f>
        <v>-190.55</v>
      </c>
      <c r="M6" s="28" t="s">
        <v>7</v>
      </c>
    </row>
    <row r="7" spans="1:27" x14ac:dyDescent="0.3">
      <c r="A7" s="15">
        <v>44999</v>
      </c>
      <c r="B7" s="15" t="s">
        <v>22</v>
      </c>
      <c r="C7" s="16" t="s">
        <v>39</v>
      </c>
      <c r="D7" s="24" t="s">
        <v>25</v>
      </c>
      <c r="E7" s="29" t="s">
        <v>4</v>
      </c>
      <c r="F7" s="26" t="s">
        <v>33</v>
      </c>
      <c r="G7" s="26" t="s">
        <v>33</v>
      </c>
      <c r="H7" s="26" t="s">
        <v>33</v>
      </c>
      <c r="I7" s="25"/>
      <c r="J7" s="26" t="str">
        <f>TradingDesk[[#This Row],[Localisation]]&amp;TradingDesk[[#This Row],[D/C]]&amp;TradingDesk[[#This Row],[Structure]]</f>
        <v>nnn</v>
      </c>
      <c r="K7" s="31">
        <f>TradingDesk[[#This Row],[PnL]]/450</f>
        <v>0.31608888888888892</v>
      </c>
      <c r="L7" s="19">
        <v>142.24</v>
      </c>
      <c r="M7" s="28" t="s">
        <v>5</v>
      </c>
    </row>
    <row r="8" spans="1:27" x14ac:dyDescent="0.3">
      <c r="A8" s="15">
        <v>44999</v>
      </c>
      <c r="B8" s="15" t="s">
        <v>23</v>
      </c>
      <c r="C8" s="16" t="s">
        <v>40</v>
      </c>
      <c r="D8" s="24" t="s">
        <v>25</v>
      </c>
      <c r="E8" s="29" t="s">
        <v>6</v>
      </c>
      <c r="F8" s="26" t="s">
        <v>28</v>
      </c>
      <c r="G8" s="26" t="s">
        <v>28</v>
      </c>
      <c r="H8" s="26" t="s">
        <v>28</v>
      </c>
      <c r="I8" s="25" t="s">
        <v>35</v>
      </c>
      <c r="J8" s="26" t="str">
        <f>TradingDesk[[#This Row],[Localisation]]&amp;TradingDesk[[#This Row],[D/C]]&amp;TradingDesk[[#This Row],[Structure]]</f>
        <v>ooo</v>
      </c>
      <c r="K8" s="31">
        <f>TradingDesk[[#This Row],[PnL]]/15</f>
        <v>1.6666666666666667</v>
      </c>
      <c r="L8" s="19">
        <v>25</v>
      </c>
      <c r="M8" s="28" t="s">
        <v>5</v>
      </c>
    </row>
    <row r="9" spans="1:27" x14ac:dyDescent="0.3">
      <c r="A9" s="15">
        <v>44999</v>
      </c>
      <c r="B9" s="15" t="s">
        <v>23</v>
      </c>
      <c r="C9" s="16" t="s">
        <v>41</v>
      </c>
      <c r="D9" s="24" t="s">
        <v>25</v>
      </c>
      <c r="E9" s="29" t="s">
        <v>6</v>
      </c>
      <c r="F9" s="26" t="s">
        <v>28</v>
      </c>
      <c r="G9" s="26" t="s">
        <v>28</v>
      </c>
      <c r="H9" s="26" t="s">
        <v>28</v>
      </c>
      <c r="I9" s="25" t="s">
        <v>35</v>
      </c>
      <c r="J9" s="26" t="str">
        <f>TradingDesk[[#This Row],[Localisation]]&amp;TradingDesk[[#This Row],[D/C]]&amp;TradingDesk[[#This Row],[Structure]]</f>
        <v>ooo</v>
      </c>
      <c r="K9" s="31">
        <f>TradingDesk[[#This Row],[PnL]]/15</f>
        <v>0.46666666666666667</v>
      </c>
      <c r="L9" s="19">
        <v>7</v>
      </c>
      <c r="M9" s="28" t="s">
        <v>5</v>
      </c>
    </row>
    <row r="10" spans="1:27" x14ac:dyDescent="0.3">
      <c r="A10" s="15">
        <v>44999</v>
      </c>
      <c r="B10" s="15" t="s">
        <v>22</v>
      </c>
      <c r="C10" s="16" t="s">
        <v>39</v>
      </c>
      <c r="D10" s="24" t="s">
        <v>25</v>
      </c>
      <c r="E10" s="29" t="s">
        <v>6</v>
      </c>
      <c r="F10" s="26" t="s">
        <v>28</v>
      </c>
      <c r="G10" s="26" t="s">
        <v>28</v>
      </c>
      <c r="H10" s="26" t="s">
        <v>28</v>
      </c>
      <c r="I10" s="25" t="s">
        <v>35</v>
      </c>
      <c r="J10" s="26" t="str">
        <f>TradingDesk[[#This Row],[Localisation]]&amp;TradingDesk[[#This Row],[D/C]]&amp;TradingDesk[[#This Row],[Structure]]</f>
        <v>ooo</v>
      </c>
      <c r="K10" s="31"/>
      <c r="L10" s="19">
        <v>39.43</v>
      </c>
      <c r="M10" s="28" t="s">
        <v>14</v>
      </c>
    </row>
    <row r="11" spans="1:27" x14ac:dyDescent="0.3">
      <c r="A11" s="15">
        <v>44999</v>
      </c>
      <c r="B11" s="15" t="s">
        <v>22</v>
      </c>
      <c r="C11" s="16" t="s">
        <v>41</v>
      </c>
      <c r="D11" s="24" t="s">
        <v>25</v>
      </c>
      <c r="E11" s="29" t="s">
        <v>6</v>
      </c>
      <c r="F11" s="26" t="s">
        <v>28</v>
      </c>
      <c r="G11" s="26" t="s">
        <v>28</v>
      </c>
      <c r="H11" s="26" t="s">
        <v>28</v>
      </c>
      <c r="I11" s="25" t="s">
        <v>35</v>
      </c>
      <c r="J11" s="26" t="str">
        <f>TradingDesk[[#This Row],[Localisation]]&amp;TradingDesk[[#This Row],[D/C]]&amp;TradingDesk[[#This Row],[Structure]]</f>
        <v>ooo</v>
      </c>
      <c r="K11" s="31">
        <f>TradingDesk[[#This Row],[PnL]]/450</f>
        <v>0.51639999999999997</v>
      </c>
      <c r="L11" s="19">
        <v>232.38</v>
      </c>
      <c r="M11" s="28" t="s">
        <v>5</v>
      </c>
    </row>
    <row r="12" spans="1:27" x14ac:dyDescent="0.3">
      <c r="A12" s="15">
        <v>45000</v>
      </c>
      <c r="B12" s="15" t="s">
        <v>22</v>
      </c>
      <c r="C12" s="16" t="s">
        <v>39</v>
      </c>
      <c r="D12" s="24" t="s">
        <v>25</v>
      </c>
      <c r="E12" s="29" t="s">
        <v>6</v>
      </c>
      <c r="F12" s="26" t="s">
        <v>28</v>
      </c>
      <c r="G12" s="26" t="s">
        <v>28</v>
      </c>
      <c r="H12" s="26" t="s">
        <v>28</v>
      </c>
      <c r="I12" s="25" t="s">
        <v>35</v>
      </c>
      <c r="J12" s="26" t="str">
        <f>TradingDesk[[#This Row],[Localisation]]&amp;TradingDesk[[#This Row],[D/C]]&amp;TradingDesk[[#This Row],[Structure]]</f>
        <v>ooo</v>
      </c>
      <c r="K12" s="31">
        <f>TradingDesk[[#This Row],[PnL]]/450</f>
        <v>0.43755555555555559</v>
      </c>
      <c r="L12" s="19">
        <v>196.9</v>
      </c>
      <c r="M12" s="28" t="s">
        <v>5</v>
      </c>
    </row>
    <row r="13" spans="1:27" x14ac:dyDescent="0.3">
      <c r="A13" s="15">
        <v>45000</v>
      </c>
      <c r="B13" s="15" t="s">
        <v>22</v>
      </c>
      <c r="C13" s="16" t="s">
        <v>39</v>
      </c>
      <c r="D13" s="24" t="s">
        <v>25</v>
      </c>
      <c r="E13" s="29" t="s">
        <v>4</v>
      </c>
      <c r="F13" s="26"/>
      <c r="G13" s="26"/>
      <c r="H13" s="26" t="s">
        <v>28</v>
      </c>
      <c r="I13" s="25" t="s">
        <v>36</v>
      </c>
      <c r="J13" s="26" t="str">
        <f>TradingDesk[[#This Row],[Localisation]]&amp;TradingDesk[[#This Row],[D/C]]&amp;TradingDesk[[#This Row],[Structure]]</f>
        <v>o</v>
      </c>
      <c r="K13" s="31"/>
      <c r="L13" s="19">
        <v>-255.28</v>
      </c>
      <c r="M13" s="28" t="s">
        <v>7</v>
      </c>
    </row>
    <row r="14" spans="1:27" x14ac:dyDescent="0.3">
      <c r="A14" s="15">
        <v>45000</v>
      </c>
      <c r="B14" s="15" t="s">
        <v>22</v>
      </c>
      <c r="C14" s="16" t="s">
        <v>44</v>
      </c>
      <c r="D14" s="24" t="s">
        <v>24</v>
      </c>
      <c r="E14" s="29" t="s">
        <v>6</v>
      </c>
      <c r="F14" s="26"/>
      <c r="G14" s="26"/>
      <c r="H14" s="26" t="s">
        <v>28</v>
      </c>
      <c r="I14" s="25" t="s">
        <v>36</v>
      </c>
      <c r="J14" s="26" t="s">
        <v>28</v>
      </c>
      <c r="K14" s="31"/>
      <c r="L14" s="19">
        <v>-528.80999999999995</v>
      </c>
      <c r="M14" s="28" t="s">
        <v>7</v>
      </c>
    </row>
    <row r="15" spans="1:27" x14ac:dyDescent="0.3">
      <c r="A15" s="15">
        <v>45000</v>
      </c>
      <c r="B15" s="15" t="s">
        <v>22</v>
      </c>
      <c r="C15" s="16" t="s">
        <v>39</v>
      </c>
      <c r="D15" s="24" t="s">
        <v>25</v>
      </c>
      <c r="E15" s="29" t="s">
        <v>4</v>
      </c>
      <c r="F15" s="26"/>
      <c r="G15" s="26"/>
      <c r="H15" s="26" t="s">
        <v>28</v>
      </c>
      <c r="I15" s="25" t="s">
        <v>37</v>
      </c>
      <c r="J15" s="26" t="str">
        <f>TradingDesk[[#This Row],[Localisation]]&amp;TradingDesk[[#This Row],[D/C]]&amp;TradingDesk[[#This Row],[Structure]]</f>
        <v>o</v>
      </c>
      <c r="K15" s="31">
        <v>2</v>
      </c>
      <c r="L15" s="19">
        <v>1002.65</v>
      </c>
      <c r="M15" s="28" t="s">
        <v>5</v>
      </c>
    </row>
    <row r="16" spans="1:27" x14ac:dyDescent="0.3">
      <c r="A16" s="15">
        <v>45000</v>
      </c>
      <c r="B16" s="15" t="s">
        <v>22</v>
      </c>
      <c r="C16" s="16" t="s">
        <v>41</v>
      </c>
      <c r="D16" s="24" t="s">
        <v>25</v>
      </c>
      <c r="E16" s="29" t="s">
        <v>4</v>
      </c>
      <c r="F16" s="26" t="s">
        <v>33</v>
      </c>
      <c r="G16" s="26" t="s">
        <v>28</v>
      </c>
      <c r="H16" s="26" t="s">
        <v>28</v>
      </c>
      <c r="I16" s="25"/>
      <c r="J16" s="26" t="str">
        <f>TradingDesk[[#This Row],[Localisation]]&amp;TradingDesk[[#This Row],[D/C]]&amp;TradingDesk[[#This Row],[Structure]]</f>
        <v>noo</v>
      </c>
      <c r="K16" s="31"/>
      <c r="L16" s="19">
        <v>-316.52</v>
      </c>
      <c r="M16" s="28" t="s">
        <v>7</v>
      </c>
    </row>
    <row r="17" spans="1:13" x14ac:dyDescent="0.3">
      <c r="A17" s="15">
        <v>45001</v>
      </c>
      <c r="B17" s="15" t="s">
        <v>22</v>
      </c>
      <c r="C17" s="16" t="s">
        <v>51</v>
      </c>
      <c r="D17" s="24" t="s">
        <v>24</v>
      </c>
      <c r="E17" s="29" t="s">
        <v>4</v>
      </c>
      <c r="F17" s="26" t="s">
        <v>28</v>
      </c>
      <c r="G17" s="26" t="s">
        <v>28</v>
      </c>
      <c r="H17" s="26" t="s">
        <v>28</v>
      </c>
      <c r="I17" s="25" t="s">
        <v>35</v>
      </c>
      <c r="J17" s="26" t="str">
        <f>TradingDesk[[#This Row],[Localisation]]&amp;TradingDesk[[#This Row],[D/C]]&amp;TradingDesk[[#This Row],[Structure]]</f>
        <v>ooo</v>
      </c>
      <c r="K17" s="31"/>
      <c r="L17" s="19">
        <v>-11.87</v>
      </c>
      <c r="M17" s="28" t="s">
        <v>14</v>
      </c>
    </row>
    <row r="18" spans="1:13" x14ac:dyDescent="0.3">
      <c r="A18" s="15">
        <v>45002</v>
      </c>
      <c r="B18" s="15" t="s">
        <v>22</v>
      </c>
      <c r="C18" s="16" t="s">
        <v>52</v>
      </c>
      <c r="D18" s="16" t="s">
        <v>24</v>
      </c>
      <c r="E18" s="29" t="s">
        <v>4</v>
      </c>
      <c r="F18" s="26" t="s">
        <v>28</v>
      </c>
      <c r="G18" s="26" t="s">
        <v>28</v>
      </c>
      <c r="H18" s="26" t="s">
        <v>28</v>
      </c>
      <c r="I18" s="25" t="s">
        <v>35</v>
      </c>
      <c r="J18" s="26" t="str">
        <f>TradingDesk[[#This Row],[Localisation]]&amp;TradingDesk[[#This Row],[D/C]]&amp;TradingDesk[[#This Row],[Structure]]</f>
        <v>ooo</v>
      </c>
      <c r="K18" s="31"/>
      <c r="L18" s="19">
        <v>-239.18</v>
      </c>
      <c r="M18" s="28" t="s">
        <v>7</v>
      </c>
    </row>
    <row r="19" spans="1:13" x14ac:dyDescent="0.3">
      <c r="A19" s="15">
        <v>45002</v>
      </c>
      <c r="B19" s="15" t="s">
        <v>22</v>
      </c>
      <c r="C19" s="16" t="s">
        <v>32</v>
      </c>
      <c r="D19" s="16" t="s">
        <v>24</v>
      </c>
      <c r="E19" s="29" t="s">
        <v>6</v>
      </c>
      <c r="F19" s="26"/>
      <c r="G19" s="26"/>
      <c r="H19" s="26"/>
      <c r="I19" s="25" t="s">
        <v>37</v>
      </c>
      <c r="J19" s="26" t="str">
        <f>TradingDesk[[#This Row],[Localisation]]&amp;TradingDesk[[#This Row],[D/C]]&amp;TradingDesk[[#This Row],[Structure]]</f>
        <v/>
      </c>
      <c r="K19" s="31"/>
      <c r="L19" s="19">
        <v>-105.65</v>
      </c>
      <c r="M19" s="28" t="s">
        <v>7</v>
      </c>
    </row>
    <row r="20" spans="1:13" x14ac:dyDescent="0.3">
      <c r="A20" s="15">
        <v>45002</v>
      </c>
      <c r="B20" s="15" t="s">
        <v>22</v>
      </c>
      <c r="C20" s="16" t="s">
        <v>53</v>
      </c>
      <c r="D20" s="16" t="s">
        <v>24</v>
      </c>
      <c r="E20" s="29" t="s">
        <v>4</v>
      </c>
      <c r="F20" s="26" t="s">
        <v>28</v>
      </c>
      <c r="G20" s="26" t="s">
        <v>28</v>
      </c>
      <c r="H20" s="26" t="s">
        <v>33</v>
      </c>
      <c r="I20" s="25"/>
      <c r="J20" s="26" t="str">
        <f>TradingDesk[[#This Row],[Localisation]]&amp;TradingDesk[[#This Row],[D/C]]&amp;TradingDesk[[#This Row],[Structure]]</f>
        <v>oon</v>
      </c>
      <c r="K20" s="31"/>
      <c r="L20" s="19">
        <f>-289.35-220.23</f>
        <v>-509.58000000000004</v>
      </c>
      <c r="M20" s="28" t="s">
        <v>7</v>
      </c>
    </row>
    <row r="21" spans="1:13" x14ac:dyDescent="0.3">
      <c r="A21" s="15">
        <v>45002</v>
      </c>
      <c r="B21" s="15" t="s">
        <v>22</v>
      </c>
      <c r="C21" s="16" t="s">
        <v>51</v>
      </c>
      <c r="D21" s="16" t="s">
        <v>24</v>
      </c>
      <c r="E21" s="29" t="s">
        <v>4</v>
      </c>
      <c r="F21" s="26" t="s">
        <v>28</v>
      </c>
      <c r="G21" s="26" t="s">
        <v>28</v>
      </c>
      <c r="H21" s="26" t="s">
        <v>28</v>
      </c>
      <c r="I21" s="25" t="s">
        <v>35</v>
      </c>
      <c r="J21" s="26" t="str">
        <f>TradingDesk[[#This Row],[Localisation]]&amp;TradingDesk[[#This Row],[D/C]]&amp;TradingDesk[[#This Row],[Structure]]</f>
        <v>ooo</v>
      </c>
      <c r="K21" s="31"/>
      <c r="L21" s="19">
        <v>-0.28999999999999998</v>
      </c>
      <c r="M21" s="28" t="s">
        <v>14</v>
      </c>
    </row>
    <row r="22" spans="1:13" x14ac:dyDescent="0.3">
      <c r="A22" s="15">
        <v>45004</v>
      </c>
      <c r="B22" s="15" t="s">
        <v>22</v>
      </c>
      <c r="C22" s="16" t="s">
        <v>53</v>
      </c>
      <c r="D22" s="16" t="s">
        <v>24</v>
      </c>
      <c r="E22" s="29" t="s">
        <v>4</v>
      </c>
      <c r="F22" s="26" t="s">
        <v>28</v>
      </c>
      <c r="G22" s="26" t="s">
        <v>28</v>
      </c>
      <c r="H22" s="26" t="s">
        <v>28</v>
      </c>
      <c r="I22" s="25" t="s">
        <v>35</v>
      </c>
      <c r="J22" s="26" t="str">
        <f>TradingDesk[[#This Row],[Localisation]]&amp;TradingDesk[[#This Row],[D/C]]&amp;TradingDesk[[#This Row],[Structure]]</f>
        <v>ooo</v>
      </c>
      <c r="K22" s="31">
        <f>TradingDesk[[#This Row],[PnL]]/450</f>
        <v>2.3385555555555553</v>
      </c>
      <c r="L22" s="19">
        <v>1052.3499999999999</v>
      </c>
      <c r="M22" s="28" t="s">
        <v>5</v>
      </c>
    </row>
    <row r="23" spans="1:13" x14ac:dyDescent="0.3">
      <c r="A23" s="15">
        <v>45005</v>
      </c>
      <c r="B23" s="15" t="s">
        <v>22</v>
      </c>
      <c r="C23" s="16" t="s">
        <v>51</v>
      </c>
      <c r="D23" s="16" t="s">
        <v>24</v>
      </c>
      <c r="E23" s="29" t="s">
        <v>4</v>
      </c>
      <c r="F23" s="26" t="s">
        <v>33</v>
      </c>
      <c r="G23" s="26" t="s">
        <v>33</v>
      </c>
      <c r="H23" s="26" t="s">
        <v>28</v>
      </c>
      <c r="I23" s="25"/>
      <c r="J23" s="26" t="str">
        <f>TradingDesk[[#This Row],[Localisation]]&amp;TradingDesk[[#This Row],[D/C]]&amp;TradingDesk[[#This Row],[Structure]]</f>
        <v>nno</v>
      </c>
      <c r="K23" s="31"/>
      <c r="L23" s="19">
        <v>-208.65</v>
      </c>
      <c r="M23" s="28" t="s">
        <v>7</v>
      </c>
    </row>
    <row r="24" spans="1:13" x14ac:dyDescent="0.3">
      <c r="A24" s="15">
        <v>45005</v>
      </c>
      <c r="B24" s="15" t="s">
        <v>22</v>
      </c>
      <c r="C24" s="16" t="s">
        <v>54</v>
      </c>
      <c r="D24" s="16" t="s">
        <v>24</v>
      </c>
      <c r="E24" s="29" t="s">
        <v>4</v>
      </c>
      <c r="F24" s="26" t="s">
        <v>28</v>
      </c>
      <c r="G24" s="26" t="s">
        <v>28</v>
      </c>
      <c r="H24" s="26" t="s">
        <v>28</v>
      </c>
      <c r="I24" s="25" t="s">
        <v>35</v>
      </c>
      <c r="J24" s="26" t="str">
        <f>TradingDesk[[#This Row],[Localisation]]&amp;TradingDesk[[#This Row],[D/C]]&amp;TradingDesk[[#This Row],[Structure]]</f>
        <v>ooo</v>
      </c>
      <c r="K24" s="31"/>
      <c r="L24" s="19">
        <v>-371.02</v>
      </c>
      <c r="M24" s="28" t="s">
        <v>7</v>
      </c>
    </row>
    <row r="25" spans="1:13" x14ac:dyDescent="0.3">
      <c r="A25" s="15">
        <v>45005</v>
      </c>
      <c r="B25" s="15" t="s">
        <v>22</v>
      </c>
      <c r="C25" s="16" t="s">
        <v>26</v>
      </c>
      <c r="D25" s="16" t="s">
        <v>26</v>
      </c>
      <c r="E25" s="29" t="s">
        <v>4</v>
      </c>
      <c r="F25" s="26" t="s">
        <v>28</v>
      </c>
      <c r="G25" s="26" t="s">
        <v>28</v>
      </c>
      <c r="H25" s="26" t="s">
        <v>28</v>
      </c>
      <c r="I25" s="25" t="s">
        <v>35</v>
      </c>
      <c r="J25" s="26" t="str">
        <f>TradingDesk[[#This Row],[Localisation]]&amp;TradingDesk[[#This Row],[D/C]]&amp;TradingDesk[[#This Row],[Structure]]</f>
        <v>ooo</v>
      </c>
      <c r="K25" s="31">
        <f>310.5/450</f>
        <v>0.69</v>
      </c>
      <c r="L25" s="19">
        <f>194.13+116.37</f>
        <v>310.5</v>
      </c>
      <c r="M25" s="28" t="s">
        <v>5</v>
      </c>
    </row>
    <row r="26" spans="1:13" x14ac:dyDescent="0.3">
      <c r="A26" s="15">
        <v>45006</v>
      </c>
      <c r="B26" s="15" t="s">
        <v>22</v>
      </c>
      <c r="C26" s="16" t="s">
        <v>57</v>
      </c>
      <c r="D26" s="16" t="s">
        <v>24</v>
      </c>
      <c r="E26" s="29" t="s">
        <v>4</v>
      </c>
      <c r="F26" s="26" t="s">
        <v>28</v>
      </c>
      <c r="G26" s="26" t="s">
        <v>28</v>
      </c>
      <c r="H26" s="26" t="s">
        <v>28</v>
      </c>
      <c r="I26" s="25" t="s">
        <v>35</v>
      </c>
      <c r="J26" s="26" t="str">
        <f>TradingDesk[[#This Row],[Localisation]]&amp;TradingDesk[[#This Row],[D/C]]&amp;TradingDesk[[#This Row],[Structure]]</f>
        <v>ooo</v>
      </c>
      <c r="K26" s="31">
        <f>TradingDesk[[#This Row],[PnL]]/450</f>
        <v>3.0619333333333332</v>
      </c>
      <c r="L26" s="19">
        <v>1377.87</v>
      </c>
      <c r="M26" s="28" t="s">
        <v>5</v>
      </c>
    </row>
    <row r="27" spans="1:13" x14ac:dyDescent="0.3">
      <c r="A27" s="15">
        <v>45006</v>
      </c>
      <c r="B27" s="15" t="s">
        <v>22</v>
      </c>
      <c r="C27" s="16" t="s">
        <v>58</v>
      </c>
      <c r="D27" s="16" t="s">
        <v>24</v>
      </c>
      <c r="E27" s="29" t="s">
        <v>4</v>
      </c>
      <c r="F27" s="26" t="s">
        <v>28</v>
      </c>
      <c r="G27" s="26" t="s">
        <v>28</v>
      </c>
      <c r="H27" s="26" t="s">
        <v>28</v>
      </c>
      <c r="I27" s="25" t="s">
        <v>35</v>
      </c>
      <c r="J27" s="26" t="str">
        <f>TradingDesk[[#This Row],[Localisation]]&amp;TradingDesk[[#This Row],[D/C]]&amp;TradingDesk[[#This Row],[Structure]]</f>
        <v>ooo</v>
      </c>
      <c r="K27" s="31"/>
      <c r="L27" s="19">
        <f>98.8-36.72</f>
        <v>62.08</v>
      </c>
      <c r="M27" s="28" t="s">
        <v>14</v>
      </c>
    </row>
    <row r="28" spans="1:13" x14ac:dyDescent="0.3">
      <c r="A28" s="15">
        <v>45006</v>
      </c>
      <c r="B28" s="15" t="s">
        <v>22</v>
      </c>
      <c r="C28" s="16" t="s">
        <v>59</v>
      </c>
      <c r="D28" s="16" t="s">
        <v>24</v>
      </c>
      <c r="E28" s="29" t="s">
        <v>4</v>
      </c>
      <c r="F28" s="26" t="s">
        <v>28</v>
      </c>
      <c r="G28" s="26" t="s">
        <v>28</v>
      </c>
      <c r="H28" s="26" t="s">
        <v>28</v>
      </c>
      <c r="I28" s="25" t="s">
        <v>35</v>
      </c>
      <c r="J28" s="26" t="str">
        <f>TradingDesk[[#This Row],[Localisation]]&amp;TradingDesk[[#This Row],[D/C]]&amp;TradingDesk[[#This Row],[Structure]]</f>
        <v>ooo</v>
      </c>
      <c r="K28" s="31"/>
      <c r="L28" s="19">
        <f>-249.55-234.6</f>
        <v>-484.15</v>
      </c>
      <c r="M28" s="28" t="s">
        <v>7</v>
      </c>
    </row>
    <row r="29" spans="1:13" x14ac:dyDescent="0.3">
      <c r="A29" s="15">
        <v>45007</v>
      </c>
      <c r="B29" s="15" t="s">
        <v>22</v>
      </c>
      <c r="C29" s="16" t="s">
        <v>52</v>
      </c>
      <c r="D29" s="16" t="s">
        <v>24</v>
      </c>
      <c r="E29" s="29" t="s">
        <v>6</v>
      </c>
      <c r="F29" s="26" t="s">
        <v>28</v>
      </c>
      <c r="G29" s="26" t="s">
        <v>28</v>
      </c>
      <c r="H29" s="26" t="s">
        <v>33</v>
      </c>
      <c r="I29" s="25"/>
      <c r="J29" s="26" t="str">
        <f>TradingDesk[[#This Row],[Localisation]]&amp;TradingDesk[[#This Row],[D/C]]&amp;TradingDesk[[#This Row],[Structure]]</f>
        <v>oon</v>
      </c>
      <c r="K29" s="31"/>
      <c r="L29" s="19">
        <f>-344.29-512.23-27.98</f>
        <v>-884.5</v>
      </c>
      <c r="M29" s="28" t="s">
        <v>7</v>
      </c>
    </row>
    <row r="30" spans="1:13" x14ac:dyDescent="0.3">
      <c r="A30" s="15">
        <v>45007</v>
      </c>
      <c r="B30" s="15" t="s">
        <v>22</v>
      </c>
      <c r="C30" s="16" t="s">
        <v>52</v>
      </c>
      <c r="D30" s="16" t="s">
        <v>24</v>
      </c>
      <c r="E30" s="29" t="s">
        <v>4</v>
      </c>
      <c r="F30" s="26" t="s">
        <v>28</v>
      </c>
      <c r="G30" s="26" t="s">
        <v>28</v>
      </c>
      <c r="H30" s="26" t="s">
        <v>28</v>
      </c>
      <c r="I30" s="25" t="s">
        <v>35</v>
      </c>
      <c r="J30" s="26" t="str">
        <f>TradingDesk[[#This Row],[Localisation]]&amp;TradingDesk[[#This Row],[D/C]]&amp;TradingDesk[[#This Row],[Structure]]</f>
        <v>ooo</v>
      </c>
      <c r="K30" s="31"/>
      <c r="L30" s="19">
        <f>-205.32+9.32</f>
        <v>-196</v>
      </c>
      <c r="M30" s="28" t="s">
        <v>7</v>
      </c>
    </row>
    <row r="31" spans="1:13" x14ac:dyDescent="0.3">
      <c r="A31" s="15">
        <v>45007</v>
      </c>
      <c r="B31" s="15" t="s">
        <v>22</v>
      </c>
      <c r="C31" s="16" t="s">
        <v>26</v>
      </c>
      <c r="D31" s="16" t="s">
        <v>26</v>
      </c>
      <c r="E31" s="29" t="s">
        <v>4</v>
      </c>
      <c r="F31" s="26" t="s">
        <v>28</v>
      </c>
      <c r="G31" s="26" t="s">
        <v>28</v>
      </c>
      <c r="H31" s="26" t="s">
        <v>28</v>
      </c>
      <c r="I31" s="25" t="s">
        <v>35</v>
      </c>
      <c r="J31" s="26" t="str">
        <f>TradingDesk[[#This Row],[Localisation]]&amp;TradingDesk[[#This Row],[D/C]]&amp;TradingDesk[[#This Row],[Structure]]</f>
        <v>ooo</v>
      </c>
      <c r="K31" s="31">
        <f>TradingDesk[[#This Row],[PnL]]/450</f>
        <v>2.52</v>
      </c>
      <c r="L31" s="19">
        <f>1089.28+44.72</f>
        <v>1134</v>
      </c>
      <c r="M31" s="28" t="s">
        <v>5</v>
      </c>
    </row>
    <row r="32" spans="1:13" x14ac:dyDescent="0.3">
      <c r="A32" s="15">
        <v>45007</v>
      </c>
      <c r="B32" s="15" t="s">
        <v>22</v>
      </c>
      <c r="C32" s="16" t="s">
        <v>60</v>
      </c>
      <c r="D32" s="16" t="s">
        <v>24</v>
      </c>
      <c r="E32" s="29" t="s">
        <v>4</v>
      </c>
      <c r="F32" s="26" t="s">
        <v>28</v>
      </c>
      <c r="G32" s="26" t="s">
        <v>28</v>
      </c>
      <c r="H32" s="26" t="s">
        <v>28</v>
      </c>
      <c r="I32" s="25" t="s">
        <v>35</v>
      </c>
      <c r="J32" s="26" t="str">
        <f>TradingDesk[[#This Row],[Localisation]]&amp;TradingDesk[[#This Row],[D/C]]&amp;TradingDesk[[#This Row],[Structure]]</f>
        <v>ooo</v>
      </c>
      <c r="K32" s="31">
        <f>TradingDesk[[#This Row],[PnL]]/450</f>
        <v>1.2279333333333335</v>
      </c>
      <c r="L32" s="19">
        <v>552.57000000000005</v>
      </c>
      <c r="M32" s="28" t="s">
        <v>5</v>
      </c>
    </row>
    <row r="33" spans="1:14" x14ac:dyDescent="0.3">
      <c r="A33" s="15">
        <v>45007</v>
      </c>
      <c r="B33" s="15" t="s">
        <v>22</v>
      </c>
      <c r="C33" s="16" t="s">
        <v>39</v>
      </c>
      <c r="D33" s="16" t="s">
        <v>26</v>
      </c>
      <c r="E33" s="29" t="s">
        <v>6</v>
      </c>
      <c r="F33" s="26" t="s">
        <v>28</v>
      </c>
      <c r="G33" s="26" t="s">
        <v>28</v>
      </c>
      <c r="H33" s="26" t="s">
        <v>28</v>
      </c>
      <c r="I33" s="25" t="s">
        <v>35</v>
      </c>
      <c r="J33" s="26" t="str">
        <f>TradingDesk[[#This Row],[Localisation]]&amp;TradingDesk[[#This Row],[D/C]]&amp;TradingDesk[[#This Row],[Structure]]</f>
        <v>ooo</v>
      </c>
      <c r="K33" s="31">
        <f>TradingDesk[[#This Row],[PnL]]/450</f>
        <v>1.8211999999999999</v>
      </c>
      <c r="L33" s="19">
        <f>255+564.54</f>
        <v>819.54</v>
      </c>
      <c r="M33" s="28" t="s">
        <v>5</v>
      </c>
    </row>
    <row r="34" spans="1:14" x14ac:dyDescent="0.3">
      <c r="A34" s="15">
        <v>45008</v>
      </c>
      <c r="B34" s="15" t="s">
        <v>22</v>
      </c>
      <c r="C34" s="16" t="s">
        <v>26</v>
      </c>
      <c r="D34" s="16" t="s">
        <v>26</v>
      </c>
      <c r="E34" s="29" t="s">
        <v>6</v>
      </c>
      <c r="F34" s="26" t="s">
        <v>28</v>
      </c>
      <c r="G34" s="26" t="s">
        <v>28</v>
      </c>
      <c r="H34" s="26" t="s">
        <v>28</v>
      </c>
      <c r="I34" s="25" t="s">
        <v>35</v>
      </c>
      <c r="J34" s="26" t="str">
        <f>TradingDesk[[#This Row],[Localisation]]&amp;TradingDesk[[#This Row],[D/C]]&amp;TradingDesk[[#This Row],[Structure]]</f>
        <v>ooo</v>
      </c>
      <c r="K34" s="31"/>
      <c r="L34" s="19">
        <v>-511</v>
      </c>
      <c r="M34" s="28" t="s">
        <v>7</v>
      </c>
    </row>
    <row r="35" spans="1:14" x14ac:dyDescent="0.3">
      <c r="A35" s="15">
        <v>45008</v>
      </c>
      <c r="B35" s="15" t="s">
        <v>22</v>
      </c>
      <c r="C35" s="16" t="s">
        <v>61</v>
      </c>
      <c r="D35" s="16" t="s">
        <v>24</v>
      </c>
      <c r="E35" s="29" t="s">
        <v>6</v>
      </c>
      <c r="F35" s="26" t="s">
        <v>28</v>
      </c>
      <c r="G35" s="26" t="s">
        <v>28</v>
      </c>
      <c r="H35" s="26" t="s">
        <v>33</v>
      </c>
      <c r="I35" s="25"/>
      <c r="J35" s="26" t="str">
        <f>TradingDesk[[#This Row],[Localisation]]&amp;TradingDesk[[#This Row],[D/C]]&amp;TradingDesk[[#This Row],[Structure]]</f>
        <v>oon</v>
      </c>
      <c r="K35" s="31"/>
      <c r="L35" s="19">
        <f>-203.92-573.16</f>
        <v>-777.07999999999993</v>
      </c>
      <c r="M35" s="28" t="s">
        <v>7</v>
      </c>
    </row>
    <row r="36" spans="1:14" x14ac:dyDescent="0.3">
      <c r="A36" s="15">
        <v>45008</v>
      </c>
      <c r="B36" s="15" t="s">
        <v>22</v>
      </c>
      <c r="C36" s="16" t="s">
        <v>62</v>
      </c>
      <c r="D36" s="16" t="s">
        <v>24</v>
      </c>
      <c r="E36" s="29" t="s">
        <v>4</v>
      </c>
      <c r="F36" s="26" t="s">
        <v>28</v>
      </c>
      <c r="G36" s="26" t="s">
        <v>28</v>
      </c>
      <c r="H36" s="26" t="s">
        <v>28</v>
      </c>
      <c r="I36" s="25" t="s">
        <v>35</v>
      </c>
      <c r="J36" s="26" t="str">
        <f>TradingDesk[[#This Row],[Localisation]]&amp;TradingDesk[[#This Row],[D/C]]&amp;TradingDesk[[#This Row],[Structure]]</f>
        <v>ooo</v>
      </c>
      <c r="K36" s="31"/>
      <c r="L36" s="19">
        <f>-114.05-2.8</f>
        <v>-116.85</v>
      </c>
      <c r="M36" s="28" t="s">
        <v>7</v>
      </c>
    </row>
    <row r="37" spans="1:14" x14ac:dyDescent="0.3">
      <c r="A37" s="15">
        <v>45008</v>
      </c>
      <c r="B37" s="15" t="s">
        <v>22</v>
      </c>
      <c r="C37" s="16" t="s">
        <v>63</v>
      </c>
      <c r="D37" s="16" t="s">
        <v>24</v>
      </c>
      <c r="E37" s="29" t="s">
        <v>6</v>
      </c>
      <c r="F37" s="26" t="s">
        <v>28</v>
      </c>
      <c r="G37" s="26" t="s">
        <v>28</v>
      </c>
      <c r="H37" s="26" t="s">
        <v>28</v>
      </c>
      <c r="I37" s="25" t="s">
        <v>35</v>
      </c>
      <c r="J37" s="26" t="str">
        <f>TradingDesk[[#This Row],[Localisation]]&amp;TradingDesk[[#This Row],[D/C]]&amp;TradingDesk[[#This Row],[Structure]]</f>
        <v>ooo</v>
      </c>
      <c r="K37" s="31">
        <f>TradingDesk[[#This Row],[PnL]]/500</f>
        <v>4.6372000000000009</v>
      </c>
      <c r="L37" s="19">
        <f>-144.9-613.66+260.61+2816.55</f>
        <v>2318.6000000000004</v>
      </c>
      <c r="M37" s="28" t="s">
        <v>5</v>
      </c>
    </row>
    <row r="38" spans="1:14" x14ac:dyDescent="0.3">
      <c r="A38" s="15">
        <v>45009</v>
      </c>
      <c r="B38" s="15" t="s">
        <v>22</v>
      </c>
      <c r="C38" s="16" t="s">
        <v>32</v>
      </c>
      <c r="D38" s="16" t="s">
        <v>24</v>
      </c>
      <c r="E38" s="29" t="s">
        <v>6</v>
      </c>
      <c r="F38" s="26" t="s">
        <v>33</v>
      </c>
      <c r="G38" s="26" t="s">
        <v>33</v>
      </c>
      <c r="H38" s="26" t="s">
        <v>33</v>
      </c>
      <c r="I38" s="25" t="s">
        <v>35</v>
      </c>
      <c r="J38" s="26"/>
      <c r="K38" s="31"/>
      <c r="L38" s="19">
        <v>-438.26</v>
      </c>
      <c r="M38" s="28" t="s">
        <v>7</v>
      </c>
    </row>
    <row r="39" spans="1:14" x14ac:dyDescent="0.3">
      <c r="A39" s="15">
        <v>45019</v>
      </c>
      <c r="B39" s="15" t="s">
        <v>64</v>
      </c>
      <c r="C39" s="16" t="s">
        <v>65</v>
      </c>
      <c r="D39" s="16" t="s">
        <v>24</v>
      </c>
      <c r="E39" s="29" t="s">
        <v>6</v>
      </c>
      <c r="F39" s="26" t="s">
        <v>28</v>
      </c>
      <c r="G39" s="26" t="s">
        <v>28</v>
      </c>
      <c r="H39" s="26" t="s">
        <v>28</v>
      </c>
      <c r="I39" s="25" t="s">
        <v>35</v>
      </c>
      <c r="J39" s="26"/>
      <c r="K39" s="31"/>
      <c r="L39" s="19"/>
      <c r="M39" s="28"/>
    </row>
    <row r="40" spans="1:14" x14ac:dyDescent="0.3">
      <c r="A40" s="15">
        <v>45019</v>
      </c>
      <c r="B40" s="15" t="s">
        <v>64</v>
      </c>
      <c r="C40" s="16" t="s">
        <v>66</v>
      </c>
      <c r="D40" s="16" t="s">
        <v>24</v>
      </c>
      <c r="E40" s="29" t="s">
        <v>6</v>
      </c>
      <c r="F40" s="26" t="s">
        <v>33</v>
      </c>
      <c r="G40" s="26" t="s">
        <v>28</v>
      </c>
      <c r="H40" s="26" t="s">
        <v>28</v>
      </c>
      <c r="I40" s="25"/>
      <c r="J40" s="26" t="str">
        <f>TradingDesk[[#This Row],[Localisation]]&amp;TradingDesk[[#This Row],[D/C]]&amp;TradingDesk[[#This Row],[Structure]]</f>
        <v>noo</v>
      </c>
      <c r="K40" s="31"/>
      <c r="L40" s="19"/>
      <c r="M40" s="28"/>
    </row>
    <row r="41" spans="1:14" x14ac:dyDescent="0.3">
      <c r="A41" s="15">
        <v>45019</v>
      </c>
      <c r="B41" s="15" t="s">
        <v>64</v>
      </c>
      <c r="C41" s="16" t="s">
        <v>67</v>
      </c>
      <c r="D41" s="16" t="s">
        <v>24</v>
      </c>
      <c r="E41" s="29" t="s">
        <v>4</v>
      </c>
      <c r="F41" s="26" t="s">
        <v>28</v>
      </c>
      <c r="G41" s="26" t="s">
        <v>28</v>
      </c>
      <c r="H41" s="26" t="s">
        <v>28</v>
      </c>
      <c r="I41" s="25" t="s">
        <v>35</v>
      </c>
      <c r="J41" s="26" t="str">
        <f>TradingDesk[[#This Row],[Localisation]]&amp;TradingDesk[[#This Row],[D/C]]&amp;TradingDesk[[#This Row],[Structure]]</f>
        <v>ooo</v>
      </c>
      <c r="K41" s="31"/>
      <c r="L41" s="19">
        <v>-252.72</v>
      </c>
      <c r="M41" s="28"/>
    </row>
    <row r="42" spans="1:14" x14ac:dyDescent="0.3">
      <c r="A42" s="15"/>
      <c r="B42" s="15"/>
      <c r="C42" s="16"/>
      <c r="D42" s="16"/>
      <c r="E42" s="29"/>
      <c r="F42" s="26"/>
      <c r="G42" s="26"/>
      <c r="H42" s="26"/>
      <c r="I42" s="25"/>
      <c r="J42" s="26"/>
      <c r="K42" s="31"/>
      <c r="L42" s="19"/>
      <c r="M42" s="28"/>
    </row>
    <row r="43" spans="1:14" x14ac:dyDescent="0.3">
      <c r="A43" s="15"/>
      <c r="B43" s="15"/>
      <c r="C43" s="16"/>
      <c r="D43" s="24"/>
      <c r="E43" s="29"/>
      <c r="F43" s="26"/>
      <c r="G43" s="18"/>
      <c r="H43" s="18"/>
      <c r="I43" s="25"/>
      <c r="J43" s="26" t="str">
        <f>TradingDesk[[#This Row],[Localisation]]&amp;TradingDesk[[#This Row],[D/C]]&amp;TradingDesk[[#This Row],[Structure]]</f>
        <v/>
      </c>
      <c r="K43" s="31"/>
      <c r="L43" s="19"/>
      <c r="M43" s="21"/>
    </row>
    <row r="44" spans="1:14" x14ac:dyDescent="0.3">
      <c r="A44" s="15"/>
      <c r="B44" s="15"/>
      <c r="C44" s="16"/>
      <c r="D44" s="16"/>
      <c r="E44" s="17"/>
      <c r="F44" s="18"/>
      <c r="G44" s="18"/>
      <c r="H44" s="18"/>
      <c r="I44" s="18"/>
      <c r="J44" s="18"/>
      <c r="K44" s="18"/>
      <c r="L44" s="19"/>
      <c r="M44" s="20"/>
      <c r="N44" s="21"/>
    </row>
    <row r="46" spans="1:14" x14ac:dyDescent="0.3">
      <c r="A46" s="30" t="s">
        <v>43</v>
      </c>
      <c r="F46" s="45" t="s">
        <v>38</v>
      </c>
      <c r="G46" s="46"/>
      <c r="H46" s="46"/>
      <c r="I46" s="46"/>
      <c r="L46" s="12" t="s">
        <v>8</v>
      </c>
      <c r="M46" s="13">
        <f>SUM(TradingDesk[PnL])</f>
        <v>1726.0300000000002</v>
      </c>
      <c r="N46" s="14"/>
    </row>
    <row r="47" spans="1:14" x14ac:dyDescent="0.3">
      <c r="A47" s="32">
        <f>COUNTA(TradingDesk[Date])/(MAX(TradingDesk[Date])-MIN(TradingDesk[Date]))</f>
        <v>1.8181818181818181</v>
      </c>
      <c r="F47" s="46" t="s">
        <v>42</v>
      </c>
      <c r="G47" s="46"/>
      <c r="H47" s="46"/>
      <c r="I47" s="46"/>
      <c r="L47" s="4" t="s">
        <v>29</v>
      </c>
      <c r="M47" s="13">
        <f>SUBTOTAL(9,TradingDesk[PnL])</f>
        <v>1726.0300000000002</v>
      </c>
      <c r="N47" s="6"/>
    </row>
    <row r="48" spans="1:14" x14ac:dyDescent="0.3">
      <c r="F48" t="s">
        <v>50</v>
      </c>
      <c r="G48">
        <f>L55</f>
        <v>40</v>
      </c>
      <c r="H48" t="s">
        <v>45</v>
      </c>
      <c r="I48" s="33">
        <f>COUNTIFS(TradingDesk[TP/SL/BE],"TP")/(COUNTIFS(TradingDesk[TP/SL/BE],"SL")+COUNTIFS(TradingDesk[TP/SL/BE],"TP"))</f>
        <v>0.40625</v>
      </c>
      <c r="L48" s="47" t="s">
        <v>49</v>
      </c>
      <c r="M48" s="48"/>
      <c r="N48" s="49"/>
    </row>
    <row r="49" spans="3:14" x14ac:dyDescent="0.3">
      <c r="F49" t="s">
        <v>14</v>
      </c>
      <c r="G49" s="33">
        <f>COUNTIF(TradingDesk[TP/SL/BE],"BE")/COUNTA(TradingDesk[TP/SL/BE])</f>
        <v>0.13513513513513514</v>
      </c>
      <c r="H49" t="s">
        <v>15</v>
      </c>
      <c r="I49" s="34">
        <f>AVERAGE(TradingDesk[RR])</f>
        <v>1.6692461538461538</v>
      </c>
      <c r="J49">
        <v>3</v>
      </c>
      <c r="L49" s="6"/>
      <c r="M49" s="2" t="s">
        <v>13</v>
      </c>
    </row>
    <row r="50" spans="3:14" x14ac:dyDescent="0.3">
      <c r="L50" s="7" t="s">
        <v>8</v>
      </c>
      <c r="M50" s="8">
        <f>M46</f>
        <v>1726.0300000000002</v>
      </c>
    </row>
    <row r="51" spans="3:14" x14ac:dyDescent="0.3">
      <c r="F51" s="46" t="s">
        <v>47</v>
      </c>
      <c r="G51" s="46"/>
      <c r="H51" s="46"/>
      <c r="I51" s="46"/>
      <c r="L51" s="4" t="s">
        <v>9</v>
      </c>
      <c r="M51" s="9">
        <f>MAX(L2:L43)</f>
        <v>2318.6000000000004</v>
      </c>
    </row>
    <row r="52" spans="3:14" x14ac:dyDescent="0.3">
      <c r="F52" t="s">
        <v>50</v>
      </c>
      <c r="G52">
        <f>COUNTBLANK(TradingDesk[STRAT])-2</f>
        <v>11</v>
      </c>
      <c r="H52" t="s">
        <v>45</v>
      </c>
      <c r="I52" s="33">
        <f>COUNTIFS(TradingDesk[TP/SL/BE],"TP",TradingDesk[STRAT],"")/(COUNTIFS(TradingDesk[TP/SL/BE],"SL",TradingDesk[STRAT],"")+COUNTIFS(TradingDesk[TP/SL/BE],"TP",TradingDesk[STRAT],""))</f>
        <v>0.1</v>
      </c>
      <c r="L52" s="7" t="s">
        <v>10</v>
      </c>
      <c r="M52" s="1">
        <f>MIN(L2:L43)</f>
        <v>-884.5</v>
      </c>
    </row>
    <row r="53" spans="3:14" x14ac:dyDescent="0.3">
      <c r="F53" t="s">
        <v>14</v>
      </c>
      <c r="G53" s="33">
        <f>COUNTIFS(TradingDesk[TP/SL/BE],"BE",TradingDesk[STRAT],"")/COUNTA(TradingDesk[TP/SL/BE])</f>
        <v>0</v>
      </c>
      <c r="H53" t="s">
        <v>15</v>
      </c>
      <c r="I53" s="32">
        <f>AVERAGEIFS(TradingDesk[RR],TradingDesk[STRAT],"")</f>
        <v>0.31608888888888892</v>
      </c>
      <c r="L53" s="4" t="s">
        <v>11</v>
      </c>
      <c r="M53" s="9">
        <f>AVERAGE(L2:L43)</f>
        <v>45.42184210526316</v>
      </c>
    </row>
    <row r="54" spans="3:14" x14ac:dyDescent="0.3">
      <c r="F54" s="46" t="s">
        <v>48</v>
      </c>
      <c r="G54" s="46"/>
      <c r="H54" s="46"/>
      <c r="I54" s="46"/>
      <c r="L54" s="47" t="s">
        <v>12</v>
      </c>
      <c r="M54" s="48"/>
      <c r="N54" s="49"/>
    </row>
    <row r="55" spans="3:14" x14ac:dyDescent="0.3">
      <c r="G55" t="s">
        <v>35</v>
      </c>
      <c r="H55" t="s">
        <v>22</v>
      </c>
      <c r="I55" t="s">
        <v>24</v>
      </c>
      <c r="L55" s="42">
        <f>COUNT(A2:A43)</f>
        <v>40</v>
      </c>
      <c r="M55" s="43"/>
      <c r="N55" s="44"/>
    </row>
    <row r="56" spans="3:14" x14ac:dyDescent="0.3">
      <c r="F56" t="s">
        <v>50</v>
      </c>
      <c r="G56">
        <f>COUNTIF(TradingDesk[STRAT],G55)</f>
        <v>25</v>
      </c>
      <c r="H56">
        <f>COUNTIF(TradingDesk[Wallet],H55)</f>
        <v>35</v>
      </c>
      <c r="I56">
        <f>COUNTIF(TradingDesk[Domaine],I55)</f>
        <v>23</v>
      </c>
      <c r="L56" s="3"/>
      <c r="M56" s="27"/>
      <c r="N56" s="27"/>
    </row>
    <row r="57" spans="3:14" x14ac:dyDescent="0.3">
      <c r="C57" s="33"/>
      <c r="F57" t="s">
        <v>45</v>
      </c>
      <c r="G57" s="36">
        <f>COUNTIFS(TradingDesk[TP/SL/BE],"TP",TradingDesk[STRAT],G55)/(COUNTIFS(TradingDesk[TP/SL/BE],"SL",TradingDesk[STRAT],G55)+COUNTIFS(TradingDesk[TP/SL/BE],"TP",TradingDesk[STRAT],G55))</f>
        <v>0.61111111111111116</v>
      </c>
      <c r="H57" s="33">
        <f>COUNTIFS(TradingDesk[TP/SL/BE],"TP",TradingDesk[Wallet],H55)/(COUNTIFS(TradingDesk[TP/SL/BE],"SL",TradingDesk[Wallet],H55)+COUNTIFS(TradingDesk[TP/SL/BE],"TP",TradingDesk[Wallet],H55))</f>
        <v>0.36666666666666664</v>
      </c>
      <c r="I57" s="33">
        <f>COUNTIFS(TradingDesk[TP/SL/BE],"TP",TradingDesk[Domaine],I55)/(COUNTIFS(TradingDesk[TP/SL/BE],"SL",TradingDesk[Domaine],I55)+COUNTIFS(TradingDesk[TP/SL/BE],"TP",TradingDesk[Domaine],I55))</f>
        <v>0.23529411764705882</v>
      </c>
      <c r="L57" s="10"/>
      <c r="M57" s="10"/>
      <c r="N57" s="10"/>
    </row>
    <row r="58" spans="3:14" x14ac:dyDescent="0.3">
      <c r="F58" t="s">
        <v>15</v>
      </c>
      <c r="G58" s="32">
        <f>AVERAGEIFS(TradingDesk[RR],TradingDesk[STRAT],G55)</f>
        <v>1.7621919191919191</v>
      </c>
      <c r="H58" s="32">
        <f>AVERAGEIFS(TradingDesk[RR],TradingDesk[Wallet],H55)</f>
        <v>1.7788060606060605</v>
      </c>
      <c r="I58" s="32">
        <f>AVERAGEIFS(TradingDesk[RR],TradingDesk[Domaine],I55)</f>
        <v>2.8164055555555558</v>
      </c>
    </row>
    <row r="59" spans="3:14" x14ac:dyDescent="0.3">
      <c r="F59" t="s">
        <v>14</v>
      </c>
      <c r="G59" s="33">
        <f>COUNTIFS(TradingDesk[TP/SL/BE],"BE",TradingDesk[STRAT],G55)/COUNTA(TradingDesk[TP/SL/BE])</f>
        <v>0.13513513513513514</v>
      </c>
      <c r="H59" s="33">
        <f>COUNTIFS(TradingDesk[TP/SL/BE],"BE",TradingDesk[Wallet],H55)/COUNTA(TradingDesk[TP/SL/BE])</f>
        <v>0.13513513513513514</v>
      </c>
      <c r="I59" s="33">
        <f>COUNTIFS(TradingDesk[Date],"BE",TradingDesk[Devise],I55)/COUNTA(TradingDesk[Date])</f>
        <v>0</v>
      </c>
    </row>
    <row r="60" spans="3:14" x14ac:dyDescent="0.3">
      <c r="F60" s="35"/>
      <c r="G60" s="33"/>
      <c r="H60" s="33"/>
      <c r="I60" s="33"/>
    </row>
  </sheetData>
  <mergeCells count="7">
    <mergeCell ref="L55:N55"/>
    <mergeCell ref="F46:I46"/>
    <mergeCell ref="F47:I47"/>
    <mergeCell ref="F51:I51"/>
    <mergeCell ref="L54:N54"/>
    <mergeCell ref="F54:I54"/>
    <mergeCell ref="L48:N48"/>
  </mergeCells>
  <phoneticPr fontId="9" type="noConversion"/>
  <conditionalFormatting sqref="M50:M51 M53">
    <cfRule type="cellIs" dxfId="9" priority="11" operator="greaterThan">
      <formula>0</formula>
    </cfRule>
  </conditionalFormatting>
  <conditionalFormatting sqref="M50:M51 M53">
    <cfRule type="cellIs" dxfId="8" priority="10" operator="lessThan">
      <formula>0</formula>
    </cfRule>
  </conditionalFormatting>
  <conditionalFormatting sqref="M52">
    <cfRule type="cellIs" dxfId="7" priority="9" operator="greaterThan">
      <formula>0</formula>
    </cfRule>
  </conditionalFormatting>
  <conditionalFormatting sqref="M52">
    <cfRule type="cellIs" dxfId="6" priority="8" operator="lessThan">
      <formula>0</formula>
    </cfRule>
  </conditionalFormatting>
  <conditionalFormatting sqref="L2:L43">
    <cfRule type="cellIs" dxfId="5" priority="7" operator="greaterThan">
      <formula>0</formula>
    </cfRule>
    <cfRule type="cellIs" dxfId="4" priority="43" operator="lessThan">
      <formula>0</formula>
    </cfRule>
    <cfRule type="cellIs" dxfId="3" priority="44" operator="greaterThan">
      <formula>0</formula>
    </cfRule>
  </conditionalFormatting>
  <conditionalFormatting sqref="G60:I60">
    <cfRule type="cellIs" dxfId="2" priority="1" operator="lessThan">
      <formula>0</formula>
    </cfRule>
    <cfRule type="cellIs" dxfId="1" priority="2" operator="greaterThan">
      <formula>0</formula>
    </cfRule>
  </conditionalFormatting>
  <dataValidations count="9">
    <dataValidation type="list" allowBlank="1" showInputMessage="1" showErrorMessage="1" sqref="N44" xr:uid="{7DC61AF2-7562-4640-8153-88D91A5055EA}">
      <formula1>#REF!</formula1>
    </dataValidation>
    <dataValidation type="list" allowBlank="1" showInputMessage="1" showErrorMessage="1" sqref="B44" xr:uid="{2B4D274C-72D0-40FA-B561-C9B9C8EAB0AD}">
      <formula1>$O$1:$O$43</formula1>
    </dataValidation>
    <dataValidation type="list" allowBlank="1" showInputMessage="1" showErrorMessage="1" sqref="H55 B10:B43" xr:uid="{8DCEC37A-AA1F-4DFD-AC67-A136A58029BC}">
      <formula1>$U$1:$U$4</formula1>
    </dataValidation>
    <dataValidation type="list" allowBlank="1" showInputMessage="1" showErrorMessage="1" sqref="I2 G55 I9:I43" xr:uid="{03EB2170-52AD-40DC-B403-1C3F715BCD9D}">
      <formula1>$S$1:$S$4</formula1>
    </dataValidation>
    <dataValidation type="list" allowBlank="1" showInputMessage="1" showErrorMessage="1" sqref="I55 D2:D43" xr:uid="{B2C4847C-AA69-4657-B23B-DA9AB7119E25}">
      <formula1>$W$1:$W$4</formula1>
    </dataValidation>
    <dataValidation type="list" allowBlank="1" showInputMessage="1" showErrorMessage="1" sqref="M2:M43" xr:uid="{FEFA0881-00D8-4202-91B3-C845192336FE}">
      <formula1>$AA$1:$AA$3</formula1>
    </dataValidation>
    <dataValidation type="list" allowBlank="1" showInputMessage="1" showErrorMessage="1" sqref="B2:B9" xr:uid="{29CB826F-FEC4-47AB-BF6B-45766E916E13}">
      <formula1>$U$1:$U$43</formula1>
    </dataValidation>
    <dataValidation type="list" allowBlank="1" showInputMessage="1" showErrorMessage="1" sqref="E2:E43" xr:uid="{C6B93D26-D6FC-4D9B-92C0-1B0876C4D59B}">
      <formula1>$Y$1:$Y$2</formula1>
    </dataValidation>
    <dataValidation type="list" allowBlank="1" showInputMessage="1" showErrorMessage="1" sqref="I3:I8" xr:uid="{8B5EEDA5-0FA4-4EE3-BE9D-E93DB4FE4ECE}">
      <formula1>$S$1:$S$43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A69650-CCD3-41F9-8031-D10E977F3FDF}">
  <sheetPr codeName="Feuil2"/>
  <dimension ref="B2:Q39"/>
  <sheetViews>
    <sheetView showGridLines="0" tabSelected="1" zoomScale="90" zoomScaleNormal="90" workbookViewId="0">
      <selection activeCell="C2" sqref="C2"/>
    </sheetView>
  </sheetViews>
  <sheetFormatPr baseColWidth="10" defaultRowHeight="15.6" x14ac:dyDescent="0.3"/>
  <cols>
    <col min="1" max="1" width="3.69921875" customWidth="1"/>
    <col min="2" max="2" width="10.5" style="37" bestFit="1" customWidth="1"/>
    <col min="3" max="3" width="8.5" bestFit="1" customWidth="1"/>
    <col min="4" max="4" width="8.69921875" bestFit="1" customWidth="1"/>
    <col min="5" max="5" width="10.796875" bestFit="1" customWidth="1"/>
    <col min="6" max="6" width="10" bestFit="1" customWidth="1"/>
    <col min="7" max="7" width="13.09765625" bestFit="1" customWidth="1"/>
    <col min="8" max="8" width="6.3984375" bestFit="1" customWidth="1"/>
    <col min="9" max="9" width="11" bestFit="1" customWidth="1"/>
    <col min="10" max="10" width="8.5" bestFit="1" customWidth="1"/>
    <col min="11" max="11" width="0" hidden="1" customWidth="1"/>
    <col min="12" max="12" width="12" bestFit="1" customWidth="1"/>
    <col min="13" max="13" width="8" bestFit="1" customWidth="1"/>
    <col min="14" max="14" width="13.296875" bestFit="1" customWidth="1"/>
    <col min="16" max="16" width="12.8984375" bestFit="1" customWidth="1"/>
  </cols>
  <sheetData>
    <row r="2" spans="2:17" ht="16.2" thickBot="1" x14ac:dyDescent="0.35">
      <c r="B2" s="51" t="s">
        <v>27</v>
      </c>
      <c r="C2" s="50" t="s">
        <v>22</v>
      </c>
      <c r="P2" s="41" t="s">
        <v>55</v>
      </c>
      <c r="Q2" s="39">
        <f>B5</f>
        <v>44997</v>
      </c>
    </row>
    <row r="3" spans="2:17" ht="16.2" thickTop="1" x14ac:dyDescent="0.3">
      <c r="L3" s="32"/>
      <c r="M3" s="32"/>
      <c r="N3" s="38"/>
      <c r="P3" s="41" t="s">
        <v>56</v>
      </c>
      <c r="Q3" s="40">
        <v>47851.62</v>
      </c>
    </row>
    <row r="4" spans="2:17" x14ac:dyDescent="0.3">
      <c r="B4" s="37" t="s">
        <v>0</v>
      </c>
      <c r="C4" t="s">
        <v>27</v>
      </c>
      <c r="D4" t="s">
        <v>1</v>
      </c>
      <c r="E4" t="s">
        <v>46</v>
      </c>
      <c r="F4" t="s">
        <v>2</v>
      </c>
      <c r="G4" t="s">
        <v>16</v>
      </c>
      <c r="H4" t="s">
        <v>17</v>
      </c>
      <c r="I4" t="s">
        <v>18</v>
      </c>
      <c r="J4" t="s">
        <v>30</v>
      </c>
      <c r="K4" t="s">
        <v>31</v>
      </c>
      <c r="L4" s="32" t="s">
        <v>15</v>
      </c>
      <c r="M4" s="32" t="s">
        <v>3</v>
      </c>
      <c r="N4" s="38" t="s">
        <v>19</v>
      </c>
    </row>
    <row r="5" spans="2:17" x14ac:dyDescent="0.3">
      <c r="B5" s="37">
        <v>44997</v>
      </c>
      <c r="C5" t="s">
        <v>22</v>
      </c>
      <c r="D5" t="s">
        <v>26</v>
      </c>
      <c r="E5" t="s">
        <v>26</v>
      </c>
      <c r="F5" t="s">
        <v>6</v>
      </c>
      <c r="G5" t="s">
        <v>28</v>
      </c>
      <c r="H5" t="s">
        <v>28</v>
      </c>
      <c r="I5" t="s">
        <v>28</v>
      </c>
      <c r="J5" t="s">
        <v>35</v>
      </c>
      <c r="K5" t="s">
        <v>68</v>
      </c>
      <c r="M5">
        <v>-4.5999999999999996</v>
      </c>
      <c r="N5" t="s">
        <v>14</v>
      </c>
    </row>
    <row r="6" spans="2:17" x14ac:dyDescent="0.3">
      <c r="B6" s="37">
        <v>44999</v>
      </c>
      <c r="C6" t="s">
        <v>22</v>
      </c>
      <c r="D6" t="s">
        <v>32</v>
      </c>
      <c r="E6" t="s">
        <v>24</v>
      </c>
      <c r="F6" t="s">
        <v>4</v>
      </c>
      <c r="G6" t="s">
        <v>33</v>
      </c>
      <c r="H6" t="s">
        <v>33</v>
      </c>
      <c r="I6" t="s">
        <v>28</v>
      </c>
      <c r="K6" t="s">
        <v>69</v>
      </c>
      <c r="M6">
        <v>-214.52</v>
      </c>
      <c r="N6" t="s">
        <v>7</v>
      </c>
    </row>
    <row r="7" spans="2:17" x14ac:dyDescent="0.3">
      <c r="B7" s="37">
        <v>44999</v>
      </c>
      <c r="C7" t="s">
        <v>22</v>
      </c>
      <c r="D7" t="s">
        <v>39</v>
      </c>
      <c r="E7" t="s">
        <v>25</v>
      </c>
      <c r="F7" t="s">
        <v>6</v>
      </c>
      <c r="G7" t="s">
        <v>33</v>
      </c>
      <c r="H7" t="s">
        <v>28</v>
      </c>
      <c r="I7" t="s">
        <v>28</v>
      </c>
      <c r="K7" t="s">
        <v>70</v>
      </c>
      <c r="M7">
        <v>-310.5</v>
      </c>
      <c r="N7" t="s">
        <v>7</v>
      </c>
    </row>
    <row r="8" spans="2:17" x14ac:dyDescent="0.3">
      <c r="B8" s="37">
        <v>44999</v>
      </c>
      <c r="C8" t="s">
        <v>22</v>
      </c>
      <c r="D8" t="s">
        <v>39</v>
      </c>
      <c r="E8" t="s">
        <v>25</v>
      </c>
      <c r="F8" t="s">
        <v>6</v>
      </c>
      <c r="G8" t="s">
        <v>33</v>
      </c>
      <c r="H8" t="s">
        <v>28</v>
      </c>
      <c r="I8" t="s">
        <v>28</v>
      </c>
      <c r="K8" t="s">
        <v>70</v>
      </c>
      <c r="M8">
        <v>-619.5</v>
      </c>
      <c r="N8" t="s">
        <v>7</v>
      </c>
    </row>
    <row r="9" spans="2:17" x14ac:dyDescent="0.3">
      <c r="B9" s="37">
        <v>44999</v>
      </c>
      <c r="C9" t="s">
        <v>22</v>
      </c>
      <c r="D9" t="s">
        <v>39</v>
      </c>
      <c r="E9" t="s">
        <v>25</v>
      </c>
      <c r="F9" t="s">
        <v>6</v>
      </c>
      <c r="G9" t="s">
        <v>33</v>
      </c>
      <c r="H9" t="s">
        <v>33</v>
      </c>
      <c r="I9" t="s">
        <v>33</v>
      </c>
      <c r="K9" t="s">
        <v>71</v>
      </c>
      <c r="M9">
        <v>-190.55</v>
      </c>
      <c r="N9" t="s">
        <v>7</v>
      </c>
    </row>
    <row r="10" spans="2:17" x14ac:dyDescent="0.3">
      <c r="B10" s="37">
        <v>44999</v>
      </c>
      <c r="C10" t="s">
        <v>22</v>
      </c>
      <c r="D10" t="s">
        <v>39</v>
      </c>
      <c r="E10" t="s">
        <v>25</v>
      </c>
      <c r="F10" t="s">
        <v>4</v>
      </c>
      <c r="G10" t="s">
        <v>33</v>
      </c>
      <c r="H10" t="s">
        <v>33</v>
      </c>
      <c r="I10" t="s">
        <v>33</v>
      </c>
      <c r="K10" t="s">
        <v>71</v>
      </c>
      <c r="L10">
        <v>0.31608888888888892</v>
      </c>
      <c r="M10">
        <v>142.24</v>
      </c>
      <c r="N10" t="s">
        <v>5</v>
      </c>
    </row>
    <row r="11" spans="2:17" x14ac:dyDescent="0.3">
      <c r="B11" s="37">
        <v>44999</v>
      </c>
      <c r="C11" t="s">
        <v>22</v>
      </c>
      <c r="D11" t="s">
        <v>39</v>
      </c>
      <c r="E11" t="s">
        <v>25</v>
      </c>
      <c r="F11" t="s">
        <v>6</v>
      </c>
      <c r="G11" t="s">
        <v>28</v>
      </c>
      <c r="H11" t="s">
        <v>28</v>
      </c>
      <c r="I11" t="s">
        <v>28</v>
      </c>
      <c r="J11" t="s">
        <v>35</v>
      </c>
      <c r="K11" t="s">
        <v>68</v>
      </c>
      <c r="M11">
        <v>39.43</v>
      </c>
      <c r="N11" t="s">
        <v>14</v>
      </c>
    </row>
    <row r="12" spans="2:17" x14ac:dyDescent="0.3">
      <c r="B12" s="37">
        <v>44999</v>
      </c>
      <c r="C12" t="s">
        <v>22</v>
      </c>
      <c r="D12" t="s">
        <v>41</v>
      </c>
      <c r="E12" t="s">
        <v>25</v>
      </c>
      <c r="F12" t="s">
        <v>6</v>
      </c>
      <c r="G12" t="s">
        <v>28</v>
      </c>
      <c r="H12" t="s">
        <v>28</v>
      </c>
      <c r="I12" t="s">
        <v>28</v>
      </c>
      <c r="J12" t="s">
        <v>35</v>
      </c>
      <c r="K12" t="s">
        <v>68</v>
      </c>
      <c r="L12">
        <v>0.51639999999999997</v>
      </c>
      <c r="M12">
        <v>232.38</v>
      </c>
      <c r="N12" t="s">
        <v>5</v>
      </c>
    </row>
    <row r="13" spans="2:17" x14ac:dyDescent="0.3">
      <c r="B13" s="37">
        <v>45000</v>
      </c>
      <c r="C13" t="s">
        <v>22</v>
      </c>
      <c r="D13" t="s">
        <v>39</v>
      </c>
      <c r="E13" t="s">
        <v>25</v>
      </c>
      <c r="F13" t="s">
        <v>6</v>
      </c>
      <c r="G13" t="s">
        <v>28</v>
      </c>
      <c r="H13" t="s">
        <v>28</v>
      </c>
      <c r="I13" t="s">
        <v>28</v>
      </c>
      <c r="J13" t="s">
        <v>35</v>
      </c>
      <c r="K13" t="s">
        <v>68</v>
      </c>
      <c r="L13">
        <v>0.43755555555555559</v>
      </c>
      <c r="M13">
        <v>196.9</v>
      </c>
      <c r="N13" t="s">
        <v>5</v>
      </c>
    </row>
    <row r="14" spans="2:17" x14ac:dyDescent="0.3">
      <c r="B14" s="37">
        <v>45000</v>
      </c>
      <c r="C14" t="s">
        <v>22</v>
      </c>
      <c r="D14" t="s">
        <v>39</v>
      </c>
      <c r="E14" t="s">
        <v>25</v>
      </c>
      <c r="F14" t="s">
        <v>4</v>
      </c>
      <c r="I14" t="s">
        <v>28</v>
      </c>
      <c r="J14" t="s">
        <v>36</v>
      </c>
      <c r="K14" t="s">
        <v>28</v>
      </c>
      <c r="M14">
        <v>-255.28</v>
      </c>
      <c r="N14" t="s">
        <v>7</v>
      </c>
    </row>
    <row r="15" spans="2:17" x14ac:dyDescent="0.3">
      <c r="B15" s="37">
        <v>45000</v>
      </c>
      <c r="C15" t="s">
        <v>22</v>
      </c>
      <c r="D15" t="s">
        <v>44</v>
      </c>
      <c r="E15" t="s">
        <v>24</v>
      </c>
      <c r="F15" t="s">
        <v>6</v>
      </c>
      <c r="I15" t="s">
        <v>28</v>
      </c>
      <c r="J15" t="s">
        <v>36</v>
      </c>
      <c r="K15" t="s">
        <v>28</v>
      </c>
      <c r="M15">
        <v>-528.80999999999995</v>
      </c>
      <c r="N15" t="s">
        <v>7</v>
      </c>
    </row>
    <row r="16" spans="2:17" x14ac:dyDescent="0.3">
      <c r="B16" s="37">
        <v>45000</v>
      </c>
      <c r="C16" t="s">
        <v>22</v>
      </c>
      <c r="D16" t="s">
        <v>39</v>
      </c>
      <c r="E16" t="s">
        <v>25</v>
      </c>
      <c r="F16" t="s">
        <v>4</v>
      </c>
      <c r="I16" t="s">
        <v>28</v>
      </c>
      <c r="J16" t="s">
        <v>37</v>
      </c>
      <c r="K16" t="s">
        <v>28</v>
      </c>
      <c r="L16">
        <v>2</v>
      </c>
      <c r="M16">
        <v>1002.65</v>
      </c>
      <c r="N16" t="s">
        <v>5</v>
      </c>
    </row>
    <row r="17" spans="2:14" x14ac:dyDescent="0.3">
      <c r="B17" s="37">
        <v>45000</v>
      </c>
      <c r="C17" t="s">
        <v>22</v>
      </c>
      <c r="D17" t="s">
        <v>41</v>
      </c>
      <c r="E17" t="s">
        <v>25</v>
      </c>
      <c r="F17" t="s">
        <v>4</v>
      </c>
      <c r="G17" t="s">
        <v>33</v>
      </c>
      <c r="H17" t="s">
        <v>28</v>
      </c>
      <c r="I17" t="s">
        <v>28</v>
      </c>
      <c r="K17" t="s">
        <v>70</v>
      </c>
      <c r="M17">
        <v>-316.52</v>
      </c>
      <c r="N17" t="s">
        <v>7</v>
      </c>
    </row>
    <row r="18" spans="2:14" x14ac:dyDescent="0.3">
      <c r="B18" s="37">
        <v>45001</v>
      </c>
      <c r="C18" t="s">
        <v>22</v>
      </c>
      <c r="D18" t="s">
        <v>51</v>
      </c>
      <c r="E18" t="s">
        <v>24</v>
      </c>
      <c r="F18" t="s">
        <v>4</v>
      </c>
      <c r="G18" t="s">
        <v>28</v>
      </c>
      <c r="H18" t="s">
        <v>28</v>
      </c>
      <c r="I18" t="s">
        <v>28</v>
      </c>
      <c r="J18" t="s">
        <v>35</v>
      </c>
      <c r="K18" t="s">
        <v>68</v>
      </c>
      <c r="M18">
        <v>-11.87</v>
      </c>
      <c r="N18" t="s">
        <v>14</v>
      </c>
    </row>
    <row r="19" spans="2:14" x14ac:dyDescent="0.3">
      <c r="B19" s="37">
        <v>45002</v>
      </c>
      <c r="C19" t="s">
        <v>22</v>
      </c>
      <c r="D19" t="s">
        <v>52</v>
      </c>
      <c r="E19" t="s">
        <v>24</v>
      </c>
      <c r="F19" t="s">
        <v>4</v>
      </c>
      <c r="G19" t="s">
        <v>28</v>
      </c>
      <c r="H19" t="s">
        <v>28</v>
      </c>
      <c r="I19" t="s">
        <v>28</v>
      </c>
      <c r="J19" t="s">
        <v>35</v>
      </c>
      <c r="K19" t="s">
        <v>68</v>
      </c>
      <c r="M19">
        <v>-239.18</v>
      </c>
      <c r="N19" t="s">
        <v>7</v>
      </c>
    </row>
    <row r="20" spans="2:14" x14ac:dyDescent="0.3">
      <c r="B20" s="37">
        <v>45002</v>
      </c>
      <c r="C20" t="s">
        <v>22</v>
      </c>
      <c r="D20" t="s">
        <v>32</v>
      </c>
      <c r="E20" t="s">
        <v>24</v>
      </c>
      <c r="F20" t="s">
        <v>6</v>
      </c>
      <c r="J20" t="s">
        <v>37</v>
      </c>
      <c r="K20" t="s">
        <v>72</v>
      </c>
      <c r="M20">
        <v>-105.65</v>
      </c>
      <c r="N20" t="s">
        <v>7</v>
      </c>
    </row>
    <row r="21" spans="2:14" x14ac:dyDescent="0.3">
      <c r="B21" s="37">
        <v>45002</v>
      </c>
      <c r="C21" t="s">
        <v>22</v>
      </c>
      <c r="D21" t="s">
        <v>53</v>
      </c>
      <c r="E21" t="s">
        <v>24</v>
      </c>
      <c r="F21" t="s">
        <v>4</v>
      </c>
      <c r="G21" t="s">
        <v>28</v>
      </c>
      <c r="H21" t="s">
        <v>28</v>
      </c>
      <c r="I21" t="s">
        <v>33</v>
      </c>
      <c r="K21" t="s">
        <v>73</v>
      </c>
      <c r="M21">
        <v>-509.58000000000004</v>
      </c>
      <c r="N21" t="s">
        <v>7</v>
      </c>
    </row>
    <row r="22" spans="2:14" x14ac:dyDescent="0.3">
      <c r="B22" s="37">
        <v>45002</v>
      </c>
      <c r="C22" t="s">
        <v>22</v>
      </c>
      <c r="D22" t="s">
        <v>51</v>
      </c>
      <c r="E22" t="s">
        <v>24</v>
      </c>
      <c r="F22" t="s">
        <v>4</v>
      </c>
      <c r="G22" t="s">
        <v>28</v>
      </c>
      <c r="H22" t="s">
        <v>28</v>
      </c>
      <c r="I22" t="s">
        <v>28</v>
      </c>
      <c r="J22" t="s">
        <v>35</v>
      </c>
      <c r="K22" t="s">
        <v>68</v>
      </c>
      <c r="M22">
        <v>-0.28999999999999998</v>
      </c>
      <c r="N22" t="s">
        <v>14</v>
      </c>
    </row>
    <row r="23" spans="2:14" x14ac:dyDescent="0.3">
      <c r="B23" s="37">
        <v>45004</v>
      </c>
      <c r="C23" t="s">
        <v>22</v>
      </c>
      <c r="D23" t="s">
        <v>53</v>
      </c>
      <c r="E23" t="s">
        <v>24</v>
      </c>
      <c r="F23" t="s">
        <v>4</v>
      </c>
      <c r="G23" t="s">
        <v>28</v>
      </c>
      <c r="H23" t="s">
        <v>28</v>
      </c>
      <c r="I23" t="s">
        <v>28</v>
      </c>
      <c r="J23" t="s">
        <v>35</v>
      </c>
      <c r="K23" t="s">
        <v>68</v>
      </c>
      <c r="L23">
        <v>2.3385555555555553</v>
      </c>
      <c r="M23">
        <v>1052.3499999999999</v>
      </c>
      <c r="N23" t="s">
        <v>5</v>
      </c>
    </row>
    <row r="24" spans="2:14" x14ac:dyDescent="0.3">
      <c r="B24" s="37">
        <v>45005</v>
      </c>
      <c r="C24" t="s">
        <v>22</v>
      </c>
      <c r="D24" t="s">
        <v>51</v>
      </c>
      <c r="E24" t="s">
        <v>24</v>
      </c>
      <c r="F24" t="s">
        <v>4</v>
      </c>
      <c r="G24" t="s">
        <v>33</v>
      </c>
      <c r="H24" t="s">
        <v>33</v>
      </c>
      <c r="I24" t="s">
        <v>28</v>
      </c>
      <c r="K24" t="s">
        <v>69</v>
      </c>
      <c r="M24">
        <v>-208.65</v>
      </c>
      <c r="N24" t="s">
        <v>7</v>
      </c>
    </row>
    <row r="25" spans="2:14" x14ac:dyDescent="0.3">
      <c r="B25" s="37">
        <v>45005</v>
      </c>
      <c r="C25" t="s">
        <v>22</v>
      </c>
      <c r="D25" t="s">
        <v>54</v>
      </c>
      <c r="E25" t="s">
        <v>24</v>
      </c>
      <c r="F25" t="s">
        <v>4</v>
      </c>
      <c r="G25" t="s">
        <v>28</v>
      </c>
      <c r="H25" t="s">
        <v>28</v>
      </c>
      <c r="I25" t="s">
        <v>28</v>
      </c>
      <c r="J25" t="s">
        <v>35</v>
      </c>
      <c r="K25" t="s">
        <v>68</v>
      </c>
      <c r="M25">
        <v>-371.02</v>
      </c>
      <c r="N25" t="s">
        <v>7</v>
      </c>
    </row>
    <row r="26" spans="2:14" x14ac:dyDescent="0.3">
      <c r="B26" s="37">
        <v>45005</v>
      </c>
      <c r="C26" t="s">
        <v>22</v>
      </c>
      <c r="D26" t="s">
        <v>26</v>
      </c>
      <c r="E26" t="s">
        <v>26</v>
      </c>
      <c r="F26" t="s">
        <v>4</v>
      </c>
      <c r="G26" t="s">
        <v>28</v>
      </c>
      <c r="H26" t="s">
        <v>28</v>
      </c>
      <c r="I26" t="s">
        <v>28</v>
      </c>
      <c r="J26" t="s">
        <v>35</v>
      </c>
      <c r="K26" t="s">
        <v>68</v>
      </c>
      <c r="L26">
        <v>0.69</v>
      </c>
      <c r="M26">
        <v>310.5</v>
      </c>
      <c r="N26" t="s">
        <v>5</v>
      </c>
    </row>
    <row r="27" spans="2:14" x14ac:dyDescent="0.3">
      <c r="B27" s="37">
        <v>45006</v>
      </c>
      <c r="C27" t="s">
        <v>22</v>
      </c>
      <c r="D27" t="s">
        <v>57</v>
      </c>
      <c r="E27" t="s">
        <v>24</v>
      </c>
      <c r="F27" t="s">
        <v>4</v>
      </c>
      <c r="G27" t="s">
        <v>28</v>
      </c>
      <c r="H27" t="s">
        <v>28</v>
      </c>
      <c r="I27" t="s">
        <v>28</v>
      </c>
      <c r="J27" t="s">
        <v>35</v>
      </c>
      <c r="K27" t="s">
        <v>68</v>
      </c>
      <c r="L27">
        <v>3.0619333333333332</v>
      </c>
      <c r="M27">
        <v>1377.87</v>
      </c>
      <c r="N27" t="s">
        <v>5</v>
      </c>
    </row>
    <row r="28" spans="2:14" x14ac:dyDescent="0.3">
      <c r="B28" s="37">
        <v>45006</v>
      </c>
      <c r="C28" t="s">
        <v>22</v>
      </c>
      <c r="D28" t="s">
        <v>58</v>
      </c>
      <c r="E28" t="s">
        <v>24</v>
      </c>
      <c r="F28" t="s">
        <v>4</v>
      </c>
      <c r="G28" t="s">
        <v>28</v>
      </c>
      <c r="H28" t="s">
        <v>28</v>
      </c>
      <c r="I28" t="s">
        <v>28</v>
      </c>
      <c r="J28" t="s">
        <v>35</v>
      </c>
      <c r="K28" t="s">
        <v>68</v>
      </c>
      <c r="M28">
        <v>62.08</v>
      </c>
      <c r="N28" t="s">
        <v>14</v>
      </c>
    </row>
    <row r="29" spans="2:14" x14ac:dyDescent="0.3">
      <c r="B29" s="37">
        <v>45006</v>
      </c>
      <c r="C29" t="s">
        <v>22</v>
      </c>
      <c r="D29" t="s">
        <v>59</v>
      </c>
      <c r="E29" t="s">
        <v>24</v>
      </c>
      <c r="F29" t="s">
        <v>4</v>
      </c>
      <c r="G29" t="s">
        <v>28</v>
      </c>
      <c r="H29" t="s">
        <v>28</v>
      </c>
      <c r="I29" t="s">
        <v>28</v>
      </c>
      <c r="J29" t="s">
        <v>35</v>
      </c>
      <c r="K29" t="s">
        <v>68</v>
      </c>
      <c r="M29">
        <v>-484.15</v>
      </c>
      <c r="N29" t="s">
        <v>7</v>
      </c>
    </row>
    <row r="30" spans="2:14" x14ac:dyDescent="0.3">
      <c r="B30" s="37">
        <v>45007</v>
      </c>
      <c r="C30" t="s">
        <v>22</v>
      </c>
      <c r="D30" t="s">
        <v>52</v>
      </c>
      <c r="E30" t="s">
        <v>24</v>
      </c>
      <c r="F30" t="s">
        <v>6</v>
      </c>
      <c r="G30" t="s">
        <v>28</v>
      </c>
      <c r="H30" t="s">
        <v>28</v>
      </c>
      <c r="I30" t="s">
        <v>33</v>
      </c>
      <c r="K30" t="s">
        <v>73</v>
      </c>
      <c r="M30">
        <v>-884.5</v>
      </c>
      <c r="N30" t="s">
        <v>7</v>
      </c>
    </row>
    <row r="31" spans="2:14" x14ac:dyDescent="0.3">
      <c r="B31" s="37">
        <v>45007</v>
      </c>
      <c r="C31" t="s">
        <v>22</v>
      </c>
      <c r="D31" t="s">
        <v>52</v>
      </c>
      <c r="E31" t="s">
        <v>24</v>
      </c>
      <c r="F31" t="s">
        <v>4</v>
      </c>
      <c r="G31" t="s">
        <v>28</v>
      </c>
      <c r="H31" t="s">
        <v>28</v>
      </c>
      <c r="I31" t="s">
        <v>28</v>
      </c>
      <c r="J31" t="s">
        <v>35</v>
      </c>
      <c r="K31" t="s">
        <v>68</v>
      </c>
      <c r="M31">
        <v>-196</v>
      </c>
      <c r="N31" t="s">
        <v>7</v>
      </c>
    </row>
    <row r="32" spans="2:14" x14ac:dyDescent="0.3">
      <c r="B32" s="37">
        <v>45007</v>
      </c>
      <c r="C32" t="s">
        <v>22</v>
      </c>
      <c r="D32" t="s">
        <v>26</v>
      </c>
      <c r="E32" t="s">
        <v>26</v>
      </c>
      <c r="F32" t="s">
        <v>4</v>
      </c>
      <c r="G32" t="s">
        <v>28</v>
      </c>
      <c r="H32" t="s">
        <v>28</v>
      </c>
      <c r="I32" t="s">
        <v>28</v>
      </c>
      <c r="J32" t="s">
        <v>35</v>
      </c>
      <c r="K32" t="s">
        <v>68</v>
      </c>
      <c r="L32">
        <v>2.52</v>
      </c>
      <c r="M32">
        <v>1134</v>
      </c>
      <c r="N32" t="s">
        <v>5</v>
      </c>
    </row>
    <row r="33" spans="2:14" x14ac:dyDescent="0.3">
      <c r="B33" s="37">
        <v>45007</v>
      </c>
      <c r="C33" t="s">
        <v>22</v>
      </c>
      <c r="D33" t="s">
        <v>60</v>
      </c>
      <c r="E33" t="s">
        <v>24</v>
      </c>
      <c r="F33" t="s">
        <v>4</v>
      </c>
      <c r="G33" t="s">
        <v>28</v>
      </c>
      <c r="H33" t="s">
        <v>28</v>
      </c>
      <c r="I33" t="s">
        <v>28</v>
      </c>
      <c r="J33" t="s">
        <v>35</v>
      </c>
      <c r="K33" t="s">
        <v>68</v>
      </c>
      <c r="L33">
        <v>1.2279333333333335</v>
      </c>
      <c r="M33">
        <v>552.57000000000005</v>
      </c>
      <c r="N33" t="s">
        <v>5</v>
      </c>
    </row>
    <row r="34" spans="2:14" x14ac:dyDescent="0.3">
      <c r="B34" s="37">
        <v>45007</v>
      </c>
      <c r="C34" t="s">
        <v>22</v>
      </c>
      <c r="D34" t="s">
        <v>39</v>
      </c>
      <c r="E34" t="s">
        <v>26</v>
      </c>
      <c r="F34" t="s">
        <v>6</v>
      </c>
      <c r="G34" t="s">
        <v>28</v>
      </c>
      <c r="H34" t="s">
        <v>28</v>
      </c>
      <c r="I34" t="s">
        <v>28</v>
      </c>
      <c r="J34" t="s">
        <v>35</v>
      </c>
      <c r="K34" t="s">
        <v>68</v>
      </c>
      <c r="L34">
        <v>1.8211999999999999</v>
      </c>
      <c r="M34">
        <v>819.54</v>
      </c>
      <c r="N34" t="s">
        <v>5</v>
      </c>
    </row>
    <row r="35" spans="2:14" x14ac:dyDescent="0.3">
      <c r="B35" s="37">
        <v>45008</v>
      </c>
      <c r="C35" t="s">
        <v>22</v>
      </c>
      <c r="D35" t="s">
        <v>26</v>
      </c>
      <c r="E35" t="s">
        <v>26</v>
      </c>
      <c r="F35" t="s">
        <v>6</v>
      </c>
      <c r="G35" t="s">
        <v>28</v>
      </c>
      <c r="H35" t="s">
        <v>28</v>
      </c>
      <c r="I35" t="s">
        <v>28</v>
      </c>
      <c r="J35" t="s">
        <v>35</v>
      </c>
      <c r="K35" t="s">
        <v>68</v>
      </c>
      <c r="M35">
        <v>-511</v>
      </c>
      <c r="N35" t="s">
        <v>7</v>
      </c>
    </row>
    <row r="36" spans="2:14" x14ac:dyDescent="0.3">
      <c r="B36" s="37">
        <v>45008</v>
      </c>
      <c r="C36" t="s">
        <v>22</v>
      </c>
      <c r="D36" t="s">
        <v>61</v>
      </c>
      <c r="E36" t="s">
        <v>24</v>
      </c>
      <c r="F36" t="s">
        <v>6</v>
      </c>
      <c r="G36" t="s">
        <v>28</v>
      </c>
      <c r="H36" t="s">
        <v>28</v>
      </c>
      <c r="I36" t="s">
        <v>33</v>
      </c>
      <c r="K36" t="s">
        <v>73</v>
      </c>
      <c r="M36">
        <v>-777.07999999999993</v>
      </c>
      <c r="N36" t="s">
        <v>7</v>
      </c>
    </row>
    <row r="37" spans="2:14" x14ac:dyDescent="0.3">
      <c r="B37" s="37">
        <v>45008</v>
      </c>
      <c r="C37" t="s">
        <v>22</v>
      </c>
      <c r="D37" t="s">
        <v>62</v>
      </c>
      <c r="E37" t="s">
        <v>24</v>
      </c>
      <c r="F37" t="s">
        <v>4</v>
      </c>
      <c r="G37" t="s">
        <v>28</v>
      </c>
      <c r="H37" t="s">
        <v>28</v>
      </c>
      <c r="I37" t="s">
        <v>28</v>
      </c>
      <c r="J37" t="s">
        <v>35</v>
      </c>
      <c r="K37" t="s">
        <v>68</v>
      </c>
      <c r="M37">
        <v>-116.85</v>
      </c>
      <c r="N37" t="s">
        <v>7</v>
      </c>
    </row>
    <row r="38" spans="2:14" x14ac:dyDescent="0.3">
      <c r="B38" s="37">
        <v>45008</v>
      </c>
      <c r="C38" t="s">
        <v>22</v>
      </c>
      <c r="D38" t="s">
        <v>63</v>
      </c>
      <c r="E38" t="s">
        <v>24</v>
      </c>
      <c r="F38" t="s">
        <v>6</v>
      </c>
      <c r="G38" t="s">
        <v>28</v>
      </c>
      <c r="H38" t="s">
        <v>28</v>
      </c>
      <c r="I38" t="s">
        <v>28</v>
      </c>
      <c r="J38" t="s">
        <v>35</v>
      </c>
      <c r="K38" t="s">
        <v>68</v>
      </c>
      <c r="L38">
        <v>4.6372000000000009</v>
      </c>
      <c r="M38">
        <v>2318.6000000000004</v>
      </c>
      <c r="N38" t="s">
        <v>5</v>
      </c>
    </row>
    <row r="39" spans="2:14" x14ac:dyDescent="0.3">
      <c r="B39" s="37">
        <v>45009</v>
      </c>
      <c r="C39" t="s">
        <v>22</v>
      </c>
      <c r="D39" t="s">
        <v>32</v>
      </c>
      <c r="E39" t="s">
        <v>24</v>
      </c>
      <c r="F39" t="s">
        <v>6</v>
      </c>
      <c r="G39" t="s">
        <v>33</v>
      </c>
      <c r="H39" t="s">
        <v>33</v>
      </c>
      <c r="I39" t="s">
        <v>33</v>
      </c>
      <c r="J39" t="s">
        <v>35</v>
      </c>
      <c r="M39">
        <v>-438.26</v>
      </c>
      <c r="N39" t="s">
        <v>7</v>
      </c>
    </row>
  </sheetData>
  <dataValidations count="1">
    <dataValidation type="list" allowBlank="1" showInputMessage="1" showErrorMessage="1" sqref="C2" xr:uid="{C2696775-F370-45EB-918E-A509FB87BA9E}">
      <formula1>l_Wallet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5ADBA2-EA63-4F07-9C34-61E201C8549F}">
  <sheetPr codeName="Feuil3"/>
  <dimension ref="B2:B5"/>
  <sheetViews>
    <sheetView showGridLines="0" workbookViewId="0">
      <selection activeCell="B3" sqref="B3:B5"/>
    </sheetView>
  </sheetViews>
  <sheetFormatPr baseColWidth="10" defaultRowHeight="15.6" x14ac:dyDescent="0.3"/>
  <cols>
    <col min="1" max="1" width="3.69921875" customWidth="1"/>
    <col min="2" max="2" width="9.59765625" bestFit="1" customWidth="1"/>
    <col min="3" max="3" width="3.69921875" customWidth="1"/>
  </cols>
  <sheetData>
    <row r="2" spans="2:2" x14ac:dyDescent="0.3">
      <c r="B2" t="s">
        <v>27</v>
      </c>
    </row>
    <row r="3" spans="2:2" x14ac:dyDescent="0.3">
      <c r="B3" t="s">
        <v>23</v>
      </c>
    </row>
    <row r="4" spans="2:2" x14ac:dyDescent="0.3">
      <c r="B4" t="s">
        <v>22</v>
      </c>
    </row>
    <row r="5" spans="2:2" x14ac:dyDescent="0.3">
      <c r="B5" t="s">
        <v>64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6237574-AE06-43FF-B66B-4BEEE59FEEE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TradingDesk</vt:lpstr>
      <vt:lpstr>MFF P1</vt:lpstr>
      <vt:lpstr>Paramètres</vt:lpstr>
      <vt:lpstr>_Choix</vt:lpstr>
      <vt:lpstr>l_Wallet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JoDan</cp:lastModifiedBy>
  <dcterms:created xsi:type="dcterms:W3CDTF">2021-09-18T16:07:35Z</dcterms:created>
  <dcterms:modified xsi:type="dcterms:W3CDTF">2023-04-03T22:05:41Z</dcterms:modified>
</cp:coreProperties>
</file>