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91787126-F2C6-4FEE-8C21-025146E94744}" xr6:coauthVersionLast="47" xr6:coauthVersionMax="47" xr10:uidLastSave="{00000000-0000-0000-0000-000000000000}"/>
  <bookViews>
    <workbookView xWindow="-108" yWindow="-108" windowWidth="23256" windowHeight="12576" activeTab="1" xr2:uid="{BDCF2194-C117-4CCF-8DB1-867FBDF144B4}"/>
  </bookViews>
  <sheets>
    <sheet name="Feuil3" sheetId="4" r:id="rId1"/>
    <sheet name="Feuil1" sheetId="1" r:id="rId2"/>
    <sheet name="Feuil2" sheetId="3" r:id="rId3"/>
  </sheets>
  <definedNames>
    <definedName name="ALTO">Feuil2!#REF!</definedName>
    <definedName name="BARISTA_CREATION">Feuil2!#REF!</definedName>
    <definedName name="CAFE">#REF!</definedName>
    <definedName name="COFEE_MUG">Feuil2!#REF!</definedName>
    <definedName name="DOUBLE_EXPRESSO">Feuil2!#REF!</definedName>
    <definedName name="EXPRESSO">Feuil2!$A:$A</definedName>
    <definedName name="GRAND_LUNGO">Feuil2!#REF!</definedName>
    <definedName name="MASTER_ORIGIN">Feuil2!#REF!</definedName>
  </definedNames>
  <calcPr calcId="191029"/>
  <pivotCaches>
    <pivotCache cacheId="6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1" i="1" l="1"/>
  <c r="E11" i="1" s="1"/>
  <c r="D10" i="1"/>
  <c r="E10" i="1" s="1"/>
  <c r="D9" i="1"/>
  <c r="E9" i="1" s="1"/>
  <c r="G28" i="3"/>
  <c r="D8" i="1"/>
  <c r="E8" i="1" s="1"/>
  <c r="D7" i="1"/>
  <c r="E7" i="1" s="1"/>
  <c r="D6" i="1"/>
  <c r="E6" i="1" s="1"/>
  <c r="D5" i="1"/>
  <c r="E5" i="1" s="1"/>
  <c r="D4" i="1"/>
  <c r="E4" i="1" s="1"/>
  <c r="D3" i="1"/>
  <c r="E3" i="1" s="1"/>
  <c r="D2" i="1"/>
  <c r="E2" i="1" s="1"/>
  <c r="G25" i="4"/>
  <c r="C26" i="4"/>
  <c r="J22" i="1"/>
  <c r="C21" i="4" s="1"/>
  <c r="J16" i="1"/>
  <c r="C20" i="4" s="1"/>
  <c r="I8" i="1" l="1"/>
  <c r="C19" i="4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2EE5EB6-26E7-4085-A646-5238111B649A}" keepAlive="1" name="Requête - Tableau1" description="Connexion à la requête « Tableau1 » dans le classeur." type="5" refreshedVersion="7" background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<sst xmlns="http://schemas.openxmlformats.org/spreadsheetml/2006/main" count="114" uniqueCount="90">
  <si>
    <t>SCURO</t>
  </si>
  <si>
    <t>CHIARO</t>
  </si>
  <si>
    <t>DIAVOLITO</t>
  </si>
  <si>
    <t>ALTISSIO</t>
  </si>
  <si>
    <t>VOLTESSO</t>
  </si>
  <si>
    <t>DECAFEINATO INTENSO</t>
  </si>
  <si>
    <t>FORTADO</t>
  </si>
  <si>
    <t>ARONDIO</t>
  </si>
  <si>
    <t>AFLORAZIO</t>
  </si>
  <si>
    <t>DECAFEINATO ONTUOSO</t>
  </si>
  <si>
    <t>INTENSO</t>
  </si>
  <si>
    <t>STORMIO</t>
  </si>
  <si>
    <t>ODACIO</t>
  </si>
  <si>
    <t>MELOZIO</t>
  </si>
  <si>
    <t>ELVAZIO</t>
  </si>
  <si>
    <t>GIORNIO</t>
  </si>
  <si>
    <t>SOLELIO</t>
  </si>
  <si>
    <t>DECAFEINATO</t>
  </si>
  <si>
    <t>HALF DECAFEINATO</t>
  </si>
  <si>
    <t>ALTO INTENSO</t>
  </si>
  <si>
    <t>ALTO DOLCE</t>
  </si>
  <si>
    <t>MEXICO</t>
  </si>
  <si>
    <t>COLOMBIA</t>
  </si>
  <si>
    <t>BIANCO FORTE</t>
  </si>
  <si>
    <t>HAZELINO</t>
  </si>
  <si>
    <t>CARAMELIZIO</t>
  </si>
  <si>
    <t>VANIZIO</t>
  </si>
  <si>
    <t>DATE</t>
  </si>
  <si>
    <t>CAFE</t>
  </si>
  <si>
    <t>PRIX</t>
  </si>
  <si>
    <t>PRIX TOTAL</t>
  </si>
  <si>
    <t>PERU ORGANIC</t>
  </si>
  <si>
    <t>IL CAFE</t>
  </si>
  <si>
    <t>TAMUKA MU ZIMBABWE</t>
  </si>
  <si>
    <t>NICARAGUA LA COMPLIDA</t>
  </si>
  <si>
    <t>ETHIOPIA</t>
  </si>
  <si>
    <t>FOREST BLACK</t>
  </si>
  <si>
    <t>FOREST ALMOND FLAVOUR</t>
  </si>
  <si>
    <t>FOREST FRUIT FLAVOUR</t>
  </si>
  <si>
    <t>JAMAICA BLUE MOUNTAIN</t>
  </si>
  <si>
    <t>PUMPKIN SPICE CAKE</t>
  </si>
  <si>
    <t>PEPERMINT PINWHEEL</t>
  </si>
  <si>
    <t>ORAFIO</t>
  </si>
  <si>
    <t>TOCANTO</t>
  </si>
  <si>
    <t>ALTISSIO DECAFEINATO</t>
  </si>
  <si>
    <t>DOLCE</t>
  </si>
  <si>
    <t>CAFECITO DE PUERTO RICO</t>
  </si>
  <si>
    <t>COSTA RICA</t>
  </si>
  <si>
    <t>FORTADO DECAFEINATO</t>
  </si>
  <si>
    <t>INIZIO</t>
  </si>
  <si>
    <t>MELOZIO DECAFEINATO</t>
  </si>
  <si>
    <t>BIANCO LEGGERO</t>
  </si>
  <si>
    <t>CARAMEL COOKIE</t>
  </si>
  <si>
    <t>VANILLA CUSTARD PIE</t>
  </si>
  <si>
    <t>HAZELINO MUFFIN</t>
  </si>
  <si>
    <t>TOTAL CAFE:</t>
  </si>
  <si>
    <t>Pour Passer AMBASSADEUR:</t>
  </si>
  <si>
    <t>cafés commandés:</t>
  </si>
  <si>
    <t>Pour Rester Expert:</t>
  </si>
  <si>
    <t>membre depuis le</t>
  </si>
  <si>
    <t>Nous sommes le</t>
  </si>
  <si>
    <t>MEMBRE DEPUIS:</t>
  </si>
  <si>
    <t>ANS</t>
  </si>
  <si>
    <t>Contenance</t>
  </si>
  <si>
    <t>Avant Juin 2023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</si>
  <si>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</si>
  <si>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</si>
  <si>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</si>
  <si>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</si>
  <si>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</si>
  <si>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</si>
  <si>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</si>
  <si>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</si>
  <si>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</si>
  <si>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</si>
  <si>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</si>
  <si>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</si>
  <si>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MOIS</t>
  </si>
  <si>
    <t>SOLDE</t>
  </si>
  <si>
    <t>TOTAL</t>
  </si>
  <si>
    <t>TOTAL PAR DATE</t>
  </si>
  <si>
    <t>Total général</t>
  </si>
  <si>
    <t>Total</t>
  </si>
  <si>
    <t>Soit : Onglet Données, Requêtes et connexions, Actualiser tout</t>
  </si>
  <si>
    <t>Soit : Clic droit sur le TCD, Actualiser</t>
  </si>
  <si>
    <t>Sub actualise()</t>
  </si>
  <si>
    <t xml:space="preserve">    ActiveWorkbook.RefreshAll</t>
  </si>
  <si>
    <t>End Sub</t>
  </si>
  <si>
    <t>Soit : par VBA à insérer dans un module et à affecter à un bouton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</si>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</sst>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1" x14ac:knownFonts="1">
    <font>
      <sz val="11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20"/>
      <color rgb="FFFFFF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7" fontId="0" fillId="0" borderId="0" xfId="0" applyNumberFormat="1"/>
    <xf numFmtId="0" fontId="0" fillId="0" borderId="0" xfId="0" applyAlignment="1">
      <alignment horizontal="center" vertical="center"/>
    </xf>
    <xf numFmtId="0" fontId="0" fillId="2" borderId="0" xfId="0" applyFill="1"/>
    <xf numFmtId="0" fontId="3" fillId="3" borderId="1" xfId="0" applyFont="1" applyFill="1" applyBorder="1" applyAlignment="1">
      <alignment horizontal="left" vertical="center"/>
    </xf>
    <xf numFmtId="0" fontId="3" fillId="4" borderId="1" xfId="0" applyFont="1" applyFill="1" applyBorder="1"/>
    <xf numFmtId="0" fontId="3" fillId="5" borderId="1" xfId="0" applyFont="1" applyFill="1" applyBorder="1"/>
    <xf numFmtId="0" fontId="5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7" fillId="6" borderId="0" xfId="0" applyFont="1" applyFill="1" applyAlignment="1">
      <alignment horizontal="center" vertical="center"/>
    </xf>
    <xf numFmtId="0" fontId="7" fillId="6" borderId="0" xfId="0" applyFont="1" applyFill="1" applyAlignment="1">
      <alignment horizontal="left" vertical="center"/>
    </xf>
    <xf numFmtId="2" fontId="0" fillId="0" borderId="0" xfId="0" applyNumberFormat="1" applyAlignment="1">
      <alignment horizontal="center"/>
    </xf>
    <xf numFmtId="14" fontId="4" fillId="2" borderId="0" xfId="0" applyNumberFormat="1" applyFont="1" applyFill="1" applyAlignment="1">
      <alignment horizontal="left" vertical="center"/>
    </xf>
    <xf numFmtId="0" fontId="0" fillId="0" borderId="0" xfId="0" applyBorder="1"/>
    <xf numFmtId="0" fontId="0" fillId="0" borderId="4" xfId="0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0" fillId="0" borderId="6" xfId="0" applyNumberFormat="1" applyBorder="1" applyAlignment="1">
      <alignment horizontal="center"/>
    </xf>
    <xf numFmtId="0" fontId="0" fillId="0" borderId="7" xfId="0" applyBorder="1"/>
    <xf numFmtId="164" fontId="0" fillId="0" borderId="8" xfId="0" applyNumberFormat="1" applyBorder="1" applyAlignment="1">
      <alignment horizontal="center"/>
    </xf>
    <xf numFmtId="0" fontId="0" fillId="0" borderId="9" xfId="0" applyBorder="1"/>
    <xf numFmtId="164" fontId="0" fillId="0" borderId="10" xfId="0" applyNumberFormat="1" applyBorder="1" applyAlignment="1">
      <alignment horizontal="center"/>
    </xf>
    <xf numFmtId="0" fontId="0" fillId="7" borderId="5" xfId="0" applyFill="1" applyBorder="1"/>
    <xf numFmtId="0" fontId="0" fillId="7" borderId="7" xfId="0" applyFill="1" applyBorder="1"/>
    <xf numFmtId="0" fontId="10" fillId="0" borderId="7" xfId="0" applyFont="1" applyBorder="1" applyAlignment="1">
      <alignment horizontal="center"/>
    </xf>
    <xf numFmtId="0" fontId="8" fillId="8" borderId="1" xfId="0" applyFont="1" applyFill="1" applyBorder="1" applyAlignment="1">
      <alignment horizontal="center" vertical="center"/>
    </xf>
    <xf numFmtId="164" fontId="8" fillId="8" borderId="3" xfId="0" applyNumberFormat="1" applyFont="1" applyFill="1" applyBorder="1" applyAlignment="1">
      <alignment horizontal="center"/>
    </xf>
    <xf numFmtId="17" fontId="0" fillId="0" borderId="0" xfId="0" applyNumberFormat="1" applyAlignment="1">
      <alignment horizontal="center" vertical="center"/>
    </xf>
    <xf numFmtId="4" fontId="0" fillId="0" borderId="0" xfId="0" applyNumberFormat="1"/>
    <xf numFmtId="0" fontId="0" fillId="0" borderId="0" xfId="0" pivotButton="1" applyAlignment="1">
      <alignment horizontal="center"/>
    </xf>
    <xf numFmtId="0" fontId="0" fillId="10" borderId="0" xfId="0" applyFill="1" applyAlignment="1">
      <alignment horizontal="left" vertical="center"/>
    </xf>
    <xf numFmtId="0" fontId="0" fillId="10" borderId="0" xfId="0" applyFill="1"/>
    <xf numFmtId="0" fontId="3" fillId="3" borderId="2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left" vertical="center"/>
    </xf>
    <xf numFmtId="0" fontId="3" fillId="4" borderId="2" xfId="0" applyFont="1" applyFill="1" applyBorder="1" applyAlignment="1">
      <alignment horizontal="left" vertical="center"/>
    </xf>
    <xf numFmtId="0" fontId="3" fillId="4" borderId="3" xfId="0" applyFont="1" applyFill="1" applyBorder="1" applyAlignment="1">
      <alignment horizontal="left" vertical="center"/>
    </xf>
    <xf numFmtId="0" fontId="3" fillId="5" borderId="2" xfId="0" applyFont="1" applyFill="1" applyBorder="1" applyAlignment="1">
      <alignment horizontal="left" vertical="center"/>
    </xf>
    <xf numFmtId="0" fontId="3" fillId="5" borderId="3" xfId="0" applyFont="1" applyFill="1" applyBorder="1" applyAlignment="1">
      <alignment horizontal="left" vertical="center"/>
    </xf>
    <xf numFmtId="0" fontId="7" fillId="6" borderId="0" xfId="0" applyFont="1" applyFill="1" applyAlignment="1">
      <alignment horizontal="right" vertical="center"/>
    </xf>
    <xf numFmtId="0" fontId="4" fillId="9" borderId="0" xfId="0" applyFont="1" applyFill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17"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2" formatCode="0.00"/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226370</xdr:colOff>
      <xdr:row>2</xdr:row>
      <xdr:rowOff>85724</xdr:rowOff>
    </xdr:from>
    <xdr:to>
      <xdr:col>8</xdr:col>
      <xdr:colOff>161924</xdr:colOff>
      <xdr:row>6</xdr:row>
      <xdr:rowOff>114299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FD933083-FE3C-413A-8010-057A2873B7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79320" y="466724"/>
          <a:ext cx="3745554" cy="790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660873</xdr:colOff>
      <xdr:row>2</xdr:row>
      <xdr:rowOff>47625</xdr:rowOff>
    </xdr:from>
    <xdr:to>
      <xdr:col>12</xdr:col>
      <xdr:colOff>609600</xdr:colOff>
      <xdr:row>9</xdr:row>
      <xdr:rowOff>118501</xdr:rowOff>
    </xdr:to>
    <xdr:pic>
      <xdr:nvPicPr>
        <xdr:cNvPr id="6" name="Image 5" descr="Machine à café Vertuo Next D Premium Brown | Nespresso">
          <a:extLst>
            <a:ext uri="{FF2B5EF4-FFF2-40B4-BE49-F238E27FC236}">
              <a16:creationId xmlns:a16="http://schemas.microsoft.com/office/drawing/2014/main" id="{746BED10-151D-434A-AAF4-51A8743D78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85823" y="428625"/>
          <a:ext cx="2234727" cy="14043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300393</xdr:colOff>
      <xdr:row>2</xdr:row>
      <xdr:rowOff>114300</xdr:rowOff>
    </xdr:from>
    <xdr:to>
      <xdr:col>1</xdr:col>
      <xdr:colOff>2619374</xdr:colOff>
      <xdr:row>10</xdr:row>
      <xdr:rowOff>47624</xdr:rowOff>
    </xdr:to>
    <xdr:pic>
      <xdr:nvPicPr>
        <xdr:cNvPr id="7" name="Image 6" descr="Machine à café Nespresso Vertuo Plus | Titane | Nespresso">
          <a:extLst>
            <a:ext uri="{FF2B5EF4-FFF2-40B4-BE49-F238E27FC236}">
              <a16:creationId xmlns:a16="http://schemas.microsoft.com/office/drawing/2014/main" id="{7F32B3E9-7FDA-4094-842A-C7E324EF7D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393" y="495300"/>
          <a:ext cx="2318981" cy="14573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160020</xdr:colOff>
      <xdr:row>7</xdr:row>
      <xdr:rowOff>76200</xdr:rowOff>
    </xdr:from>
    <xdr:to>
      <xdr:col>17</xdr:col>
      <xdr:colOff>358140</xdr:colOff>
      <xdr:row>8</xdr:row>
      <xdr:rowOff>137160</xdr:rowOff>
    </xdr:to>
    <xdr:sp macro="[0]!actualis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BE1AD25E-C4DD-43DD-A450-7F9DA4AFE214}"/>
            </a:ext>
          </a:extLst>
        </xdr:cNvPr>
        <xdr:cNvSpPr/>
      </xdr:nvSpPr>
      <xdr:spPr>
        <a:xfrm>
          <a:off x="17846040" y="1539240"/>
          <a:ext cx="990600" cy="2438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Actualise</a:t>
          </a:r>
        </a:p>
      </xdr:txBody>
    </xdr:sp>
    <xdr:clientData fPrintsWithSheet="0"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oDan" refreshedDate="44847.50152233796" backgroundQuery="1" createdVersion="7" refreshedVersion="7" minRefreshableVersion="3" recordCount="10" xr:uid="{276F3E2C-BD17-4A3D-98D5-55E86FE0F8A3}">
  <cacheSource type="external" connectionId="1"/>
  <cacheFields count="6">
    <cacheField name="DATE" numFmtId="0">
      <sharedItems containsSemiMixedTypes="0" containsNonDate="0" containsDate="1" containsString="0" minDate="2022-08-27T00:00:00" maxDate="2022-10-21T00:00:00" count="3">
        <d v="2022-08-27T00:00:00"/>
        <d v="2022-10-19T00:00:00"/>
        <d v="2022-10-20T00:00:00"/>
      </sharedItems>
    </cacheField>
    <cacheField name="CAFE" numFmtId="0">
      <sharedItems count="6">
        <s v="CHIARO"/>
        <s v="SCURO"/>
        <s v="COSTA RICA"/>
        <s v="DOLCE"/>
        <s v="ALTO DOLCE"/>
        <s v="BIANCO FORTE"/>
      </sharedItems>
    </cacheField>
    <cacheField name="NOMBRE" numFmtId="0">
      <sharedItems containsSemiMixedTypes="0" containsString="0" containsNumber="1" containsInteger="1" minValue="20" maxValue="50" count="5">
        <n v="40"/>
        <n v="20"/>
        <n v="30"/>
        <n v="50"/>
        <n v="25"/>
      </sharedItems>
    </cacheField>
    <cacheField name="PRIX" numFmtId="0">
      <sharedItems containsSemiMixedTypes="0" containsString="0" containsNumber="1" minValue="0.54" maxValue="0.72" count="4">
        <n v="0.54"/>
        <n v="0.59"/>
        <n v="0.72"/>
        <n v="0.62"/>
      </sharedItems>
    </cacheField>
    <cacheField name="PRIX TOTAL" numFmtId="0">
      <sharedItems containsSemiMixedTypes="0" containsString="0" containsNumber="1" minValue="11.8" maxValue="27" count="5">
        <n v="21.6"/>
        <n v="11.8"/>
        <n v="17.7"/>
        <n v="27"/>
        <n v="15.5"/>
      </sharedItems>
    </cacheField>
    <cacheField name="TOTAL PAR DATE" numFmtId="0">
      <sharedItems containsString="0" containsBlank="1" count="1"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">
  <r>
    <x v="0"/>
    <x v="0"/>
    <x v="0"/>
    <x v="0"/>
    <x v="0"/>
    <x v="0"/>
  </r>
  <r>
    <x v="0"/>
    <x v="1"/>
    <x v="0"/>
    <x v="0"/>
    <x v="0"/>
    <x v="0"/>
  </r>
  <r>
    <x v="0"/>
    <x v="2"/>
    <x v="1"/>
    <x v="1"/>
    <x v="1"/>
    <x v="0"/>
  </r>
  <r>
    <x v="1"/>
    <x v="2"/>
    <x v="2"/>
    <x v="1"/>
    <x v="2"/>
    <x v="0"/>
  </r>
  <r>
    <x v="1"/>
    <x v="1"/>
    <x v="3"/>
    <x v="0"/>
    <x v="3"/>
    <x v="0"/>
  </r>
  <r>
    <x v="1"/>
    <x v="0"/>
    <x v="3"/>
    <x v="0"/>
    <x v="3"/>
    <x v="0"/>
  </r>
  <r>
    <x v="1"/>
    <x v="3"/>
    <x v="0"/>
    <x v="0"/>
    <x v="0"/>
    <x v="0"/>
  </r>
  <r>
    <x v="2"/>
    <x v="4"/>
    <x v="2"/>
    <x v="2"/>
    <x v="0"/>
    <x v="0"/>
  </r>
  <r>
    <x v="2"/>
    <x v="5"/>
    <x v="4"/>
    <x v="3"/>
    <x v="4"/>
    <x v="0"/>
  </r>
  <r>
    <x v="2"/>
    <x v="0"/>
    <x v="0"/>
    <x v="0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BF5E4AA-550D-4071-B2B1-DA5A01836F88}" name="Tableau croisé dynamique2" cacheId="6" applyNumberFormats="0" applyBorderFormats="0" applyFontFormats="0" applyPatternFormats="0" applyAlignmentFormats="0" applyWidthHeightFormats="1" dataCaption="Valeurs" updatedVersion="7" minRefreshableVersion="3" showDrill="0" itemPrintTitles="1" createdVersion="7" indent="0" compact="0" compactData="0" multipleFieldFilters="0" fieldListSortAscending="1">
  <location ref="L2:M6" firstHeaderRow="1" firstDataRow="1" firstDataCol="1"/>
  <pivotFields count="6">
    <pivotField axis="axisRow" compact="0" outline="0" showAll="0" sortType="ascending">
      <items count="4">
        <item x="0"/>
        <item x="1"/>
        <item x="2"/>
        <item t="default"/>
      </items>
    </pivotField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</pivotFields>
  <rowFields count="1">
    <field x="0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Total" fld="4" baseField="0" baseItem="240" numFmtId="4"/>
  </dataFields>
  <formats count="3">
    <format dxfId="3">
      <pivotArea field="0" type="button" dataOnly="0" labelOnly="1" outline="0" axis="axisRow" fieldPosition="0"/>
    </format>
    <format dxfId="4">
      <pivotArea dataOnly="0" labelOnly="1" outline="0" fieldPosition="0">
        <references count="1">
          <reference field="0" count="0"/>
        </references>
      </pivotArea>
    </format>
    <format dxfId="5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F298BA9-068B-4289-AA06-C0D24D960411}" name="Tableau1" displayName="Tableau1" ref="A1:F11" totalsRowShown="0" headerRowDxfId="16" dataDxfId="15">
  <autoFilter ref="A1:F11" xr:uid="{BF298BA9-068B-4289-AA06-C0D24D960411}"/>
  <tableColumns count="6">
    <tableColumn id="1" xr3:uid="{5F6F1D54-DFBB-48E6-A02D-61EBE558A358}" name="DATE" dataDxfId="14"/>
    <tableColumn id="2" xr3:uid="{33F021BB-586C-42E8-ACE7-45D6B5965EAB}" name="CAFE" dataDxfId="13"/>
    <tableColumn id="3" xr3:uid="{01BC87F6-5096-4AFF-9143-DD4EE6663358}" name="NOMBRE" dataDxfId="12"/>
    <tableColumn id="4" xr3:uid="{610D968D-1A01-4C4C-AA45-DC68E2DAD6E9}" name="PRIX" dataDxfId="11">
      <calculatedColumnFormula>IFERROR(VLOOKUP(B2,Tableau2[],2,0),"")</calculatedColumnFormula>
    </tableColumn>
    <tableColumn id="5" xr3:uid="{D7D3C980-0074-4EB0-AB1E-388AE79F1888}" name="PRIX TOTAL" dataDxfId="10">
      <calculatedColumnFormula>SUM(Tableau1[[#This Row],[NOMBRE]])*D2</calculatedColumnFormula>
    </tableColumn>
    <tableColumn id="6" xr3:uid="{BF8BC276-3BF6-4EDA-9F1A-CC0AD61E9637}" name="TOTAL PAR DATE" dataDxfId="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70D4EF6-C2E4-4883-81A1-6ACC6711F047}" name="Tableau2" displayName="Tableau2" ref="A1:C52" totalsRowShown="0" headerRowDxfId="8">
  <autoFilter ref="A1:C52" xr:uid="{C70D4EF6-C2E4-4883-81A1-6ACC6711F047}"/>
  <tableColumns count="3">
    <tableColumn id="1" xr3:uid="{1FF325C0-922B-4802-8470-90C0B95E83D7}" name="CAFE"/>
    <tableColumn id="2" xr3:uid="{E2314CDE-D331-407C-A3F7-C0A316D940A0}" name="PRIX" dataDxfId="7"/>
    <tableColumn id="3" xr3:uid="{4D32E8CB-17C7-4111-98EB-301BE4A96FB7}" name="Contenance" dataDxfId="6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77A1BD-A59B-46F6-A40F-4DA52536CAD6}">
  <sheetPr codeName="Feuil1"/>
  <dimension ref="B18:H26"/>
  <sheetViews>
    <sheetView workbookViewId="0">
      <selection activeCell="F19" sqref="F19"/>
    </sheetView>
  </sheetViews>
  <sheetFormatPr baseColWidth="10" defaultColWidth="11.44140625" defaultRowHeight="14.4" x14ac:dyDescent="0.3"/>
  <cols>
    <col min="1" max="1" width="11.44140625" style="6"/>
    <col min="2" max="2" width="44.44140625" style="6" customWidth="1"/>
    <col min="3" max="3" width="18.109375" style="6" customWidth="1"/>
    <col min="4" max="16384" width="11.44140625" style="6"/>
  </cols>
  <sheetData>
    <row r="18" spans="2:8" ht="15" thickBot="1" x14ac:dyDescent="0.35"/>
    <row r="19" spans="2:8" ht="24.9" customHeight="1" thickBot="1" x14ac:dyDescent="0.35">
      <c r="B19" s="7" t="s">
        <v>57</v>
      </c>
      <c r="C19" s="36">
        <f ca="1">Feuil1!I8</f>
        <v>365</v>
      </c>
      <c r="D19" s="37"/>
    </row>
    <row r="20" spans="2:8" ht="24.9" customHeight="1" thickBot="1" x14ac:dyDescent="0.5">
      <c r="B20" s="8" t="s">
        <v>58</v>
      </c>
      <c r="C20" s="38">
        <f ca="1">Feuil1!J16</f>
        <v>135</v>
      </c>
      <c r="D20" s="39"/>
    </row>
    <row r="21" spans="2:8" ht="24.9" customHeight="1" thickBot="1" x14ac:dyDescent="0.5">
      <c r="B21" s="9" t="s">
        <v>56</v>
      </c>
      <c r="C21" s="40">
        <f ca="1">Feuil1!J22</f>
        <v>635</v>
      </c>
      <c r="D21" s="41"/>
    </row>
    <row r="25" spans="2:8" ht="33" customHeight="1" x14ac:dyDescent="0.3">
      <c r="B25" s="10" t="s">
        <v>59</v>
      </c>
      <c r="C25" s="15">
        <v>43623</v>
      </c>
      <c r="D25" s="42" t="s">
        <v>61</v>
      </c>
      <c r="E25" s="42"/>
      <c r="F25" s="42"/>
      <c r="G25" s="12">
        <f ca="1">DATEDIF(C25,TODAY(),"Y")</f>
        <v>3</v>
      </c>
      <c r="H25" s="13" t="s">
        <v>62</v>
      </c>
    </row>
    <row r="26" spans="2:8" ht="25.5" customHeight="1" x14ac:dyDescent="0.3">
      <c r="B26" s="11" t="s">
        <v>60</v>
      </c>
      <c r="C26" s="15">
        <f ca="1">TODAY()</f>
        <v>44847</v>
      </c>
    </row>
  </sheetData>
  <mergeCells count="4">
    <mergeCell ref="C19:D19"/>
    <mergeCell ref="C20:D20"/>
    <mergeCell ref="C21:D21"/>
    <mergeCell ref="D25:F2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71155-03C6-4113-BA73-B2CCB0BF9905}">
  <sheetPr codeName="Feuil2"/>
  <dimension ref="A1:S25"/>
  <sheetViews>
    <sheetView tabSelected="1" workbookViewId="0">
      <pane ySplit="1" topLeftCell="A2" activePane="bottomLeft" state="frozen"/>
      <selection pane="bottomLeft" activeCell="E15" sqref="E15"/>
    </sheetView>
  </sheetViews>
  <sheetFormatPr baseColWidth="10" defaultRowHeight="14.4" x14ac:dyDescent="0.3"/>
  <cols>
    <col min="1" max="1" width="17.44140625" customWidth="1"/>
    <col min="2" max="2" width="25.88671875" customWidth="1"/>
    <col min="3" max="3" width="13.88671875" customWidth="1"/>
    <col min="4" max="4" width="12.44140625" customWidth="1"/>
    <col min="5" max="5" width="17.88671875" customWidth="1"/>
    <col min="6" max="6" width="39.6640625" customWidth="1"/>
    <col min="8" max="8" width="20.5546875" customWidth="1"/>
    <col min="12" max="12" width="19.5546875" style="1" bestFit="1" customWidth="1"/>
    <col min="13" max="13" width="9.6640625" customWidth="1"/>
  </cols>
  <sheetData>
    <row r="1" spans="1:19" ht="29.25" customHeight="1" x14ac:dyDescent="0.3">
      <c r="A1" s="31" t="s">
        <v>27</v>
      </c>
      <c r="B1" s="5" t="s">
        <v>28</v>
      </c>
      <c r="C1" s="5" t="s">
        <v>89</v>
      </c>
      <c r="D1" s="5" t="s">
        <v>29</v>
      </c>
      <c r="E1" s="5" t="s">
        <v>30</v>
      </c>
      <c r="F1" s="5" t="s">
        <v>80</v>
      </c>
    </row>
    <row r="2" spans="1:19" x14ac:dyDescent="0.3">
      <c r="A2" s="2">
        <v>44800</v>
      </c>
      <c r="B2" s="1" t="s">
        <v>1</v>
      </c>
      <c r="C2" s="1">
        <v>40</v>
      </c>
      <c r="D2" s="1">
        <f>IFERROR(VLOOKUP(B2,Tableau2[],2,0),"")</f>
        <v>0.54</v>
      </c>
      <c r="E2" s="3">
        <f>SUM(Tableau1[[#This Row],[NOMBRE]])*D2</f>
        <v>21.6</v>
      </c>
      <c r="F2" s="1"/>
      <c r="I2" s="5"/>
      <c r="L2" s="33" t="s">
        <v>27</v>
      </c>
      <c r="M2" t="s">
        <v>82</v>
      </c>
    </row>
    <row r="3" spans="1:19" x14ac:dyDescent="0.3">
      <c r="A3" s="1"/>
      <c r="B3" s="1" t="s">
        <v>0</v>
      </c>
      <c r="C3" s="1">
        <v>40</v>
      </c>
      <c r="D3" s="1">
        <f>IFERROR(VLOOKUP(B3,Tableau2[],2,0),"")</f>
        <v>0.54</v>
      </c>
      <c r="E3" s="3">
        <f>SUM(Tableau1[[#This Row],[NOMBRE]])*D3</f>
        <v>21.6</v>
      </c>
      <c r="F3" s="1"/>
      <c r="I3" s="5"/>
      <c r="L3" s="2">
        <v>44800</v>
      </c>
      <c r="M3" s="32">
        <v>55</v>
      </c>
      <c r="O3" s="34" t="s">
        <v>83</v>
      </c>
      <c r="P3" s="35"/>
      <c r="Q3" s="35"/>
      <c r="R3" s="35"/>
      <c r="S3" s="35"/>
    </row>
    <row r="4" spans="1:19" x14ac:dyDescent="0.3">
      <c r="A4" s="1"/>
      <c r="B4" s="1" t="s">
        <v>47</v>
      </c>
      <c r="C4" s="1">
        <v>20</v>
      </c>
      <c r="D4" s="1">
        <f>IFERROR(VLOOKUP(B4,Tableau2[],2,0),"")</f>
        <v>0.59</v>
      </c>
      <c r="E4" s="3">
        <f>SUM(Tableau1[[#This Row],[NOMBRE]])*D4</f>
        <v>11.799999999999999</v>
      </c>
      <c r="F4" s="1"/>
      <c r="L4" s="2">
        <v>44853</v>
      </c>
      <c r="M4" s="32">
        <v>93.300000000000011</v>
      </c>
      <c r="O4" s="34" t="s">
        <v>84</v>
      </c>
      <c r="P4" s="35"/>
      <c r="Q4" s="35"/>
      <c r="R4" s="35"/>
      <c r="S4" s="35"/>
    </row>
    <row r="5" spans="1:19" x14ac:dyDescent="0.3">
      <c r="A5" s="2">
        <v>44853</v>
      </c>
      <c r="B5" s="1" t="s">
        <v>47</v>
      </c>
      <c r="C5" s="1">
        <v>30</v>
      </c>
      <c r="D5" s="1">
        <f>IFERROR(VLOOKUP(B5,Tableau2[],2,0),"")</f>
        <v>0.59</v>
      </c>
      <c r="E5" s="3">
        <f>SUM(Tableau1[[#This Row],[NOMBRE]])*D5</f>
        <v>17.7</v>
      </c>
      <c r="F5" s="1"/>
      <c r="L5" s="2">
        <v>44854</v>
      </c>
      <c r="M5" s="32">
        <v>58.7</v>
      </c>
      <c r="O5" s="35" t="s">
        <v>88</v>
      </c>
      <c r="P5" s="35"/>
      <c r="Q5" s="35"/>
      <c r="R5" s="35"/>
      <c r="S5" s="35"/>
    </row>
    <row r="6" spans="1:19" x14ac:dyDescent="0.3">
      <c r="A6" s="1"/>
      <c r="B6" s="1" t="s">
        <v>0</v>
      </c>
      <c r="C6" s="1">
        <v>50</v>
      </c>
      <c r="D6" s="1">
        <f>IFERROR(VLOOKUP(B6,Tableau2[],2,0),"")</f>
        <v>0.54</v>
      </c>
      <c r="E6" s="3">
        <f>SUM(Tableau1[[#This Row],[NOMBRE]])*D6</f>
        <v>27</v>
      </c>
      <c r="F6" s="1"/>
      <c r="L6" s="1" t="s">
        <v>81</v>
      </c>
      <c r="M6" s="32">
        <v>207</v>
      </c>
      <c r="O6" s="35"/>
      <c r="P6" s="35" t="s">
        <v>85</v>
      </c>
      <c r="Q6" s="35"/>
      <c r="R6" s="35"/>
      <c r="S6" s="35"/>
    </row>
    <row r="7" spans="1:19" x14ac:dyDescent="0.3">
      <c r="A7" s="1"/>
      <c r="B7" s="1" t="s">
        <v>1</v>
      </c>
      <c r="C7" s="1">
        <v>50</v>
      </c>
      <c r="D7" s="1">
        <f>IFERROR(VLOOKUP(B7,Tableau2[],2,0),"")</f>
        <v>0.54</v>
      </c>
      <c r="E7" s="3">
        <f>SUM(Tableau1[[#This Row],[NOMBRE]])*D7</f>
        <v>27</v>
      </c>
      <c r="F7" s="1"/>
      <c r="H7" s="4"/>
      <c r="L7"/>
      <c r="O7" s="35"/>
      <c r="P7" s="35" t="s">
        <v>86</v>
      </c>
      <c r="Q7" s="35"/>
      <c r="R7" s="35"/>
      <c r="S7" s="35"/>
    </row>
    <row r="8" spans="1:19" x14ac:dyDescent="0.3">
      <c r="A8" s="1"/>
      <c r="B8" s="1" t="s">
        <v>45</v>
      </c>
      <c r="C8" s="1">
        <v>40</v>
      </c>
      <c r="D8" s="1">
        <f>IFERROR(VLOOKUP(B8,Tableau2[],2,0),"")</f>
        <v>0.54</v>
      </c>
      <c r="E8" s="3">
        <f>SUM(Tableau1[[#This Row],[NOMBRE]])*D8</f>
        <v>21.6</v>
      </c>
      <c r="F8" s="1"/>
      <c r="H8" s="43" t="s">
        <v>55</v>
      </c>
      <c r="I8" s="43">
        <f ca="1">SUM(IF(IF(ISNUMBER(Tableau1[[#This Row],[DATE]]),Tableau1[DATE],0)&lt;TODAY(),Tableau1[NOMBRE],0))</f>
        <v>365</v>
      </c>
      <c r="O8" s="35"/>
      <c r="P8" s="35" t="s">
        <v>87</v>
      </c>
      <c r="Q8" s="35"/>
      <c r="R8" s="35"/>
      <c r="S8" s="35"/>
    </row>
    <row r="9" spans="1:19" x14ac:dyDescent="0.3">
      <c r="A9" s="2">
        <v>44854</v>
      </c>
      <c r="B9" s="1" t="s">
        <v>20</v>
      </c>
      <c r="C9" s="1">
        <v>30</v>
      </c>
      <c r="D9" s="1">
        <f>IFERROR(VLOOKUP(B9,Tableau2[],2,0),"")</f>
        <v>0.72</v>
      </c>
      <c r="E9" s="3">
        <f>SUM(Tableau1[[#This Row],[NOMBRE]])*D9</f>
        <v>21.599999999999998</v>
      </c>
      <c r="F9" s="1"/>
      <c r="H9" s="43"/>
      <c r="I9" s="43"/>
      <c r="O9" s="35"/>
      <c r="P9" s="35"/>
      <c r="Q9" s="35"/>
      <c r="R9" s="35"/>
      <c r="S9" s="35"/>
    </row>
    <row r="10" spans="1:19" x14ac:dyDescent="0.3">
      <c r="A10" s="1"/>
      <c r="B10" s="1" t="s">
        <v>23</v>
      </c>
      <c r="C10" s="1">
        <v>25</v>
      </c>
      <c r="D10" s="1">
        <f>IFERROR(VLOOKUP(B10,Tableau2[],2,0),"")</f>
        <v>0.62</v>
      </c>
      <c r="E10" s="3">
        <f>SUM(Tableau1[[#This Row],[NOMBRE]])*D10</f>
        <v>15.5</v>
      </c>
      <c r="F10" s="1"/>
      <c r="O10" s="35"/>
      <c r="P10" s="35"/>
      <c r="Q10" s="35"/>
      <c r="R10" s="35"/>
      <c r="S10" s="35"/>
    </row>
    <row r="11" spans="1:19" x14ac:dyDescent="0.3">
      <c r="A11" s="1"/>
      <c r="B11" s="1" t="s">
        <v>1</v>
      </c>
      <c r="C11" s="1">
        <v>40</v>
      </c>
      <c r="D11" s="1">
        <f>IFERROR(VLOOKUP(B11,Tableau2[],2,0),"")</f>
        <v>0.54</v>
      </c>
      <c r="E11" s="3">
        <f>SUM(Tableau1[[#This Row],[NOMBRE]])*D11</f>
        <v>21.6</v>
      </c>
      <c r="F11" s="1"/>
      <c r="O11" s="35"/>
      <c r="P11" s="35"/>
      <c r="Q11" s="35"/>
      <c r="R11" s="35"/>
      <c r="S11" s="35"/>
    </row>
    <row r="15" spans="1:19" ht="15" thickBot="1" x14ac:dyDescent="0.35"/>
    <row r="16" spans="1:19" x14ac:dyDescent="0.3">
      <c r="H16" s="44" t="s">
        <v>64</v>
      </c>
      <c r="I16" s="45"/>
      <c r="J16" s="50">
        <f ca="1">500 - SUM(IF(IF(ISNUMBER(Tableau1[[#This Row],[DATE]]),Tableau1[DATE],0)&lt;TODAY(),Tableau1[NOMBRE],0))</f>
        <v>135</v>
      </c>
      <c r="K16" s="51"/>
    </row>
    <row r="17" spans="8:11" x14ac:dyDescent="0.3">
      <c r="H17" s="46"/>
      <c r="I17" s="47"/>
      <c r="J17" s="52"/>
      <c r="K17" s="53"/>
    </row>
    <row r="18" spans="8:11" x14ac:dyDescent="0.3">
      <c r="H18" s="46"/>
      <c r="I18" s="47"/>
      <c r="J18" s="52"/>
      <c r="K18" s="53"/>
    </row>
    <row r="19" spans="8:11" ht="15" thickBot="1" x14ac:dyDescent="0.35">
      <c r="H19" s="48"/>
      <c r="I19" s="49"/>
      <c r="J19" s="54"/>
      <c r="K19" s="55"/>
    </row>
    <row r="21" spans="8:11" ht="15" thickBot="1" x14ac:dyDescent="0.35"/>
    <row r="22" spans="8:11" x14ac:dyDescent="0.3">
      <c r="H22" s="44" t="s">
        <v>64</v>
      </c>
      <c r="I22" s="45"/>
      <c r="J22" s="50">
        <f ca="1">1000 - SUM(IF(IF(ISNUMBER(Tableau1[[#This Row],[DATE]]),Tableau1[DATE],0)&lt;TODAY(),Tableau1[NOMBRE],0))</f>
        <v>635</v>
      </c>
      <c r="K22" s="51"/>
    </row>
    <row r="23" spans="8:11" x14ac:dyDescent="0.3">
      <c r="H23" s="46"/>
      <c r="I23" s="47"/>
      <c r="J23" s="52"/>
      <c r="K23" s="53"/>
    </row>
    <row r="24" spans="8:11" x14ac:dyDescent="0.3">
      <c r="H24" s="46"/>
      <c r="I24" s="47"/>
      <c r="J24" s="52"/>
      <c r="K24" s="53"/>
    </row>
    <row r="25" spans="8:11" ht="15" thickBot="1" x14ac:dyDescent="0.35">
      <c r="H25" s="48"/>
      <c r="I25" s="49"/>
      <c r="J25" s="54"/>
      <c r="K25" s="55"/>
    </row>
  </sheetData>
  <mergeCells count="6">
    <mergeCell ref="H8:H9"/>
    <mergeCell ref="I8:I9"/>
    <mergeCell ref="H16:I19"/>
    <mergeCell ref="J16:K19"/>
    <mergeCell ref="H22:I25"/>
    <mergeCell ref="J22:K25"/>
  </mergeCells>
  <dataValidations count="1">
    <dataValidation type="list" allowBlank="1" showInputMessage="1" showErrorMessage="1" sqref="B2:B11" xr:uid="{7E069C96-B5EF-4AE9-851A-F2CA1E0D064D}">
      <formula1>EXPRESSO</formula1>
    </dataValidation>
  </dataValidations>
  <pageMargins left="0.7" right="0.7" top="0.75" bottom="0.75" header="0.3" footer="0.3"/>
  <pageSetup paperSize="9" orientation="portrait" r:id="rId2"/>
  <drawing r:id="rId3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BA3958-1676-4E47-ACB4-FF6C082FB6D4}">
  <sheetPr codeName="Feuil3"/>
  <dimension ref="A1:G52"/>
  <sheetViews>
    <sheetView workbookViewId="0">
      <pane ySplit="1" topLeftCell="A2" activePane="bottomLeft" state="frozen"/>
      <selection pane="bottomLeft" activeCell="I21" sqref="I21"/>
    </sheetView>
  </sheetViews>
  <sheetFormatPr baseColWidth="10" defaultRowHeight="14.4" x14ac:dyDescent="0.3"/>
  <cols>
    <col min="1" max="1" width="24.44140625" bestFit="1" customWidth="1"/>
    <col min="2" max="2" width="11.5546875" style="3" customWidth="1"/>
    <col min="3" max="3" width="16.109375" style="14" customWidth="1"/>
    <col min="6" max="6" width="37" customWidth="1"/>
    <col min="7" max="7" width="15.6640625" customWidth="1"/>
  </cols>
  <sheetData>
    <row r="1" spans="1:7" ht="30.75" customHeight="1" thickBot="1" x14ac:dyDescent="0.35">
      <c r="A1" s="5" t="s">
        <v>28</v>
      </c>
      <c r="B1" s="18" t="s">
        <v>29</v>
      </c>
      <c r="C1" s="19" t="s">
        <v>63</v>
      </c>
      <c r="F1" s="17" t="s">
        <v>77</v>
      </c>
    </row>
    <row r="2" spans="1:7" ht="15" thickBot="1" x14ac:dyDescent="0.35">
      <c r="A2" t="s">
        <v>8</v>
      </c>
      <c r="F2" s="20"/>
    </row>
    <row r="3" spans="1:7" ht="15" thickBot="1" x14ac:dyDescent="0.35">
      <c r="A3" t="s">
        <v>3</v>
      </c>
      <c r="B3" s="3">
        <v>0.42</v>
      </c>
      <c r="F3" s="29" t="s">
        <v>78</v>
      </c>
      <c r="G3" s="30">
        <v>6.51</v>
      </c>
    </row>
    <row r="4" spans="1:7" ht="15" thickBot="1" x14ac:dyDescent="0.35">
      <c r="A4" t="s">
        <v>44</v>
      </c>
      <c r="B4" s="3">
        <v>0.42</v>
      </c>
      <c r="F4" s="16"/>
      <c r="G4" s="3"/>
    </row>
    <row r="5" spans="1:7" x14ac:dyDescent="0.3">
      <c r="A5" t="s">
        <v>20</v>
      </c>
      <c r="B5" s="3">
        <v>0.72</v>
      </c>
      <c r="F5" s="26" t="s">
        <v>72</v>
      </c>
      <c r="G5" s="21">
        <v>19</v>
      </c>
    </row>
    <row r="6" spans="1:7" x14ac:dyDescent="0.3">
      <c r="A6" t="s">
        <v>19</v>
      </c>
      <c r="B6" s="3">
        <v>0.72</v>
      </c>
      <c r="F6" s="27" t="s">
        <v>73</v>
      </c>
      <c r="G6" s="23"/>
    </row>
    <row r="7" spans="1:7" x14ac:dyDescent="0.3">
      <c r="A7" t="s">
        <v>7</v>
      </c>
      <c r="B7" s="3">
        <v>0.52</v>
      </c>
      <c r="F7" s="27" t="s">
        <v>74</v>
      </c>
      <c r="G7" s="23"/>
    </row>
    <row r="8" spans="1:7" x14ac:dyDescent="0.3">
      <c r="A8" t="s">
        <v>23</v>
      </c>
      <c r="B8" s="3">
        <v>0.62</v>
      </c>
      <c r="F8" s="27" t="s">
        <v>75</v>
      </c>
      <c r="G8" s="23"/>
    </row>
    <row r="9" spans="1:7" x14ac:dyDescent="0.3">
      <c r="A9" t="s">
        <v>51</v>
      </c>
      <c r="B9" s="3">
        <v>0.52</v>
      </c>
      <c r="F9" s="27" t="s">
        <v>76</v>
      </c>
      <c r="G9" s="23"/>
    </row>
    <row r="10" spans="1:7" x14ac:dyDescent="0.3">
      <c r="A10" t="s">
        <v>46</v>
      </c>
      <c r="B10" s="3">
        <v>1.7</v>
      </c>
      <c r="F10" s="27" t="s">
        <v>65</v>
      </c>
      <c r="G10" s="23"/>
    </row>
    <row r="11" spans="1:7" x14ac:dyDescent="0.3">
      <c r="A11" t="s">
        <v>52</v>
      </c>
      <c r="B11" s="3">
        <v>0.62</v>
      </c>
      <c r="F11" s="27" t="s">
        <v>66</v>
      </c>
      <c r="G11" s="23"/>
    </row>
    <row r="12" spans="1:7" x14ac:dyDescent="0.3">
      <c r="A12" t="s">
        <v>25</v>
      </c>
      <c r="F12" s="27" t="s">
        <v>67</v>
      </c>
      <c r="G12" s="23"/>
    </row>
    <row r="13" spans="1:7" x14ac:dyDescent="0.3">
      <c r="A13" t="s">
        <v>1</v>
      </c>
      <c r="B13" s="3">
        <v>0.54</v>
      </c>
      <c r="C13" s="14">
        <v>0.8</v>
      </c>
      <c r="F13" s="28" t="s">
        <v>68</v>
      </c>
      <c r="G13" s="23"/>
    </row>
    <row r="14" spans="1:7" x14ac:dyDescent="0.3">
      <c r="A14" t="s">
        <v>22</v>
      </c>
      <c r="B14" s="3">
        <v>0.67</v>
      </c>
      <c r="F14" s="27" t="s">
        <v>69</v>
      </c>
      <c r="G14" s="23"/>
    </row>
    <row r="15" spans="1:7" x14ac:dyDescent="0.3">
      <c r="A15" t="s">
        <v>47</v>
      </c>
      <c r="B15" s="3">
        <v>0.59</v>
      </c>
      <c r="F15" s="27" t="s">
        <v>70</v>
      </c>
      <c r="G15" s="23"/>
    </row>
    <row r="16" spans="1:7" x14ac:dyDescent="0.3">
      <c r="A16" t="s">
        <v>17</v>
      </c>
      <c r="F16" s="27" t="s">
        <v>71</v>
      </c>
      <c r="G16" s="23"/>
    </row>
    <row r="17" spans="1:7" x14ac:dyDescent="0.3">
      <c r="A17" t="s">
        <v>5</v>
      </c>
      <c r="F17" s="22" t="s">
        <v>72</v>
      </c>
      <c r="G17" s="23"/>
    </row>
    <row r="18" spans="1:7" x14ac:dyDescent="0.3">
      <c r="A18" t="s">
        <v>9</v>
      </c>
      <c r="F18" s="22" t="s">
        <v>73</v>
      </c>
      <c r="G18" s="23"/>
    </row>
    <row r="19" spans="1:7" x14ac:dyDescent="0.3">
      <c r="A19" t="s">
        <v>2</v>
      </c>
      <c r="B19" s="3">
        <v>0.44</v>
      </c>
      <c r="F19" s="22" t="s">
        <v>74</v>
      </c>
      <c r="G19" s="23"/>
    </row>
    <row r="20" spans="1:7" x14ac:dyDescent="0.3">
      <c r="A20" t="s">
        <v>45</v>
      </c>
      <c r="B20" s="3">
        <v>0.54</v>
      </c>
      <c r="C20" s="14">
        <v>0.8</v>
      </c>
      <c r="F20" s="22" t="s">
        <v>75</v>
      </c>
      <c r="G20" s="23"/>
    </row>
    <row r="21" spans="1:7" x14ac:dyDescent="0.3">
      <c r="A21" t="s">
        <v>14</v>
      </c>
      <c r="B21" s="3">
        <v>0.62</v>
      </c>
      <c r="F21" s="22" t="s">
        <v>76</v>
      </c>
      <c r="G21" s="23"/>
    </row>
    <row r="22" spans="1:7" x14ac:dyDescent="0.3">
      <c r="A22" t="s">
        <v>35</v>
      </c>
      <c r="B22" s="3">
        <v>0.56999999999999995</v>
      </c>
      <c r="F22" s="22" t="s">
        <v>65</v>
      </c>
      <c r="G22" s="23"/>
    </row>
    <row r="23" spans="1:7" x14ac:dyDescent="0.3">
      <c r="A23" t="s">
        <v>37</v>
      </c>
      <c r="B23" s="3">
        <v>0.67</v>
      </c>
      <c r="F23" s="22" t="s">
        <v>66</v>
      </c>
      <c r="G23" s="23"/>
    </row>
    <row r="24" spans="1:7" x14ac:dyDescent="0.3">
      <c r="A24" t="s">
        <v>36</v>
      </c>
      <c r="B24" s="3">
        <v>0.69</v>
      </c>
      <c r="F24" s="22" t="s">
        <v>67</v>
      </c>
      <c r="G24" s="23"/>
    </row>
    <row r="25" spans="1:7" x14ac:dyDescent="0.3">
      <c r="A25" t="s">
        <v>38</v>
      </c>
      <c r="B25" s="3">
        <v>0.67</v>
      </c>
      <c r="F25" s="28" t="s">
        <v>68</v>
      </c>
      <c r="G25" s="23"/>
    </row>
    <row r="26" spans="1:7" ht="15" thickBot="1" x14ac:dyDescent="0.35">
      <c r="A26" t="s">
        <v>6</v>
      </c>
      <c r="B26" s="3">
        <v>0.52</v>
      </c>
      <c r="F26" s="24" t="s">
        <v>69</v>
      </c>
      <c r="G26" s="25"/>
    </row>
    <row r="27" spans="1:7" x14ac:dyDescent="0.3">
      <c r="A27" t="s">
        <v>48</v>
      </c>
      <c r="B27" s="3">
        <v>0.52</v>
      </c>
      <c r="G27" s="3"/>
    </row>
    <row r="28" spans="1:7" x14ac:dyDescent="0.3">
      <c r="A28" t="s">
        <v>15</v>
      </c>
      <c r="F28" s="56" t="s">
        <v>79</v>
      </c>
      <c r="G28" s="57">
        <f>SUM(G3:G27)</f>
        <v>25.509999999999998</v>
      </c>
    </row>
    <row r="29" spans="1:7" x14ac:dyDescent="0.3">
      <c r="A29" t="s">
        <v>18</v>
      </c>
      <c r="B29" s="3">
        <v>0.62</v>
      </c>
      <c r="F29" s="56"/>
      <c r="G29" s="57"/>
    </row>
    <row r="30" spans="1:7" x14ac:dyDescent="0.3">
      <c r="A30" t="s">
        <v>24</v>
      </c>
    </row>
    <row r="31" spans="1:7" x14ac:dyDescent="0.3">
      <c r="A31" t="s">
        <v>54</v>
      </c>
      <c r="B31" s="3">
        <v>0.62</v>
      </c>
    </row>
    <row r="32" spans="1:7" x14ac:dyDescent="0.3">
      <c r="A32" t="s">
        <v>32</v>
      </c>
      <c r="B32" s="3">
        <v>0.42</v>
      </c>
    </row>
    <row r="33" spans="1:3" x14ac:dyDescent="0.3">
      <c r="A33" t="s">
        <v>49</v>
      </c>
      <c r="B33" s="3">
        <v>0.52</v>
      </c>
    </row>
    <row r="34" spans="1:3" x14ac:dyDescent="0.3">
      <c r="A34" t="s">
        <v>10</v>
      </c>
      <c r="B34" s="3">
        <v>0.62</v>
      </c>
    </row>
    <row r="35" spans="1:3" x14ac:dyDescent="0.3">
      <c r="A35" t="s">
        <v>39</v>
      </c>
      <c r="B35" s="3">
        <v>1.6</v>
      </c>
    </row>
    <row r="36" spans="1:3" x14ac:dyDescent="0.3">
      <c r="A36" t="s">
        <v>13</v>
      </c>
      <c r="B36" s="3">
        <v>0.62</v>
      </c>
    </row>
    <row r="37" spans="1:3" x14ac:dyDescent="0.3">
      <c r="A37" t="s">
        <v>50</v>
      </c>
      <c r="B37" s="3">
        <v>0.62</v>
      </c>
    </row>
    <row r="38" spans="1:3" x14ac:dyDescent="0.3">
      <c r="A38" t="s">
        <v>21</v>
      </c>
      <c r="B38" s="3">
        <v>0.67</v>
      </c>
    </row>
    <row r="39" spans="1:3" x14ac:dyDescent="0.3">
      <c r="A39" t="s">
        <v>34</v>
      </c>
      <c r="B39" s="3">
        <v>0.64</v>
      </c>
    </row>
    <row r="40" spans="1:3" x14ac:dyDescent="0.3">
      <c r="A40" t="s">
        <v>12</v>
      </c>
      <c r="B40" s="3">
        <v>0.62</v>
      </c>
    </row>
    <row r="41" spans="1:3" x14ac:dyDescent="0.3">
      <c r="A41" t="s">
        <v>42</v>
      </c>
      <c r="B41" s="3">
        <v>0.44</v>
      </c>
      <c r="C41" s="14">
        <v>0.4</v>
      </c>
    </row>
    <row r="42" spans="1:3" x14ac:dyDescent="0.3">
      <c r="A42" t="s">
        <v>41</v>
      </c>
      <c r="B42" s="3">
        <v>0.67</v>
      </c>
    </row>
    <row r="43" spans="1:3" x14ac:dyDescent="0.3">
      <c r="A43" t="s">
        <v>31</v>
      </c>
      <c r="B43" s="3">
        <v>0.52</v>
      </c>
    </row>
    <row r="44" spans="1:3" x14ac:dyDescent="0.3">
      <c r="A44" t="s">
        <v>40</v>
      </c>
      <c r="B44" s="3">
        <v>0.67</v>
      </c>
    </row>
    <row r="45" spans="1:3" x14ac:dyDescent="0.3">
      <c r="A45" t="s">
        <v>0</v>
      </c>
      <c r="B45" s="3">
        <v>0.54</v>
      </c>
      <c r="C45" s="14">
        <v>0.8</v>
      </c>
    </row>
    <row r="46" spans="1:3" x14ac:dyDescent="0.3">
      <c r="A46" t="s">
        <v>16</v>
      </c>
      <c r="B46" s="3">
        <v>0.62</v>
      </c>
    </row>
    <row r="47" spans="1:3" x14ac:dyDescent="0.3">
      <c r="A47" t="s">
        <v>11</v>
      </c>
      <c r="B47" s="3">
        <v>0.62</v>
      </c>
    </row>
    <row r="48" spans="1:3" x14ac:dyDescent="0.3">
      <c r="A48" t="s">
        <v>33</v>
      </c>
      <c r="B48" s="3">
        <v>0.67</v>
      </c>
    </row>
    <row r="49" spans="1:2" x14ac:dyDescent="0.3">
      <c r="A49" t="s">
        <v>43</v>
      </c>
      <c r="B49" s="3">
        <v>0.42</v>
      </c>
    </row>
    <row r="50" spans="1:2" x14ac:dyDescent="0.3">
      <c r="A50" t="s">
        <v>53</v>
      </c>
      <c r="B50" s="3">
        <v>0.62</v>
      </c>
    </row>
    <row r="51" spans="1:2" x14ac:dyDescent="0.3">
      <c r="A51" t="s">
        <v>26</v>
      </c>
    </row>
    <row r="52" spans="1:2" x14ac:dyDescent="0.3">
      <c r="A52" t="s">
        <v>4</v>
      </c>
      <c r="B52" s="3">
        <v>0.42</v>
      </c>
    </row>
  </sheetData>
  <sortState xmlns:xlrd2="http://schemas.microsoft.com/office/spreadsheetml/2017/richdata2" ref="A2:B52">
    <sortCondition ref="A2:A52"/>
  </sortState>
  <mergeCells count="2">
    <mergeCell ref="F28:F29"/>
    <mergeCell ref="G28:G29"/>
  </mergeCells>
  <phoneticPr fontId="9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3099627-0B70-47CF-A08D-6242B250734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Feuil3</vt:lpstr>
      <vt:lpstr>Feuil1</vt:lpstr>
      <vt:lpstr>Feuil2</vt:lpstr>
      <vt:lpstr>EXPRESSO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STAUB Fabien</dc:creator>
  <cp:lastModifiedBy>JoDan</cp:lastModifiedBy>
  <dcterms:created xsi:type="dcterms:W3CDTF">2021-11-11T19:42:16Z</dcterms:created>
  <dcterms:modified xsi:type="dcterms:W3CDTF">2022-10-13T10:04:29Z</dcterms:modified>
</cp:coreProperties>
</file>