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B7E1B34F-25BA-4839-9D22-AA2669483746}" xr6:coauthVersionLast="47" xr6:coauthVersionMax="47" xr10:uidLastSave="{00000000-0000-0000-0000-000000000000}"/>
  <bookViews>
    <workbookView xWindow="-108" yWindow="-108" windowWidth="23256" windowHeight="12576" xr2:uid="{7D5BED0F-E365-4238-99E7-C5F490CA990D}"/>
  </bookViews>
  <sheets>
    <sheet name="DATA" sheetId="1" r:id="rId1"/>
    <sheet name="somme.si" sheetId="2" r:id="rId2"/>
  </sheets>
  <definedNames>
    <definedName name="SOP_Heading1" localSheetId="0">"Local Product brand"</definedName>
    <definedName name="SOP_Heading2" localSheetId="0">"Key Figure"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6" i="1" l="1"/>
  <c r="B27" i="1"/>
  <c r="B28" i="1"/>
  <c r="B29" i="1"/>
  <c r="B30" i="1"/>
  <c r="B31" i="1"/>
  <c r="B32" i="1"/>
  <c r="B33" i="1"/>
  <c r="M44" i="1"/>
  <c r="L44" i="1"/>
  <c r="K44" i="1"/>
  <c r="J44" i="1"/>
  <c r="I44" i="1"/>
  <c r="H44" i="1"/>
  <c r="G44" i="1"/>
  <c r="F44" i="1"/>
  <c r="E44" i="1"/>
  <c r="D44" i="1"/>
  <c r="C44" i="1"/>
  <c r="M43" i="1"/>
  <c r="L43" i="1"/>
  <c r="K43" i="1"/>
  <c r="J43" i="1"/>
  <c r="I43" i="1"/>
  <c r="H43" i="1"/>
  <c r="G43" i="1"/>
  <c r="F43" i="1"/>
  <c r="E43" i="1"/>
  <c r="D43" i="1"/>
  <c r="C43" i="1"/>
  <c r="M42" i="1"/>
  <c r="L42" i="1"/>
  <c r="K42" i="1"/>
  <c r="J42" i="1"/>
  <c r="I42" i="1"/>
  <c r="H42" i="1"/>
  <c r="G42" i="1"/>
  <c r="F42" i="1"/>
  <c r="E42" i="1"/>
  <c r="D42" i="1"/>
  <c r="C42" i="1"/>
  <c r="M41" i="1"/>
  <c r="L41" i="1"/>
  <c r="K41" i="1"/>
  <c r="J41" i="1"/>
  <c r="I41" i="1"/>
  <c r="H41" i="1"/>
  <c r="G41" i="1"/>
  <c r="F41" i="1"/>
  <c r="E41" i="1"/>
  <c r="D41" i="1"/>
  <c r="C41" i="1"/>
  <c r="M40" i="1"/>
  <c r="L40" i="1"/>
  <c r="K40" i="1"/>
  <c r="J40" i="1"/>
  <c r="I40" i="1"/>
  <c r="H40" i="1"/>
  <c r="G40" i="1"/>
  <c r="F40" i="1"/>
  <c r="E40" i="1"/>
  <c r="D40" i="1"/>
  <c r="C40" i="1"/>
  <c r="M39" i="1"/>
  <c r="L39" i="1"/>
  <c r="K39" i="1"/>
  <c r="J39" i="1"/>
  <c r="I39" i="1"/>
  <c r="H39" i="1"/>
  <c r="G39" i="1"/>
  <c r="F39" i="1"/>
  <c r="E39" i="1"/>
  <c r="D39" i="1"/>
  <c r="C39" i="1"/>
  <c r="M38" i="1"/>
  <c r="L38" i="1"/>
  <c r="K38" i="1"/>
  <c r="J38" i="1"/>
  <c r="I38" i="1"/>
  <c r="H38" i="1"/>
  <c r="G38" i="1"/>
  <c r="F38" i="1"/>
  <c r="E38" i="1"/>
  <c r="D38" i="1"/>
  <c r="C38" i="1"/>
  <c r="M37" i="1"/>
  <c r="L37" i="1"/>
  <c r="K37" i="1"/>
  <c r="J37" i="1"/>
  <c r="I37" i="1"/>
  <c r="H37" i="1"/>
  <c r="G37" i="1"/>
  <c r="F37" i="1"/>
  <c r="E37" i="1"/>
  <c r="D37" i="1"/>
  <c r="C37" i="1"/>
  <c r="M36" i="1"/>
  <c r="L36" i="1"/>
  <c r="K36" i="1"/>
  <c r="J36" i="1"/>
  <c r="I36" i="1"/>
  <c r="H36" i="1"/>
  <c r="G36" i="1"/>
  <c r="F36" i="1"/>
  <c r="E36" i="1"/>
  <c r="D36" i="1"/>
  <c r="C36" i="1"/>
  <c r="B37" i="1"/>
  <c r="B38" i="1"/>
  <c r="B39" i="1"/>
  <c r="B40" i="1"/>
  <c r="B41" i="1"/>
  <c r="B42" i="1"/>
  <c r="B43" i="1"/>
  <c r="B44" i="1"/>
  <c r="B36" i="1"/>
  <c r="B25" i="1"/>
  <c r="C29" i="1"/>
  <c r="D29" i="1"/>
  <c r="E29" i="1"/>
  <c r="F29" i="1"/>
  <c r="G29" i="1"/>
  <c r="H29" i="1"/>
  <c r="I29" i="1"/>
  <c r="J29" i="1"/>
  <c r="K29" i="1"/>
  <c r="L29" i="1"/>
  <c r="M29" i="1"/>
  <c r="C30" i="1"/>
  <c r="D30" i="1"/>
  <c r="E30" i="1"/>
  <c r="F30" i="1"/>
  <c r="G30" i="1"/>
  <c r="H30" i="1"/>
  <c r="I30" i="1"/>
  <c r="J30" i="1"/>
  <c r="K30" i="1"/>
  <c r="L30" i="1"/>
  <c r="M30" i="1"/>
  <c r="C31" i="1"/>
  <c r="D31" i="1"/>
  <c r="E31" i="1"/>
  <c r="F31" i="1"/>
  <c r="G31" i="1"/>
  <c r="H31" i="1"/>
  <c r="I31" i="1"/>
  <c r="J31" i="1"/>
  <c r="K31" i="1"/>
  <c r="L31" i="1"/>
  <c r="M31" i="1"/>
  <c r="C32" i="1"/>
  <c r="D32" i="1"/>
  <c r="E32" i="1"/>
  <c r="F32" i="1"/>
  <c r="G32" i="1"/>
  <c r="H32" i="1"/>
  <c r="I32" i="1"/>
  <c r="J32" i="1"/>
  <c r="K32" i="1"/>
  <c r="L32" i="1"/>
  <c r="M32" i="1"/>
  <c r="C33" i="1"/>
  <c r="D33" i="1"/>
  <c r="E33" i="1"/>
  <c r="F33" i="1"/>
  <c r="G33" i="1"/>
  <c r="H33" i="1"/>
  <c r="I33" i="1"/>
  <c r="J33" i="1"/>
  <c r="K33" i="1"/>
  <c r="L33" i="1"/>
  <c r="M33" i="1"/>
  <c r="L27" i="1"/>
  <c r="C26" i="1"/>
  <c r="D26" i="1"/>
  <c r="E26" i="1"/>
  <c r="F26" i="1"/>
  <c r="G26" i="1"/>
  <c r="H26" i="1"/>
  <c r="I26" i="1"/>
  <c r="J26" i="1"/>
  <c r="K26" i="1"/>
  <c r="L26" i="1"/>
  <c r="M26" i="1"/>
  <c r="C27" i="1"/>
  <c r="D27" i="1"/>
  <c r="E27" i="1"/>
  <c r="F27" i="1"/>
  <c r="G27" i="1"/>
  <c r="H27" i="1"/>
  <c r="I27" i="1"/>
  <c r="J27" i="1"/>
  <c r="K27" i="1"/>
  <c r="M27" i="1"/>
  <c r="C28" i="1"/>
  <c r="D28" i="1"/>
  <c r="E28" i="1"/>
  <c r="F28" i="1"/>
  <c r="G28" i="1"/>
  <c r="H28" i="1"/>
  <c r="I28" i="1"/>
  <c r="J28" i="1"/>
  <c r="K28" i="1"/>
  <c r="L28" i="1"/>
  <c r="M28" i="1"/>
  <c r="D25" i="1"/>
  <c r="E25" i="1"/>
  <c r="F25" i="1"/>
  <c r="G25" i="1"/>
  <c r="H25" i="1"/>
  <c r="I25" i="1"/>
  <c r="J25" i="1"/>
  <c r="K25" i="1"/>
  <c r="L25" i="1"/>
  <c r="M25" i="1"/>
  <c r="C25" i="1"/>
  <c r="C1" i="2"/>
  <c r="D1" i="2"/>
  <c r="E1" i="2"/>
  <c r="F1" i="2"/>
  <c r="G1" i="2"/>
  <c r="H1" i="2"/>
  <c r="I1" i="2"/>
  <c r="J1" i="2"/>
  <c r="B1" i="2"/>
  <c r="A21" i="1"/>
  <c r="A17" i="1"/>
  <c r="A13" i="1"/>
  <c r="A9" i="1"/>
  <c r="A5" i="1"/>
  <c r="A7" i="1"/>
  <c r="B20" i="1"/>
  <c r="B16" i="1"/>
  <c r="B12" i="1"/>
  <c r="B8" i="1"/>
  <c r="B4" i="1"/>
  <c r="A11" i="1"/>
  <c r="A18" i="1"/>
  <c r="B13" i="1"/>
  <c r="A20" i="1"/>
  <c r="A16" i="1"/>
  <c r="A12" i="1"/>
  <c r="A8" i="1"/>
  <c r="A4" i="1"/>
  <c r="A19" i="1"/>
  <c r="A3" i="1"/>
  <c r="A14" i="1"/>
  <c r="A6" i="1"/>
  <c r="B17" i="1"/>
  <c r="B5" i="1"/>
  <c r="B19" i="1"/>
  <c r="B15" i="1"/>
  <c r="B11" i="1"/>
  <c r="B7" i="1"/>
  <c r="B3" i="1"/>
  <c r="A15" i="1"/>
  <c r="A10" i="1"/>
  <c r="B9" i="1"/>
  <c r="B18" i="1"/>
  <c r="B14" i="1"/>
  <c r="B10" i="1"/>
  <c r="B6" i="1"/>
  <c r="B2" i="1"/>
  <c r="A2" i="1"/>
  <c r="B21" i="1"/>
  <c r="B26" i="2" l="1"/>
  <c r="B25" i="2"/>
  <c r="G5" i="2"/>
  <c r="I2" i="2"/>
  <c r="F8" i="2"/>
  <c r="C6" i="2"/>
  <c r="H2" i="2"/>
  <c r="J12" i="2"/>
  <c r="G11" i="2"/>
  <c r="C10" i="2"/>
  <c r="C8" i="2"/>
  <c r="H11" i="2"/>
  <c r="F2" i="2"/>
  <c r="H12" i="2"/>
  <c r="E11" i="2"/>
  <c r="I9" i="2"/>
  <c r="J7" i="2"/>
  <c r="B8" i="2"/>
  <c r="G12" i="2"/>
  <c r="D11" i="2"/>
  <c r="F9" i="2"/>
  <c r="I7" i="2"/>
  <c r="F11" i="2"/>
  <c r="I13" i="2"/>
  <c r="C11" i="2"/>
  <c r="E9" i="2"/>
  <c r="H7" i="2"/>
  <c r="G2" i="2"/>
  <c r="E2" i="2"/>
  <c r="F12" i="2"/>
  <c r="H13" i="2"/>
  <c r="E12" i="2"/>
  <c r="B11" i="2"/>
  <c r="D9" i="2"/>
  <c r="G7" i="2"/>
  <c r="I12" i="2"/>
  <c r="D2" i="2"/>
  <c r="G13" i="2"/>
  <c r="D12" i="2"/>
  <c r="I10" i="2"/>
  <c r="C9" i="2"/>
  <c r="C7" i="2"/>
  <c r="B10" i="2"/>
  <c r="J13" i="2"/>
  <c r="C2" i="2"/>
  <c r="F13" i="2"/>
  <c r="C12" i="2"/>
  <c r="H10" i="2"/>
  <c r="B9" i="2"/>
  <c r="I6" i="2"/>
  <c r="B13" i="2"/>
  <c r="E13" i="2"/>
  <c r="B12" i="2"/>
  <c r="G10" i="2"/>
  <c r="J8" i="2"/>
  <c r="H6" i="2"/>
  <c r="D10" i="2"/>
  <c r="D13" i="2"/>
  <c r="J11" i="2"/>
  <c r="F10" i="2"/>
  <c r="I8" i="2"/>
  <c r="B6" i="2"/>
  <c r="J2" i="2"/>
  <c r="C13" i="2"/>
  <c r="I11" i="2"/>
  <c r="E10" i="2"/>
  <c r="H8" i="2"/>
  <c r="E7" i="2"/>
  <c r="G6" i="2"/>
  <c r="E6" i="2"/>
  <c r="D6" i="2"/>
  <c r="J9" i="2"/>
  <c r="G8" i="2"/>
  <c r="D7" i="2"/>
  <c r="J5" i="2"/>
  <c r="H9" i="2"/>
  <c r="E8" i="2"/>
  <c r="B7" i="2"/>
  <c r="E5" i="2"/>
  <c r="J10" i="2"/>
  <c r="G9" i="2"/>
  <c r="D8" i="2"/>
  <c r="J6" i="2"/>
  <c r="D5" i="2"/>
  <c r="J4" i="2"/>
  <c r="G4" i="2"/>
  <c r="I3" i="2"/>
  <c r="F6" i="2"/>
  <c r="B2" i="2"/>
  <c r="B5" i="2"/>
  <c r="F7" i="2"/>
  <c r="I4" i="2"/>
  <c r="E4" i="2"/>
  <c r="I5" i="2"/>
  <c r="D4" i="2"/>
  <c r="H5" i="2"/>
  <c r="C4" i="2"/>
  <c r="F5" i="2"/>
  <c r="F3" i="2"/>
  <c r="C5" i="2"/>
  <c r="B4" i="2"/>
  <c r="H4" i="2"/>
  <c r="F4" i="2"/>
  <c r="J3" i="2"/>
  <c r="H3" i="2"/>
  <c r="G3" i="2"/>
  <c r="E3" i="2"/>
  <c r="D3" i="2"/>
  <c r="C3" i="2"/>
  <c r="B3" i="2"/>
</calcChain>
</file>

<file path=xl/sharedStrings.xml><?xml version="1.0" encoding="utf-8"?>
<sst xmlns="http://schemas.openxmlformats.org/spreadsheetml/2006/main" count="83" uniqueCount="30">
  <si>
    <t>W31 2022</t>
  </si>
  <si>
    <t>W32 2022</t>
  </si>
  <si>
    <t>W33 2022</t>
  </si>
  <si>
    <t>W34 2022</t>
  </si>
  <si>
    <t>W35 2022</t>
  </si>
  <si>
    <t>W36 2022</t>
  </si>
  <si>
    <t>W37 2022</t>
  </si>
  <si>
    <t>BADOIT FLAVOURED</t>
  </si>
  <si>
    <t>BADOIT SPARKLING</t>
  </si>
  <si>
    <t>BULLES DE FRUITS</t>
  </si>
  <si>
    <t>EVIAN</t>
  </si>
  <si>
    <t>FERRARELLE</t>
  </si>
  <si>
    <t>SALVETAT FLAVOURED</t>
  </si>
  <si>
    <t>SALVETAT SPARKLING</t>
  </si>
  <si>
    <t>VOLVIC FLAVOURED</t>
  </si>
  <si>
    <t>VOLVIC JUICE</t>
  </si>
  <si>
    <t>VOLVIC STILL</t>
  </si>
  <si>
    <t>VOLVIC TEA</t>
  </si>
  <si>
    <t>BULLES ET THE</t>
  </si>
  <si>
    <t>W38 2022</t>
  </si>
  <si>
    <t>W39 2022</t>
  </si>
  <si>
    <t>Brand</t>
  </si>
  <si>
    <t>Badoit</t>
  </si>
  <si>
    <t>Total</t>
  </si>
  <si>
    <t>Key Figure</t>
  </si>
  <si>
    <t>Local Product brand</t>
  </si>
  <si>
    <t>Aug-22</t>
  </si>
  <si>
    <t>Sep-22</t>
  </si>
  <si>
    <t>Oct-22</t>
  </si>
  <si>
    <t>W40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</si>
</sst>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Arial Nova Light"/>
      <family val="2"/>
    </font>
    <font>
      <b/>
      <sz val="10"/>
      <color theme="0"/>
      <name val="Arial Nova Light"/>
      <family val="2"/>
    </font>
    <font>
      <b/>
      <sz val="11"/>
      <color rgb="FF000000"/>
      <name val="Arial Nova Light"/>
      <family val="2"/>
    </font>
    <font>
      <b/>
      <sz val="11"/>
      <color rgb="FF595959"/>
      <name val="Arial Nova Light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16BB1"/>
        <bgColor indexed="64"/>
      </patternFill>
    </fill>
    <fill>
      <patternFill patternType="solid">
        <fgColor rgb="FF4F8CD5"/>
        <bgColor indexed="64"/>
      </patternFill>
    </fill>
    <fill>
      <patternFill patternType="solid">
        <fgColor rgb="FF3178CD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3" borderId="0" xfId="0" applyFont="1" applyFill="1" applyAlignment="1" applyProtection="1">
      <alignment horizontal="left" vertical="center"/>
      <protection locked="0"/>
    </xf>
    <xf numFmtId="0" fontId="2" fillId="4" borderId="0" xfId="0" applyFont="1" applyFill="1" applyAlignment="1" applyProtection="1">
      <alignment horizontal="right" vertical="center"/>
      <protection locked="0"/>
    </xf>
    <xf numFmtId="0" fontId="2" fillId="5" borderId="0" xfId="0" applyFont="1" applyFill="1" applyAlignment="1" applyProtection="1">
      <alignment horizontal="right" vertical="center"/>
      <protection locked="0"/>
    </xf>
    <xf numFmtId="0" fontId="3" fillId="6" borderId="0" xfId="0" applyFont="1" applyFill="1" applyAlignment="1" applyProtection="1">
      <alignment horizontal="left" vertical="center"/>
      <protection locked="0"/>
    </xf>
    <xf numFmtId="3" fontId="4" fillId="6" borderId="0" xfId="0" applyNumberFormat="1" applyFont="1" applyFill="1" applyAlignment="1" applyProtection="1">
      <alignment horizontal="right" vertical="center"/>
      <protection locked="0"/>
    </xf>
    <xf numFmtId="0" fontId="0" fillId="2" borderId="1" xfId="0" applyFill="1" applyBorder="1"/>
    <xf numFmtId="0" fontId="0" fillId="7" borderId="0" xfId="0" applyFill="1"/>
    <xf numFmtId="4" fontId="0" fillId="0" borderId="0" xfId="0" applyNumberFormat="1"/>
  </cellXfs>
  <cellStyles count="1">
    <cellStyle name="Normal" xfId="0" builtinId="0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numFmt numFmtId="3" formatCode="#,##0"/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numFmt numFmtId="3" formatCode="#,##0"/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numFmt numFmtId="3" formatCode="#,##0"/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numFmt numFmtId="3" formatCode="#,##0"/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numFmt numFmtId="3" formatCode="#,##0"/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numFmt numFmtId="3" formatCode="#,##0"/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numFmt numFmtId="3" formatCode="#,##0"/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numFmt numFmtId="3" formatCode="#,##0"/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numFmt numFmtId="3" formatCode="#,##0"/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numFmt numFmtId="3" formatCode="#,##0"/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numFmt numFmtId="3" formatCode="#,##0"/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numFmt numFmtId="3" formatCode="#,##0"/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numFmt numFmtId="3" formatCode="#,##0"/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ova Light"/>
        <family val="2"/>
        <scheme val="none"/>
      </font>
      <fill>
        <patternFill patternType="solid">
          <fgColor indexed="64"/>
          <bgColor rgb="FFFFCC66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 Nova Light"/>
        <family val="2"/>
        <scheme val="none"/>
      </font>
      <fill>
        <patternFill patternType="solid">
          <fgColor indexed="64"/>
          <bgColor rgb="FFFFCC66"/>
        </patternFill>
      </fill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595959"/>
        <name val="Arial Nova Light"/>
        <family val="2"/>
        <scheme val="none"/>
      </font>
      <fill>
        <patternFill patternType="solid">
          <fgColor indexed="64"/>
          <bgColor rgb="FFFFCC66"/>
        </patternFill>
      </fill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 Nova Light"/>
        <family val="2"/>
        <scheme val="none"/>
      </font>
      <fill>
        <patternFill patternType="solid">
          <fgColor indexed="64"/>
          <bgColor rgb="FF3178CD"/>
        </patternFill>
      </fill>
      <alignment horizontal="right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114300</xdr:rowOff>
    </xdr:from>
    <xdr:to>
      <xdr:col>5</xdr:col>
      <xdr:colOff>654050</xdr:colOff>
      <xdr:row>19</xdr:row>
      <xdr:rowOff>63500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AC52C2E-E444-4171-BEED-8AA01C6AE339}"/>
            </a:ext>
          </a:extLst>
        </xdr:cNvPr>
        <xdr:cNvSpPr txBox="1"/>
      </xdr:nvSpPr>
      <xdr:spPr>
        <a:xfrm>
          <a:off x="0" y="2508250"/>
          <a:ext cx="4464050" cy="105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  <a:r>
            <a:rPr lang="fr-FR" sz="1100" baseline="0"/>
            <a:t> à tous,</a:t>
          </a:r>
        </a:p>
        <a:p>
          <a:endParaRPr lang="fr-FR" sz="1100" baseline="0"/>
        </a:p>
        <a:p>
          <a:r>
            <a:rPr lang="fr-FR" sz="1100" baseline="0"/>
            <a:t>j'aimerai avoir le tableau (en rouge) ci-dessous mais en inversé: les semaines de haute en bast et les et une formule qui trouve les qté par semaine et par marque comme le tableau ci-dessous pour la marque Badoit (en vert)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9F5BBB-0ED4-4653-8CFA-4EC7061632DC}" name="t_Base" displayName="t_Base" ref="A1:O21" totalsRowShown="0" headerRowDxfId="16" dataDxfId="15">
  <autoFilter ref="A1:O21" xr:uid="{919F5BBB-0ED4-4653-8CFA-4EC7061632DC}"/>
  <tableColumns count="15">
    <tableColumn id="1" xr3:uid="{C5B389F9-113C-4865-B61B-792678C9AAE2}" name="Key Figure" dataDxfId="14">
      <calculatedColumnFormula xml:space="preserve"> _xll.EPMOlapMemberO("[KEY_FIGURES].[].[ZDHISORDERST]","","ST HIST Ordered Qty","","000")</calculatedColumnFormula>
    </tableColumn>
    <tableColumn id="2" xr3:uid="{A6BBBE95-A07A-4B6C-82E2-F8162EA95580}" name="Local Product brand" dataDxfId="13"/>
    <tableColumn id="3" xr3:uid="{05A31A8C-2D1B-420F-9B96-9E900603CA71}" name="Aug-22" dataDxfId="12"/>
    <tableColumn id="4" xr3:uid="{5C5845ED-F739-4175-86AF-C221D6F25320}" name="Sep-22" dataDxfId="11"/>
    <tableColumn id="5" xr3:uid="{32053A57-1D92-428B-8FCB-F3CB9A8CA6E8}" name="Oct-22" dataDxfId="10"/>
    <tableColumn id="6" xr3:uid="{8DA93C33-77B0-4F62-AD13-1F113A203DD4}" name="W31 2022" dataDxfId="9"/>
    <tableColumn id="7" xr3:uid="{28D0E427-79D3-421E-8B6D-D274DCC89D44}" name="W32 2022" dataDxfId="8"/>
    <tableColumn id="8" xr3:uid="{47531972-2B68-412E-B3D7-9469E2163F67}" name="W33 2022" dataDxfId="7"/>
    <tableColumn id="9" xr3:uid="{ADCCCF98-B256-4E66-B8B1-FE58F7760992}" name="W34 2022" dataDxfId="6"/>
    <tableColumn id="10" xr3:uid="{42BBF092-5A2B-449B-A8C8-EDED7AFE49D4}" name="W35 2022" dataDxfId="5"/>
    <tableColumn id="11" xr3:uid="{D83FA130-1A03-4230-A9E0-14102E366B9D}" name="W36 2022" dataDxfId="4"/>
    <tableColumn id="12" xr3:uid="{549BB293-364C-43EF-A78E-27A7F207725B}" name="W37 2022" dataDxfId="3"/>
    <tableColumn id="13" xr3:uid="{D80E63DE-9D96-4CCA-B226-CBCCBDB9FADB}" name="W38 2022" dataDxfId="2"/>
    <tableColumn id="14" xr3:uid="{A1CE5A72-E7CA-4304-894E-F0A7CBB418B0}" name="W39 2022" dataDxfId="1"/>
    <tableColumn id="15" xr3:uid="{204D4A2A-2950-4D31-AC73-FA2DD040B85C}" name="W40 2022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3.bin"/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63CAD-B9FD-4791-88AC-9CB94298AE2B}">
  <dimension ref="A1:O44"/>
  <sheetViews>
    <sheetView tabSelected="1" topLeftCell="A22" workbookViewId="0">
      <selection activeCell="B36" sqref="B36"/>
    </sheetView>
  </sheetViews>
  <sheetFormatPr baseColWidth="10" defaultRowHeight="14.4" x14ac:dyDescent="0.3"/>
  <cols>
    <col min="1" max="1" width="14.33203125" customWidth="1"/>
    <col min="2" max="2" width="24.44140625" customWidth="1"/>
    <col min="3" max="3" width="19.44140625" customWidth="1"/>
    <col min="6" max="15" width="12.33203125" customWidth="1"/>
  </cols>
  <sheetData>
    <row r="1" spans="1:15" x14ac:dyDescent="0.3">
      <c r="A1" s="1" t="s">
        <v>24</v>
      </c>
      <c r="B1" s="1" t="s">
        <v>25</v>
      </c>
      <c r="C1" s="2" t="s">
        <v>26</v>
      </c>
      <c r="D1" s="2" t="s">
        <v>27</v>
      </c>
      <c r="E1" s="2" t="s">
        <v>28</v>
      </c>
      <c r="F1" s="3" t="s">
        <v>0</v>
      </c>
      <c r="G1" s="3" t="s">
        <v>1</v>
      </c>
      <c r="H1" s="3" t="s">
        <v>2</v>
      </c>
      <c r="I1" s="3" t="s">
        <v>3</v>
      </c>
      <c r="J1" s="3" t="s">
        <v>4</v>
      </c>
      <c r="K1" s="3" t="s">
        <v>5</v>
      </c>
      <c r="L1" s="3" t="s">
        <v>6</v>
      </c>
      <c r="M1" s="3" t="s">
        <v>19</v>
      </c>
      <c r="N1" s="3" t="s">
        <v>20</v>
      </c>
      <c r="O1" s="3" t="s">
        <v>29</v>
      </c>
    </row>
    <row r="2" spans="1:15" x14ac:dyDescent="0.3">
      <c r="A2" s="4" t="str">
        <f xml:space="preserve"> _xll.EPMOlapMemberO("[KEY_FIGURES].[].[ZDHISORDERST]","","ST HIST Ordered Qty","","000")</f>
        <v>ST HIST Ordered Qty</v>
      </c>
      <c r="B2" s="4" t="str">
        <f xml:space="preserve"> _xll.EPMOlapMemberO("[DNREGPRODBRANDDESC].[].[BADOIT FLAVOURED]","","BADOIT FLAVOURED","","000")</f>
        <v>BADOIT FLAVOURED</v>
      </c>
      <c r="C2" s="5">
        <v>1042.75</v>
      </c>
      <c r="D2" s="5">
        <v>14</v>
      </c>
      <c r="E2" s="5"/>
      <c r="F2" s="5">
        <v>302.8</v>
      </c>
      <c r="G2" s="5">
        <v>299.43</v>
      </c>
      <c r="H2" s="5">
        <v>274.72000000000003</v>
      </c>
      <c r="I2" s="5">
        <v>144.24</v>
      </c>
      <c r="J2" s="5">
        <v>24.32</v>
      </c>
      <c r="K2" s="5">
        <v>9.32</v>
      </c>
      <c r="L2" s="5">
        <v>1.92</v>
      </c>
      <c r="M2" s="5"/>
      <c r="N2" s="5"/>
      <c r="O2" s="5"/>
    </row>
    <row r="3" spans="1:15" x14ac:dyDescent="0.3">
      <c r="A3" s="4" t="str">
        <f xml:space="preserve"> _xll.EPMOlapMemberO("[KEY_FIGURES].[].[ZDHISORDERST]","","ST HIST Ordered Qty","","000")</f>
        <v>ST HIST Ordered Qty</v>
      </c>
      <c r="B3" s="4" t="str">
        <f xml:space="preserve"> _xll.EPMOlapMemberO("[DNREGPRODBRANDDESC].[].[BADOIT SPARKLING]","","BADOIT SPARKLING","","000")</f>
        <v>BADOIT SPARKLING</v>
      </c>
      <c r="C3" s="5">
        <v>19393.002</v>
      </c>
      <c r="D3" s="5">
        <v>1448.6892</v>
      </c>
      <c r="E3" s="5">
        <v>192.96</v>
      </c>
      <c r="F3" s="5">
        <v>4592.3328000000001</v>
      </c>
      <c r="G3" s="5">
        <v>5217.8388000000004</v>
      </c>
      <c r="H3" s="5">
        <v>5292.2232000000004</v>
      </c>
      <c r="I3" s="5">
        <v>3479.8643999999999</v>
      </c>
      <c r="J3" s="5">
        <v>1080.336</v>
      </c>
      <c r="K3" s="5">
        <v>375.42239999999998</v>
      </c>
      <c r="L3" s="5">
        <v>242.0736</v>
      </c>
      <c r="M3" s="5">
        <v>249.6</v>
      </c>
      <c r="N3" s="5">
        <v>312</v>
      </c>
      <c r="O3" s="5">
        <v>192.96</v>
      </c>
    </row>
    <row r="4" spans="1:15" x14ac:dyDescent="0.3">
      <c r="A4" s="4" t="str">
        <f xml:space="preserve"> _xll.EPMOlapMemberO("[KEY_FIGURES].[].[ZDHISORDERST]","","ST HIST Ordered Qty","","000")</f>
        <v>ST HIST Ordered Qty</v>
      </c>
      <c r="B4" s="4" t="str">
        <f xml:space="preserve"> _xll.EPMOlapMemberO("[DNREGPRODBRANDDESC].[].[BULLES &amp; THE BY BADOIT]","","BULLES &amp; THE BY BADOIT","","000")</f>
        <v>BULLES &amp; THE BY BADOIT</v>
      </c>
      <c r="C4" s="5">
        <v>323.87448000000001</v>
      </c>
      <c r="D4" s="5">
        <v>1.8</v>
      </c>
      <c r="E4" s="5"/>
      <c r="F4" s="5">
        <v>16.329599999999999</v>
      </c>
      <c r="G4" s="5">
        <v>8.3591999999999995</v>
      </c>
      <c r="H4" s="5">
        <v>186.4752</v>
      </c>
      <c r="I4" s="5">
        <v>109.7016</v>
      </c>
      <c r="J4" s="5">
        <v>3.00888</v>
      </c>
      <c r="K4" s="5">
        <v>1.8</v>
      </c>
      <c r="L4" s="5"/>
      <c r="M4" s="5"/>
      <c r="N4" s="5"/>
      <c r="O4" s="5"/>
    </row>
    <row r="5" spans="1:15" x14ac:dyDescent="0.3">
      <c r="A5" s="4" t="str">
        <f xml:space="preserve"> _xll.EPMOlapMemberO("[KEY_FIGURES].[].[ZDHISORDERST]","","ST HIST Ordered Qty","","000")</f>
        <v>ST HIST Ordered Qty</v>
      </c>
      <c r="B5" s="4" t="str">
        <f xml:space="preserve"> _xll.EPMOlapMemberO("[DNREGPRODBRANDDESC].[].[BULLES DE FRUITS]","","BULLES DE FRUITS","","000")</f>
        <v>BULLES DE FRUITS</v>
      </c>
      <c r="C5" s="5">
        <v>2236.7136</v>
      </c>
      <c r="D5" s="5">
        <v>28.175999999999998</v>
      </c>
      <c r="E5" s="5"/>
      <c r="F5" s="5">
        <v>464.60399999999998</v>
      </c>
      <c r="G5" s="5">
        <v>934.57248000000004</v>
      </c>
      <c r="H5" s="5">
        <v>523.1712</v>
      </c>
      <c r="I5" s="5">
        <v>272.72399999999999</v>
      </c>
      <c r="J5" s="5">
        <v>46.141919999999999</v>
      </c>
      <c r="K5" s="5">
        <v>17.563199999999998</v>
      </c>
      <c r="L5" s="5">
        <v>6.1128</v>
      </c>
      <c r="M5" s="5"/>
      <c r="N5" s="5"/>
      <c r="O5" s="5"/>
    </row>
    <row r="6" spans="1:15" x14ac:dyDescent="0.3">
      <c r="A6" s="4" t="str">
        <f xml:space="preserve"> _xll.EPMOlapMemberO("[KEY_FIGURES].[].[ZDHISORDERST]","","ST HIST Ordered Qty","","000")</f>
        <v>ST HIST Ordered Qty</v>
      </c>
      <c r="B6" s="4" t="str">
        <f xml:space="preserve"> _xll.EPMOlapMemberO("[DNREGPRODBRANDDESC].[].[EVIAN]","","EVIAN","","000")</f>
        <v>EVIAN</v>
      </c>
      <c r="C6" s="5">
        <v>43738.229160000003</v>
      </c>
      <c r="D6" s="5">
        <v>5960.6785200000004</v>
      </c>
      <c r="E6" s="5">
        <v>214.84800000000001</v>
      </c>
      <c r="F6" s="5">
        <v>9689.64876</v>
      </c>
      <c r="G6" s="5">
        <v>11017.11816</v>
      </c>
      <c r="H6" s="5">
        <v>10397.31372</v>
      </c>
      <c r="I6" s="5">
        <v>10061.706</v>
      </c>
      <c r="J6" s="5">
        <v>4047.2414399999998</v>
      </c>
      <c r="K6" s="5">
        <v>1976.3827200000001</v>
      </c>
      <c r="L6" s="5">
        <v>1497.1048800000001</v>
      </c>
      <c r="M6" s="5">
        <v>680.33280000000002</v>
      </c>
      <c r="N6" s="5">
        <v>332.05919999999998</v>
      </c>
      <c r="O6" s="5">
        <v>123.6096</v>
      </c>
    </row>
    <row r="7" spans="1:15" x14ac:dyDescent="0.3">
      <c r="A7" s="4" t="str">
        <f xml:space="preserve"> _xll.EPMOlapMemberO("[KEY_FIGURES].[].[ZDHISORDERST]","","ST HIST Ordered Qty","","000")</f>
        <v>ST HIST Ordered Qty</v>
      </c>
      <c r="B7" s="4" t="str">
        <f xml:space="preserve"> _xll.EPMOlapMemberO("[DNREGPRODBRANDDESC].[].[EVIAN SPARKLING FLAVOURED]","","EVIAN SPARKLING FLAVOURED","","000")</f>
        <v>EVIAN SPARKLING FLAVOURED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 x14ac:dyDescent="0.3">
      <c r="A8" s="4" t="str">
        <f xml:space="preserve"> _xll.EPMOlapMemberO("[KEY_FIGURES].[].[ZDHISORDERST]","","ST HIST Ordered Qty","","000")</f>
        <v>ST HIST Ordered Qty</v>
      </c>
      <c r="B8" s="4" t="str">
        <f xml:space="preserve"> _xll.EPMOlapMemberO("[DNREGPRODBRANDDESC].[].[EVIAN TEA]","","EVIAN TEA","","000")</f>
        <v>EVIAN TEA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 x14ac:dyDescent="0.3">
      <c r="A9" s="4" t="str">
        <f xml:space="preserve"> _xll.EPMOlapMemberO("[KEY_FIGURES].[].[ZDHISORDERST]","","ST HIST Ordered Qty","","000")</f>
        <v>ST HIST Ordered Qty</v>
      </c>
      <c r="B9" s="4" t="str">
        <f xml:space="preserve"> _xll.EPMOlapMemberO("[DNREGPRODBRANDDESC].[].[FERRARELLE]","","FERRARELLE","","000")</f>
        <v>FERRARELLE</v>
      </c>
      <c r="C9" s="5">
        <v>10.89</v>
      </c>
      <c r="D9" s="5"/>
      <c r="E9" s="5"/>
      <c r="F9" s="5">
        <v>5.4450000000000003</v>
      </c>
      <c r="G9" s="5">
        <v>5.4450000000000003</v>
      </c>
      <c r="H9" s="5"/>
      <c r="I9" s="5"/>
      <c r="J9" s="5"/>
      <c r="K9" s="5"/>
      <c r="L9" s="5"/>
      <c r="M9" s="5"/>
      <c r="N9" s="5"/>
      <c r="O9" s="5"/>
    </row>
    <row r="10" spans="1:15" x14ac:dyDescent="0.3">
      <c r="A10" s="4" t="str">
        <f xml:space="preserve"> _xll.EPMOlapMemberO("[KEY_FIGURES].[].[ZDHISORDERST]","","ST HIST Ordered Qty","","000")</f>
        <v>ST HIST Ordered Qty</v>
      </c>
      <c r="B10" s="4" t="str">
        <f xml:space="preserve"> _xll.EPMOlapMemberO("[DNREGPRODBRANDDESC].[].[OTHERS]","","OTHERS","","000")</f>
        <v>OTHERS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 x14ac:dyDescent="0.3">
      <c r="A11" s="4" t="str">
        <f xml:space="preserve"> _xll.EPMOlapMemberO("[KEY_FIGURES].[].[ZDHISORDERST]","","ST HIST Ordered Qty","","000")</f>
        <v>ST HIST Ordered Qty</v>
      </c>
      <c r="B11" s="4" t="str">
        <f xml:space="preserve"> _xll.EPMOlapMemberO("[DNREGPRODBRANDDESC].[].[SALVETAT FLAVOURED]","","SALVETAT FLAVOURED","","000")</f>
        <v>SALVETAT FLAVOURED</v>
      </c>
      <c r="C11" s="5">
        <v>1305.1210000000001</v>
      </c>
      <c r="D11" s="5">
        <v>131.184</v>
      </c>
      <c r="E11" s="5"/>
      <c r="F11" s="5">
        <v>229.13200000000001</v>
      </c>
      <c r="G11" s="5">
        <v>673.84349999999995</v>
      </c>
      <c r="H11" s="5">
        <v>282.20549999999997</v>
      </c>
      <c r="I11" s="5">
        <v>109.962</v>
      </c>
      <c r="J11" s="5">
        <v>15.497999999999999</v>
      </c>
      <c r="K11" s="5">
        <v>35.253999999999998</v>
      </c>
      <c r="L11" s="5">
        <v>30.654</v>
      </c>
      <c r="M11" s="5">
        <v>58.192</v>
      </c>
      <c r="N11" s="5">
        <v>1.5640000000000001</v>
      </c>
      <c r="O11" s="5"/>
    </row>
    <row r="12" spans="1:15" x14ac:dyDescent="0.3">
      <c r="A12" s="4" t="str">
        <f xml:space="preserve"> _xll.EPMOlapMemberO("[KEY_FIGURES].[].[ZDHISORDERST]","","ST HIST Ordered Qty","","000")</f>
        <v>ST HIST Ordered Qty</v>
      </c>
      <c r="B12" s="4" t="str">
        <f xml:space="preserve"> _xll.EPMOlapMemberO("[DNREGPRODBRANDDESC].[].[SALVETAT SPARKLING]","","SALVETAT SPARKLING","","000")</f>
        <v>SALVETAT SPARKLING</v>
      </c>
      <c r="C12" s="5">
        <v>19455.650399999999</v>
      </c>
      <c r="D12" s="5">
        <v>2220.4944</v>
      </c>
      <c r="E12" s="5">
        <v>158.976</v>
      </c>
      <c r="F12" s="5">
        <v>5292.7691999999997</v>
      </c>
      <c r="G12" s="5">
        <v>5370.4560000000001</v>
      </c>
      <c r="H12" s="5">
        <v>5179.3667999999998</v>
      </c>
      <c r="I12" s="5">
        <v>2979.8508000000002</v>
      </c>
      <c r="J12" s="5">
        <v>729.53279999999995</v>
      </c>
      <c r="K12" s="5">
        <v>216.91200000000001</v>
      </c>
      <c r="L12" s="5">
        <v>664.86720000000003</v>
      </c>
      <c r="M12" s="5">
        <v>850.47</v>
      </c>
      <c r="N12" s="5">
        <v>391.92</v>
      </c>
      <c r="O12" s="5">
        <v>132.47999999999999</v>
      </c>
    </row>
    <row r="13" spans="1:15" x14ac:dyDescent="0.3">
      <c r="A13" s="4" t="str">
        <f xml:space="preserve"> _xll.EPMOlapMemberO("[KEY_FIGURES].[].[ZDHISORDERST]","","ST HIST Ordered Qty","","000")</f>
        <v>ST HIST Ordered Qty</v>
      </c>
      <c r="B13" s="4" t="str">
        <f xml:space="preserve"> _xll.EPMOlapMemberO("[DNREGPRODBRANDDESC].[].[TRA GOODS SAEME]","","TRA GOODS SAEME","","000")</f>
        <v>TRA GOODS SAEME</v>
      </c>
      <c r="C13" s="5">
        <v>6.4000000000000001E-2</v>
      </c>
      <c r="D13" s="5"/>
      <c r="E13" s="5"/>
      <c r="F13" s="5"/>
      <c r="G13" s="5">
        <v>6.4000000000000001E-2</v>
      </c>
      <c r="H13" s="5"/>
      <c r="I13" s="5"/>
      <c r="J13" s="5"/>
      <c r="K13" s="5"/>
      <c r="L13" s="5"/>
      <c r="M13" s="5"/>
      <c r="N13" s="5"/>
      <c r="O13" s="5"/>
    </row>
    <row r="14" spans="1:15" x14ac:dyDescent="0.3">
      <c r="A14" s="4" t="str">
        <f xml:space="preserve"> _xll.EPMOlapMemberO("[KEY_FIGURES].[].[ZDHISORDERST]","","ST HIST Ordered Qty","","000")</f>
        <v>ST HIST Ordered Qty</v>
      </c>
      <c r="B14" s="4" t="str">
        <f xml:space="preserve"> _xll.EPMOlapMemberO("[DNREGPRODBRANDDESC].[].[TRA GOODS SEV]","","TRA GOODS SEV","","000")</f>
        <v>TRA GOODS SEV</v>
      </c>
      <c r="C14" s="5">
        <v>0</v>
      </c>
      <c r="D14" s="5"/>
      <c r="E14" s="5"/>
      <c r="F14" s="5">
        <v>0</v>
      </c>
      <c r="G14" s="5"/>
      <c r="H14" s="5"/>
      <c r="I14" s="5"/>
      <c r="J14" s="5"/>
      <c r="K14" s="5"/>
      <c r="L14" s="5"/>
      <c r="M14" s="5"/>
      <c r="N14" s="5"/>
      <c r="O14" s="5"/>
    </row>
    <row r="15" spans="1:15" x14ac:dyDescent="0.3">
      <c r="A15" s="4" t="str">
        <f xml:space="preserve"> _xll.EPMOlapMemberO("[KEY_FIGURES].[].[ZDHISORDERST]","","ST HIST Ordered Qty","","000")</f>
        <v>ST HIST Ordered Qty</v>
      </c>
      <c r="B15" s="4" t="str">
        <f xml:space="preserve"> _xll.EPMOlapMemberO("[DNREGPRODBRANDDESC].[].[VOLVIC FLAVOURED]","","VOLVIC FLAVOURED","","000")</f>
        <v>VOLVIC FLAVOURED</v>
      </c>
      <c r="C15" s="5">
        <v>2879.04936</v>
      </c>
      <c r="D15" s="5">
        <v>140.38416000000001</v>
      </c>
      <c r="E15" s="5"/>
      <c r="F15" s="5">
        <v>673.56431999999995</v>
      </c>
      <c r="G15" s="5">
        <v>846.09072000000003</v>
      </c>
      <c r="H15" s="5">
        <v>807.26616000000001</v>
      </c>
      <c r="I15" s="5">
        <v>434.96015999999997</v>
      </c>
      <c r="J15" s="5">
        <v>167.88</v>
      </c>
      <c r="K15" s="5">
        <v>65.024159999999995</v>
      </c>
      <c r="L15" s="5">
        <v>24.648</v>
      </c>
      <c r="M15" s="5"/>
      <c r="N15" s="5"/>
      <c r="O15" s="5"/>
    </row>
    <row r="16" spans="1:15" x14ac:dyDescent="0.3">
      <c r="A16" s="4" t="str">
        <f xml:space="preserve"> _xll.EPMOlapMemberO("[KEY_FIGURES].[].[ZDHISORDERST]","","ST HIST Ordered Qty","","000")</f>
        <v>ST HIST Ordered Qty</v>
      </c>
      <c r="B16" s="4" t="str">
        <f xml:space="preserve"> _xll.EPMOlapMemberO("[DNREGPRODBRANDDESC].[].[VOLVIC FLAVOURED ORGANIC]","","VOLVIC FLAVOURED ORGANIC","","000")</f>
        <v>VOLVIC FLAVOURED ORGANIC</v>
      </c>
      <c r="C16" s="5">
        <v>231.9255</v>
      </c>
      <c r="D16" s="5">
        <v>18.135000000000002</v>
      </c>
      <c r="E16" s="5"/>
      <c r="F16" s="5">
        <v>53.523000000000003</v>
      </c>
      <c r="G16" s="5">
        <v>73.191000000000003</v>
      </c>
      <c r="H16" s="5">
        <v>48.75</v>
      </c>
      <c r="I16" s="5">
        <v>38.115000000000002</v>
      </c>
      <c r="J16" s="5">
        <v>19.134</v>
      </c>
      <c r="K16" s="5">
        <v>10.7775</v>
      </c>
      <c r="L16" s="5">
        <v>6.57</v>
      </c>
      <c r="M16" s="5"/>
      <c r="N16" s="5"/>
      <c r="O16" s="5"/>
    </row>
    <row r="17" spans="1:15" x14ac:dyDescent="0.3">
      <c r="A17" s="4" t="str">
        <f xml:space="preserve"> _xll.EPMOlapMemberO("[KEY_FIGURES].[].[ZDHISORDERST]","","ST HIST Ordered Qty","","000")</f>
        <v>ST HIST Ordered Qty</v>
      </c>
      <c r="B17" s="4" t="str">
        <f xml:space="preserve"> _xll.EPMOlapMemberO("[DNREGPRODBRANDDESC].[].[VOLVIC JUICE]","","VOLVIC JUICE","","000")</f>
        <v>VOLVIC JUICE</v>
      </c>
      <c r="C17" s="5">
        <v>3900.8622519999999</v>
      </c>
      <c r="D17" s="5">
        <v>228.87</v>
      </c>
      <c r="E17" s="5"/>
      <c r="F17" s="5">
        <v>949.09199999999998</v>
      </c>
      <c r="G17" s="5">
        <v>984.83425199999999</v>
      </c>
      <c r="H17" s="5">
        <v>914.21199999999999</v>
      </c>
      <c r="I17" s="5">
        <v>853.56</v>
      </c>
      <c r="J17" s="5">
        <v>264.32400000000001</v>
      </c>
      <c r="K17" s="5">
        <v>110.83799999999999</v>
      </c>
      <c r="L17" s="5">
        <v>52.872</v>
      </c>
      <c r="M17" s="5"/>
      <c r="N17" s="5"/>
      <c r="O17" s="5"/>
    </row>
    <row r="18" spans="1:15" x14ac:dyDescent="0.3">
      <c r="A18" s="4" t="str">
        <f xml:space="preserve"> _xll.EPMOlapMemberO("[KEY_FIGURES].[].[ZDHISORDERST]","","ST HIST Ordered Qty","","000")</f>
        <v>ST HIST Ordered Qty</v>
      </c>
      <c r="B18" s="4" t="str">
        <f xml:space="preserve"> _xll.EPMOlapMemberO("[DNREGPRODBRANDDESC].[].[VOLVIC JUICE ORGANIC]","","VOLVIC JUICE ORGANIC","","000")</f>
        <v>VOLVIC JUICE ORGANIC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 x14ac:dyDescent="0.3">
      <c r="A19" s="4" t="str">
        <f xml:space="preserve"> _xll.EPMOlapMemberO("[KEY_FIGURES].[].[ZDHISORDERST]","","ST HIST Ordered Qty","","000")</f>
        <v>ST HIST Ordered Qty</v>
      </c>
      <c r="B19" s="4" t="str">
        <f xml:space="preserve"> _xll.EPMOlapMemberO("[DNREGPRODBRANDDESC].[].[VOLVIC STILL]","","VOLVIC STILL","","000")</f>
        <v>VOLVIC STILL</v>
      </c>
      <c r="C19" s="5">
        <v>52277.908128000003</v>
      </c>
      <c r="D19" s="5">
        <v>6170.88</v>
      </c>
      <c r="E19" s="5">
        <v>324</v>
      </c>
      <c r="F19" s="5">
        <v>13031.07264</v>
      </c>
      <c r="G19" s="5">
        <v>13285.9488</v>
      </c>
      <c r="H19" s="5">
        <v>12010.190399999999</v>
      </c>
      <c r="I19" s="5">
        <v>9587.3160000000007</v>
      </c>
      <c r="J19" s="5">
        <v>5591.4842879999997</v>
      </c>
      <c r="K19" s="5">
        <v>1625.28</v>
      </c>
      <c r="L19" s="5">
        <v>1255.944</v>
      </c>
      <c r="M19" s="5">
        <v>976.46400000000006</v>
      </c>
      <c r="N19" s="5">
        <v>1085.088</v>
      </c>
      <c r="O19" s="5">
        <v>324</v>
      </c>
    </row>
    <row r="20" spans="1:15" x14ac:dyDescent="0.3">
      <c r="A20" s="4" t="str">
        <f xml:space="preserve"> _xll.EPMOlapMemberO("[KEY_FIGURES].[].[ZDHISORDERST]","","ST HIST Ordered Qty","","000")</f>
        <v>ST HIST Ordered Qty</v>
      </c>
      <c r="B20" s="4" t="str">
        <f xml:space="preserve"> _xll.EPMOlapMemberO("[DNREGPRODBRANDDESC].[].[VOLVIC TEA]","","VOLVIC TEA","","000")</f>
        <v>VOLVIC TEA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 x14ac:dyDescent="0.3">
      <c r="A21" s="4" t="str">
        <f xml:space="preserve"> _xll.EPMOlapMemberO("[KEY_FIGURES].[].[ZDHISORDERST]","","ST HIST Ordered Qty","","000")</f>
        <v>ST HIST Ordered Qty</v>
      </c>
      <c r="B21" s="4" t="str">
        <f xml:space="preserve"> _xll.EPMOlapMemberO("[DNREGPRODBRANDDESC].[].[VOLVIC TEA ORGANIC]","","VOLVIC TEA ORGANIC","","000")</f>
        <v>VOLVIC TEA ORGANIC</v>
      </c>
      <c r="C21" s="5">
        <v>294.95699999999999</v>
      </c>
      <c r="D21" s="5">
        <v>38.268000000000001</v>
      </c>
      <c r="E21" s="5"/>
      <c r="F21" s="5">
        <v>74.724000000000004</v>
      </c>
      <c r="G21" s="5">
        <v>93.477000000000004</v>
      </c>
      <c r="H21" s="5">
        <v>43.533000000000001</v>
      </c>
      <c r="I21" s="5">
        <v>66.239999999999995</v>
      </c>
      <c r="J21" s="5">
        <v>20.767499999999998</v>
      </c>
      <c r="K21" s="5">
        <v>21.132000000000001</v>
      </c>
      <c r="L21" s="5">
        <v>13.3515</v>
      </c>
      <c r="M21" s="5"/>
      <c r="N21" s="5"/>
      <c r="O21" s="5"/>
    </row>
    <row r="24" spans="1:15" x14ac:dyDescent="0.3">
      <c r="A24" t="s">
        <v>21</v>
      </c>
      <c r="B24" t="s">
        <v>7</v>
      </c>
      <c r="C24" t="s">
        <v>8</v>
      </c>
      <c r="D24" t="s">
        <v>9</v>
      </c>
      <c r="E24" t="s">
        <v>18</v>
      </c>
      <c r="F24" t="s">
        <v>10</v>
      </c>
      <c r="G24" t="s">
        <v>11</v>
      </c>
      <c r="H24" t="s">
        <v>12</v>
      </c>
      <c r="I24" t="s">
        <v>13</v>
      </c>
      <c r="J24" t="s">
        <v>14</v>
      </c>
      <c r="K24" t="s">
        <v>15</v>
      </c>
      <c r="L24" t="s">
        <v>16</v>
      </c>
      <c r="M24" t="s">
        <v>17</v>
      </c>
    </row>
    <row r="25" spans="1:15" x14ac:dyDescent="0.3">
      <c r="A25" t="s">
        <v>0</v>
      </c>
      <c r="B25">
        <f>SUMIFS(t_Base[[W31 2022]:[W31 2022]],t_Base[[Local Product brand]:[Local Product brand]],B$24)</f>
        <v>302.8</v>
      </c>
      <c r="C25">
        <f>SUMIFS(t_Base[[W31 2022]:[W31 2022]],t_Base[[Local Product brand]:[Local Product brand]],C24)</f>
        <v>4592.3328000000001</v>
      </c>
      <c r="D25">
        <f>SUMIFS(t_Base[[W31 2022]:[W31 2022]],t_Base[[Local Product brand]:[Local Product brand]],D24)</f>
        <v>464.60399999999998</v>
      </c>
      <c r="E25">
        <f>SUMIFS(t_Base[[W31 2022]:[W31 2022]],t_Base[[Local Product brand]:[Local Product brand]],E24)</f>
        <v>0</v>
      </c>
      <c r="F25">
        <f>SUMIFS(t_Base[[W31 2022]:[W31 2022]],t_Base[[Local Product brand]:[Local Product brand]],F24)</f>
        <v>9689.64876</v>
      </c>
      <c r="G25">
        <f>SUMIFS(t_Base[[W31 2022]:[W31 2022]],t_Base[[Local Product brand]:[Local Product brand]],G24)</f>
        <v>5.4450000000000003</v>
      </c>
      <c r="H25">
        <f>SUMIFS(t_Base[[W31 2022]:[W31 2022]],t_Base[[Local Product brand]:[Local Product brand]],H24)</f>
        <v>229.13200000000001</v>
      </c>
      <c r="I25">
        <f>SUMIFS(t_Base[[W31 2022]:[W31 2022]],t_Base[[Local Product brand]:[Local Product brand]],I24)</f>
        <v>5292.7691999999997</v>
      </c>
      <c r="J25">
        <f>SUMIFS(t_Base[[W31 2022]:[W31 2022]],t_Base[[Local Product brand]:[Local Product brand]],J24)</f>
        <v>673.56431999999995</v>
      </c>
      <c r="K25">
        <f>SUMIFS(t_Base[[W31 2022]:[W31 2022]],t_Base[[Local Product brand]:[Local Product brand]],K24)</f>
        <v>949.09199999999998</v>
      </c>
      <c r="L25">
        <f>SUMIFS(t_Base[[W31 2022]:[W31 2022]],t_Base[[Local Product brand]:[Local Product brand]],L24)</f>
        <v>13031.07264</v>
      </c>
      <c r="M25">
        <f>SUMIFS(t_Base[[W31 2022]:[W31 2022]],t_Base[[Local Product brand]:[Local Product brand]],M24)</f>
        <v>0</v>
      </c>
    </row>
    <row r="26" spans="1:15" x14ac:dyDescent="0.3">
      <c r="A26" t="s">
        <v>1</v>
      </c>
      <c r="B26">
        <f>SUMIFS(t_Base[[W32 2022]:[W32 2022]],t_Base[[Local Product brand]:[Local Product brand]],B$24)</f>
        <v>299.43</v>
      </c>
      <c r="C26">
        <f>SUMIFS(t_Base[[W32 2022]:[W32 2022]],t_Base[[Local Product brand]:[Local Product brand]],C$24)</f>
        <v>5217.8388000000004</v>
      </c>
      <c r="D26">
        <f>SUMIFS(t_Base[[W32 2022]:[W32 2022]],t_Base[[Local Product brand]:[Local Product brand]],D$24)</f>
        <v>934.57248000000004</v>
      </c>
      <c r="E26">
        <f>SUMIFS(t_Base[[W32 2022]:[W32 2022]],t_Base[[Local Product brand]:[Local Product brand]],E$24)</f>
        <v>0</v>
      </c>
      <c r="F26">
        <f>SUMIFS(t_Base[[W32 2022]:[W32 2022]],t_Base[[Local Product brand]:[Local Product brand]],F$24)</f>
        <v>11017.11816</v>
      </c>
      <c r="G26">
        <f>SUMIFS(t_Base[[W32 2022]:[W32 2022]],t_Base[[Local Product brand]:[Local Product brand]],G$24)</f>
        <v>5.4450000000000003</v>
      </c>
      <c r="H26">
        <f>SUMIFS(t_Base[[W32 2022]:[W32 2022]],t_Base[[Local Product brand]:[Local Product brand]],H$24)</f>
        <v>673.84349999999995</v>
      </c>
      <c r="I26">
        <f>SUMIFS(t_Base[[W32 2022]:[W32 2022]],t_Base[[Local Product brand]:[Local Product brand]],I$24)</f>
        <v>5370.4560000000001</v>
      </c>
      <c r="J26">
        <f>SUMIFS(t_Base[[W32 2022]:[W32 2022]],t_Base[[Local Product brand]:[Local Product brand]],J$24)</f>
        <v>846.09072000000003</v>
      </c>
      <c r="K26">
        <f>SUMIFS(t_Base[[W32 2022]:[W32 2022]],t_Base[[Local Product brand]:[Local Product brand]],K$24)</f>
        <v>984.83425199999999</v>
      </c>
      <c r="L26">
        <f>SUMIFS(t_Base[[W32 2022]:[W32 2022]],t_Base[[Local Product brand]:[Local Product brand]],L$24)</f>
        <v>13285.9488</v>
      </c>
      <c r="M26">
        <f>SUMIFS(t_Base[[W32 2022]:[W32 2022]],t_Base[[Local Product brand]:[Local Product brand]],M$24)</f>
        <v>0</v>
      </c>
    </row>
    <row r="27" spans="1:15" x14ac:dyDescent="0.3">
      <c r="A27" t="s">
        <v>2</v>
      </c>
      <c r="B27">
        <f>SUMIFS(t_Base[[W33 2022]:[W33 2022]],t_Base[[Local Product brand]:[Local Product brand]],B$24)</f>
        <v>274.72000000000003</v>
      </c>
      <c r="C27">
        <f>SUMIFS(t_Base[[W33 2022]:[W33 2022]],t_Base[[Local Product brand]:[Local Product brand]],C$24)</f>
        <v>5292.2232000000004</v>
      </c>
      <c r="D27">
        <f>SUMIFS(t_Base[[W33 2022]:[W33 2022]],t_Base[[Local Product brand]:[Local Product brand]],D$24)</f>
        <v>523.1712</v>
      </c>
      <c r="E27">
        <f>SUMIFS(t_Base[[W33 2022]:[W33 2022]],t_Base[[Local Product brand]:[Local Product brand]],E$24)</f>
        <v>0</v>
      </c>
      <c r="F27">
        <f>SUMIFS(t_Base[[W33 2022]:[W33 2022]],t_Base[[Local Product brand]:[Local Product brand]],F$24)</f>
        <v>10397.31372</v>
      </c>
      <c r="G27">
        <f>SUMIFS(t_Base[[W33 2022]:[W33 2022]],t_Base[[Local Product brand]:[Local Product brand]],G$24)</f>
        <v>0</v>
      </c>
      <c r="H27">
        <f>SUMIFS(t_Base[[W33 2022]:[W33 2022]],t_Base[[Local Product brand]:[Local Product brand]],H$24)</f>
        <v>282.20549999999997</v>
      </c>
      <c r="I27">
        <f>SUMIFS(t_Base[[W33 2022]:[W33 2022]],t_Base[[Local Product brand]:[Local Product brand]],I$24)</f>
        <v>5179.3667999999998</v>
      </c>
      <c r="J27">
        <f>SUMIFS(t_Base[[W33 2022]:[W33 2022]],t_Base[[Local Product brand]:[Local Product brand]],J$24)</f>
        <v>807.26616000000001</v>
      </c>
      <c r="K27">
        <f>SUMIFS(t_Base[[W33 2022]:[W33 2022]],t_Base[[Local Product brand]:[Local Product brand]],K$24)</f>
        <v>914.21199999999999</v>
      </c>
      <c r="L27">
        <f>SUMIFS(t_Base[[W33 2022]:[W33 2022]],t_Base[[Local Product brand]:[Local Product brand]],L$24)</f>
        <v>12010.190399999999</v>
      </c>
      <c r="M27">
        <f>SUMIFS(t_Base[[W33 2022]:[W33 2022]],t_Base[[Local Product brand]:[Local Product brand]],M$24)</f>
        <v>0</v>
      </c>
    </row>
    <row r="28" spans="1:15" x14ac:dyDescent="0.3">
      <c r="A28" t="s">
        <v>3</v>
      </c>
      <c r="B28">
        <f>SUMIFS(t_Base[[W34 2022]:[W34 2022]],t_Base[[Local Product brand]:[Local Product brand]],B$24)</f>
        <v>144.24</v>
      </c>
      <c r="C28">
        <f>SUMIFS(t_Base[[W34 2022]:[W34 2022]],t_Base[[Local Product brand]:[Local Product brand]],C$24)</f>
        <v>3479.8643999999999</v>
      </c>
      <c r="D28">
        <f>SUMIFS(t_Base[[W34 2022]:[W34 2022]],t_Base[[Local Product brand]:[Local Product brand]],D$24)</f>
        <v>272.72399999999999</v>
      </c>
      <c r="E28">
        <f>SUMIFS(t_Base[[W34 2022]:[W34 2022]],t_Base[[Local Product brand]:[Local Product brand]],E$24)</f>
        <v>0</v>
      </c>
      <c r="F28">
        <f>SUMIFS(t_Base[[W34 2022]:[W34 2022]],t_Base[[Local Product brand]:[Local Product brand]],F$24)</f>
        <v>10061.706</v>
      </c>
      <c r="G28">
        <f>SUMIFS(t_Base[[W34 2022]:[W34 2022]],t_Base[[Local Product brand]:[Local Product brand]],G$24)</f>
        <v>0</v>
      </c>
      <c r="H28">
        <f>SUMIFS(t_Base[[W34 2022]:[W34 2022]],t_Base[[Local Product brand]:[Local Product brand]],H$24)</f>
        <v>109.962</v>
      </c>
      <c r="I28">
        <f>SUMIFS(t_Base[[W34 2022]:[W34 2022]],t_Base[[Local Product brand]:[Local Product brand]],I$24)</f>
        <v>2979.8508000000002</v>
      </c>
      <c r="J28">
        <f>SUMIFS(t_Base[[W34 2022]:[W34 2022]],t_Base[[Local Product brand]:[Local Product brand]],J$24)</f>
        <v>434.96015999999997</v>
      </c>
      <c r="K28">
        <f>SUMIFS(t_Base[[W34 2022]:[W34 2022]],t_Base[[Local Product brand]:[Local Product brand]],K$24)</f>
        <v>853.56</v>
      </c>
      <c r="L28">
        <f>SUMIFS(t_Base[[W34 2022]:[W34 2022]],t_Base[[Local Product brand]:[Local Product brand]],L$24)</f>
        <v>9587.3160000000007</v>
      </c>
      <c r="M28">
        <f>SUMIFS(t_Base[[W34 2022]:[W34 2022]],t_Base[[Local Product brand]:[Local Product brand]],M$24)</f>
        <v>0</v>
      </c>
    </row>
    <row r="29" spans="1:15" x14ac:dyDescent="0.3">
      <c r="A29" t="s">
        <v>4</v>
      </c>
      <c r="B29">
        <f>SUMIFS(t_Base[[W35 2022]:[W35 2022]],t_Base[[Local Product brand]:[Local Product brand]],B$24)</f>
        <v>24.32</v>
      </c>
      <c r="C29">
        <f>SUMIFS(t_Base[[W35 2022]:[W35 2022]],t_Base[[Local Product brand]:[Local Product brand]],C$24)</f>
        <v>1080.336</v>
      </c>
      <c r="D29">
        <f>SUMIFS(t_Base[[W35 2022]:[W35 2022]],t_Base[[Local Product brand]:[Local Product brand]],D$24)</f>
        <v>46.141919999999999</v>
      </c>
      <c r="E29">
        <f>SUMIFS(t_Base[[W35 2022]:[W35 2022]],t_Base[[Local Product brand]:[Local Product brand]],E$24)</f>
        <v>0</v>
      </c>
      <c r="F29">
        <f>SUMIFS(t_Base[[W35 2022]:[W35 2022]],t_Base[[Local Product brand]:[Local Product brand]],F$24)</f>
        <v>4047.2414399999998</v>
      </c>
      <c r="G29">
        <f>SUMIFS(t_Base[[W35 2022]:[W35 2022]],t_Base[[Local Product brand]:[Local Product brand]],G$24)</f>
        <v>0</v>
      </c>
      <c r="H29">
        <f>SUMIFS(t_Base[[W35 2022]:[W35 2022]],t_Base[[Local Product brand]:[Local Product brand]],H$24)</f>
        <v>15.497999999999999</v>
      </c>
      <c r="I29">
        <f>SUMIFS(t_Base[[W35 2022]:[W35 2022]],t_Base[[Local Product brand]:[Local Product brand]],I$24)</f>
        <v>729.53279999999995</v>
      </c>
      <c r="J29">
        <f>SUMIFS(t_Base[[W35 2022]:[W35 2022]],t_Base[[Local Product brand]:[Local Product brand]],J$24)</f>
        <v>167.88</v>
      </c>
      <c r="K29">
        <f>SUMIFS(t_Base[[W35 2022]:[W35 2022]],t_Base[[Local Product brand]:[Local Product brand]],K$24)</f>
        <v>264.32400000000001</v>
      </c>
      <c r="L29">
        <f>SUMIFS(t_Base[[W35 2022]:[W35 2022]],t_Base[[Local Product brand]:[Local Product brand]],L$24)</f>
        <v>5591.4842879999997</v>
      </c>
      <c r="M29">
        <f>SUMIFS(t_Base[[W35 2022]:[W35 2022]],t_Base[[Local Product brand]:[Local Product brand]],M$24)</f>
        <v>0</v>
      </c>
    </row>
    <row r="30" spans="1:15" x14ac:dyDescent="0.3">
      <c r="A30" t="s">
        <v>5</v>
      </c>
      <c r="B30">
        <f>SUMIFS(t_Base[[W36 2022]:[W36 2022]],t_Base[[Local Product brand]:[Local Product brand]],B$24)</f>
        <v>9.32</v>
      </c>
      <c r="C30">
        <f>SUMIFS(t_Base[[W36 2022]:[W36 2022]],t_Base[[Local Product brand]:[Local Product brand]],C$24)</f>
        <v>375.42239999999998</v>
      </c>
      <c r="D30">
        <f>SUMIFS(t_Base[[W36 2022]:[W36 2022]],t_Base[[Local Product brand]:[Local Product brand]],D$24)</f>
        <v>17.563199999999998</v>
      </c>
      <c r="E30">
        <f>SUMIFS(t_Base[[W36 2022]:[W36 2022]],t_Base[[Local Product brand]:[Local Product brand]],E$24)</f>
        <v>0</v>
      </c>
      <c r="F30">
        <f>SUMIFS(t_Base[[W36 2022]:[W36 2022]],t_Base[[Local Product brand]:[Local Product brand]],F$24)</f>
        <v>1976.3827200000001</v>
      </c>
      <c r="G30">
        <f>SUMIFS(t_Base[[W36 2022]:[W36 2022]],t_Base[[Local Product brand]:[Local Product brand]],G$24)</f>
        <v>0</v>
      </c>
      <c r="H30">
        <f>SUMIFS(t_Base[[W36 2022]:[W36 2022]],t_Base[[Local Product brand]:[Local Product brand]],H$24)</f>
        <v>35.253999999999998</v>
      </c>
      <c r="I30">
        <f>SUMIFS(t_Base[[W36 2022]:[W36 2022]],t_Base[[Local Product brand]:[Local Product brand]],I$24)</f>
        <v>216.91200000000001</v>
      </c>
      <c r="J30">
        <f>SUMIFS(t_Base[[W36 2022]:[W36 2022]],t_Base[[Local Product brand]:[Local Product brand]],J$24)</f>
        <v>65.024159999999995</v>
      </c>
      <c r="K30">
        <f>SUMIFS(t_Base[[W36 2022]:[W36 2022]],t_Base[[Local Product brand]:[Local Product brand]],K$24)</f>
        <v>110.83799999999999</v>
      </c>
      <c r="L30">
        <f>SUMIFS(t_Base[[W36 2022]:[W36 2022]],t_Base[[Local Product brand]:[Local Product brand]],L$24)</f>
        <v>1625.28</v>
      </c>
      <c r="M30">
        <f>SUMIFS(t_Base[[W36 2022]:[W36 2022]],t_Base[[Local Product brand]:[Local Product brand]],M$24)</f>
        <v>0</v>
      </c>
    </row>
    <row r="31" spans="1:15" x14ac:dyDescent="0.3">
      <c r="A31" t="s">
        <v>6</v>
      </c>
      <c r="B31">
        <f>SUMIFS(t_Base[[W37 2022]:[W37 2022]],t_Base[[Local Product brand]:[Local Product brand]],B$24)</f>
        <v>1.92</v>
      </c>
      <c r="C31">
        <f>SUMIFS(t_Base[[W37 2022]:[W37 2022]],t_Base[[Local Product brand]:[Local Product brand]],C$24)</f>
        <v>242.0736</v>
      </c>
      <c r="D31">
        <f>SUMIFS(t_Base[[W37 2022]:[W37 2022]],t_Base[[Local Product brand]:[Local Product brand]],D$24)</f>
        <v>6.1128</v>
      </c>
      <c r="E31">
        <f>SUMIFS(t_Base[[W37 2022]:[W37 2022]],t_Base[[Local Product brand]:[Local Product brand]],E$24)</f>
        <v>0</v>
      </c>
      <c r="F31">
        <f>SUMIFS(t_Base[[W37 2022]:[W37 2022]],t_Base[[Local Product brand]:[Local Product brand]],F$24)</f>
        <v>1497.1048800000001</v>
      </c>
      <c r="G31">
        <f>SUMIFS(t_Base[[W37 2022]:[W37 2022]],t_Base[[Local Product brand]:[Local Product brand]],G$24)</f>
        <v>0</v>
      </c>
      <c r="H31">
        <f>SUMIFS(t_Base[[W37 2022]:[W37 2022]],t_Base[[Local Product brand]:[Local Product brand]],H$24)</f>
        <v>30.654</v>
      </c>
      <c r="I31">
        <f>SUMIFS(t_Base[[W37 2022]:[W37 2022]],t_Base[[Local Product brand]:[Local Product brand]],I$24)</f>
        <v>664.86720000000003</v>
      </c>
      <c r="J31">
        <f>SUMIFS(t_Base[[W37 2022]:[W37 2022]],t_Base[[Local Product brand]:[Local Product brand]],J$24)</f>
        <v>24.648</v>
      </c>
      <c r="K31">
        <f>SUMIFS(t_Base[[W37 2022]:[W37 2022]],t_Base[[Local Product brand]:[Local Product brand]],K$24)</f>
        <v>52.872</v>
      </c>
      <c r="L31">
        <f>SUMIFS(t_Base[[W37 2022]:[W37 2022]],t_Base[[Local Product brand]:[Local Product brand]],L$24)</f>
        <v>1255.944</v>
      </c>
      <c r="M31">
        <f>SUMIFS(t_Base[[W37 2022]:[W37 2022]],t_Base[[Local Product brand]:[Local Product brand]],M$24)</f>
        <v>0</v>
      </c>
    </row>
    <row r="32" spans="1:15" x14ac:dyDescent="0.3">
      <c r="A32" t="s">
        <v>19</v>
      </c>
      <c r="B32">
        <f>SUMIFS(t_Base[[W38 2022]:[W38 2022]],t_Base[[Local Product brand]:[Local Product brand]],B$24)</f>
        <v>0</v>
      </c>
      <c r="C32">
        <f>SUMIFS(t_Base[[W38 2022]:[W38 2022]],t_Base[[Local Product brand]:[Local Product brand]],C$24)</f>
        <v>249.6</v>
      </c>
      <c r="D32">
        <f>SUMIFS(t_Base[[W38 2022]:[W38 2022]],t_Base[[Local Product brand]:[Local Product brand]],D$24)</f>
        <v>0</v>
      </c>
      <c r="E32">
        <f>SUMIFS(t_Base[[W38 2022]:[W38 2022]],t_Base[[Local Product brand]:[Local Product brand]],E$24)</f>
        <v>0</v>
      </c>
      <c r="F32">
        <f>SUMIFS(t_Base[[W38 2022]:[W38 2022]],t_Base[[Local Product brand]:[Local Product brand]],F$24)</f>
        <v>680.33280000000002</v>
      </c>
      <c r="G32">
        <f>SUMIFS(t_Base[[W38 2022]:[W38 2022]],t_Base[[Local Product brand]:[Local Product brand]],G$24)</f>
        <v>0</v>
      </c>
      <c r="H32">
        <f>SUMIFS(t_Base[[W38 2022]:[W38 2022]],t_Base[[Local Product brand]:[Local Product brand]],H$24)</f>
        <v>58.192</v>
      </c>
      <c r="I32">
        <f>SUMIFS(t_Base[[W38 2022]:[W38 2022]],t_Base[[Local Product brand]:[Local Product brand]],I$24)</f>
        <v>850.47</v>
      </c>
      <c r="J32">
        <f>SUMIFS(t_Base[[W38 2022]:[W38 2022]],t_Base[[Local Product brand]:[Local Product brand]],J$24)</f>
        <v>0</v>
      </c>
      <c r="K32">
        <f>SUMIFS(t_Base[[W38 2022]:[W38 2022]],t_Base[[Local Product brand]:[Local Product brand]],K$24)</f>
        <v>0</v>
      </c>
      <c r="L32">
        <f>SUMIFS(t_Base[[W38 2022]:[W38 2022]],t_Base[[Local Product brand]:[Local Product brand]],L$24)</f>
        <v>976.46400000000006</v>
      </c>
      <c r="M32">
        <f>SUMIFS(t_Base[[W38 2022]:[W38 2022]],t_Base[[Local Product brand]:[Local Product brand]],M$24)</f>
        <v>0</v>
      </c>
    </row>
    <row r="33" spans="1:13" x14ac:dyDescent="0.3">
      <c r="A33" t="s">
        <v>20</v>
      </c>
      <c r="B33">
        <f>SUMIFS(t_Base[[W39 2022]:[W39 2022]],t_Base[[Local Product brand]:[Local Product brand]],B$24)</f>
        <v>0</v>
      </c>
      <c r="C33">
        <f>SUMIFS(t_Base[[W39 2022]:[W39 2022]],t_Base[[Local Product brand]:[Local Product brand]],C$24)</f>
        <v>312</v>
      </c>
      <c r="D33">
        <f>SUMIFS(t_Base[[W39 2022]:[W39 2022]],t_Base[[Local Product brand]:[Local Product brand]],D$24)</f>
        <v>0</v>
      </c>
      <c r="E33">
        <f>SUMIFS(t_Base[[W39 2022]:[W39 2022]],t_Base[[Local Product brand]:[Local Product brand]],E$24)</f>
        <v>0</v>
      </c>
      <c r="F33">
        <f>SUMIFS(t_Base[[W39 2022]:[W39 2022]],t_Base[[Local Product brand]:[Local Product brand]],F$24)</f>
        <v>332.05919999999998</v>
      </c>
      <c r="G33">
        <f>SUMIFS(t_Base[[W39 2022]:[W39 2022]],t_Base[[Local Product brand]:[Local Product brand]],G$24)</f>
        <v>0</v>
      </c>
      <c r="H33">
        <f>SUMIFS(t_Base[[W39 2022]:[W39 2022]],t_Base[[Local Product brand]:[Local Product brand]],H$24)</f>
        <v>1.5640000000000001</v>
      </c>
      <c r="I33">
        <f>SUMIFS(t_Base[[W39 2022]:[W39 2022]],t_Base[[Local Product brand]:[Local Product brand]],I$24)</f>
        <v>391.92</v>
      </c>
      <c r="J33">
        <f>SUMIFS(t_Base[[W39 2022]:[W39 2022]],t_Base[[Local Product brand]:[Local Product brand]],J$24)</f>
        <v>0</v>
      </c>
      <c r="K33">
        <f>SUMIFS(t_Base[[W39 2022]:[W39 2022]],t_Base[[Local Product brand]:[Local Product brand]],K$24)</f>
        <v>0</v>
      </c>
      <c r="L33">
        <f>SUMIFS(t_Base[[W39 2022]:[W39 2022]],t_Base[[Local Product brand]:[Local Product brand]],L$24)</f>
        <v>1085.088</v>
      </c>
      <c r="M33">
        <f>SUMIFS(t_Base[[W39 2022]:[W39 2022]],t_Base[[Local Product brand]:[Local Product brand]],M$24)</f>
        <v>0</v>
      </c>
    </row>
    <row r="35" spans="1:13" x14ac:dyDescent="0.3">
      <c r="A35" t="s">
        <v>21</v>
      </c>
      <c r="B35" t="s">
        <v>7</v>
      </c>
      <c r="C35" t="s">
        <v>8</v>
      </c>
      <c r="D35" t="s">
        <v>9</v>
      </c>
      <c r="E35" t="s">
        <v>18</v>
      </c>
      <c r="F35" t="s">
        <v>10</v>
      </c>
      <c r="G35" t="s">
        <v>11</v>
      </c>
      <c r="H35" t="s">
        <v>12</v>
      </c>
      <c r="I35" t="s">
        <v>13</v>
      </c>
      <c r="J35" t="s">
        <v>14</v>
      </c>
      <c r="K35" t="s">
        <v>15</v>
      </c>
      <c r="L35" t="s">
        <v>16</v>
      </c>
      <c r="M35" t="s">
        <v>17</v>
      </c>
    </row>
    <row r="36" spans="1:13" x14ac:dyDescent="0.3">
      <c r="A36" t="s">
        <v>0</v>
      </c>
      <c r="B36" s="8">
        <f>INDEX(t_Base[[W31 2022]:[W40 2022]],MATCH(B$24,t_Base[Local Product brand],0),MATCH($A36,t_Base[[#Headers],[W31 2022]:[W40 2022]],0))</f>
        <v>302.8</v>
      </c>
      <c r="C36" s="8">
        <f>INDEX(t_Base[[W31 2022]:[W40 2022]],MATCH(C$24,t_Base[Local Product brand],0),MATCH($A36,t_Base[[#Headers],[W31 2022]:[W40 2022]],0))</f>
        <v>4592.3328000000001</v>
      </c>
      <c r="D36" s="8">
        <f>INDEX(t_Base[[W31 2022]:[W40 2022]],MATCH(D$24,t_Base[Local Product brand],0),MATCH($A36,t_Base[[#Headers],[W31 2022]:[W40 2022]],0))</f>
        <v>464.60399999999998</v>
      </c>
      <c r="E36" s="8" t="e">
        <f>INDEX(t_Base[[W31 2022]:[W40 2022]],MATCH(E$24,t_Base[Local Product brand],0),MATCH($A36,t_Base[[#Headers],[W31 2022]:[W40 2022]],0))</f>
        <v>#N/A</v>
      </c>
      <c r="F36" s="8">
        <f>INDEX(t_Base[[W31 2022]:[W40 2022]],MATCH(F$24,t_Base[Local Product brand],0),MATCH($A36,t_Base[[#Headers],[W31 2022]:[W40 2022]],0))</f>
        <v>9689.64876</v>
      </c>
      <c r="G36" s="8">
        <f>INDEX(t_Base[[W31 2022]:[W40 2022]],MATCH(G$24,t_Base[Local Product brand],0),MATCH($A36,t_Base[[#Headers],[W31 2022]:[W40 2022]],0))</f>
        <v>5.4450000000000003</v>
      </c>
      <c r="H36" s="8">
        <f>INDEX(t_Base[[W31 2022]:[W40 2022]],MATCH(H$24,t_Base[Local Product brand],0),MATCH($A36,t_Base[[#Headers],[W31 2022]:[W40 2022]],0))</f>
        <v>229.13200000000001</v>
      </c>
      <c r="I36" s="8">
        <f>INDEX(t_Base[[W31 2022]:[W40 2022]],MATCH(I$24,t_Base[Local Product brand],0),MATCH($A36,t_Base[[#Headers],[W31 2022]:[W40 2022]],0))</f>
        <v>5292.7691999999997</v>
      </c>
      <c r="J36" s="8">
        <f>INDEX(t_Base[[W31 2022]:[W40 2022]],MATCH(J$24,t_Base[Local Product brand],0),MATCH($A36,t_Base[[#Headers],[W31 2022]:[W40 2022]],0))</f>
        <v>673.56431999999995</v>
      </c>
      <c r="K36" s="8">
        <f>INDEX(t_Base[[W31 2022]:[W40 2022]],MATCH(K$24,t_Base[Local Product brand],0),MATCH($A36,t_Base[[#Headers],[W31 2022]:[W40 2022]],0))</f>
        <v>949.09199999999998</v>
      </c>
      <c r="L36" s="8">
        <f>INDEX(t_Base[[W31 2022]:[W40 2022]],MATCH(L$24,t_Base[Local Product brand],0),MATCH($A36,t_Base[[#Headers],[W31 2022]:[W40 2022]],0))</f>
        <v>13031.07264</v>
      </c>
      <c r="M36" s="8">
        <f>INDEX(t_Base[[W31 2022]:[W40 2022]],MATCH(M$24,t_Base[Local Product brand],0),MATCH($A36,t_Base[[#Headers],[W31 2022]:[W40 2022]],0))</f>
        <v>0</v>
      </c>
    </row>
    <row r="37" spans="1:13" x14ac:dyDescent="0.3">
      <c r="A37" t="s">
        <v>1</v>
      </c>
      <c r="B37" s="8">
        <f>INDEX(t_Base[[W31 2022]:[W40 2022]],MATCH(B$24,t_Base[Local Product brand],0),MATCH($A37,t_Base[[#Headers],[W31 2022]:[W40 2022]],0))</f>
        <v>299.43</v>
      </c>
      <c r="C37" s="8">
        <f>INDEX(t_Base[[W31 2022]:[W40 2022]],MATCH(C$24,t_Base[Local Product brand],0),MATCH($A37,t_Base[[#Headers],[W31 2022]:[W40 2022]],0))</f>
        <v>5217.8388000000004</v>
      </c>
      <c r="D37" s="8">
        <f>INDEX(t_Base[[W31 2022]:[W40 2022]],MATCH(D$24,t_Base[Local Product brand],0),MATCH($A37,t_Base[[#Headers],[W31 2022]:[W40 2022]],0))</f>
        <v>934.57248000000004</v>
      </c>
      <c r="E37" s="8" t="e">
        <f>INDEX(t_Base[[W31 2022]:[W40 2022]],MATCH(E$24,t_Base[Local Product brand],0),MATCH($A37,t_Base[[#Headers],[W31 2022]:[W40 2022]],0))</f>
        <v>#N/A</v>
      </c>
      <c r="F37" s="8">
        <f>INDEX(t_Base[[W31 2022]:[W40 2022]],MATCH(F$24,t_Base[Local Product brand],0),MATCH($A37,t_Base[[#Headers],[W31 2022]:[W40 2022]],0))</f>
        <v>11017.11816</v>
      </c>
      <c r="G37" s="8">
        <f>INDEX(t_Base[[W31 2022]:[W40 2022]],MATCH(G$24,t_Base[Local Product brand],0),MATCH($A37,t_Base[[#Headers],[W31 2022]:[W40 2022]],0))</f>
        <v>5.4450000000000003</v>
      </c>
      <c r="H37" s="8">
        <f>INDEX(t_Base[[W31 2022]:[W40 2022]],MATCH(H$24,t_Base[Local Product brand],0),MATCH($A37,t_Base[[#Headers],[W31 2022]:[W40 2022]],0))</f>
        <v>673.84349999999995</v>
      </c>
      <c r="I37" s="8">
        <f>INDEX(t_Base[[W31 2022]:[W40 2022]],MATCH(I$24,t_Base[Local Product brand],0),MATCH($A37,t_Base[[#Headers],[W31 2022]:[W40 2022]],0))</f>
        <v>5370.4560000000001</v>
      </c>
      <c r="J37" s="8">
        <f>INDEX(t_Base[[W31 2022]:[W40 2022]],MATCH(J$24,t_Base[Local Product brand],0),MATCH($A37,t_Base[[#Headers],[W31 2022]:[W40 2022]],0))</f>
        <v>846.09072000000003</v>
      </c>
      <c r="K37" s="8">
        <f>INDEX(t_Base[[W31 2022]:[W40 2022]],MATCH(K$24,t_Base[Local Product brand],0),MATCH($A37,t_Base[[#Headers],[W31 2022]:[W40 2022]],0))</f>
        <v>984.83425199999999</v>
      </c>
      <c r="L37" s="8">
        <f>INDEX(t_Base[[W31 2022]:[W40 2022]],MATCH(L$24,t_Base[Local Product brand],0),MATCH($A37,t_Base[[#Headers],[W31 2022]:[W40 2022]],0))</f>
        <v>13285.9488</v>
      </c>
      <c r="M37" s="8">
        <f>INDEX(t_Base[[W31 2022]:[W40 2022]],MATCH(M$24,t_Base[Local Product brand],0),MATCH($A37,t_Base[[#Headers],[W31 2022]:[W40 2022]],0))</f>
        <v>0</v>
      </c>
    </row>
    <row r="38" spans="1:13" x14ac:dyDescent="0.3">
      <c r="A38" t="s">
        <v>2</v>
      </c>
      <c r="B38" s="8">
        <f>INDEX(t_Base[[W31 2022]:[W40 2022]],MATCH(B$24,t_Base[Local Product brand],0),MATCH($A38,t_Base[[#Headers],[W31 2022]:[W40 2022]],0))</f>
        <v>274.72000000000003</v>
      </c>
      <c r="C38" s="8">
        <f>INDEX(t_Base[[W31 2022]:[W40 2022]],MATCH(C$24,t_Base[Local Product brand],0),MATCH($A38,t_Base[[#Headers],[W31 2022]:[W40 2022]],0))</f>
        <v>5292.2232000000004</v>
      </c>
      <c r="D38" s="8">
        <f>INDEX(t_Base[[W31 2022]:[W40 2022]],MATCH(D$24,t_Base[Local Product brand],0),MATCH($A38,t_Base[[#Headers],[W31 2022]:[W40 2022]],0))</f>
        <v>523.1712</v>
      </c>
      <c r="E38" s="8" t="e">
        <f>INDEX(t_Base[[W31 2022]:[W40 2022]],MATCH(E$24,t_Base[Local Product brand],0),MATCH($A38,t_Base[[#Headers],[W31 2022]:[W40 2022]],0))</f>
        <v>#N/A</v>
      </c>
      <c r="F38" s="8">
        <f>INDEX(t_Base[[W31 2022]:[W40 2022]],MATCH(F$24,t_Base[Local Product brand],0),MATCH($A38,t_Base[[#Headers],[W31 2022]:[W40 2022]],0))</f>
        <v>10397.31372</v>
      </c>
      <c r="G38" s="8">
        <f>INDEX(t_Base[[W31 2022]:[W40 2022]],MATCH(G$24,t_Base[Local Product brand],0),MATCH($A38,t_Base[[#Headers],[W31 2022]:[W40 2022]],0))</f>
        <v>0</v>
      </c>
      <c r="H38" s="8">
        <f>INDEX(t_Base[[W31 2022]:[W40 2022]],MATCH(H$24,t_Base[Local Product brand],0),MATCH($A38,t_Base[[#Headers],[W31 2022]:[W40 2022]],0))</f>
        <v>282.20549999999997</v>
      </c>
      <c r="I38" s="8">
        <f>INDEX(t_Base[[W31 2022]:[W40 2022]],MATCH(I$24,t_Base[Local Product brand],0),MATCH($A38,t_Base[[#Headers],[W31 2022]:[W40 2022]],0))</f>
        <v>5179.3667999999998</v>
      </c>
      <c r="J38" s="8">
        <f>INDEX(t_Base[[W31 2022]:[W40 2022]],MATCH(J$24,t_Base[Local Product brand],0),MATCH($A38,t_Base[[#Headers],[W31 2022]:[W40 2022]],0))</f>
        <v>807.26616000000001</v>
      </c>
      <c r="K38" s="8">
        <f>INDEX(t_Base[[W31 2022]:[W40 2022]],MATCH(K$24,t_Base[Local Product brand],0),MATCH($A38,t_Base[[#Headers],[W31 2022]:[W40 2022]],0))</f>
        <v>914.21199999999999</v>
      </c>
      <c r="L38" s="8">
        <f>INDEX(t_Base[[W31 2022]:[W40 2022]],MATCH(L$24,t_Base[Local Product brand],0),MATCH($A38,t_Base[[#Headers],[W31 2022]:[W40 2022]],0))</f>
        <v>12010.190399999999</v>
      </c>
      <c r="M38" s="8">
        <f>INDEX(t_Base[[W31 2022]:[W40 2022]],MATCH(M$24,t_Base[Local Product brand],0),MATCH($A38,t_Base[[#Headers],[W31 2022]:[W40 2022]],0))</f>
        <v>0</v>
      </c>
    </row>
    <row r="39" spans="1:13" x14ac:dyDescent="0.3">
      <c r="A39" t="s">
        <v>3</v>
      </c>
      <c r="B39" s="8">
        <f>INDEX(t_Base[[W31 2022]:[W40 2022]],MATCH(B$24,t_Base[Local Product brand],0),MATCH($A39,t_Base[[#Headers],[W31 2022]:[W40 2022]],0))</f>
        <v>144.24</v>
      </c>
      <c r="C39" s="8">
        <f>INDEX(t_Base[[W31 2022]:[W40 2022]],MATCH(C$24,t_Base[Local Product brand],0),MATCH($A39,t_Base[[#Headers],[W31 2022]:[W40 2022]],0))</f>
        <v>3479.8643999999999</v>
      </c>
      <c r="D39" s="8">
        <f>INDEX(t_Base[[W31 2022]:[W40 2022]],MATCH(D$24,t_Base[Local Product brand],0),MATCH($A39,t_Base[[#Headers],[W31 2022]:[W40 2022]],0))</f>
        <v>272.72399999999999</v>
      </c>
      <c r="E39" s="8" t="e">
        <f>INDEX(t_Base[[W31 2022]:[W40 2022]],MATCH(E$24,t_Base[Local Product brand],0),MATCH($A39,t_Base[[#Headers],[W31 2022]:[W40 2022]],0))</f>
        <v>#N/A</v>
      </c>
      <c r="F39" s="8">
        <f>INDEX(t_Base[[W31 2022]:[W40 2022]],MATCH(F$24,t_Base[Local Product brand],0),MATCH($A39,t_Base[[#Headers],[W31 2022]:[W40 2022]],0))</f>
        <v>10061.706</v>
      </c>
      <c r="G39" s="8">
        <f>INDEX(t_Base[[W31 2022]:[W40 2022]],MATCH(G$24,t_Base[Local Product brand],0),MATCH($A39,t_Base[[#Headers],[W31 2022]:[W40 2022]],0))</f>
        <v>0</v>
      </c>
      <c r="H39" s="8">
        <f>INDEX(t_Base[[W31 2022]:[W40 2022]],MATCH(H$24,t_Base[Local Product brand],0),MATCH($A39,t_Base[[#Headers],[W31 2022]:[W40 2022]],0))</f>
        <v>109.962</v>
      </c>
      <c r="I39" s="8">
        <f>INDEX(t_Base[[W31 2022]:[W40 2022]],MATCH(I$24,t_Base[Local Product brand],0),MATCH($A39,t_Base[[#Headers],[W31 2022]:[W40 2022]],0))</f>
        <v>2979.8508000000002</v>
      </c>
      <c r="J39" s="8">
        <f>INDEX(t_Base[[W31 2022]:[W40 2022]],MATCH(J$24,t_Base[Local Product brand],0),MATCH($A39,t_Base[[#Headers],[W31 2022]:[W40 2022]],0))</f>
        <v>434.96015999999997</v>
      </c>
      <c r="K39" s="8">
        <f>INDEX(t_Base[[W31 2022]:[W40 2022]],MATCH(K$24,t_Base[Local Product brand],0),MATCH($A39,t_Base[[#Headers],[W31 2022]:[W40 2022]],0))</f>
        <v>853.56</v>
      </c>
      <c r="L39" s="8">
        <f>INDEX(t_Base[[W31 2022]:[W40 2022]],MATCH(L$24,t_Base[Local Product brand],0),MATCH($A39,t_Base[[#Headers],[W31 2022]:[W40 2022]],0))</f>
        <v>9587.3160000000007</v>
      </c>
      <c r="M39" s="8">
        <f>INDEX(t_Base[[W31 2022]:[W40 2022]],MATCH(M$24,t_Base[Local Product brand],0),MATCH($A39,t_Base[[#Headers],[W31 2022]:[W40 2022]],0))</f>
        <v>0</v>
      </c>
    </row>
    <row r="40" spans="1:13" x14ac:dyDescent="0.3">
      <c r="A40" t="s">
        <v>4</v>
      </c>
      <c r="B40" s="8">
        <f>INDEX(t_Base[[W31 2022]:[W40 2022]],MATCH(B$24,t_Base[Local Product brand],0),MATCH($A40,t_Base[[#Headers],[W31 2022]:[W40 2022]],0))</f>
        <v>24.32</v>
      </c>
      <c r="C40" s="8">
        <f>INDEX(t_Base[[W31 2022]:[W40 2022]],MATCH(C$24,t_Base[Local Product brand],0),MATCH($A40,t_Base[[#Headers],[W31 2022]:[W40 2022]],0))</f>
        <v>1080.336</v>
      </c>
      <c r="D40" s="8">
        <f>INDEX(t_Base[[W31 2022]:[W40 2022]],MATCH(D$24,t_Base[Local Product brand],0),MATCH($A40,t_Base[[#Headers],[W31 2022]:[W40 2022]],0))</f>
        <v>46.141919999999999</v>
      </c>
      <c r="E40" s="8" t="e">
        <f>INDEX(t_Base[[W31 2022]:[W40 2022]],MATCH(E$24,t_Base[Local Product brand],0),MATCH($A40,t_Base[[#Headers],[W31 2022]:[W40 2022]],0))</f>
        <v>#N/A</v>
      </c>
      <c r="F40" s="8">
        <f>INDEX(t_Base[[W31 2022]:[W40 2022]],MATCH(F$24,t_Base[Local Product brand],0),MATCH($A40,t_Base[[#Headers],[W31 2022]:[W40 2022]],0))</f>
        <v>4047.2414399999998</v>
      </c>
      <c r="G40" s="8">
        <f>INDEX(t_Base[[W31 2022]:[W40 2022]],MATCH(G$24,t_Base[Local Product brand],0),MATCH($A40,t_Base[[#Headers],[W31 2022]:[W40 2022]],0))</f>
        <v>0</v>
      </c>
      <c r="H40" s="8">
        <f>INDEX(t_Base[[W31 2022]:[W40 2022]],MATCH(H$24,t_Base[Local Product brand],0),MATCH($A40,t_Base[[#Headers],[W31 2022]:[W40 2022]],0))</f>
        <v>15.497999999999999</v>
      </c>
      <c r="I40" s="8">
        <f>INDEX(t_Base[[W31 2022]:[W40 2022]],MATCH(I$24,t_Base[Local Product brand],0),MATCH($A40,t_Base[[#Headers],[W31 2022]:[W40 2022]],0))</f>
        <v>729.53279999999995</v>
      </c>
      <c r="J40" s="8">
        <f>INDEX(t_Base[[W31 2022]:[W40 2022]],MATCH(J$24,t_Base[Local Product brand],0),MATCH($A40,t_Base[[#Headers],[W31 2022]:[W40 2022]],0))</f>
        <v>167.88</v>
      </c>
      <c r="K40" s="8">
        <f>INDEX(t_Base[[W31 2022]:[W40 2022]],MATCH(K$24,t_Base[Local Product brand],0),MATCH($A40,t_Base[[#Headers],[W31 2022]:[W40 2022]],0))</f>
        <v>264.32400000000001</v>
      </c>
      <c r="L40" s="8">
        <f>INDEX(t_Base[[W31 2022]:[W40 2022]],MATCH(L$24,t_Base[Local Product brand],0),MATCH($A40,t_Base[[#Headers],[W31 2022]:[W40 2022]],0))</f>
        <v>5591.4842879999997</v>
      </c>
      <c r="M40" s="8">
        <f>INDEX(t_Base[[W31 2022]:[W40 2022]],MATCH(M$24,t_Base[Local Product brand],0),MATCH($A40,t_Base[[#Headers],[W31 2022]:[W40 2022]],0))</f>
        <v>0</v>
      </c>
    </row>
    <row r="41" spans="1:13" x14ac:dyDescent="0.3">
      <c r="A41" t="s">
        <v>5</v>
      </c>
      <c r="B41" s="8">
        <f>INDEX(t_Base[[W31 2022]:[W40 2022]],MATCH(B$24,t_Base[Local Product brand],0),MATCH($A41,t_Base[[#Headers],[W31 2022]:[W40 2022]],0))</f>
        <v>9.32</v>
      </c>
      <c r="C41" s="8">
        <f>INDEX(t_Base[[W31 2022]:[W40 2022]],MATCH(C$24,t_Base[Local Product brand],0),MATCH($A41,t_Base[[#Headers],[W31 2022]:[W40 2022]],0))</f>
        <v>375.42239999999998</v>
      </c>
      <c r="D41" s="8">
        <f>INDEX(t_Base[[W31 2022]:[W40 2022]],MATCH(D$24,t_Base[Local Product brand],0),MATCH($A41,t_Base[[#Headers],[W31 2022]:[W40 2022]],0))</f>
        <v>17.563199999999998</v>
      </c>
      <c r="E41" s="8" t="e">
        <f>INDEX(t_Base[[W31 2022]:[W40 2022]],MATCH(E$24,t_Base[Local Product brand],0),MATCH($A41,t_Base[[#Headers],[W31 2022]:[W40 2022]],0))</f>
        <v>#N/A</v>
      </c>
      <c r="F41" s="8">
        <f>INDEX(t_Base[[W31 2022]:[W40 2022]],MATCH(F$24,t_Base[Local Product brand],0),MATCH($A41,t_Base[[#Headers],[W31 2022]:[W40 2022]],0))</f>
        <v>1976.3827200000001</v>
      </c>
      <c r="G41" s="8">
        <f>INDEX(t_Base[[W31 2022]:[W40 2022]],MATCH(G$24,t_Base[Local Product brand],0),MATCH($A41,t_Base[[#Headers],[W31 2022]:[W40 2022]],0))</f>
        <v>0</v>
      </c>
      <c r="H41" s="8">
        <f>INDEX(t_Base[[W31 2022]:[W40 2022]],MATCH(H$24,t_Base[Local Product brand],0),MATCH($A41,t_Base[[#Headers],[W31 2022]:[W40 2022]],0))</f>
        <v>35.253999999999998</v>
      </c>
      <c r="I41" s="8">
        <f>INDEX(t_Base[[W31 2022]:[W40 2022]],MATCH(I$24,t_Base[Local Product brand],0),MATCH($A41,t_Base[[#Headers],[W31 2022]:[W40 2022]],0))</f>
        <v>216.91200000000001</v>
      </c>
      <c r="J41" s="8">
        <f>INDEX(t_Base[[W31 2022]:[W40 2022]],MATCH(J$24,t_Base[Local Product brand],0),MATCH($A41,t_Base[[#Headers],[W31 2022]:[W40 2022]],0))</f>
        <v>65.024159999999995</v>
      </c>
      <c r="K41" s="8">
        <f>INDEX(t_Base[[W31 2022]:[W40 2022]],MATCH(K$24,t_Base[Local Product brand],0),MATCH($A41,t_Base[[#Headers],[W31 2022]:[W40 2022]],0))</f>
        <v>110.83799999999999</v>
      </c>
      <c r="L41" s="8">
        <f>INDEX(t_Base[[W31 2022]:[W40 2022]],MATCH(L$24,t_Base[Local Product brand],0),MATCH($A41,t_Base[[#Headers],[W31 2022]:[W40 2022]],0))</f>
        <v>1625.28</v>
      </c>
      <c r="M41" s="8">
        <f>INDEX(t_Base[[W31 2022]:[W40 2022]],MATCH(M$24,t_Base[Local Product brand],0),MATCH($A41,t_Base[[#Headers],[W31 2022]:[W40 2022]],0))</f>
        <v>0</v>
      </c>
    </row>
    <row r="42" spans="1:13" x14ac:dyDescent="0.3">
      <c r="A42" t="s">
        <v>6</v>
      </c>
      <c r="B42" s="8">
        <f>INDEX(t_Base[[W31 2022]:[W40 2022]],MATCH(B$24,t_Base[Local Product brand],0),MATCH($A42,t_Base[[#Headers],[W31 2022]:[W40 2022]],0))</f>
        <v>1.92</v>
      </c>
      <c r="C42" s="8">
        <f>INDEX(t_Base[[W31 2022]:[W40 2022]],MATCH(C$24,t_Base[Local Product brand],0),MATCH($A42,t_Base[[#Headers],[W31 2022]:[W40 2022]],0))</f>
        <v>242.0736</v>
      </c>
      <c r="D42" s="8">
        <f>INDEX(t_Base[[W31 2022]:[W40 2022]],MATCH(D$24,t_Base[Local Product brand],0),MATCH($A42,t_Base[[#Headers],[W31 2022]:[W40 2022]],0))</f>
        <v>6.1128</v>
      </c>
      <c r="E42" s="8" t="e">
        <f>INDEX(t_Base[[W31 2022]:[W40 2022]],MATCH(E$24,t_Base[Local Product brand],0),MATCH($A42,t_Base[[#Headers],[W31 2022]:[W40 2022]],0))</f>
        <v>#N/A</v>
      </c>
      <c r="F42" s="8">
        <f>INDEX(t_Base[[W31 2022]:[W40 2022]],MATCH(F$24,t_Base[Local Product brand],0),MATCH($A42,t_Base[[#Headers],[W31 2022]:[W40 2022]],0))</f>
        <v>1497.1048800000001</v>
      </c>
      <c r="G42" s="8">
        <f>INDEX(t_Base[[W31 2022]:[W40 2022]],MATCH(G$24,t_Base[Local Product brand],0),MATCH($A42,t_Base[[#Headers],[W31 2022]:[W40 2022]],0))</f>
        <v>0</v>
      </c>
      <c r="H42" s="8">
        <f>INDEX(t_Base[[W31 2022]:[W40 2022]],MATCH(H$24,t_Base[Local Product brand],0),MATCH($A42,t_Base[[#Headers],[W31 2022]:[W40 2022]],0))</f>
        <v>30.654</v>
      </c>
      <c r="I42" s="8">
        <f>INDEX(t_Base[[W31 2022]:[W40 2022]],MATCH(I$24,t_Base[Local Product brand],0),MATCH($A42,t_Base[[#Headers],[W31 2022]:[W40 2022]],0))</f>
        <v>664.86720000000003</v>
      </c>
      <c r="J42" s="8">
        <f>INDEX(t_Base[[W31 2022]:[W40 2022]],MATCH(J$24,t_Base[Local Product brand],0),MATCH($A42,t_Base[[#Headers],[W31 2022]:[W40 2022]],0))</f>
        <v>24.648</v>
      </c>
      <c r="K42" s="8">
        <f>INDEX(t_Base[[W31 2022]:[W40 2022]],MATCH(K$24,t_Base[Local Product brand],0),MATCH($A42,t_Base[[#Headers],[W31 2022]:[W40 2022]],0))</f>
        <v>52.872</v>
      </c>
      <c r="L42" s="8">
        <f>INDEX(t_Base[[W31 2022]:[W40 2022]],MATCH(L$24,t_Base[Local Product brand],0),MATCH($A42,t_Base[[#Headers],[W31 2022]:[W40 2022]],0))</f>
        <v>1255.944</v>
      </c>
      <c r="M42" s="8">
        <f>INDEX(t_Base[[W31 2022]:[W40 2022]],MATCH(M$24,t_Base[Local Product brand],0),MATCH($A42,t_Base[[#Headers],[W31 2022]:[W40 2022]],0))</f>
        <v>0</v>
      </c>
    </row>
    <row r="43" spans="1:13" x14ac:dyDescent="0.3">
      <c r="A43" t="s">
        <v>19</v>
      </c>
      <c r="B43" s="8">
        <f>INDEX(t_Base[[W31 2022]:[W40 2022]],MATCH(B$24,t_Base[Local Product brand],0),MATCH($A43,t_Base[[#Headers],[W31 2022]:[W40 2022]],0))</f>
        <v>0</v>
      </c>
      <c r="C43" s="8">
        <f>INDEX(t_Base[[W31 2022]:[W40 2022]],MATCH(C$24,t_Base[Local Product brand],0),MATCH($A43,t_Base[[#Headers],[W31 2022]:[W40 2022]],0))</f>
        <v>249.6</v>
      </c>
      <c r="D43" s="8">
        <f>INDEX(t_Base[[W31 2022]:[W40 2022]],MATCH(D$24,t_Base[Local Product brand],0),MATCH($A43,t_Base[[#Headers],[W31 2022]:[W40 2022]],0))</f>
        <v>0</v>
      </c>
      <c r="E43" s="8" t="e">
        <f>INDEX(t_Base[[W31 2022]:[W40 2022]],MATCH(E$24,t_Base[Local Product brand],0),MATCH($A43,t_Base[[#Headers],[W31 2022]:[W40 2022]],0))</f>
        <v>#N/A</v>
      </c>
      <c r="F43" s="8">
        <f>INDEX(t_Base[[W31 2022]:[W40 2022]],MATCH(F$24,t_Base[Local Product brand],0),MATCH($A43,t_Base[[#Headers],[W31 2022]:[W40 2022]],0))</f>
        <v>680.33280000000002</v>
      </c>
      <c r="G43" s="8">
        <f>INDEX(t_Base[[W31 2022]:[W40 2022]],MATCH(G$24,t_Base[Local Product brand],0),MATCH($A43,t_Base[[#Headers],[W31 2022]:[W40 2022]],0))</f>
        <v>0</v>
      </c>
      <c r="H43" s="8">
        <f>INDEX(t_Base[[W31 2022]:[W40 2022]],MATCH(H$24,t_Base[Local Product brand],0),MATCH($A43,t_Base[[#Headers],[W31 2022]:[W40 2022]],0))</f>
        <v>58.192</v>
      </c>
      <c r="I43" s="8">
        <f>INDEX(t_Base[[W31 2022]:[W40 2022]],MATCH(I$24,t_Base[Local Product brand],0),MATCH($A43,t_Base[[#Headers],[W31 2022]:[W40 2022]],0))</f>
        <v>850.47</v>
      </c>
      <c r="J43" s="8">
        <f>INDEX(t_Base[[W31 2022]:[W40 2022]],MATCH(J$24,t_Base[Local Product brand],0),MATCH($A43,t_Base[[#Headers],[W31 2022]:[W40 2022]],0))</f>
        <v>0</v>
      </c>
      <c r="K43" s="8">
        <f>INDEX(t_Base[[W31 2022]:[W40 2022]],MATCH(K$24,t_Base[Local Product brand],0),MATCH($A43,t_Base[[#Headers],[W31 2022]:[W40 2022]],0))</f>
        <v>0</v>
      </c>
      <c r="L43" s="8">
        <f>INDEX(t_Base[[W31 2022]:[W40 2022]],MATCH(L$24,t_Base[Local Product brand],0),MATCH($A43,t_Base[[#Headers],[W31 2022]:[W40 2022]],0))</f>
        <v>976.46400000000006</v>
      </c>
      <c r="M43" s="8">
        <f>INDEX(t_Base[[W31 2022]:[W40 2022]],MATCH(M$24,t_Base[Local Product brand],0),MATCH($A43,t_Base[[#Headers],[W31 2022]:[W40 2022]],0))</f>
        <v>0</v>
      </c>
    </row>
    <row r="44" spans="1:13" x14ac:dyDescent="0.3">
      <c r="A44" t="s">
        <v>20</v>
      </c>
      <c r="B44" s="8">
        <f>INDEX(t_Base[[W31 2022]:[W40 2022]],MATCH(B$24,t_Base[Local Product brand],0),MATCH($A44,t_Base[[#Headers],[W31 2022]:[W40 2022]],0))</f>
        <v>0</v>
      </c>
      <c r="C44" s="8">
        <f>INDEX(t_Base[[W31 2022]:[W40 2022]],MATCH(C$24,t_Base[Local Product brand],0),MATCH($A44,t_Base[[#Headers],[W31 2022]:[W40 2022]],0))</f>
        <v>312</v>
      </c>
      <c r="D44" s="8">
        <f>INDEX(t_Base[[W31 2022]:[W40 2022]],MATCH(D$24,t_Base[Local Product brand],0),MATCH($A44,t_Base[[#Headers],[W31 2022]:[W40 2022]],0))</f>
        <v>0</v>
      </c>
      <c r="E44" s="8" t="e">
        <f>INDEX(t_Base[[W31 2022]:[W40 2022]],MATCH(E$24,t_Base[Local Product brand],0),MATCH($A44,t_Base[[#Headers],[W31 2022]:[W40 2022]],0))</f>
        <v>#N/A</v>
      </c>
      <c r="F44" s="8">
        <f>INDEX(t_Base[[W31 2022]:[W40 2022]],MATCH(F$24,t_Base[Local Product brand],0),MATCH($A44,t_Base[[#Headers],[W31 2022]:[W40 2022]],0))</f>
        <v>332.05919999999998</v>
      </c>
      <c r="G44" s="8">
        <f>INDEX(t_Base[[W31 2022]:[W40 2022]],MATCH(G$24,t_Base[Local Product brand],0),MATCH($A44,t_Base[[#Headers],[W31 2022]:[W40 2022]],0))</f>
        <v>0</v>
      </c>
      <c r="H44" s="8">
        <f>INDEX(t_Base[[W31 2022]:[W40 2022]],MATCH(H$24,t_Base[Local Product brand],0),MATCH($A44,t_Base[[#Headers],[W31 2022]:[W40 2022]],0))</f>
        <v>1.5640000000000001</v>
      </c>
      <c r="I44" s="8">
        <f>INDEX(t_Base[[W31 2022]:[W40 2022]],MATCH(I$24,t_Base[Local Product brand],0),MATCH($A44,t_Base[[#Headers],[W31 2022]:[W40 2022]],0))</f>
        <v>391.92</v>
      </c>
      <c r="J44" s="8">
        <f>INDEX(t_Base[[W31 2022]:[W40 2022]],MATCH(J$24,t_Base[Local Product brand],0),MATCH($A44,t_Base[[#Headers],[W31 2022]:[W40 2022]],0))</f>
        <v>0</v>
      </c>
      <c r="K44" s="8">
        <f>INDEX(t_Base[[W31 2022]:[W40 2022]],MATCH(K$24,t_Base[Local Product brand],0),MATCH($A44,t_Base[[#Headers],[W31 2022]:[W40 2022]],0))</f>
        <v>0</v>
      </c>
      <c r="L44" s="8">
        <f>INDEX(t_Base[[W31 2022]:[W40 2022]],MATCH(L$24,t_Base[Local Product brand],0),MATCH($A44,t_Base[[#Headers],[W31 2022]:[W40 2022]],0))</f>
        <v>1085.088</v>
      </c>
      <c r="M44" s="8">
        <f>INDEX(t_Base[[W31 2022]:[W40 2022]],MATCH(M$24,t_Base[Local Product brand],0),MATCH($A44,t_Base[[#Headers],[W31 2022]:[W40 2022]],0))</f>
        <v>0</v>
      </c>
    </row>
  </sheetData>
  <pageMargins left="0.7" right="0.7" top="0.75" bottom="0.75" header="0.3" footer="0.3"/>
  <customProperties>
    <customPr name="IbpWorksheetKeyString_GUID" r:id="rId1"/>
  </customPropertie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2792E-55DF-49CB-9224-1C7AC0FFD7FB}">
  <dimension ref="A1:J33"/>
  <sheetViews>
    <sheetView workbookViewId="0">
      <selection activeCell="F27" sqref="F27"/>
    </sheetView>
  </sheetViews>
  <sheetFormatPr baseColWidth="10" defaultRowHeight="14.4" x14ac:dyDescent="0.3"/>
  <sheetData>
    <row r="1" spans="1:10" x14ac:dyDescent="0.3">
      <c r="A1" s="7" t="s">
        <v>21</v>
      </c>
      <c r="B1" s="7" t="str">
        <f>DATA!F1</f>
        <v>W31 2022</v>
      </c>
      <c r="C1" s="7" t="str">
        <f>DATA!G1</f>
        <v>W32 2022</v>
      </c>
      <c r="D1" s="7" t="str">
        <f>DATA!H1</f>
        <v>W33 2022</v>
      </c>
      <c r="E1" s="7" t="str">
        <f>DATA!I1</f>
        <v>W34 2022</v>
      </c>
      <c r="F1" s="7" t="str">
        <f>DATA!J1</f>
        <v>W35 2022</v>
      </c>
      <c r="G1" s="7" t="str">
        <f>DATA!K1</f>
        <v>W36 2022</v>
      </c>
      <c r="H1" s="7" t="str">
        <f>DATA!L1</f>
        <v>W37 2022</v>
      </c>
      <c r="I1" s="7" t="str">
        <f>DATA!M1</f>
        <v>W38 2022</v>
      </c>
      <c r="J1" s="7" t="str">
        <f>DATA!N1</f>
        <v>W39 2022</v>
      </c>
    </row>
    <row r="2" spans="1:10" x14ac:dyDescent="0.3">
      <c r="A2" s="7" t="s">
        <v>7</v>
      </c>
      <c r="B2" s="7">
        <f>SUMIFS(DATA!F:F,DATA!$B:$B,somme.si!$A2)</f>
        <v>302.8</v>
      </c>
      <c r="C2" s="7">
        <f>SUMIFS(DATA!G:G,DATA!$B:$B,somme.si!$A2)</f>
        <v>299.43</v>
      </c>
      <c r="D2" s="7">
        <f>SUMIFS(DATA!H:H,DATA!$B:$B,somme.si!$A2)</f>
        <v>274.72000000000003</v>
      </c>
      <c r="E2" s="7">
        <f>SUMIFS(DATA!I:I,DATA!$B:$B,somme.si!$A2)</f>
        <v>144.24</v>
      </c>
      <c r="F2" s="7">
        <f>SUMIFS(DATA!J:J,DATA!$B:$B,somme.si!$A2)</f>
        <v>24.32</v>
      </c>
      <c r="G2" s="7">
        <f>SUMIFS(DATA!K:K,DATA!$B:$B,somme.si!$A2)</f>
        <v>9.32</v>
      </c>
      <c r="H2" s="7">
        <f>SUMIFS(DATA!L:L,DATA!$B:$B,somme.si!$A2)</f>
        <v>1.92</v>
      </c>
      <c r="I2" s="7">
        <f>SUMIFS(DATA!M:M,DATA!$B:$B,somme.si!$A2)</f>
        <v>0</v>
      </c>
      <c r="J2" s="7">
        <f>SUMIFS(DATA!N:N,DATA!$B:$B,somme.si!$A2)</f>
        <v>0</v>
      </c>
    </row>
    <row r="3" spans="1:10" x14ac:dyDescent="0.3">
      <c r="A3" s="7" t="s">
        <v>8</v>
      </c>
      <c r="B3" s="7">
        <f>SUMIFS(DATA!F:F,DATA!$B:$B,somme.si!$A3)</f>
        <v>4592.3328000000001</v>
      </c>
      <c r="C3" s="7">
        <f>SUMIFS(DATA!G:G,DATA!$B:$B,somme.si!$A3)</f>
        <v>5217.8388000000004</v>
      </c>
      <c r="D3" s="7">
        <f>SUMIFS(DATA!H:H,DATA!$B:$B,somme.si!$A3)</f>
        <v>5292.2232000000004</v>
      </c>
      <c r="E3" s="7">
        <f>SUMIFS(DATA!I:I,DATA!$B:$B,somme.si!$A3)</f>
        <v>3479.8643999999999</v>
      </c>
      <c r="F3" s="7">
        <f>SUMIFS(DATA!J:J,DATA!$B:$B,somme.si!$A3)</f>
        <v>1080.336</v>
      </c>
      <c r="G3" s="7">
        <f>SUMIFS(DATA!K:K,DATA!$B:$B,somme.si!$A3)</f>
        <v>375.42239999999998</v>
      </c>
      <c r="H3" s="7">
        <f>SUMIFS(DATA!L:L,DATA!$B:$B,somme.si!$A3)</f>
        <v>242.0736</v>
      </c>
      <c r="I3" s="7">
        <f>SUMIFS(DATA!M:M,DATA!$B:$B,somme.si!$A3)</f>
        <v>249.6</v>
      </c>
      <c r="J3" s="7">
        <f>SUMIFS(DATA!N:N,DATA!$B:$B,somme.si!$A3)</f>
        <v>312</v>
      </c>
    </row>
    <row r="4" spans="1:10" x14ac:dyDescent="0.3">
      <c r="A4" s="7" t="s">
        <v>9</v>
      </c>
      <c r="B4" s="7">
        <f>SUMIFS(DATA!F:F,DATA!$B:$B,somme.si!$A4)</f>
        <v>464.60399999999998</v>
      </c>
      <c r="C4" s="7">
        <f>SUMIFS(DATA!G:G,DATA!$B:$B,somme.si!$A4)</f>
        <v>934.57248000000004</v>
      </c>
      <c r="D4" s="7">
        <f>SUMIFS(DATA!H:H,DATA!$B:$B,somme.si!$A4)</f>
        <v>523.1712</v>
      </c>
      <c r="E4" s="7">
        <f>SUMIFS(DATA!I:I,DATA!$B:$B,somme.si!$A4)</f>
        <v>272.72399999999999</v>
      </c>
      <c r="F4" s="7">
        <f>SUMIFS(DATA!J:J,DATA!$B:$B,somme.si!$A4)</f>
        <v>46.141919999999999</v>
      </c>
      <c r="G4" s="7">
        <f>SUMIFS(DATA!K:K,DATA!$B:$B,somme.si!$A4)</f>
        <v>17.563199999999998</v>
      </c>
      <c r="H4" s="7">
        <f>SUMIFS(DATA!L:L,DATA!$B:$B,somme.si!$A4)</f>
        <v>6.1128</v>
      </c>
      <c r="I4" s="7">
        <f>SUMIFS(DATA!M:M,DATA!$B:$B,somme.si!$A4)</f>
        <v>0</v>
      </c>
      <c r="J4" s="7">
        <f>SUMIFS(DATA!N:N,DATA!$B:$B,somme.si!$A4)</f>
        <v>0</v>
      </c>
    </row>
    <row r="5" spans="1:10" x14ac:dyDescent="0.3">
      <c r="A5" s="7" t="s">
        <v>18</v>
      </c>
      <c r="B5" s="7">
        <f>SUMIFS(DATA!F:F,DATA!$B:$B,somme.si!$A5)</f>
        <v>0</v>
      </c>
      <c r="C5" s="7">
        <f>SUMIFS(DATA!G:G,DATA!$B:$B,somme.si!$A5)</f>
        <v>0</v>
      </c>
      <c r="D5" s="7">
        <f>SUMIFS(DATA!H:H,DATA!$B:$B,somme.si!$A5)</f>
        <v>0</v>
      </c>
      <c r="E5" s="7">
        <f>SUMIFS(DATA!I:I,DATA!$B:$B,somme.si!$A5)</f>
        <v>0</v>
      </c>
      <c r="F5" s="7">
        <f>SUMIFS(DATA!J:J,DATA!$B:$B,somme.si!$A5)</f>
        <v>0</v>
      </c>
      <c r="G5" s="7">
        <f>SUMIFS(DATA!K:K,DATA!$B:$B,somme.si!$A5)</f>
        <v>0</v>
      </c>
      <c r="H5" s="7">
        <f>SUMIFS(DATA!L:L,DATA!$B:$B,somme.si!$A5)</f>
        <v>0</v>
      </c>
      <c r="I5" s="7">
        <f>SUMIFS(DATA!M:M,DATA!$B:$B,somme.si!$A5)</f>
        <v>0</v>
      </c>
      <c r="J5" s="7">
        <f>SUMIFS(DATA!N:N,DATA!$B:$B,somme.si!$A5)</f>
        <v>0</v>
      </c>
    </row>
    <row r="6" spans="1:10" x14ac:dyDescent="0.3">
      <c r="A6" s="7" t="s">
        <v>10</v>
      </c>
      <c r="B6" s="7">
        <f>SUMIFS(DATA!F:F,DATA!$B:$B,somme.si!$A6)</f>
        <v>9689.64876</v>
      </c>
      <c r="C6" s="7">
        <f>SUMIFS(DATA!G:G,DATA!$B:$B,somme.si!$A6)</f>
        <v>11017.11816</v>
      </c>
      <c r="D6" s="7">
        <f>SUMIFS(DATA!H:H,DATA!$B:$B,somme.si!$A6)</f>
        <v>10397.31372</v>
      </c>
      <c r="E6" s="7">
        <f>SUMIFS(DATA!I:I,DATA!$B:$B,somme.si!$A6)</f>
        <v>10061.706</v>
      </c>
      <c r="F6" s="7">
        <f>SUMIFS(DATA!J:J,DATA!$B:$B,somme.si!$A6)</f>
        <v>4047.2414399999998</v>
      </c>
      <c r="G6" s="7">
        <f>SUMIFS(DATA!K:K,DATA!$B:$B,somme.si!$A6)</f>
        <v>1976.3827200000001</v>
      </c>
      <c r="H6" s="7">
        <f>SUMIFS(DATA!L:L,DATA!$B:$B,somme.si!$A6)</f>
        <v>1497.1048800000001</v>
      </c>
      <c r="I6" s="7">
        <f>SUMIFS(DATA!M:M,DATA!$B:$B,somme.si!$A6)</f>
        <v>680.33280000000002</v>
      </c>
      <c r="J6" s="7">
        <f>SUMIFS(DATA!N:N,DATA!$B:$B,somme.si!$A6)</f>
        <v>332.05919999999998</v>
      </c>
    </row>
    <row r="7" spans="1:10" x14ac:dyDescent="0.3">
      <c r="A7" s="7" t="s">
        <v>11</v>
      </c>
      <c r="B7" s="7">
        <f>SUMIFS(DATA!F:F,DATA!$B:$B,somme.si!$A7)</f>
        <v>5.4450000000000003</v>
      </c>
      <c r="C7" s="7">
        <f>SUMIFS(DATA!G:G,DATA!$B:$B,somme.si!$A7)</f>
        <v>5.4450000000000003</v>
      </c>
      <c r="D7" s="7">
        <f>SUMIFS(DATA!H:H,DATA!$B:$B,somme.si!$A7)</f>
        <v>0</v>
      </c>
      <c r="E7" s="7">
        <f>SUMIFS(DATA!I:I,DATA!$B:$B,somme.si!$A7)</f>
        <v>0</v>
      </c>
      <c r="F7" s="7">
        <f>SUMIFS(DATA!J:J,DATA!$B:$B,somme.si!$A7)</f>
        <v>0</v>
      </c>
      <c r="G7" s="7">
        <f>SUMIFS(DATA!K:K,DATA!$B:$B,somme.si!$A7)</f>
        <v>0</v>
      </c>
      <c r="H7" s="7">
        <f>SUMIFS(DATA!L:L,DATA!$B:$B,somme.si!$A7)</f>
        <v>0</v>
      </c>
      <c r="I7" s="7">
        <f>SUMIFS(DATA!M:M,DATA!$B:$B,somme.si!$A7)</f>
        <v>0</v>
      </c>
      <c r="J7" s="7">
        <f>SUMIFS(DATA!N:N,DATA!$B:$B,somme.si!$A7)</f>
        <v>0</v>
      </c>
    </row>
    <row r="8" spans="1:10" x14ac:dyDescent="0.3">
      <c r="A8" s="7" t="s">
        <v>12</v>
      </c>
      <c r="B8" s="7">
        <f>SUMIFS(DATA!F:F,DATA!$B:$B,somme.si!$A8)</f>
        <v>229.13200000000001</v>
      </c>
      <c r="C8" s="7">
        <f>SUMIFS(DATA!G:G,DATA!$B:$B,somme.si!$A8)</f>
        <v>673.84349999999995</v>
      </c>
      <c r="D8" s="7">
        <f>SUMIFS(DATA!H:H,DATA!$B:$B,somme.si!$A8)</f>
        <v>282.20549999999997</v>
      </c>
      <c r="E8" s="7">
        <f>SUMIFS(DATA!I:I,DATA!$B:$B,somme.si!$A8)</f>
        <v>109.962</v>
      </c>
      <c r="F8" s="7">
        <f>SUMIFS(DATA!J:J,DATA!$B:$B,somme.si!$A8)</f>
        <v>15.497999999999999</v>
      </c>
      <c r="G8" s="7">
        <f>SUMIFS(DATA!K:K,DATA!$B:$B,somme.si!$A8)</f>
        <v>35.253999999999998</v>
      </c>
      <c r="H8" s="7">
        <f>SUMIFS(DATA!L:L,DATA!$B:$B,somme.si!$A8)</f>
        <v>30.654</v>
      </c>
      <c r="I8" s="7">
        <f>SUMIFS(DATA!M:M,DATA!$B:$B,somme.si!$A8)</f>
        <v>58.192</v>
      </c>
      <c r="J8" s="7">
        <f>SUMIFS(DATA!N:N,DATA!$B:$B,somme.si!$A8)</f>
        <v>1.5640000000000001</v>
      </c>
    </row>
    <row r="9" spans="1:10" x14ac:dyDescent="0.3">
      <c r="A9" s="7" t="s">
        <v>13</v>
      </c>
      <c r="B9" s="7">
        <f>SUMIFS(DATA!F:F,DATA!$B:$B,somme.si!$A9)</f>
        <v>5292.7691999999997</v>
      </c>
      <c r="C9" s="7">
        <f>SUMIFS(DATA!G:G,DATA!$B:$B,somme.si!$A9)</f>
        <v>5370.4560000000001</v>
      </c>
      <c r="D9" s="7">
        <f>SUMIFS(DATA!H:H,DATA!$B:$B,somme.si!$A9)</f>
        <v>5179.3667999999998</v>
      </c>
      <c r="E9" s="7">
        <f>SUMIFS(DATA!I:I,DATA!$B:$B,somme.si!$A9)</f>
        <v>2979.8508000000002</v>
      </c>
      <c r="F9" s="7">
        <f>SUMIFS(DATA!J:J,DATA!$B:$B,somme.si!$A9)</f>
        <v>729.53279999999995</v>
      </c>
      <c r="G9" s="7">
        <f>SUMIFS(DATA!K:K,DATA!$B:$B,somme.si!$A9)</f>
        <v>216.91200000000001</v>
      </c>
      <c r="H9" s="7">
        <f>SUMIFS(DATA!L:L,DATA!$B:$B,somme.si!$A9)</f>
        <v>664.86720000000003</v>
      </c>
      <c r="I9" s="7">
        <f>SUMIFS(DATA!M:M,DATA!$B:$B,somme.si!$A9)</f>
        <v>850.47</v>
      </c>
      <c r="J9" s="7">
        <f>SUMIFS(DATA!N:N,DATA!$B:$B,somme.si!$A9)</f>
        <v>391.92</v>
      </c>
    </row>
    <row r="10" spans="1:10" x14ac:dyDescent="0.3">
      <c r="A10" s="7" t="s">
        <v>14</v>
      </c>
      <c r="B10" s="7">
        <f>SUMIFS(DATA!F:F,DATA!$B:$B,somme.si!$A10)</f>
        <v>673.56431999999995</v>
      </c>
      <c r="C10" s="7">
        <f>SUMIFS(DATA!G:G,DATA!$B:$B,somme.si!$A10)</f>
        <v>846.09072000000003</v>
      </c>
      <c r="D10" s="7">
        <f>SUMIFS(DATA!H:H,DATA!$B:$B,somme.si!$A10)</f>
        <v>807.26616000000001</v>
      </c>
      <c r="E10" s="7">
        <f>SUMIFS(DATA!I:I,DATA!$B:$B,somme.si!$A10)</f>
        <v>434.96015999999997</v>
      </c>
      <c r="F10" s="7">
        <f>SUMIFS(DATA!J:J,DATA!$B:$B,somme.si!$A10)</f>
        <v>167.88</v>
      </c>
      <c r="G10" s="7">
        <f>SUMIFS(DATA!K:K,DATA!$B:$B,somme.si!$A10)</f>
        <v>65.024159999999995</v>
      </c>
      <c r="H10" s="7">
        <f>SUMIFS(DATA!L:L,DATA!$B:$B,somme.si!$A10)</f>
        <v>24.648</v>
      </c>
      <c r="I10" s="7">
        <f>SUMIFS(DATA!M:M,DATA!$B:$B,somme.si!$A10)</f>
        <v>0</v>
      </c>
      <c r="J10" s="7">
        <f>SUMIFS(DATA!N:N,DATA!$B:$B,somme.si!$A10)</f>
        <v>0</v>
      </c>
    </row>
    <row r="11" spans="1:10" x14ac:dyDescent="0.3">
      <c r="A11" s="7" t="s">
        <v>15</v>
      </c>
      <c r="B11" s="7">
        <f>SUMIFS(DATA!F:F,DATA!$B:$B,somme.si!$A11)</f>
        <v>949.09199999999998</v>
      </c>
      <c r="C11" s="7">
        <f>SUMIFS(DATA!G:G,DATA!$B:$B,somme.si!$A11)</f>
        <v>984.83425199999999</v>
      </c>
      <c r="D11" s="7">
        <f>SUMIFS(DATA!H:H,DATA!$B:$B,somme.si!$A11)</f>
        <v>914.21199999999999</v>
      </c>
      <c r="E11" s="7">
        <f>SUMIFS(DATA!I:I,DATA!$B:$B,somme.si!$A11)</f>
        <v>853.56</v>
      </c>
      <c r="F11" s="7">
        <f>SUMIFS(DATA!J:J,DATA!$B:$B,somme.si!$A11)</f>
        <v>264.32400000000001</v>
      </c>
      <c r="G11" s="7">
        <f>SUMIFS(DATA!K:K,DATA!$B:$B,somme.si!$A11)</f>
        <v>110.83799999999999</v>
      </c>
      <c r="H11" s="7">
        <f>SUMIFS(DATA!L:L,DATA!$B:$B,somme.si!$A11)</f>
        <v>52.872</v>
      </c>
      <c r="I11" s="7">
        <f>SUMIFS(DATA!M:M,DATA!$B:$B,somme.si!$A11)</f>
        <v>0</v>
      </c>
      <c r="J11" s="7">
        <f>SUMIFS(DATA!N:N,DATA!$B:$B,somme.si!$A11)</f>
        <v>0</v>
      </c>
    </row>
    <row r="12" spans="1:10" x14ac:dyDescent="0.3">
      <c r="A12" s="7" t="s">
        <v>16</v>
      </c>
      <c r="B12" s="7">
        <f>SUMIFS(DATA!F:F,DATA!$B:$B,somme.si!$A12)</f>
        <v>13031.07264</v>
      </c>
      <c r="C12" s="7">
        <f>SUMIFS(DATA!G:G,DATA!$B:$B,somme.si!$A12)</f>
        <v>13285.9488</v>
      </c>
      <c r="D12" s="7">
        <f>SUMIFS(DATA!H:H,DATA!$B:$B,somme.si!$A12)</f>
        <v>12010.190399999999</v>
      </c>
      <c r="E12" s="7">
        <f>SUMIFS(DATA!I:I,DATA!$B:$B,somme.si!$A12)</f>
        <v>9587.3160000000007</v>
      </c>
      <c r="F12" s="7">
        <f>SUMIFS(DATA!J:J,DATA!$B:$B,somme.si!$A12)</f>
        <v>5591.4842879999997</v>
      </c>
      <c r="G12" s="7">
        <f>SUMIFS(DATA!K:K,DATA!$B:$B,somme.si!$A12)</f>
        <v>1625.28</v>
      </c>
      <c r="H12" s="7">
        <f>SUMIFS(DATA!L:L,DATA!$B:$B,somme.si!$A12)</f>
        <v>1255.944</v>
      </c>
      <c r="I12" s="7">
        <f>SUMIFS(DATA!M:M,DATA!$B:$B,somme.si!$A12)</f>
        <v>976.46400000000006</v>
      </c>
      <c r="J12" s="7">
        <f>SUMIFS(DATA!N:N,DATA!$B:$B,somme.si!$A12)</f>
        <v>1085.088</v>
      </c>
    </row>
    <row r="13" spans="1:10" x14ac:dyDescent="0.3">
      <c r="A13" s="7" t="s">
        <v>17</v>
      </c>
      <c r="B13" s="7">
        <f>SUMIFS(DATA!F:F,DATA!$B:$B,somme.si!$A13)</f>
        <v>0</v>
      </c>
      <c r="C13" s="7">
        <f>SUMIFS(DATA!G:G,DATA!$B:$B,somme.si!$A13)</f>
        <v>0</v>
      </c>
      <c r="D13" s="7">
        <f>SUMIFS(DATA!H:H,DATA!$B:$B,somme.si!$A13)</f>
        <v>0</v>
      </c>
      <c r="E13" s="7">
        <f>SUMIFS(DATA!I:I,DATA!$B:$B,somme.si!$A13)</f>
        <v>0</v>
      </c>
      <c r="F13" s="7">
        <f>SUMIFS(DATA!J:J,DATA!$B:$B,somme.si!$A13)</f>
        <v>0</v>
      </c>
      <c r="G13" s="7">
        <f>SUMIFS(DATA!K:K,DATA!$B:$B,somme.si!$A13)</f>
        <v>0</v>
      </c>
      <c r="H13" s="7">
        <f>SUMIFS(DATA!L:L,DATA!$B:$B,somme.si!$A13)</f>
        <v>0</v>
      </c>
      <c r="I13" s="7">
        <f>SUMIFS(DATA!M:M,DATA!$B:$B,somme.si!$A13)</f>
        <v>0</v>
      </c>
      <c r="J13" s="7">
        <f>SUMIFS(DATA!N:N,DATA!$B:$B,somme.si!$A13)</f>
        <v>0</v>
      </c>
    </row>
    <row r="24" spans="1:2" x14ac:dyDescent="0.3">
      <c r="A24" s="6" t="s">
        <v>22</v>
      </c>
      <c r="B24" s="6" t="s">
        <v>23</v>
      </c>
    </row>
    <row r="25" spans="1:2" x14ac:dyDescent="0.3">
      <c r="A25" s="6" t="s">
        <v>0</v>
      </c>
      <c r="B25" s="6">
        <f>SUMIFS(DATA!F:F,DATA!$B:$B,somme.si!$A2)</f>
        <v>302.8</v>
      </c>
    </row>
    <row r="26" spans="1:2" x14ac:dyDescent="0.3">
      <c r="A26" s="6" t="s">
        <v>1</v>
      </c>
      <c r="B26" s="6">
        <f>SUMIFS(DATA!F:F,DATA!$B:$B,somme.si!$A3)</f>
        <v>4592.3328000000001</v>
      </c>
    </row>
    <row r="27" spans="1:2" x14ac:dyDescent="0.3">
      <c r="A27" s="6" t="s">
        <v>2</v>
      </c>
      <c r="B27" s="6">
        <v>274.72000000000003</v>
      </c>
    </row>
    <row r="28" spans="1:2" x14ac:dyDescent="0.3">
      <c r="A28" s="6" t="s">
        <v>3</v>
      </c>
      <c r="B28" s="6">
        <v>144.24</v>
      </c>
    </row>
    <row r="29" spans="1:2" x14ac:dyDescent="0.3">
      <c r="A29" s="6" t="s">
        <v>4</v>
      </c>
      <c r="B29" s="6">
        <v>24.32</v>
      </c>
    </row>
    <row r="30" spans="1:2" x14ac:dyDescent="0.3">
      <c r="A30" s="6" t="s">
        <v>5</v>
      </c>
      <c r="B30" s="6">
        <v>9.32</v>
      </c>
    </row>
    <row r="31" spans="1:2" x14ac:dyDescent="0.3">
      <c r="A31" s="6" t="s">
        <v>6</v>
      </c>
      <c r="B31" s="6">
        <v>1.92</v>
      </c>
    </row>
    <row r="32" spans="1:2" x14ac:dyDescent="0.3">
      <c r="A32" s="6" t="s">
        <v>19</v>
      </c>
      <c r="B32" s="6">
        <v>0</v>
      </c>
    </row>
    <row r="33" spans="1:2" x14ac:dyDescent="0.3">
      <c r="A33" s="6" t="s">
        <v>20</v>
      </c>
      <c r="B33" s="6">
        <v>0</v>
      </c>
    </row>
  </sheetData>
  <pageMargins left="0.7" right="0.7" top="0.75" bottom="0.75" header="0.3" footer="0.3"/>
  <customProperties>
    <customPr name="EpmWorksheetKeyString_GUID" r:id="rId1"/>
    <customPr name="Ibp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somme.si</vt:lpstr>
    </vt:vector>
  </TitlesOfParts>
  <Company>Danone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JoDan</cp:lastModifiedBy>
  <dcterms:created xsi:type="dcterms:W3CDTF">2022-08-14T20:59:55Z</dcterms:created>
  <dcterms:modified xsi:type="dcterms:W3CDTF">2022-08-15T07:59:34Z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bpWorkbookKeyString_GUID">
    <vt:lpwstr>5b561e76-32bc-49e8-b1cd-4f5c78408c9f</vt:lpwstr>
  </property>
</Properties>
</file>