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4C13C8A1-4203-4779-99E1-EABE51FAC4F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2" sheetId="3" r:id="rId1"/>
    <sheet name="fichier test" sheetId="1" r:id="rId2"/>
  </sheets>
  <calcPr calcId="191029"/>
  <pivotCaches>
    <pivotCache cacheId="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  <c r="A8" i="1"/>
  <c r="A9" i="1"/>
  <c r="B8" i="1"/>
  <c r="A1" i="1"/>
  <c r="A2" i="1"/>
  <c r="A3" i="1"/>
  <c r="A6" i="1"/>
  <c r="A7" i="1"/>
  <c r="A10" i="1"/>
  <c r="A13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</calcChain>
</file>

<file path=xl/sharedStrings.xml><?xml version="1.0" encoding="utf-8"?>
<sst xmlns="http://schemas.openxmlformats.org/spreadsheetml/2006/main" count="295" uniqueCount="128">
  <si>
    <t>Kg</t>
  </si>
  <si>
    <t>nom du client au dessus</t>
  </si>
  <si>
    <t>←←exemple</t>
  </si>
  <si>
    <t>decalage somme poid ici</t>
  </si>
  <si>
    <t>repetition</t>
  </si>
  <si>
    <t>Client</t>
  </si>
  <si>
    <t>BL</t>
  </si>
  <si>
    <t>Poids</t>
  </si>
  <si>
    <t>BOUCHERIE HOARAU</t>
  </si>
  <si>
    <t>C.MARKET TROIS MARES CHAR LS</t>
  </si>
  <si>
    <t>C.MARKET TROIS MARES VOL</t>
  </si>
  <si>
    <t>CARREFOUR MARK ST JOSEPH VOLLS</t>
  </si>
  <si>
    <t>CARREFOUR ST BENOIT VOL LS</t>
  </si>
  <si>
    <t>CHARCUTERIE DE LA RENAISSANCE</t>
  </si>
  <si>
    <t>INTERMARK 10EME VOL LS</t>
  </si>
  <si>
    <t>INTERMARK AH TAK TAMPON VOL LS</t>
  </si>
  <si>
    <t>INTERMARK JARDIN D'UGO CHAR LS</t>
  </si>
  <si>
    <t>INTERMARK JARDIN D'UGO CHAR VR</t>
  </si>
  <si>
    <t>INTERMARK JARDIN D'UGO VOL LS</t>
  </si>
  <si>
    <t>LECLERC BRAS PANON CHAR LS</t>
  </si>
  <si>
    <t>LECLERC BRAS PANON VOL LS</t>
  </si>
  <si>
    <t>LECLERC CASERNES TRAIT</t>
  </si>
  <si>
    <t>LECLERC CASERNES VOL LS</t>
  </si>
  <si>
    <t>LECLERC CASERNES VOL VR</t>
  </si>
  <si>
    <t>LECLERC CITRONNELLE CHAR LS</t>
  </si>
  <si>
    <t>LECLERC CITRONNELLE VOL</t>
  </si>
  <si>
    <t>LECLERC POSSESSION CHAR LS</t>
  </si>
  <si>
    <t>LECLERC POSSESSION VOL</t>
  </si>
  <si>
    <t>LP MARECHAL LECLERC CHAR LS</t>
  </si>
  <si>
    <t>LP MARECHAL LECLERC VOL</t>
  </si>
  <si>
    <t>MARCHE U PLAT CAILLOUX CHAR LS</t>
  </si>
  <si>
    <t>MARCHE U PLAT CAILLOUX CHAR VR</t>
  </si>
  <si>
    <t>MARCHE U PLATEAU CAILLOUX VOL</t>
  </si>
  <si>
    <t>MARCHE U TAMPON VOL LS</t>
  </si>
  <si>
    <t>PIZZA PEPETO</t>
  </si>
  <si>
    <t>RESTAURANT ESCALE DES CALUMETS</t>
  </si>
  <si>
    <t>RUN MARKET CHAUDRON CHAR LS</t>
  </si>
  <si>
    <t>RUN MARKET CHAUDRON CHAR VR</t>
  </si>
  <si>
    <t>RUN MARKET CHAUDRON TRAIT</t>
  </si>
  <si>
    <t>RUN MARKET CHAUDRON VOL LS</t>
  </si>
  <si>
    <t>RUN MARKET SAINT ANDRE CHAR LS</t>
  </si>
  <si>
    <t>RUN MARKET SAINT ANDRE CHAR VR</t>
  </si>
  <si>
    <t>RUN MARKET SAINT ANDRE TRAIT</t>
  </si>
  <si>
    <t>RUN MARKET SAINT ANDRE VOL LS</t>
  </si>
  <si>
    <t>SCLF LAW WAI CHAR LS</t>
  </si>
  <si>
    <t>SCLF LAW WAI VOL LS</t>
  </si>
  <si>
    <t>SOUBADOU ESO SAINT PAUL</t>
  </si>
  <si>
    <t>SU ENTRE DEUX CHAR LS</t>
  </si>
  <si>
    <t>SU ENTRE DEUX CHAR VR</t>
  </si>
  <si>
    <t>SU ENTRE DEUX VOL</t>
  </si>
  <si>
    <t>SU LAW WAI LA PLAINE VOL LS</t>
  </si>
  <si>
    <t>SUPER CHANE FAT</t>
  </si>
  <si>
    <t>SUPER U AH SOON 14EME CHAR VR</t>
  </si>
  <si>
    <t>SUPER U AH SOON 14EME VOL</t>
  </si>
  <si>
    <t>SUPER U CHANE FAT CHAR LS</t>
  </si>
  <si>
    <t>SUPER U CHANE FAT VOL</t>
  </si>
  <si>
    <t>SUPER U LE PORT CHAR VR</t>
  </si>
  <si>
    <t>SUPER U LE PORT VOL</t>
  </si>
  <si>
    <t>SUPER U PETITE ILE CHAR LS</t>
  </si>
  <si>
    <t>SUPER U PETITE ILE CHAR VRC</t>
  </si>
  <si>
    <t>SUPER U PETITE ILE VOL LS</t>
  </si>
  <si>
    <t>SUPER U TERRE SAINTE VOL</t>
  </si>
  <si>
    <t>SUPER U VINCENDO VOL</t>
  </si>
  <si>
    <t>SUPERETTE FLC</t>
  </si>
  <si>
    <t>U EXPRESS PLAINE PALMISTES CVR</t>
  </si>
  <si>
    <t>U EXPRESS PLAINE PALMISTES VOL</t>
  </si>
  <si>
    <t>VAVANG'ART</t>
  </si>
  <si>
    <t>Total général</t>
  </si>
  <si>
    <t xml:space="preserve">Poids </t>
  </si>
  <si>
    <t>Total BOUCHERIE HOARAU</t>
  </si>
  <si>
    <t>Total C.MARKET TROIS MARES CHAR LS</t>
  </si>
  <si>
    <t>Total C.MARKET TROIS MARES VOL</t>
  </si>
  <si>
    <t>Total CARREFOUR MARK ST JOSEPH VOLLS</t>
  </si>
  <si>
    <t>Total CARREFOUR ST BENOIT VOL LS</t>
  </si>
  <si>
    <t>Total CHARCUTERIE DE LA RENAISSANCE</t>
  </si>
  <si>
    <t>Total INTERMARK 10EME VOL LS</t>
  </si>
  <si>
    <t>Total INTERMARK AH TAK TAMPON VOL LS</t>
  </si>
  <si>
    <t>Total INTERMARK JARDIN D'UGO CHAR LS</t>
  </si>
  <si>
    <t>Total INTERMARK JARDIN D'UGO CHAR VR</t>
  </si>
  <si>
    <t>Total INTERMARK JARDIN D'UGO VOL LS</t>
  </si>
  <si>
    <t>Total LECLERC BRAS PANON CHAR LS</t>
  </si>
  <si>
    <t>Total LECLERC BRAS PANON VOL LS</t>
  </si>
  <si>
    <t>Total LECLERC CASERNES TRAIT</t>
  </si>
  <si>
    <t>Total LECLERC CASERNES VOL LS</t>
  </si>
  <si>
    <t>Total LECLERC CASERNES VOL VR</t>
  </si>
  <si>
    <t>Total LECLERC CITRONNELLE CHAR LS</t>
  </si>
  <si>
    <t>Total LECLERC CITRONNELLE VOL</t>
  </si>
  <si>
    <t>Total LECLERC POSSESSION CHAR LS</t>
  </si>
  <si>
    <t>Total LECLERC POSSESSION VOL</t>
  </si>
  <si>
    <t>Total LP MARECHAL LECLERC CHAR LS</t>
  </si>
  <si>
    <t>Total LP MARECHAL LECLERC VOL</t>
  </si>
  <si>
    <t>Total MARCHE U PLAT CAILLOUX CHAR LS</t>
  </si>
  <si>
    <t>Total MARCHE U PLAT CAILLOUX CHAR VR</t>
  </si>
  <si>
    <t>Total MARCHE U PLATEAU CAILLOUX VOL</t>
  </si>
  <si>
    <t>Total MARCHE U TAMPON VOL LS</t>
  </si>
  <si>
    <t>Total PIZZA PEPETO</t>
  </si>
  <si>
    <t>Total RESTAURANT ESCALE DES CALUMETS</t>
  </si>
  <si>
    <t>Total RUN MARKET CHAUDRON CHAR LS</t>
  </si>
  <si>
    <t>Total RUN MARKET CHAUDRON CHAR VR</t>
  </si>
  <si>
    <t>Total RUN MARKET CHAUDRON TRAIT</t>
  </si>
  <si>
    <t>Total RUN MARKET CHAUDRON VOL LS</t>
  </si>
  <si>
    <t>Total RUN MARKET SAINT ANDRE CHAR LS</t>
  </si>
  <si>
    <t>Total RUN MARKET SAINT ANDRE CHAR VR</t>
  </si>
  <si>
    <t>Total RUN MARKET SAINT ANDRE TRAIT</t>
  </si>
  <si>
    <t>Total RUN MARKET SAINT ANDRE VOL LS</t>
  </si>
  <si>
    <t>Total SCLF LAW WAI CHAR LS</t>
  </si>
  <si>
    <t>Total SCLF LAW WAI VOL LS</t>
  </si>
  <si>
    <t>Total SOUBADOU ESO SAINT PAUL</t>
  </si>
  <si>
    <t>Total SU ENTRE DEUX CHAR LS</t>
  </si>
  <si>
    <t>Total SU ENTRE DEUX CHAR VR</t>
  </si>
  <si>
    <t>Total SU ENTRE DEUX VOL</t>
  </si>
  <si>
    <t>Total SU LAW WAI LA PLAINE VOL LS</t>
  </si>
  <si>
    <t>Total SUPER CHANE FAT</t>
  </si>
  <si>
    <t>Total SUPER U AH SOON 14EME CHAR VR</t>
  </si>
  <si>
    <t>Total SUPER U AH SOON 14EME VOL</t>
  </si>
  <si>
    <t>Total SUPER U CHANE FAT CHAR LS</t>
  </si>
  <si>
    <t>Total SUPER U CHANE FAT VOL</t>
  </si>
  <si>
    <t>Total SUPER U LE PORT CHAR VR</t>
  </si>
  <si>
    <t>Total SUPER U LE PORT VOL</t>
  </si>
  <si>
    <t>Total SUPER U PETITE ILE CHAR LS</t>
  </si>
  <si>
    <t>Total SUPER U PETITE ILE CHAR VRC</t>
  </si>
  <si>
    <t>Total SUPER U PETITE ILE VOL LS</t>
  </si>
  <si>
    <t>Total SUPER U TERRE SAINTE VOL</t>
  </si>
  <si>
    <t>Total SUPER U VINCENDO VOL</t>
  </si>
  <si>
    <t>Total SUPERETTE FLC</t>
  </si>
  <si>
    <t>Total U EXPRESS PLAINE PALMISTES CVR</t>
  </si>
  <si>
    <t>Total U EXPRESS PLAINE PALMISTES VOL</t>
  </si>
  <si>
    <t>Total VAVANG'ART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</si>
</sst>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33" borderId="0" xfId="0" applyFill="1"/>
    <xf numFmtId="0" fontId="18" fillId="34" borderId="0" xfId="0" applyFont="1" applyFill="1"/>
    <xf numFmtId="0" fontId="0" fillId="34" borderId="0" xfId="0" applyFill="1"/>
    <xf numFmtId="0" fontId="19" fillId="0" borderId="0" xfId="0" applyFont="1"/>
    <xf numFmtId="0" fontId="19" fillId="0" borderId="0" xfId="0" applyFont="1" applyAlignment="1">
      <alignment horizontal="right" vertical="center" indent="1"/>
    </xf>
    <xf numFmtId="4" fontId="19" fillId="0" borderId="0" xfId="0" applyNumberFormat="1" applyFont="1" applyAlignment="1">
      <alignment horizontal="right" vertical="center" indent="1"/>
    </xf>
    <xf numFmtId="0" fontId="19" fillId="0" borderId="0" xfId="0" pivotButton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pivotButton="1" applyFont="1" applyAlignment="1">
      <alignment horizontal="left" vertical="center" indent="1"/>
    </xf>
    <xf numFmtId="0" fontId="19" fillId="0" borderId="0" xfId="0" applyFont="1" applyAlignment="1">
      <alignment horizontal="left" vertical="center" inden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37">
    <dxf>
      <alignment horizontal="center"/>
    </dxf>
    <dxf>
      <alignment vertical="center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center"/>
    </dxf>
    <dxf>
      <alignment vertical="center"/>
    </dxf>
    <dxf>
      <alignment horizontal="left" vertical="center" indent="1"/>
    </dxf>
    <dxf>
      <alignment horizontal="left" vertical="center" indent="1"/>
    </dxf>
    <dxf>
      <alignment horizontal="left" vertical="center" indent="1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right" vertical="center" indent="1"/>
    </dxf>
    <dxf>
      <alignment horizontal="right" vertical="center" indent="1"/>
    </dxf>
    <dxf>
      <alignment horizontal="center"/>
    </dxf>
    <dxf>
      <alignment horizontal="right" vertical="center" indent="1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oDan" refreshedDate="44742.284740393516" createdVersion="7" refreshedVersion="7" minRefreshableVersion="3" recordCount="79" xr:uid="{7239EEDF-4492-4DCC-A651-B41899CE0C1B}">
  <cacheSource type="worksheet">
    <worksheetSource ref="A15:C94" sheet="fichier test"/>
  </cacheSource>
  <cacheFields count="3">
    <cacheField name="Client" numFmtId="0">
      <sharedItems count="59">
        <s v="SU ENTRE DEUX VOL"/>
        <s v="SU ENTRE DEUX CHAR LS"/>
        <s v="SU ENTRE DEUX CHAR VR"/>
        <s v="SUPER U AH SOON 14EME VOL"/>
        <s v="SUPER U AH SOON 14EME CHAR VR"/>
        <s v="SUPER U LE PORT VOL"/>
        <s v="SUPER U LE PORT CHAR VR"/>
        <s v="SU LAW WAI LA PLAINE VOL LS"/>
        <s v="SUPER U VINCENDO VOL"/>
        <s v="U EXPRESS PLAINE PALMISTES VOL"/>
        <s v="U EXPRESS PLAINE PALMISTES CVR"/>
        <s v="RUN MARKET CHAUDRON VOL LS"/>
        <s v="RUN MARKET CHAUDRON CHAR LS"/>
        <s v="RUN MARKET CHAUDRON CHAR VR"/>
        <s v="RUN MARKET CHAUDRON TRAIT"/>
        <s v="RUN MARKET SAINT ANDRE VOL LS"/>
        <s v="RUN MARKET SAINT ANDRE CHAR LS"/>
        <s v="RUN MARKET SAINT ANDRE CHAR VR"/>
        <s v="RUN MARKET SAINT ANDRE TRAIT"/>
        <s v="INTERMARK JARDIN D'UGO VOL LS"/>
        <s v="INTERMARK JARDIN D'UGO CHAR LS"/>
        <s v="INTERMARK JARDIN D'UGO CHAR VR"/>
        <s v="SUPERETTE FLC"/>
        <s v="PIZZA PEPETO"/>
        <s v="RESTAURANT ESCALE DES CALUMETS"/>
        <s v="BOUCHERIE HOARAU"/>
        <s v="CHARCUTERIE DE LA RENAISSANCE"/>
        <s v="SOUBADOU ESO SAINT PAUL"/>
        <s v="C.MARKET TROIS MARES VOL"/>
        <s v="C.MARKET TROIS MARES CHAR LS"/>
        <s v="CARREFOUR ST BENOIT VOL LS"/>
        <s v="SUPER U CHANE FAT VOL"/>
        <s v="SUPER U CHANE FAT CHAR LS"/>
        <s v="MARCHE U TAMPON VOL LS"/>
        <s v="MARCHE U PLATEAU CAILLOUX VOL"/>
        <s v="MARCHE U PLAT CAILLOUX CHAR LS"/>
        <s v="MARCHE U PLAT CAILLOUX CHAR VR"/>
        <s v="LECLERC POSSESSION VOL"/>
        <s v="LECLERC POSSESSION CHAR LS"/>
        <s v="LECLERC CITRONNELLE VOL"/>
        <s v="LECLERC CITRONNELLE CHAR LS"/>
        <s v="LP MARECHAL LECLERC VOL"/>
        <s v="LP MARECHAL LECLERC CHAR LS"/>
        <s v="SCLF LAW WAI VOL LS"/>
        <s v="SCLF LAW WAI CHAR LS"/>
        <s v="INTERMARK AH TAK TAMPON VOL LS"/>
        <s v="LECLERC BRAS PANON VOL LS"/>
        <s v="LECLERC BRAS PANON CHAR LS"/>
        <s v="SUPER U PETITE ILE VOL LS"/>
        <s v="SUPER U PETITE ILE CHAR LS"/>
        <s v="SUPER U PETITE ILE CHAR VRC"/>
        <s v="SUPER U TERRE SAINTE VOL"/>
        <s v="INTERMARK 10EME VOL LS"/>
        <s v="CARREFOUR MARK ST JOSEPH VOLLS"/>
        <s v="LECLERC CASERNES VOL LS"/>
        <s v="LECLERC CASERNES VOL VR"/>
        <s v="LECLERC CASERNES TRAIT"/>
        <s v="SUPER CHANE FAT"/>
        <s v="VAVANG'ART"/>
      </sharedItems>
    </cacheField>
    <cacheField name="BL" numFmtId="0">
      <sharedItems containsSemiMixedTypes="0" containsString="0" containsNumber="1" containsInteger="1" minValue="1315879" maxValue="1316220" count="79">
        <n v="1316152"/>
        <n v="1316153"/>
        <n v="1316155"/>
        <n v="1316154"/>
        <n v="1316186"/>
        <n v="1316187"/>
        <n v="1316046"/>
        <n v="1316175"/>
        <n v="1316176"/>
        <n v="1316092"/>
        <n v="1316170"/>
        <n v="1316173"/>
        <n v="1316149"/>
        <n v="1316151"/>
        <n v="1316179"/>
        <n v="1316150"/>
        <n v="1316093"/>
        <n v="1315920"/>
        <n v="1316171"/>
        <n v="1316185"/>
        <n v="1316178"/>
        <n v="1316094"/>
        <n v="1316172"/>
        <n v="1316184"/>
        <n v="1316180"/>
        <n v="1316181"/>
        <n v="1316190"/>
        <n v="1315911"/>
        <n v="1316168"/>
        <n v="1316193"/>
        <n v="1316191"/>
        <n v="1316133"/>
        <n v="1316192"/>
        <n v="1316177"/>
        <n v="1316047"/>
        <n v="1316197"/>
        <n v="1316095"/>
        <n v="1315879"/>
        <n v="1315941"/>
        <n v="1316119"/>
        <n v="1316106"/>
        <n v="1316208"/>
        <n v="1316128"/>
        <n v="1315918"/>
        <n v="1316217"/>
        <n v="1316218"/>
        <n v="1316209"/>
        <n v="1316210"/>
        <n v="1316211"/>
        <n v="1316096"/>
        <n v="1316195"/>
        <n v="1315880"/>
        <n v="1316196"/>
        <n v="1316204"/>
        <n v="1316207"/>
        <n v="1315881"/>
        <n v="1316206"/>
        <n v="1316220"/>
        <n v="1316194"/>
        <n v="1316107"/>
        <n v="1316215"/>
        <n v="1316216"/>
        <n v="1316205"/>
        <n v="1316097"/>
        <n v="1315882"/>
        <n v="1316203"/>
        <n v="1316212"/>
        <n v="1315897"/>
        <n v="1316213"/>
        <n v="1316198"/>
        <n v="1316199"/>
        <n v="1316219"/>
        <n v="1316200"/>
        <n v="1316201"/>
        <n v="1316120"/>
        <n v="1316202"/>
        <n v="1316214"/>
        <n v="1316138"/>
        <n v="1316137"/>
      </sharedItems>
    </cacheField>
    <cacheField name="Poids" numFmtId="0">
      <sharedItems containsString="0" containsBlank="1" containsNumber="1" minValue="0.75" maxValue="1161.6400000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">
  <r>
    <x v="0"/>
    <x v="0"/>
    <n v="94.58"/>
  </r>
  <r>
    <x v="0"/>
    <x v="1"/>
    <n v="14.1"/>
  </r>
  <r>
    <x v="1"/>
    <x v="2"/>
    <n v="6.75"/>
  </r>
  <r>
    <x v="2"/>
    <x v="3"/>
    <n v="1.53"/>
  </r>
  <r>
    <x v="3"/>
    <x v="4"/>
    <n v="64.08"/>
  </r>
  <r>
    <x v="4"/>
    <x v="5"/>
    <n v="4"/>
  </r>
  <r>
    <x v="5"/>
    <x v="6"/>
    <m/>
  </r>
  <r>
    <x v="5"/>
    <x v="7"/>
    <n v="61.9"/>
  </r>
  <r>
    <x v="6"/>
    <x v="8"/>
    <n v="4"/>
  </r>
  <r>
    <x v="7"/>
    <x v="9"/>
    <n v="59.98"/>
  </r>
  <r>
    <x v="8"/>
    <x v="10"/>
    <n v="148.55000000000001"/>
  </r>
  <r>
    <x v="8"/>
    <x v="11"/>
    <n v="146.63999999999999"/>
  </r>
  <r>
    <x v="9"/>
    <x v="12"/>
    <n v="8.65"/>
  </r>
  <r>
    <x v="9"/>
    <x v="13"/>
    <n v="127.54"/>
  </r>
  <r>
    <x v="9"/>
    <x v="14"/>
    <n v="7.65"/>
  </r>
  <r>
    <x v="10"/>
    <x v="15"/>
    <n v="19.100000000000001"/>
  </r>
  <r>
    <x v="11"/>
    <x v="16"/>
    <n v="173.95"/>
  </r>
  <r>
    <x v="12"/>
    <x v="17"/>
    <n v="3.75"/>
  </r>
  <r>
    <x v="12"/>
    <x v="18"/>
    <n v="3"/>
  </r>
  <r>
    <x v="13"/>
    <x v="19"/>
    <n v="15.25"/>
  </r>
  <r>
    <x v="14"/>
    <x v="20"/>
    <n v="55.06"/>
  </r>
  <r>
    <x v="15"/>
    <x v="21"/>
    <n v="224.31"/>
  </r>
  <r>
    <x v="16"/>
    <x v="22"/>
    <n v="21.65"/>
  </r>
  <r>
    <x v="17"/>
    <x v="23"/>
    <n v="4.2699999999999996"/>
  </r>
  <r>
    <x v="18"/>
    <x v="24"/>
    <n v="27.39"/>
  </r>
  <r>
    <x v="18"/>
    <x v="25"/>
    <n v="46.14"/>
  </r>
  <r>
    <x v="19"/>
    <x v="26"/>
    <n v="55.12"/>
  </r>
  <r>
    <x v="20"/>
    <x v="27"/>
    <n v="19.600000000000001"/>
  </r>
  <r>
    <x v="21"/>
    <x v="28"/>
    <n v="7.33"/>
  </r>
  <r>
    <x v="22"/>
    <x v="29"/>
    <n v="33.590000000000003"/>
  </r>
  <r>
    <x v="23"/>
    <x v="30"/>
    <n v="17.100000000000001"/>
  </r>
  <r>
    <x v="24"/>
    <x v="31"/>
    <n v="37.75"/>
  </r>
  <r>
    <x v="25"/>
    <x v="32"/>
    <n v="75.599999999999994"/>
  </r>
  <r>
    <x v="26"/>
    <x v="33"/>
    <n v="32.869999999999997"/>
  </r>
  <r>
    <x v="27"/>
    <x v="34"/>
    <n v="25.77"/>
  </r>
  <r>
    <x v="28"/>
    <x v="35"/>
    <n v="38.049999999999997"/>
  </r>
  <r>
    <x v="28"/>
    <x v="36"/>
    <n v="26.35"/>
  </r>
  <r>
    <x v="29"/>
    <x v="37"/>
    <n v="30.8"/>
  </r>
  <r>
    <x v="30"/>
    <x v="38"/>
    <n v="60.18"/>
  </r>
  <r>
    <x v="30"/>
    <x v="39"/>
    <n v="202.5"/>
  </r>
  <r>
    <x v="30"/>
    <x v="40"/>
    <n v="242.99"/>
  </r>
  <r>
    <x v="30"/>
    <x v="41"/>
    <n v="10.47"/>
  </r>
  <r>
    <x v="31"/>
    <x v="42"/>
    <n v="114.97"/>
  </r>
  <r>
    <x v="32"/>
    <x v="43"/>
    <n v="5.0999999999999996"/>
  </r>
  <r>
    <x v="33"/>
    <x v="44"/>
    <n v="14.46"/>
  </r>
  <r>
    <x v="33"/>
    <x v="45"/>
    <n v="35.229999999999997"/>
  </r>
  <r>
    <x v="34"/>
    <x v="46"/>
    <n v="47.07"/>
  </r>
  <r>
    <x v="35"/>
    <x v="47"/>
    <n v="6.3"/>
  </r>
  <r>
    <x v="36"/>
    <x v="48"/>
    <n v="6.47"/>
  </r>
  <r>
    <x v="37"/>
    <x v="49"/>
    <n v="77.540000000000006"/>
  </r>
  <r>
    <x v="37"/>
    <x v="50"/>
    <n v="7.55"/>
  </r>
  <r>
    <x v="38"/>
    <x v="51"/>
    <n v="8.35"/>
  </r>
  <r>
    <x v="39"/>
    <x v="52"/>
    <n v="2.37"/>
  </r>
  <r>
    <x v="39"/>
    <x v="53"/>
    <n v="127.44"/>
  </r>
  <r>
    <x v="39"/>
    <x v="54"/>
    <n v="4.83"/>
  </r>
  <r>
    <x v="40"/>
    <x v="55"/>
    <n v="8.8000000000000007"/>
  </r>
  <r>
    <x v="40"/>
    <x v="56"/>
    <n v="0.75"/>
  </r>
  <r>
    <x v="41"/>
    <x v="57"/>
    <n v="68.77"/>
  </r>
  <r>
    <x v="42"/>
    <x v="58"/>
    <n v="16.850000000000001"/>
  </r>
  <r>
    <x v="43"/>
    <x v="59"/>
    <n v="34.450000000000003"/>
  </r>
  <r>
    <x v="43"/>
    <x v="60"/>
    <n v="1.75"/>
  </r>
  <r>
    <x v="44"/>
    <x v="61"/>
    <n v="1.5"/>
  </r>
  <r>
    <x v="45"/>
    <x v="62"/>
    <n v="38.56"/>
  </r>
  <r>
    <x v="46"/>
    <x v="63"/>
    <n v="191.08"/>
  </r>
  <r>
    <x v="47"/>
    <x v="64"/>
    <n v="0.75"/>
  </r>
  <r>
    <x v="47"/>
    <x v="65"/>
    <n v="0.75"/>
  </r>
  <r>
    <x v="48"/>
    <x v="66"/>
    <n v="94.4"/>
  </r>
  <r>
    <x v="49"/>
    <x v="67"/>
    <n v="15.35"/>
  </r>
  <r>
    <x v="50"/>
    <x v="68"/>
    <n v="9.2200000000000006"/>
  </r>
  <r>
    <x v="51"/>
    <x v="69"/>
    <n v="45.22"/>
  </r>
  <r>
    <x v="51"/>
    <x v="70"/>
    <n v="5.28"/>
  </r>
  <r>
    <x v="52"/>
    <x v="71"/>
    <n v="14.31"/>
  </r>
  <r>
    <x v="53"/>
    <x v="72"/>
    <n v="15.42"/>
  </r>
  <r>
    <x v="53"/>
    <x v="73"/>
    <n v="18.77"/>
  </r>
  <r>
    <x v="54"/>
    <x v="74"/>
    <n v="1161.6400000000001"/>
  </r>
  <r>
    <x v="55"/>
    <x v="75"/>
    <n v="211.57"/>
  </r>
  <r>
    <x v="56"/>
    <x v="76"/>
    <n v="286.47000000000003"/>
  </r>
  <r>
    <x v="57"/>
    <x v="77"/>
    <n v="4.0199999999999996"/>
  </r>
  <r>
    <x v="58"/>
    <x v="78"/>
    <n v="8.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CFDD74-CEDA-4D58-9EAD-67C5F3F829AE}" name="Tableau croisé dynamique2" cacheId="5" applyNumberFormats="0" applyBorderFormats="0" applyFontFormats="0" applyPatternFormats="0" applyAlignmentFormats="0" applyWidthHeightFormats="1" dataCaption="Valeurs" updatedVersion="7" minRefreshableVersion="3" showDrill="0" itemPrintTitles="1" createdVersion="7" indent="0" compact="0" compactData="0" multipleFieldFilters="0">
  <location ref="B3:D142" firstHeaderRow="1" firstDataRow="1" firstDataCol="2"/>
  <pivotFields count="3">
    <pivotField axis="axisRow" compact="0" outline="0" subtotalTop="0" showAll="0">
      <items count="60">
        <item x="25"/>
        <item x="29"/>
        <item x="28"/>
        <item x="53"/>
        <item x="30"/>
        <item x="26"/>
        <item x="52"/>
        <item x="45"/>
        <item x="20"/>
        <item x="21"/>
        <item x="19"/>
        <item x="47"/>
        <item x="46"/>
        <item x="56"/>
        <item x="54"/>
        <item x="55"/>
        <item x="40"/>
        <item x="39"/>
        <item x="38"/>
        <item x="37"/>
        <item x="42"/>
        <item x="41"/>
        <item x="35"/>
        <item x="36"/>
        <item x="34"/>
        <item x="33"/>
        <item x="23"/>
        <item x="24"/>
        <item x="12"/>
        <item x="13"/>
        <item x="14"/>
        <item x="11"/>
        <item x="16"/>
        <item x="17"/>
        <item x="18"/>
        <item x="15"/>
        <item x="44"/>
        <item x="43"/>
        <item x="27"/>
        <item x="1"/>
        <item x="2"/>
        <item x="0"/>
        <item x="7"/>
        <item x="57"/>
        <item x="4"/>
        <item x="3"/>
        <item x="32"/>
        <item x="31"/>
        <item x="6"/>
        <item x="5"/>
        <item x="49"/>
        <item x="50"/>
        <item x="48"/>
        <item x="51"/>
        <item x="8"/>
        <item x="22"/>
        <item x="10"/>
        <item x="9"/>
        <item x="58"/>
        <item t="default"/>
      </items>
    </pivotField>
    <pivotField axis="axisRow" compact="0" outline="0" subtotalTop="0" showAll="0">
      <items count="80">
        <item x="37"/>
        <item x="51"/>
        <item x="55"/>
        <item x="64"/>
        <item x="67"/>
        <item x="27"/>
        <item x="43"/>
        <item x="17"/>
        <item x="38"/>
        <item x="6"/>
        <item x="34"/>
        <item x="9"/>
        <item x="16"/>
        <item x="21"/>
        <item x="36"/>
        <item x="49"/>
        <item x="63"/>
        <item x="40"/>
        <item x="59"/>
        <item x="39"/>
        <item x="74"/>
        <item x="42"/>
        <item x="31"/>
        <item x="78"/>
        <item x="77"/>
        <item x="12"/>
        <item x="15"/>
        <item x="13"/>
        <item x="0"/>
        <item x="1"/>
        <item x="3"/>
        <item x="2"/>
        <item x="28"/>
        <item x="10"/>
        <item x="18"/>
        <item x="22"/>
        <item x="11"/>
        <item x="7"/>
        <item x="8"/>
        <item x="33"/>
        <item x="20"/>
        <item x="14"/>
        <item x="24"/>
        <item x="25"/>
        <item x="23"/>
        <item x="19"/>
        <item x="4"/>
        <item x="5"/>
        <item x="26"/>
        <item x="30"/>
        <item x="32"/>
        <item x="29"/>
        <item x="58"/>
        <item x="50"/>
        <item x="52"/>
        <item x="35"/>
        <item x="69"/>
        <item x="70"/>
        <item x="72"/>
        <item x="73"/>
        <item x="75"/>
        <item x="65"/>
        <item x="53"/>
        <item x="62"/>
        <item x="56"/>
        <item x="54"/>
        <item x="41"/>
        <item x="46"/>
        <item x="47"/>
        <item x="48"/>
        <item x="66"/>
        <item x="68"/>
        <item x="76"/>
        <item x="60"/>
        <item x="61"/>
        <item x="44"/>
        <item x="45"/>
        <item x="71"/>
        <item x="57"/>
        <item t="default"/>
      </items>
    </pivotField>
    <pivotField dataField="1" compact="0" outline="0" subtotalTop="0" showAll="0"/>
  </pivotFields>
  <rowFields count="2">
    <field x="0"/>
    <field x="1"/>
  </rowFields>
  <rowItems count="139">
    <i>
      <x/>
      <x v="50"/>
    </i>
    <i t="default">
      <x/>
    </i>
    <i>
      <x v="1"/>
      <x/>
    </i>
    <i t="default">
      <x v="1"/>
    </i>
    <i>
      <x v="2"/>
      <x v="14"/>
    </i>
    <i r="1">
      <x v="55"/>
    </i>
    <i t="default">
      <x v="2"/>
    </i>
    <i>
      <x v="3"/>
      <x v="58"/>
    </i>
    <i r="1">
      <x v="59"/>
    </i>
    <i t="default">
      <x v="3"/>
    </i>
    <i>
      <x v="4"/>
      <x v="8"/>
    </i>
    <i r="1">
      <x v="17"/>
    </i>
    <i r="1">
      <x v="19"/>
    </i>
    <i r="1">
      <x v="66"/>
    </i>
    <i t="default">
      <x v="4"/>
    </i>
    <i>
      <x v="5"/>
      <x v="39"/>
    </i>
    <i t="default">
      <x v="5"/>
    </i>
    <i>
      <x v="6"/>
      <x v="77"/>
    </i>
    <i t="default">
      <x v="6"/>
    </i>
    <i>
      <x v="7"/>
      <x v="63"/>
    </i>
    <i t="default">
      <x v="7"/>
    </i>
    <i>
      <x v="8"/>
      <x v="5"/>
    </i>
    <i t="default">
      <x v="8"/>
    </i>
    <i>
      <x v="9"/>
      <x v="32"/>
    </i>
    <i t="default">
      <x v="9"/>
    </i>
    <i>
      <x v="10"/>
      <x v="48"/>
    </i>
    <i t="default">
      <x v="10"/>
    </i>
    <i>
      <x v="11"/>
      <x v="3"/>
    </i>
    <i r="1">
      <x v="61"/>
    </i>
    <i t="default">
      <x v="11"/>
    </i>
    <i>
      <x v="12"/>
      <x v="16"/>
    </i>
    <i t="default">
      <x v="12"/>
    </i>
    <i>
      <x v="13"/>
      <x v="72"/>
    </i>
    <i t="default">
      <x v="13"/>
    </i>
    <i>
      <x v="14"/>
      <x v="20"/>
    </i>
    <i t="default">
      <x v="14"/>
    </i>
    <i>
      <x v="15"/>
      <x v="60"/>
    </i>
    <i t="default">
      <x v="15"/>
    </i>
    <i>
      <x v="16"/>
      <x v="2"/>
    </i>
    <i r="1">
      <x v="64"/>
    </i>
    <i t="default">
      <x v="16"/>
    </i>
    <i>
      <x v="17"/>
      <x v="54"/>
    </i>
    <i r="1">
      <x v="62"/>
    </i>
    <i r="1">
      <x v="65"/>
    </i>
    <i t="default">
      <x v="17"/>
    </i>
    <i>
      <x v="18"/>
      <x v="1"/>
    </i>
    <i t="default">
      <x v="18"/>
    </i>
    <i>
      <x v="19"/>
      <x v="15"/>
    </i>
    <i r="1">
      <x v="53"/>
    </i>
    <i t="default">
      <x v="19"/>
    </i>
    <i>
      <x v="20"/>
      <x v="52"/>
    </i>
    <i t="default">
      <x v="20"/>
    </i>
    <i>
      <x v="21"/>
      <x v="78"/>
    </i>
    <i t="default">
      <x v="21"/>
    </i>
    <i>
      <x v="22"/>
      <x v="68"/>
    </i>
    <i t="default">
      <x v="22"/>
    </i>
    <i>
      <x v="23"/>
      <x v="69"/>
    </i>
    <i t="default">
      <x v="23"/>
    </i>
    <i>
      <x v="24"/>
      <x v="67"/>
    </i>
    <i t="default">
      <x v="24"/>
    </i>
    <i>
      <x v="25"/>
      <x v="75"/>
    </i>
    <i r="1">
      <x v="76"/>
    </i>
    <i t="default">
      <x v="25"/>
    </i>
    <i>
      <x v="26"/>
      <x v="49"/>
    </i>
    <i t="default">
      <x v="26"/>
    </i>
    <i>
      <x v="27"/>
      <x v="22"/>
    </i>
    <i t="default">
      <x v="27"/>
    </i>
    <i>
      <x v="28"/>
      <x v="7"/>
    </i>
    <i r="1">
      <x v="34"/>
    </i>
    <i t="default">
      <x v="28"/>
    </i>
    <i>
      <x v="29"/>
      <x v="45"/>
    </i>
    <i t="default">
      <x v="29"/>
    </i>
    <i>
      <x v="30"/>
      <x v="40"/>
    </i>
    <i t="default">
      <x v="30"/>
    </i>
    <i>
      <x v="31"/>
      <x v="12"/>
    </i>
    <i t="default">
      <x v="31"/>
    </i>
    <i>
      <x v="32"/>
      <x v="35"/>
    </i>
    <i t="default">
      <x v="32"/>
    </i>
    <i>
      <x v="33"/>
      <x v="44"/>
    </i>
    <i t="default">
      <x v="33"/>
    </i>
    <i>
      <x v="34"/>
      <x v="42"/>
    </i>
    <i r="1">
      <x v="43"/>
    </i>
    <i t="default">
      <x v="34"/>
    </i>
    <i>
      <x v="35"/>
      <x v="13"/>
    </i>
    <i t="default">
      <x v="35"/>
    </i>
    <i>
      <x v="36"/>
      <x v="74"/>
    </i>
    <i t="default">
      <x v="36"/>
    </i>
    <i>
      <x v="37"/>
      <x v="18"/>
    </i>
    <i r="1">
      <x v="73"/>
    </i>
    <i t="default">
      <x v="37"/>
    </i>
    <i>
      <x v="38"/>
      <x v="10"/>
    </i>
    <i t="default">
      <x v="38"/>
    </i>
    <i>
      <x v="39"/>
      <x v="31"/>
    </i>
    <i t="default">
      <x v="39"/>
    </i>
    <i>
      <x v="40"/>
      <x v="30"/>
    </i>
    <i t="default">
      <x v="40"/>
    </i>
    <i>
      <x v="41"/>
      <x v="28"/>
    </i>
    <i r="1">
      <x v="29"/>
    </i>
    <i t="default">
      <x v="41"/>
    </i>
    <i>
      <x v="42"/>
      <x v="11"/>
    </i>
    <i t="default">
      <x v="42"/>
    </i>
    <i>
      <x v="43"/>
      <x v="24"/>
    </i>
    <i t="default">
      <x v="43"/>
    </i>
    <i>
      <x v="44"/>
      <x v="47"/>
    </i>
    <i t="default">
      <x v="44"/>
    </i>
    <i>
      <x v="45"/>
      <x v="46"/>
    </i>
    <i t="default">
      <x v="45"/>
    </i>
    <i>
      <x v="46"/>
      <x v="6"/>
    </i>
    <i t="default">
      <x v="46"/>
    </i>
    <i>
      <x v="47"/>
      <x v="21"/>
    </i>
    <i t="default">
      <x v="47"/>
    </i>
    <i>
      <x v="48"/>
      <x v="38"/>
    </i>
    <i t="default">
      <x v="48"/>
    </i>
    <i>
      <x v="49"/>
      <x v="9"/>
    </i>
    <i r="1">
      <x v="37"/>
    </i>
    <i t="default">
      <x v="49"/>
    </i>
    <i>
      <x v="50"/>
      <x v="4"/>
    </i>
    <i t="default">
      <x v="50"/>
    </i>
    <i>
      <x v="51"/>
      <x v="71"/>
    </i>
    <i t="default">
      <x v="51"/>
    </i>
    <i>
      <x v="52"/>
      <x v="70"/>
    </i>
    <i t="default">
      <x v="52"/>
    </i>
    <i>
      <x v="53"/>
      <x v="56"/>
    </i>
    <i r="1">
      <x v="57"/>
    </i>
    <i t="default">
      <x v="53"/>
    </i>
    <i>
      <x v="54"/>
      <x v="33"/>
    </i>
    <i r="1">
      <x v="36"/>
    </i>
    <i t="default">
      <x v="54"/>
    </i>
    <i>
      <x v="55"/>
      <x v="51"/>
    </i>
    <i t="default">
      <x v="55"/>
    </i>
    <i>
      <x v="56"/>
      <x v="26"/>
    </i>
    <i t="default">
      <x v="56"/>
    </i>
    <i>
      <x v="57"/>
      <x v="25"/>
    </i>
    <i r="1">
      <x v="27"/>
    </i>
    <i r="1">
      <x v="41"/>
    </i>
    <i t="default">
      <x v="57"/>
    </i>
    <i>
      <x v="58"/>
      <x v="23"/>
    </i>
    <i t="default">
      <x v="58"/>
    </i>
    <i t="grand">
      <x/>
    </i>
  </rowItems>
  <colItems count="1">
    <i/>
  </colItems>
  <dataFields count="1">
    <dataField name="Poids " fld="2" baseField="0" baseItem="0" numFmtId="4"/>
  </dataFields>
  <formats count="313">
    <format dxfId="436">
      <pivotArea type="all" dataOnly="0" outline="0" fieldPosition="0"/>
    </format>
    <format dxfId="435">
      <pivotArea outline="0" collapsedLevelsAreSubtotals="1" fieldPosition="0"/>
    </format>
    <format dxfId="434">
      <pivotArea field="0" type="button" dataOnly="0" labelOnly="1" outline="0" axis="axisRow" fieldPosition="0"/>
    </format>
    <format dxfId="433">
      <pivotArea field="1" type="button" dataOnly="0" labelOnly="1" outline="0" axis="axisRow" fieldPosition="1"/>
    </format>
    <format dxfId="432">
      <pivotArea dataOnly="0" labelOnly="1" outline="0" fieldPosition="0">
        <references count="1">
          <reference field="0" count="2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431">
      <pivotArea dataOnly="0" labelOnly="1" outline="0" fieldPosition="0">
        <references count="1">
          <reference field="0" count="25" defaultSubtotal="1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</reference>
        </references>
      </pivotArea>
    </format>
    <format dxfId="430">
      <pivotArea dataOnly="0" labelOnly="1" outline="0" fieldPosition="0">
        <references count="1">
          <reference field="0" count="25"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29">
      <pivotArea dataOnly="0" labelOnly="1" outline="0" fieldPosition="0">
        <references count="1">
          <reference field="0" count="25" defaultSubtotal="1"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428">
      <pivotArea dataOnly="0" labelOnly="1" outline="0" fieldPosition="0">
        <references count="1">
          <reference field="0" count="9">
            <x v="50"/>
            <x v="51"/>
            <x v="52"/>
            <x v="53"/>
            <x v="54"/>
            <x v="55"/>
            <x v="56"/>
            <x v="57"/>
            <x v="58"/>
          </reference>
        </references>
      </pivotArea>
    </format>
    <format dxfId="427">
      <pivotArea dataOnly="0" labelOnly="1" outline="0" fieldPosition="0">
        <references count="1">
          <reference field="0" count="9" defaultSubtotal="1">
            <x v="50"/>
            <x v="51"/>
            <x v="52"/>
            <x v="53"/>
            <x v="54"/>
            <x v="55"/>
            <x v="56"/>
            <x v="57"/>
            <x v="58"/>
          </reference>
        </references>
      </pivotArea>
    </format>
    <format dxfId="426">
      <pivotArea dataOnly="0" labelOnly="1" grandRow="1" outline="0" fieldPosition="0"/>
    </format>
    <format dxfId="425">
      <pivotArea dataOnly="0" labelOnly="1" outline="0" fieldPosition="0">
        <references count="2">
          <reference field="0" count="1" selected="0">
            <x v="0"/>
          </reference>
          <reference field="1" count="1">
            <x v="50"/>
          </reference>
        </references>
      </pivotArea>
    </format>
    <format dxfId="424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423">
      <pivotArea dataOnly="0" labelOnly="1" outline="0" fieldPosition="0">
        <references count="2">
          <reference field="0" count="1" selected="0">
            <x v="2"/>
          </reference>
          <reference field="1" count="2">
            <x v="14"/>
            <x v="55"/>
          </reference>
        </references>
      </pivotArea>
    </format>
    <format dxfId="422">
      <pivotArea dataOnly="0" labelOnly="1" outline="0" fieldPosition="0">
        <references count="2">
          <reference field="0" count="1" selected="0">
            <x v="3"/>
          </reference>
          <reference field="1" count="2">
            <x v="58"/>
            <x v="59"/>
          </reference>
        </references>
      </pivotArea>
    </format>
    <format dxfId="421">
      <pivotArea dataOnly="0" labelOnly="1" outline="0" fieldPosition="0">
        <references count="2">
          <reference field="0" count="1" selected="0">
            <x v="4"/>
          </reference>
          <reference field="1" count="4">
            <x v="8"/>
            <x v="17"/>
            <x v="19"/>
            <x v="66"/>
          </reference>
        </references>
      </pivotArea>
    </format>
    <format dxfId="420">
      <pivotArea dataOnly="0" labelOnly="1" outline="0" fieldPosition="0">
        <references count="2">
          <reference field="0" count="1" selected="0">
            <x v="5"/>
          </reference>
          <reference field="1" count="1">
            <x v="39"/>
          </reference>
        </references>
      </pivotArea>
    </format>
    <format dxfId="419">
      <pivotArea dataOnly="0" labelOnly="1" outline="0" fieldPosition="0">
        <references count="2">
          <reference field="0" count="1" selected="0">
            <x v="6"/>
          </reference>
          <reference field="1" count="1">
            <x v="77"/>
          </reference>
        </references>
      </pivotArea>
    </format>
    <format dxfId="418">
      <pivotArea dataOnly="0" labelOnly="1" outline="0" fieldPosition="0">
        <references count="2">
          <reference field="0" count="1" selected="0">
            <x v="7"/>
          </reference>
          <reference field="1" count="1">
            <x v="63"/>
          </reference>
        </references>
      </pivotArea>
    </format>
    <format dxfId="417">
      <pivotArea dataOnly="0" labelOnly="1" outline="0" fieldPosition="0">
        <references count="2">
          <reference field="0" count="1" selected="0">
            <x v="8"/>
          </reference>
          <reference field="1" count="1">
            <x v="5"/>
          </reference>
        </references>
      </pivotArea>
    </format>
    <format dxfId="416">
      <pivotArea dataOnly="0" labelOnly="1" outline="0" fieldPosition="0">
        <references count="2">
          <reference field="0" count="1" selected="0">
            <x v="9"/>
          </reference>
          <reference field="1" count="1">
            <x v="32"/>
          </reference>
        </references>
      </pivotArea>
    </format>
    <format dxfId="415">
      <pivotArea dataOnly="0" labelOnly="1" outline="0" fieldPosition="0">
        <references count="2">
          <reference field="0" count="1" selected="0">
            <x v="10"/>
          </reference>
          <reference field="1" count="1">
            <x v="48"/>
          </reference>
        </references>
      </pivotArea>
    </format>
    <format dxfId="414">
      <pivotArea dataOnly="0" labelOnly="1" outline="0" fieldPosition="0">
        <references count="2">
          <reference field="0" count="1" selected="0">
            <x v="11"/>
          </reference>
          <reference field="1" count="2">
            <x v="3"/>
            <x v="61"/>
          </reference>
        </references>
      </pivotArea>
    </format>
    <format dxfId="413">
      <pivotArea dataOnly="0" labelOnly="1" outline="0" fieldPosition="0">
        <references count="2">
          <reference field="0" count="1" selected="0">
            <x v="12"/>
          </reference>
          <reference field="1" count="1">
            <x v="16"/>
          </reference>
        </references>
      </pivotArea>
    </format>
    <format dxfId="412">
      <pivotArea dataOnly="0" labelOnly="1" outline="0" fieldPosition="0">
        <references count="2">
          <reference field="0" count="1" selected="0">
            <x v="13"/>
          </reference>
          <reference field="1" count="1">
            <x v="72"/>
          </reference>
        </references>
      </pivotArea>
    </format>
    <format dxfId="411">
      <pivotArea dataOnly="0" labelOnly="1" outline="0" fieldPosition="0">
        <references count="2">
          <reference field="0" count="1" selected="0">
            <x v="14"/>
          </reference>
          <reference field="1" count="1">
            <x v="20"/>
          </reference>
        </references>
      </pivotArea>
    </format>
    <format dxfId="410">
      <pivotArea dataOnly="0" labelOnly="1" outline="0" fieldPosition="0">
        <references count="2">
          <reference field="0" count="1" selected="0">
            <x v="15"/>
          </reference>
          <reference field="1" count="1">
            <x v="60"/>
          </reference>
        </references>
      </pivotArea>
    </format>
    <format dxfId="409">
      <pivotArea dataOnly="0" labelOnly="1" outline="0" fieldPosition="0">
        <references count="2">
          <reference field="0" count="1" selected="0">
            <x v="16"/>
          </reference>
          <reference field="1" count="2">
            <x v="2"/>
            <x v="64"/>
          </reference>
        </references>
      </pivotArea>
    </format>
    <format dxfId="408">
      <pivotArea dataOnly="0" labelOnly="1" outline="0" fieldPosition="0">
        <references count="2">
          <reference field="0" count="1" selected="0">
            <x v="17"/>
          </reference>
          <reference field="1" count="3">
            <x v="54"/>
            <x v="62"/>
            <x v="65"/>
          </reference>
        </references>
      </pivotArea>
    </format>
    <format dxfId="407">
      <pivotArea dataOnly="0" labelOnly="1" outline="0" fieldPosition="0">
        <references count="2">
          <reference field="0" count="1" selected="0">
            <x v="18"/>
          </reference>
          <reference field="1" count="1">
            <x v="1"/>
          </reference>
        </references>
      </pivotArea>
    </format>
    <format dxfId="406">
      <pivotArea dataOnly="0" labelOnly="1" outline="0" fieldPosition="0">
        <references count="2">
          <reference field="0" count="1" selected="0">
            <x v="19"/>
          </reference>
          <reference field="1" count="2">
            <x v="15"/>
            <x v="53"/>
          </reference>
        </references>
      </pivotArea>
    </format>
    <format dxfId="405">
      <pivotArea dataOnly="0" labelOnly="1" outline="0" fieldPosition="0">
        <references count="2">
          <reference field="0" count="1" selected="0">
            <x v="20"/>
          </reference>
          <reference field="1" count="1">
            <x v="52"/>
          </reference>
        </references>
      </pivotArea>
    </format>
    <format dxfId="404">
      <pivotArea dataOnly="0" labelOnly="1" outline="0" fieldPosition="0">
        <references count="2">
          <reference field="0" count="1" selected="0">
            <x v="21"/>
          </reference>
          <reference field="1" count="1">
            <x v="78"/>
          </reference>
        </references>
      </pivotArea>
    </format>
    <format dxfId="403">
      <pivotArea dataOnly="0" labelOnly="1" outline="0" fieldPosition="0">
        <references count="2">
          <reference field="0" count="1" selected="0">
            <x v="22"/>
          </reference>
          <reference field="1" count="1">
            <x v="68"/>
          </reference>
        </references>
      </pivotArea>
    </format>
    <format dxfId="402">
      <pivotArea dataOnly="0" labelOnly="1" outline="0" fieldPosition="0">
        <references count="2">
          <reference field="0" count="1" selected="0">
            <x v="23"/>
          </reference>
          <reference field="1" count="1">
            <x v="69"/>
          </reference>
        </references>
      </pivotArea>
    </format>
    <format dxfId="401">
      <pivotArea dataOnly="0" labelOnly="1" outline="0" fieldPosition="0">
        <references count="2">
          <reference field="0" count="1" selected="0">
            <x v="24"/>
          </reference>
          <reference field="1" count="1">
            <x v="67"/>
          </reference>
        </references>
      </pivotArea>
    </format>
    <format dxfId="400">
      <pivotArea dataOnly="0" labelOnly="1" outline="0" fieldPosition="0">
        <references count="2">
          <reference field="0" count="1" selected="0">
            <x v="25"/>
          </reference>
          <reference field="1" count="2">
            <x v="75"/>
            <x v="76"/>
          </reference>
        </references>
      </pivotArea>
    </format>
    <format dxfId="399">
      <pivotArea dataOnly="0" labelOnly="1" outline="0" fieldPosition="0">
        <references count="2">
          <reference field="0" count="1" selected="0">
            <x v="26"/>
          </reference>
          <reference field="1" count="1">
            <x v="49"/>
          </reference>
        </references>
      </pivotArea>
    </format>
    <format dxfId="398">
      <pivotArea dataOnly="0" labelOnly="1" outline="0" fieldPosition="0">
        <references count="2">
          <reference field="0" count="1" selected="0">
            <x v="27"/>
          </reference>
          <reference field="1" count="1">
            <x v="22"/>
          </reference>
        </references>
      </pivotArea>
    </format>
    <format dxfId="397">
      <pivotArea dataOnly="0" labelOnly="1" outline="0" fieldPosition="0">
        <references count="2">
          <reference field="0" count="1" selected="0">
            <x v="28"/>
          </reference>
          <reference field="1" count="2">
            <x v="7"/>
            <x v="34"/>
          </reference>
        </references>
      </pivotArea>
    </format>
    <format dxfId="396">
      <pivotArea dataOnly="0" labelOnly="1" outline="0" fieldPosition="0">
        <references count="2">
          <reference field="0" count="1" selected="0">
            <x v="29"/>
          </reference>
          <reference field="1" count="1">
            <x v="45"/>
          </reference>
        </references>
      </pivotArea>
    </format>
    <format dxfId="395">
      <pivotArea dataOnly="0" labelOnly="1" outline="0" fieldPosition="0">
        <references count="2">
          <reference field="0" count="1" selected="0">
            <x v="30"/>
          </reference>
          <reference field="1" count="1">
            <x v="40"/>
          </reference>
        </references>
      </pivotArea>
    </format>
    <format dxfId="394">
      <pivotArea dataOnly="0" labelOnly="1" outline="0" fieldPosition="0">
        <references count="2">
          <reference field="0" count="1" selected="0">
            <x v="31"/>
          </reference>
          <reference field="1" count="1">
            <x v="12"/>
          </reference>
        </references>
      </pivotArea>
    </format>
    <format dxfId="393">
      <pivotArea dataOnly="0" labelOnly="1" outline="0" fieldPosition="0">
        <references count="2">
          <reference field="0" count="1" selected="0">
            <x v="32"/>
          </reference>
          <reference field="1" count="1">
            <x v="35"/>
          </reference>
        </references>
      </pivotArea>
    </format>
    <format dxfId="392">
      <pivotArea dataOnly="0" labelOnly="1" outline="0" fieldPosition="0">
        <references count="2">
          <reference field="0" count="1" selected="0">
            <x v="33"/>
          </reference>
          <reference field="1" count="1">
            <x v="44"/>
          </reference>
        </references>
      </pivotArea>
    </format>
    <format dxfId="391">
      <pivotArea dataOnly="0" labelOnly="1" outline="0" fieldPosition="0">
        <references count="2">
          <reference field="0" count="1" selected="0">
            <x v="34"/>
          </reference>
          <reference field="1" count="2">
            <x v="42"/>
            <x v="43"/>
          </reference>
        </references>
      </pivotArea>
    </format>
    <format dxfId="390">
      <pivotArea dataOnly="0" labelOnly="1" outline="0" fieldPosition="0">
        <references count="2">
          <reference field="0" count="1" selected="0">
            <x v="35"/>
          </reference>
          <reference field="1" count="1">
            <x v="13"/>
          </reference>
        </references>
      </pivotArea>
    </format>
    <format dxfId="389">
      <pivotArea dataOnly="0" labelOnly="1" outline="0" fieldPosition="0">
        <references count="2">
          <reference field="0" count="1" selected="0">
            <x v="36"/>
          </reference>
          <reference field="1" count="1">
            <x v="74"/>
          </reference>
        </references>
      </pivotArea>
    </format>
    <format dxfId="388">
      <pivotArea dataOnly="0" labelOnly="1" outline="0" fieldPosition="0">
        <references count="2">
          <reference field="0" count="1" selected="0">
            <x v="37"/>
          </reference>
          <reference field="1" count="2">
            <x v="18"/>
            <x v="73"/>
          </reference>
        </references>
      </pivotArea>
    </format>
    <format dxfId="387">
      <pivotArea dataOnly="0" labelOnly="1" outline="0" fieldPosition="0">
        <references count="2">
          <reference field="0" count="1" selected="0">
            <x v="38"/>
          </reference>
          <reference field="1" count="1">
            <x v="10"/>
          </reference>
        </references>
      </pivotArea>
    </format>
    <format dxfId="386">
      <pivotArea dataOnly="0" labelOnly="1" outline="0" fieldPosition="0">
        <references count="2">
          <reference field="0" count="1" selected="0">
            <x v="39"/>
          </reference>
          <reference field="1" count="1">
            <x v="31"/>
          </reference>
        </references>
      </pivotArea>
    </format>
    <format dxfId="385">
      <pivotArea dataOnly="0" labelOnly="1" outline="0" fieldPosition="0">
        <references count="2">
          <reference field="0" count="1" selected="0">
            <x v="40"/>
          </reference>
          <reference field="1" count="1">
            <x v="30"/>
          </reference>
        </references>
      </pivotArea>
    </format>
    <format dxfId="384">
      <pivotArea dataOnly="0" labelOnly="1" outline="0" fieldPosition="0">
        <references count="2">
          <reference field="0" count="1" selected="0">
            <x v="41"/>
          </reference>
          <reference field="1" count="2">
            <x v="28"/>
            <x v="29"/>
          </reference>
        </references>
      </pivotArea>
    </format>
    <format dxfId="383">
      <pivotArea dataOnly="0" labelOnly="1" outline="0" fieldPosition="0">
        <references count="2">
          <reference field="0" count="1" selected="0">
            <x v="42"/>
          </reference>
          <reference field="1" count="1">
            <x v="11"/>
          </reference>
        </references>
      </pivotArea>
    </format>
    <format dxfId="382">
      <pivotArea dataOnly="0" labelOnly="1" outline="0" fieldPosition="0">
        <references count="2">
          <reference field="0" count="1" selected="0">
            <x v="43"/>
          </reference>
          <reference field="1" count="1">
            <x v="24"/>
          </reference>
        </references>
      </pivotArea>
    </format>
    <format dxfId="381">
      <pivotArea dataOnly="0" labelOnly="1" outline="0" fieldPosition="0">
        <references count="2">
          <reference field="0" count="1" selected="0">
            <x v="44"/>
          </reference>
          <reference field="1" count="1">
            <x v="47"/>
          </reference>
        </references>
      </pivotArea>
    </format>
    <format dxfId="380">
      <pivotArea dataOnly="0" labelOnly="1" outline="0" fieldPosition="0">
        <references count="2">
          <reference field="0" count="1" selected="0">
            <x v="45"/>
          </reference>
          <reference field="1" count="1">
            <x v="46"/>
          </reference>
        </references>
      </pivotArea>
    </format>
    <format dxfId="379">
      <pivotArea dataOnly="0" labelOnly="1" outline="0" fieldPosition="0">
        <references count="2">
          <reference field="0" count="1" selected="0">
            <x v="46"/>
          </reference>
          <reference field="1" count="1">
            <x v="6"/>
          </reference>
        </references>
      </pivotArea>
    </format>
    <format dxfId="378">
      <pivotArea dataOnly="0" labelOnly="1" outline="0" fieldPosition="0">
        <references count="2">
          <reference field="0" count="1" selected="0">
            <x v="47"/>
          </reference>
          <reference field="1" count="1">
            <x v="21"/>
          </reference>
        </references>
      </pivotArea>
    </format>
    <format dxfId="377">
      <pivotArea dataOnly="0" labelOnly="1" outline="0" fieldPosition="0">
        <references count="2">
          <reference field="0" count="1" selected="0">
            <x v="48"/>
          </reference>
          <reference field="1" count="1">
            <x v="38"/>
          </reference>
        </references>
      </pivotArea>
    </format>
    <format dxfId="376">
      <pivotArea dataOnly="0" labelOnly="1" outline="0" fieldPosition="0">
        <references count="2">
          <reference field="0" count="1" selected="0">
            <x v="49"/>
          </reference>
          <reference field="1" count="2">
            <x v="9"/>
            <x v="37"/>
          </reference>
        </references>
      </pivotArea>
    </format>
    <format dxfId="375">
      <pivotArea dataOnly="0" labelOnly="1" outline="0" fieldPosition="0">
        <references count="2">
          <reference field="0" count="1" selected="0">
            <x v="50"/>
          </reference>
          <reference field="1" count="1">
            <x v="4"/>
          </reference>
        </references>
      </pivotArea>
    </format>
    <format dxfId="374">
      <pivotArea dataOnly="0" labelOnly="1" outline="0" fieldPosition="0">
        <references count="2">
          <reference field="0" count="1" selected="0">
            <x v="51"/>
          </reference>
          <reference field="1" count="1">
            <x v="71"/>
          </reference>
        </references>
      </pivotArea>
    </format>
    <format dxfId="373">
      <pivotArea dataOnly="0" labelOnly="1" outline="0" fieldPosition="0">
        <references count="2">
          <reference field="0" count="1" selected="0">
            <x v="52"/>
          </reference>
          <reference field="1" count="1">
            <x v="70"/>
          </reference>
        </references>
      </pivotArea>
    </format>
    <format dxfId="372">
      <pivotArea dataOnly="0" labelOnly="1" outline="0" fieldPosition="0">
        <references count="2">
          <reference field="0" count="1" selected="0">
            <x v="53"/>
          </reference>
          <reference field="1" count="2">
            <x v="56"/>
            <x v="57"/>
          </reference>
        </references>
      </pivotArea>
    </format>
    <format dxfId="371">
      <pivotArea dataOnly="0" labelOnly="1" outline="0" fieldPosition="0">
        <references count="2">
          <reference field="0" count="1" selected="0">
            <x v="54"/>
          </reference>
          <reference field="1" count="2">
            <x v="33"/>
            <x v="36"/>
          </reference>
        </references>
      </pivotArea>
    </format>
    <format dxfId="370">
      <pivotArea dataOnly="0" labelOnly="1" outline="0" fieldPosition="0">
        <references count="2">
          <reference field="0" count="1" selected="0">
            <x v="55"/>
          </reference>
          <reference field="1" count="1">
            <x v="51"/>
          </reference>
        </references>
      </pivotArea>
    </format>
    <format dxfId="369">
      <pivotArea dataOnly="0" labelOnly="1" outline="0" fieldPosition="0">
        <references count="2">
          <reference field="0" count="1" selected="0">
            <x v="56"/>
          </reference>
          <reference field="1" count="1">
            <x v="26"/>
          </reference>
        </references>
      </pivotArea>
    </format>
    <format dxfId="368">
      <pivotArea dataOnly="0" labelOnly="1" outline="0" fieldPosition="0">
        <references count="2">
          <reference field="0" count="1" selected="0">
            <x v="57"/>
          </reference>
          <reference field="1" count="3">
            <x v="25"/>
            <x v="27"/>
            <x v="41"/>
          </reference>
        </references>
      </pivotArea>
    </format>
    <format dxfId="367">
      <pivotArea dataOnly="0" labelOnly="1" outline="0" fieldPosition="0">
        <references count="2">
          <reference field="0" count="1" selected="0">
            <x v="58"/>
          </reference>
          <reference field="1" count="1">
            <x v="23"/>
          </reference>
        </references>
      </pivotArea>
    </format>
    <format dxfId="366">
      <pivotArea dataOnly="0" labelOnly="1" outline="0" axis="axisValues" fieldPosition="0"/>
    </format>
    <format dxfId="364">
      <pivotArea field="1" type="button" dataOnly="0" labelOnly="1" outline="0" axis="axisRow" fieldPosition="1"/>
    </format>
    <format dxfId="363">
      <pivotArea dataOnly="0" labelOnly="1" outline="0" fieldPosition="0">
        <references count="2">
          <reference field="0" count="1" selected="0">
            <x v="0"/>
          </reference>
          <reference field="1" count="1">
            <x v="50"/>
          </reference>
        </references>
      </pivotArea>
    </format>
    <format dxfId="362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361">
      <pivotArea dataOnly="0" labelOnly="1" outline="0" fieldPosition="0">
        <references count="2">
          <reference field="0" count="1" selected="0">
            <x v="2"/>
          </reference>
          <reference field="1" count="2">
            <x v="14"/>
            <x v="55"/>
          </reference>
        </references>
      </pivotArea>
    </format>
    <format dxfId="360">
      <pivotArea dataOnly="0" labelOnly="1" outline="0" fieldPosition="0">
        <references count="2">
          <reference field="0" count="1" selected="0">
            <x v="3"/>
          </reference>
          <reference field="1" count="2">
            <x v="58"/>
            <x v="59"/>
          </reference>
        </references>
      </pivotArea>
    </format>
    <format dxfId="359">
      <pivotArea dataOnly="0" labelOnly="1" outline="0" fieldPosition="0">
        <references count="2">
          <reference field="0" count="1" selected="0">
            <x v="4"/>
          </reference>
          <reference field="1" count="4">
            <x v="8"/>
            <x v="17"/>
            <x v="19"/>
            <x v="66"/>
          </reference>
        </references>
      </pivotArea>
    </format>
    <format dxfId="358">
      <pivotArea dataOnly="0" labelOnly="1" outline="0" fieldPosition="0">
        <references count="2">
          <reference field="0" count="1" selected="0">
            <x v="5"/>
          </reference>
          <reference field="1" count="1">
            <x v="39"/>
          </reference>
        </references>
      </pivotArea>
    </format>
    <format dxfId="357">
      <pivotArea dataOnly="0" labelOnly="1" outline="0" fieldPosition="0">
        <references count="2">
          <reference field="0" count="1" selected="0">
            <x v="6"/>
          </reference>
          <reference field="1" count="1">
            <x v="77"/>
          </reference>
        </references>
      </pivotArea>
    </format>
    <format dxfId="356">
      <pivotArea dataOnly="0" labelOnly="1" outline="0" fieldPosition="0">
        <references count="2">
          <reference field="0" count="1" selected="0">
            <x v="7"/>
          </reference>
          <reference field="1" count="1">
            <x v="63"/>
          </reference>
        </references>
      </pivotArea>
    </format>
    <format dxfId="355">
      <pivotArea dataOnly="0" labelOnly="1" outline="0" fieldPosition="0">
        <references count="2">
          <reference field="0" count="1" selected="0">
            <x v="8"/>
          </reference>
          <reference field="1" count="1">
            <x v="5"/>
          </reference>
        </references>
      </pivotArea>
    </format>
    <format dxfId="354">
      <pivotArea dataOnly="0" labelOnly="1" outline="0" fieldPosition="0">
        <references count="2">
          <reference field="0" count="1" selected="0">
            <x v="9"/>
          </reference>
          <reference field="1" count="1">
            <x v="32"/>
          </reference>
        </references>
      </pivotArea>
    </format>
    <format dxfId="353">
      <pivotArea dataOnly="0" labelOnly="1" outline="0" fieldPosition="0">
        <references count="2">
          <reference field="0" count="1" selected="0">
            <x v="10"/>
          </reference>
          <reference field="1" count="1">
            <x v="48"/>
          </reference>
        </references>
      </pivotArea>
    </format>
    <format dxfId="352">
      <pivotArea dataOnly="0" labelOnly="1" outline="0" fieldPosition="0">
        <references count="2">
          <reference field="0" count="1" selected="0">
            <x v="11"/>
          </reference>
          <reference field="1" count="2">
            <x v="3"/>
            <x v="61"/>
          </reference>
        </references>
      </pivotArea>
    </format>
    <format dxfId="351">
      <pivotArea dataOnly="0" labelOnly="1" outline="0" fieldPosition="0">
        <references count="2">
          <reference field="0" count="1" selected="0">
            <x v="12"/>
          </reference>
          <reference field="1" count="1">
            <x v="16"/>
          </reference>
        </references>
      </pivotArea>
    </format>
    <format dxfId="350">
      <pivotArea dataOnly="0" labelOnly="1" outline="0" fieldPosition="0">
        <references count="2">
          <reference field="0" count="1" selected="0">
            <x v="13"/>
          </reference>
          <reference field="1" count="1">
            <x v="72"/>
          </reference>
        </references>
      </pivotArea>
    </format>
    <format dxfId="349">
      <pivotArea dataOnly="0" labelOnly="1" outline="0" fieldPosition="0">
        <references count="2">
          <reference field="0" count="1" selected="0">
            <x v="14"/>
          </reference>
          <reference field="1" count="1">
            <x v="20"/>
          </reference>
        </references>
      </pivotArea>
    </format>
    <format dxfId="348">
      <pivotArea dataOnly="0" labelOnly="1" outline="0" fieldPosition="0">
        <references count="2">
          <reference field="0" count="1" selected="0">
            <x v="15"/>
          </reference>
          <reference field="1" count="1">
            <x v="60"/>
          </reference>
        </references>
      </pivotArea>
    </format>
    <format dxfId="347">
      <pivotArea dataOnly="0" labelOnly="1" outline="0" fieldPosition="0">
        <references count="2">
          <reference field="0" count="1" selected="0">
            <x v="16"/>
          </reference>
          <reference field="1" count="2">
            <x v="2"/>
            <x v="64"/>
          </reference>
        </references>
      </pivotArea>
    </format>
    <format dxfId="346">
      <pivotArea dataOnly="0" labelOnly="1" outline="0" fieldPosition="0">
        <references count="2">
          <reference field="0" count="1" selected="0">
            <x v="17"/>
          </reference>
          <reference field="1" count="3">
            <x v="54"/>
            <x v="62"/>
            <x v="65"/>
          </reference>
        </references>
      </pivotArea>
    </format>
    <format dxfId="345">
      <pivotArea dataOnly="0" labelOnly="1" outline="0" fieldPosition="0">
        <references count="2">
          <reference field="0" count="1" selected="0">
            <x v="18"/>
          </reference>
          <reference field="1" count="1">
            <x v="1"/>
          </reference>
        </references>
      </pivotArea>
    </format>
    <format dxfId="344">
      <pivotArea dataOnly="0" labelOnly="1" outline="0" fieldPosition="0">
        <references count="2">
          <reference field="0" count="1" selected="0">
            <x v="19"/>
          </reference>
          <reference field="1" count="2">
            <x v="15"/>
            <x v="53"/>
          </reference>
        </references>
      </pivotArea>
    </format>
    <format dxfId="343">
      <pivotArea dataOnly="0" labelOnly="1" outline="0" fieldPosition="0">
        <references count="2">
          <reference field="0" count="1" selected="0">
            <x v="20"/>
          </reference>
          <reference field="1" count="1">
            <x v="52"/>
          </reference>
        </references>
      </pivotArea>
    </format>
    <format dxfId="342">
      <pivotArea dataOnly="0" labelOnly="1" outline="0" fieldPosition="0">
        <references count="2">
          <reference field="0" count="1" selected="0">
            <x v="21"/>
          </reference>
          <reference field="1" count="1">
            <x v="78"/>
          </reference>
        </references>
      </pivotArea>
    </format>
    <format dxfId="341">
      <pivotArea dataOnly="0" labelOnly="1" outline="0" fieldPosition="0">
        <references count="2">
          <reference field="0" count="1" selected="0">
            <x v="22"/>
          </reference>
          <reference field="1" count="1">
            <x v="68"/>
          </reference>
        </references>
      </pivotArea>
    </format>
    <format dxfId="340">
      <pivotArea dataOnly="0" labelOnly="1" outline="0" fieldPosition="0">
        <references count="2">
          <reference field="0" count="1" selected="0">
            <x v="23"/>
          </reference>
          <reference field="1" count="1">
            <x v="69"/>
          </reference>
        </references>
      </pivotArea>
    </format>
    <format dxfId="339">
      <pivotArea dataOnly="0" labelOnly="1" outline="0" fieldPosition="0">
        <references count="2">
          <reference field="0" count="1" selected="0">
            <x v="24"/>
          </reference>
          <reference field="1" count="1">
            <x v="67"/>
          </reference>
        </references>
      </pivotArea>
    </format>
    <format dxfId="338">
      <pivotArea dataOnly="0" labelOnly="1" outline="0" fieldPosition="0">
        <references count="2">
          <reference field="0" count="1" selected="0">
            <x v="25"/>
          </reference>
          <reference field="1" count="2">
            <x v="75"/>
            <x v="76"/>
          </reference>
        </references>
      </pivotArea>
    </format>
    <format dxfId="337">
      <pivotArea dataOnly="0" labelOnly="1" outline="0" fieldPosition="0">
        <references count="2">
          <reference field="0" count="1" selected="0">
            <x v="26"/>
          </reference>
          <reference field="1" count="1">
            <x v="49"/>
          </reference>
        </references>
      </pivotArea>
    </format>
    <format dxfId="336">
      <pivotArea dataOnly="0" labelOnly="1" outline="0" fieldPosition="0">
        <references count="2">
          <reference field="0" count="1" selected="0">
            <x v="27"/>
          </reference>
          <reference field="1" count="1">
            <x v="22"/>
          </reference>
        </references>
      </pivotArea>
    </format>
    <format dxfId="335">
      <pivotArea dataOnly="0" labelOnly="1" outline="0" fieldPosition="0">
        <references count="2">
          <reference field="0" count="1" selected="0">
            <x v="28"/>
          </reference>
          <reference field="1" count="2">
            <x v="7"/>
            <x v="34"/>
          </reference>
        </references>
      </pivotArea>
    </format>
    <format dxfId="334">
      <pivotArea dataOnly="0" labelOnly="1" outline="0" fieldPosition="0">
        <references count="2">
          <reference field="0" count="1" selected="0">
            <x v="29"/>
          </reference>
          <reference field="1" count="1">
            <x v="45"/>
          </reference>
        </references>
      </pivotArea>
    </format>
    <format dxfId="333">
      <pivotArea dataOnly="0" labelOnly="1" outline="0" fieldPosition="0">
        <references count="2">
          <reference field="0" count="1" selected="0">
            <x v="30"/>
          </reference>
          <reference field="1" count="1">
            <x v="40"/>
          </reference>
        </references>
      </pivotArea>
    </format>
    <format dxfId="332">
      <pivotArea dataOnly="0" labelOnly="1" outline="0" fieldPosition="0">
        <references count="2">
          <reference field="0" count="1" selected="0">
            <x v="31"/>
          </reference>
          <reference field="1" count="1">
            <x v="12"/>
          </reference>
        </references>
      </pivotArea>
    </format>
    <format dxfId="331">
      <pivotArea dataOnly="0" labelOnly="1" outline="0" fieldPosition="0">
        <references count="2">
          <reference field="0" count="1" selected="0">
            <x v="32"/>
          </reference>
          <reference field="1" count="1">
            <x v="35"/>
          </reference>
        </references>
      </pivotArea>
    </format>
    <format dxfId="330">
      <pivotArea dataOnly="0" labelOnly="1" outline="0" fieldPosition="0">
        <references count="2">
          <reference field="0" count="1" selected="0">
            <x v="33"/>
          </reference>
          <reference field="1" count="1">
            <x v="44"/>
          </reference>
        </references>
      </pivotArea>
    </format>
    <format dxfId="329">
      <pivotArea dataOnly="0" labelOnly="1" outline="0" fieldPosition="0">
        <references count="2">
          <reference field="0" count="1" selected="0">
            <x v="34"/>
          </reference>
          <reference field="1" count="2">
            <x v="42"/>
            <x v="43"/>
          </reference>
        </references>
      </pivotArea>
    </format>
    <format dxfId="328">
      <pivotArea dataOnly="0" labelOnly="1" outline="0" fieldPosition="0">
        <references count="2">
          <reference field="0" count="1" selected="0">
            <x v="35"/>
          </reference>
          <reference field="1" count="1">
            <x v="13"/>
          </reference>
        </references>
      </pivotArea>
    </format>
    <format dxfId="327">
      <pivotArea dataOnly="0" labelOnly="1" outline="0" fieldPosition="0">
        <references count="2">
          <reference field="0" count="1" selected="0">
            <x v="36"/>
          </reference>
          <reference field="1" count="1">
            <x v="74"/>
          </reference>
        </references>
      </pivotArea>
    </format>
    <format dxfId="326">
      <pivotArea dataOnly="0" labelOnly="1" outline="0" fieldPosition="0">
        <references count="2">
          <reference field="0" count="1" selected="0">
            <x v="37"/>
          </reference>
          <reference field="1" count="2">
            <x v="18"/>
            <x v="73"/>
          </reference>
        </references>
      </pivotArea>
    </format>
    <format dxfId="325">
      <pivotArea dataOnly="0" labelOnly="1" outline="0" fieldPosition="0">
        <references count="2">
          <reference field="0" count="1" selected="0">
            <x v="38"/>
          </reference>
          <reference field="1" count="1">
            <x v="10"/>
          </reference>
        </references>
      </pivotArea>
    </format>
    <format dxfId="324">
      <pivotArea dataOnly="0" labelOnly="1" outline="0" fieldPosition="0">
        <references count="2">
          <reference field="0" count="1" selected="0">
            <x v="39"/>
          </reference>
          <reference field="1" count="1">
            <x v="31"/>
          </reference>
        </references>
      </pivotArea>
    </format>
    <format dxfId="323">
      <pivotArea dataOnly="0" labelOnly="1" outline="0" fieldPosition="0">
        <references count="2">
          <reference field="0" count="1" selected="0">
            <x v="40"/>
          </reference>
          <reference field="1" count="1">
            <x v="30"/>
          </reference>
        </references>
      </pivotArea>
    </format>
    <format dxfId="322">
      <pivotArea dataOnly="0" labelOnly="1" outline="0" fieldPosition="0">
        <references count="2">
          <reference field="0" count="1" selected="0">
            <x v="41"/>
          </reference>
          <reference field="1" count="2">
            <x v="28"/>
            <x v="29"/>
          </reference>
        </references>
      </pivotArea>
    </format>
    <format dxfId="321">
      <pivotArea dataOnly="0" labelOnly="1" outline="0" fieldPosition="0">
        <references count="2">
          <reference field="0" count="1" selected="0">
            <x v="42"/>
          </reference>
          <reference field="1" count="1">
            <x v="11"/>
          </reference>
        </references>
      </pivotArea>
    </format>
    <format dxfId="320">
      <pivotArea dataOnly="0" labelOnly="1" outline="0" fieldPosition="0">
        <references count="2">
          <reference field="0" count="1" selected="0">
            <x v="43"/>
          </reference>
          <reference field="1" count="1">
            <x v="24"/>
          </reference>
        </references>
      </pivotArea>
    </format>
    <format dxfId="319">
      <pivotArea dataOnly="0" labelOnly="1" outline="0" fieldPosition="0">
        <references count="2">
          <reference field="0" count="1" selected="0">
            <x v="44"/>
          </reference>
          <reference field="1" count="1">
            <x v="47"/>
          </reference>
        </references>
      </pivotArea>
    </format>
    <format dxfId="318">
      <pivotArea dataOnly="0" labelOnly="1" outline="0" fieldPosition="0">
        <references count="2">
          <reference field="0" count="1" selected="0">
            <x v="45"/>
          </reference>
          <reference field="1" count="1">
            <x v="46"/>
          </reference>
        </references>
      </pivotArea>
    </format>
    <format dxfId="317">
      <pivotArea dataOnly="0" labelOnly="1" outline="0" fieldPosition="0">
        <references count="2">
          <reference field="0" count="1" selected="0">
            <x v="46"/>
          </reference>
          <reference field="1" count="1">
            <x v="6"/>
          </reference>
        </references>
      </pivotArea>
    </format>
    <format dxfId="316">
      <pivotArea dataOnly="0" labelOnly="1" outline="0" fieldPosition="0">
        <references count="2">
          <reference field="0" count="1" selected="0">
            <x v="47"/>
          </reference>
          <reference field="1" count="1">
            <x v="21"/>
          </reference>
        </references>
      </pivotArea>
    </format>
    <format dxfId="315">
      <pivotArea dataOnly="0" labelOnly="1" outline="0" fieldPosition="0">
        <references count="2">
          <reference field="0" count="1" selected="0">
            <x v="48"/>
          </reference>
          <reference field="1" count="1">
            <x v="38"/>
          </reference>
        </references>
      </pivotArea>
    </format>
    <format dxfId="314">
      <pivotArea dataOnly="0" labelOnly="1" outline="0" fieldPosition="0">
        <references count="2">
          <reference field="0" count="1" selected="0">
            <x v="49"/>
          </reference>
          <reference field="1" count="2">
            <x v="9"/>
            <x v="37"/>
          </reference>
        </references>
      </pivotArea>
    </format>
    <format dxfId="313">
      <pivotArea dataOnly="0" labelOnly="1" outline="0" fieldPosition="0">
        <references count="2">
          <reference field="0" count="1" selected="0">
            <x v="50"/>
          </reference>
          <reference field="1" count="1">
            <x v="4"/>
          </reference>
        </references>
      </pivotArea>
    </format>
    <format dxfId="312">
      <pivotArea dataOnly="0" labelOnly="1" outline="0" fieldPosition="0">
        <references count="2">
          <reference field="0" count="1" selected="0">
            <x v="51"/>
          </reference>
          <reference field="1" count="1">
            <x v="71"/>
          </reference>
        </references>
      </pivotArea>
    </format>
    <format dxfId="311">
      <pivotArea dataOnly="0" labelOnly="1" outline="0" fieldPosition="0">
        <references count="2">
          <reference field="0" count="1" selected="0">
            <x v="52"/>
          </reference>
          <reference field="1" count="1">
            <x v="70"/>
          </reference>
        </references>
      </pivotArea>
    </format>
    <format dxfId="310">
      <pivotArea dataOnly="0" labelOnly="1" outline="0" fieldPosition="0">
        <references count="2">
          <reference field="0" count="1" selected="0">
            <x v="53"/>
          </reference>
          <reference field="1" count="2">
            <x v="56"/>
            <x v="57"/>
          </reference>
        </references>
      </pivotArea>
    </format>
    <format dxfId="309">
      <pivotArea dataOnly="0" labelOnly="1" outline="0" fieldPosition="0">
        <references count="2">
          <reference field="0" count="1" selected="0">
            <x v="54"/>
          </reference>
          <reference field="1" count="2">
            <x v="33"/>
            <x v="36"/>
          </reference>
        </references>
      </pivotArea>
    </format>
    <format dxfId="308">
      <pivotArea dataOnly="0" labelOnly="1" outline="0" fieldPosition="0">
        <references count="2">
          <reference field="0" count="1" selected="0">
            <x v="55"/>
          </reference>
          <reference field="1" count="1">
            <x v="51"/>
          </reference>
        </references>
      </pivotArea>
    </format>
    <format dxfId="307">
      <pivotArea dataOnly="0" labelOnly="1" outline="0" fieldPosition="0">
        <references count="2">
          <reference field="0" count="1" selected="0">
            <x v="56"/>
          </reference>
          <reference field="1" count="1">
            <x v="26"/>
          </reference>
        </references>
      </pivotArea>
    </format>
    <format dxfId="306">
      <pivotArea dataOnly="0" labelOnly="1" outline="0" fieldPosition="0">
        <references count="2">
          <reference field="0" count="1" selected="0">
            <x v="57"/>
          </reference>
          <reference field="1" count="3">
            <x v="25"/>
            <x v="27"/>
            <x v="41"/>
          </reference>
        </references>
      </pivotArea>
    </format>
    <format dxfId="305">
      <pivotArea dataOnly="0" labelOnly="1" outline="0" fieldPosition="0">
        <references count="2">
          <reference field="0" count="1" selected="0">
            <x v="58"/>
          </reference>
          <reference field="1" count="1">
            <x v="23"/>
          </reference>
        </references>
      </pivotArea>
    </format>
    <format dxfId="303">
      <pivotArea outline="0" collapsedLevelsAreSubtotals="1" fieldPosition="0"/>
    </format>
    <format dxfId="301">
      <pivotArea dataOnly="0" labelOnly="1" outline="0" axis="axisValues" fieldPosition="0"/>
    </format>
    <format dxfId="299">
      <pivotArea field="1" type="button" dataOnly="0" labelOnly="1" outline="0" axis="axisRow" fieldPosition="1"/>
    </format>
    <format dxfId="298">
      <pivotArea dataOnly="0" labelOnly="1" outline="0" fieldPosition="0">
        <references count="2">
          <reference field="0" count="1" selected="0">
            <x v="0"/>
          </reference>
          <reference field="1" count="1">
            <x v="50"/>
          </reference>
        </references>
      </pivotArea>
    </format>
    <format dxfId="297">
      <pivotArea dataOnly="0" labelOnly="1" outline="0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96">
      <pivotArea dataOnly="0" labelOnly="1" outline="0" fieldPosition="0">
        <references count="2">
          <reference field="0" count="1" selected="0">
            <x v="2"/>
          </reference>
          <reference field="1" count="2">
            <x v="14"/>
            <x v="55"/>
          </reference>
        </references>
      </pivotArea>
    </format>
    <format dxfId="295">
      <pivotArea dataOnly="0" labelOnly="1" outline="0" fieldPosition="0">
        <references count="2">
          <reference field="0" count="1" selected="0">
            <x v="3"/>
          </reference>
          <reference field="1" count="2">
            <x v="58"/>
            <x v="59"/>
          </reference>
        </references>
      </pivotArea>
    </format>
    <format dxfId="294">
      <pivotArea dataOnly="0" labelOnly="1" outline="0" fieldPosition="0">
        <references count="2">
          <reference field="0" count="1" selected="0">
            <x v="4"/>
          </reference>
          <reference field="1" count="4">
            <x v="8"/>
            <x v="17"/>
            <x v="19"/>
            <x v="66"/>
          </reference>
        </references>
      </pivotArea>
    </format>
    <format dxfId="293">
      <pivotArea dataOnly="0" labelOnly="1" outline="0" fieldPosition="0">
        <references count="2">
          <reference field="0" count="1" selected="0">
            <x v="5"/>
          </reference>
          <reference field="1" count="1">
            <x v="39"/>
          </reference>
        </references>
      </pivotArea>
    </format>
    <format dxfId="292">
      <pivotArea dataOnly="0" labelOnly="1" outline="0" fieldPosition="0">
        <references count="2">
          <reference field="0" count="1" selected="0">
            <x v="6"/>
          </reference>
          <reference field="1" count="1">
            <x v="77"/>
          </reference>
        </references>
      </pivotArea>
    </format>
    <format dxfId="291">
      <pivotArea dataOnly="0" labelOnly="1" outline="0" fieldPosition="0">
        <references count="2">
          <reference field="0" count="1" selected="0">
            <x v="7"/>
          </reference>
          <reference field="1" count="1">
            <x v="63"/>
          </reference>
        </references>
      </pivotArea>
    </format>
    <format dxfId="290">
      <pivotArea dataOnly="0" labelOnly="1" outline="0" fieldPosition="0">
        <references count="2">
          <reference field="0" count="1" selected="0">
            <x v="8"/>
          </reference>
          <reference field="1" count="1">
            <x v="5"/>
          </reference>
        </references>
      </pivotArea>
    </format>
    <format dxfId="289">
      <pivotArea dataOnly="0" labelOnly="1" outline="0" fieldPosition="0">
        <references count="2">
          <reference field="0" count="1" selected="0">
            <x v="9"/>
          </reference>
          <reference field="1" count="1">
            <x v="32"/>
          </reference>
        </references>
      </pivotArea>
    </format>
    <format dxfId="288">
      <pivotArea dataOnly="0" labelOnly="1" outline="0" fieldPosition="0">
        <references count="2">
          <reference field="0" count="1" selected="0">
            <x v="10"/>
          </reference>
          <reference field="1" count="1">
            <x v="48"/>
          </reference>
        </references>
      </pivotArea>
    </format>
    <format dxfId="287">
      <pivotArea dataOnly="0" labelOnly="1" outline="0" fieldPosition="0">
        <references count="2">
          <reference field="0" count="1" selected="0">
            <x v="11"/>
          </reference>
          <reference field="1" count="2">
            <x v="3"/>
            <x v="61"/>
          </reference>
        </references>
      </pivotArea>
    </format>
    <format dxfId="286">
      <pivotArea dataOnly="0" labelOnly="1" outline="0" fieldPosition="0">
        <references count="2">
          <reference field="0" count="1" selected="0">
            <x v="12"/>
          </reference>
          <reference field="1" count="1">
            <x v="16"/>
          </reference>
        </references>
      </pivotArea>
    </format>
    <format dxfId="285">
      <pivotArea dataOnly="0" labelOnly="1" outline="0" fieldPosition="0">
        <references count="2">
          <reference field="0" count="1" selected="0">
            <x v="13"/>
          </reference>
          <reference field="1" count="1">
            <x v="72"/>
          </reference>
        </references>
      </pivotArea>
    </format>
    <format dxfId="284">
      <pivotArea dataOnly="0" labelOnly="1" outline="0" fieldPosition="0">
        <references count="2">
          <reference field="0" count="1" selected="0">
            <x v="14"/>
          </reference>
          <reference field="1" count="1">
            <x v="20"/>
          </reference>
        </references>
      </pivotArea>
    </format>
    <format dxfId="283">
      <pivotArea dataOnly="0" labelOnly="1" outline="0" fieldPosition="0">
        <references count="2">
          <reference field="0" count="1" selected="0">
            <x v="15"/>
          </reference>
          <reference field="1" count="1">
            <x v="60"/>
          </reference>
        </references>
      </pivotArea>
    </format>
    <format dxfId="282">
      <pivotArea dataOnly="0" labelOnly="1" outline="0" fieldPosition="0">
        <references count="2">
          <reference field="0" count="1" selected="0">
            <x v="16"/>
          </reference>
          <reference field="1" count="2">
            <x v="2"/>
            <x v="64"/>
          </reference>
        </references>
      </pivotArea>
    </format>
    <format dxfId="281">
      <pivotArea dataOnly="0" labelOnly="1" outline="0" fieldPosition="0">
        <references count="2">
          <reference field="0" count="1" selected="0">
            <x v="17"/>
          </reference>
          <reference field="1" count="3">
            <x v="54"/>
            <x v="62"/>
            <x v="65"/>
          </reference>
        </references>
      </pivotArea>
    </format>
    <format dxfId="280">
      <pivotArea dataOnly="0" labelOnly="1" outline="0" fieldPosition="0">
        <references count="2">
          <reference field="0" count="1" selected="0">
            <x v="18"/>
          </reference>
          <reference field="1" count="1">
            <x v="1"/>
          </reference>
        </references>
      </pivotArea>
    </format>
    <format dxfId="279">
      <pivotArea dataOnly="0" labelOnly="1" outline="0" fieldPosition="0">
        <references count="2">
          <reference field="0" count="1" selected="0">
            <x v="19"/>
          </reference>
          <reference field="1" count="2">
            <x v="15"/>
            <x v="53"/>
          </reference>
        </references>
      </pivotArea>
    </format>
    <format dxfId="278">
      <pivotArea dataOnly="0" labelOnly="1" outline="0" fieldPosition="0">
        <references count="2">
          <reference field="0" count="1" selected="0">
            <x v="20"/>
          </reference>
          <reference field="1" count="1">
            <x v="52"/>
          </reference>
        </references>
      </pivotArea>
    </format>
    <format dxfId="277">
      <pivotArea dataOnly="0" labelOnly="1" outline="0" fieldPosition="0">
        <references count="2">
          <reference field="0" count="1" selected="0">
            <x v="21"/>
          </reference>
          <reference field="1" count="1">
            <x v="78"/>
          </reference>
        </references>
      </pivotArea>
    </format>
    <format dxfId="276">
      <pivotArea dataOnly="0" labelOnly="1" outline="0" fieldPosition="0">
        <references count="2">
          <reference field="0" count="1" selected="0">
            <x v="22"/>
          </reference>
          <reference field="1" count="1">
            <x v="68"/>
          </reference>
        </references>
      </pivotArea>
    </format>
    <format dxfId="275">
      <pivotArea dataOnly="0" labelOnly="1" outline="0" fieldPosition="0">
        <references count="2">
          <reference field="0" count="1" selected="0">
            <x v="23"/>
          </reference>
          <reference field="1" count="1">
            <x v="69"/>
          </reference>
        </references>
      </pivotArea>
    </format>
    <format dxfId="274">
      <pivotArea dataOnly="0" labelOnly="1" outline="0" fieldPosition="0">
        <references count="2">
          <reference field="0" count="1" selected="0">
            <x v="24"/>
          </reference>
          <reference field="1" count="1">
            <x v="67"/>
          </reference>
        </references>
      </pivotArea>
    </format>
    <format dxfId="273">
      <pivotArea dataOnly="0" labelOnly="1" outline="0" fieldPosition="0">
        <references count="2">
          <reference field="0" count="1" selected="0">
            <x v="25"/>
          </reference>
          <reference field="1" count="2">
            <x v="75"/>
            <x v="76"/>
          </reference>
        </references>
      </pivotArea>
    </format>
    <format dxfId="272">
      <pivotArea dataOnly="0" labelOnly="1" outline="0" fieldPosition="0">
        <references count="2">
          <reference field="0" count="1" selected="0">
            <x v="26"/>
          </reference>
          <reference field="1" count="1">
            <x v="49"/>
          </reference>
        </references>
      </pivotArea>
    </format>
    <format dxfId="271">
      <pivotArea dataOnly="0" labelOnly="1" outline="0" fieldPosition="0">
        <references count="2">
          <reference field="0" count="1" selected="0">
            <x v="27"/>
          </reference>
          <reference field="1" count="1">
            <x v="22"/>
          </reference>
        </references>
      </pivotArea>
    </format>
    <format dxfId="270">
      <pivotArea dataOnly="0" labelOnly="1" outline="0" fieldPosition="0">
        <references count="2">
          <reference field="0" count="1" selected="0">
            <x v="28"/>
          </reference>
          <reference field="1" count="2">
            <x v="7"/>
            <x v="34"/>
          </reference>
        </references>
      </pivotArea>
    </format>
    <format dxfId="269">
      <pivotArea dataOnly="0" labelOnly="1" outline="0" fieldPosition="0">
        <references count="2">
          <reference field="0" count="1" selected="0">
            <x v="29"/>
          </reference>
          <reference field="1" count="1">
            <x v="45"/>
          </reference>
        </references>
      </pivotArea>
    </format>
    <format dxfId="268">
      <pivotArea dataOnly="0" labelOnly="1" outline="0" fieldPosition="0">
        <references count="2">
          <reference field="0" count="1" selected="0">
            <x v="30"/>
          </reference>
          <reference field="1" count="1">
            <x v="40"/>
          </reference>
        </references>
      </pivotArea>
    </format>
    <format dxfId="267">
      <pivotArea dataOnly="0" labelOnly="1" outline="0" fieldPosition="0">
        <references count="2">
          <reference field="0" count="1" selected="0">
            <x v="31"/>
          </reference>
          <reference field="1" count="1">
            <x v="12"/>
          </reference>
        </references>
      </pivotArea>
    </format>
    <format dxfId="266">
      <pivotArea dataOnly="0" labelOnly="1" outline="0" fieldPosition="0">
        <references count="2">
          <reference field="0" count="1" selected="0">
            <x v="32"/>
          </reference>
          <reference field="1" count="1">
            <x v="35"/>
          </reference>
        </references>
      </pivotArea>
    </format>
    <format dxfId="265">
      <pivotArea dataOnly="0" labelOnly="1" outline="0" fieldPosition="0">
        <references count="2">
          <reference field="0" count="1" selected="0">
            <x v="33"/>
          </reference>
          <reference field="1" count="1">
            <x v="44"/>
          </reference>
        </references>
      </pivotArea>
    </format>
    <format dxfId="264">
      <pivotArea dataOnly="0" labelOnly="1" outline="0" fieldPosition="0">
        <references count="2">
          <reference field="0" count="1" selected="0">
            <x v="34"/>
          </reference>
          <reference field="1" count="2">
            <x v="42"/>
            <x v="43"/>
          </reference>
        </references>
      </pivotArea>
    </format>
    <format dxfId="263">
      <pivotArea dataOnly="0" labelOnly="1" outline="0" fieldPosition="0">
        <references count="2">
          <reference field="0" count="1" selected="0">
            <x v="35"/>
          </reference>
          <reference field="1" count="1">
            <x v="13"/>
          </reference>
        </references>
      </pivotArea>
    </format>
    <format dxfId="262">
      <pivotArea dataOnly="0" labelOnly="1" outline="0" fieldPosition="0">
        <references count="2">
          <reference field="0" count="1" selected="0">
            <x v="36"/>
          </reference>
          <reference field="1" count="1">
            <x v="74"/>
          </reference>
        </references>
      </pivotArea>
    </format>
    <format dxfId="261">
      <pivotArea dataOnly="0" labelOnly="1" outline="0" fieldPosition="0">
        <references count="2">
          <reference field="0" count="1" selected="0">
            <x v="37"/>
          </reference>
          <reference field="1" count="2">
            <x v="18"/>
            <x v="73"/>
          </reference>
        </references>
      </pivotArea>
    </format>
    <format dxfId="260">
      <pivotArea dataOnly="0" labelOnly="1" outline="0" fieldPosition="0">
        <references count="2">
          <reference field="0" count="1" selected="0">
            <x v="38"/>
          </reference>
          <reference field="1" count="1">
            <x v="10"/>
          </reference>
        </references>
      </pivotArea>
    </format>
    <format dxfId="259">
      <pivotArea dataOnly="0" labelOnly="1" outline="0" fieldPosition="0">
        <references count="2">
          <reference field="0" count="1" selected="0">
            <x v="39"/>
          </reference>
          <reference field="1" count="1">
            <x v="31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40"/>
          </reference>
          <reference field="1" count="1">
            <x v="30"/>
          </reference>
        </references>
      </pivotArea>
    </format>
    <format dxfId="257">
      <pivotArea dataOnly="0" labelOnly="1" outline="0" fieldPosition="0">
        <references count="2">
          <reference field="0" count="1" selected="0">
            <x v="41"/>
          </reference>
          <reference field="1" count="2">
            <x v="28"/>
            <x v="29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42"/>
          </reference>
          <reference field="1" count="1">
            <x v="11"/>
          </reference>
        </references>
      </pivotArea>
    </format>
    <format dxfId="255">
      <pivotArea dataOnly="0" labelOnly="1" outline="0" fieldPosition="0">
        <references count="2">
          <reference field="0" count="1" selected="0">
            <x v="43"/>
          </reference>
          <reference field="1" count="1">
            <x v="24"/>
          </reference>
        </references>
      </pivotArea>
    </format>
    <format dxfId="254">
      <pivotArea dataOnly="0" labelOnly="1" outline="0" fieldPosition="0">
        <references count="2">
          <reference field="0" count="1" selected="0">
            <x v="44"/>
          </reference>
          <reference field="1" count="1">
            <x v="47"/>
          </reference>
        </references>
      </pivotArea>
    </format>
    <format dxfId="253">
      <pivotArea dataOnly="0" labelOnly="1" outline="0" fieldPosition="0">
        <references count="2">
          <reference field="0" count="1" selected="0">
            <x v="45"/>
          </reference>
          <reference field="1" count="1">
            <x v="46"/>
          </reference>
        </references>
      </pivotArea>
    </format>
    <format dxfId="252">
      <pivotArea dataOnly="0" labelOnly="1" outline="0" fieldPosition="0">
        <references count="2">
          <reference field="0" count="1" selected="0">
            <x v="46"/>
          </reference>
          <reference field="1" count="1">
            <x v="6"/>
          </reference>
        </references>
      </pivotArea>
    </format>
    <format dxfId="251">
      <pivotArea dataOnly="0" labelOnly="1" outline="0" fieldPosition="0">
        <references count="2">
          <reference field="0" count="1" selected="0">
            <x v="47"/>
          </reference>
          <reference field="1" count="1">
            <x v="21"/>
          </reference>
        </references>
      </pivotArea>
    </format>
    <format dxfId="250">
      <pivotArea dataOnly="0" labelOnly="1" outline="0" fieldPosition="0">
        <references count="2">
          <reference field="0" count="1" selected="0">
            <x v="48"/>
          </reference>
          <reference field="1" count="1">
            <x v="38"/>
          </reference>
        </references>
      </pivotArea>
    </format>
    <format dxfId="249">
      <pivotArea dataOnly="0" labelOnly="1" outline="0" fieldPosition="0">
        <references count="2">
          <reference field="0" count="1" selected="0">
            <x v="49"/>
          </reference>
          <reference field="1" count="2">
            <x v="9"/>
            <x v="37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50"/>
          </reference>
          <reference field="1" count="1">
            <x v="4"/>
          </reference>
        </references>
      </pivotArea>
    </format>
    <format dxfId="247">
      <pivotArea dataOnly="0" labelOnly="1" outline="0" fieldPosition="0">
        <references count="2">
          <reference field="0" count="1" selected="0">
            <x v="51"/>
          </reference>
          <reference field="1" count="1">
            <x v="71"/>
          </reference>
        </references>
      </pivotArea>
    </format>
    <format dxfId="246">
      <pivotArea dataOnly="0" labelOnly="1" outline="0" fieldPosition="0">
        <references count="2">
          <reference field="0" count="1" selected="0">
            <x v="52"/>
          </reference>
          <reference field="1" count="1">
            <x v="70"/>
          </reference>
        </references>
      </pivotArea>
    </format>
    <format dxfId="245">
      <pivotArea dataOnly="0" labelOnly="1" outline="0" fieldPosition="0">
        <references count="2">
          <reference field="0" count="1" selected="0">
            <x v="53"/>
          </reference>
          <reference field="1" count="2">
            <x v="56"/>
            <x v="57"/>
          </reference>
        </references>
      </pivotArea>
    </format>
    <format dxfId="244">
      <pivotArea dataOnly="0" labelOnly="1" outline="0" fieldPosition="0">
        <references count="2">
          <reference field="0" count="1" selected="0">
            <x v="54"/>
          </reference>
          <reference field="1" count="2">
            <x v="33"/>
            <x v="36"/>
          </reference>
        </references>
      </pivotArea>
    </format>
    <format dxfId="243">
      <pivotArea dataOnly="0" labelOnly="1" outline="0" fieldPosition="0">
        <references count="2">
          <reference field="0" count="1" selected="0">
            <x v="55"/>
          </reference>
          <reference field="1" count="1">
            <x v="51"/>
          </reference>
        </references>
      </pivotArea>
    </format>
    <format dxfId="242">
      <pivotArea dataOnly="0" labelOnly="1" outline="0" fieldPosition="0">
        <references count="2">
          <reference field="0" count="1" selected="0">
            <x v="56"/>
          </reference>
          <reference field="1" count="1">
            <x v="26"/>
          </reference>
        </references>
      </pivotArea>
    </format>
    <format dxfId="241">
      <pivotArea dataOnly="0" labelOnly="1" outline="0" fieldPosition="0">
        <references count="2">
          <reference field="0" count="1" selected="0">
            <x v="57"/>
          </reference>
          <reference field="1" count="3">
            <x v="25"/>
            <x v="27"/>
            <x v="41"/>
          </reference>
        </references>
      </pivotArea>
    </format>
    <format dxfId="240">
      <pivotArea dataOnly="0" labelOnly="1" outline="0" fieldPosition="0">
        <references count="2">
          <reference field="0" count="1" selected="0">
            <x v="58"/>
          </reference>
          <reference field="1" count="1">
            <x v="23"/>
          </reference>
        </references>
      </pivotArea>
    </format>
    <format dxfId="239">
      <pivotArea field="0" type="button" dataOnly="0" labelOnly="1" outline="0" axis="axisRow" fieldPosition="0"/>
    </format>
    <format dxfId="238">
      <pivotArea dataOnly="0" labelOnly="1" outline="0" fieldPosition="0">
        <references count="1">
          <reference field="0" count="1">
            <x v="0"/>
          </reference>
        </references>
      </pivotArea>
    </format>
    <format dxfId="237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234">
      <pivotArea dataOnly="0" labelOnly="1" outline="0" fieldPosition="0">
        <references count="1">
          <reference field="0" count="1">
            <x v="1"/>
          </reference>
        </references>
      </pivotArea>
    </format>
    <format dxfId="233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230">
      <pivotArea dataOnly="0" labelOnly="1" outline="0" fieldPosition="0">
        <references count="1">
          <reference field="0" count="1">
            <x v="2"/>
          </reference>
        </references>
      </pivotArea>
    </format>
    <format dxfId="22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226">
      <pivotArea dataOnly="0" labelOnly="1" outline="0" fieldPosition="0">
        <references count="1">
          <reference field="0" count="1">
            <x v="3"/>
          </reference>
        </references>
      </pivotArea>
    </format>
    <format dxfId="225">
      <pivotArea dataOnly="0" labelOnly="1" outline="0" fieldPosition="0">
        <references count="1">
          <reference field="0" count="1" defaultSubtotal="1">
            <x v="3"/>
          </reference>
        </references>
      </pivotArea>
    </format>
    <format dxfId="222">
      <pivotArea dataOnly="0" labelOnly="1" outline="0" fieldPosition="0">
        <references count="1">
          <reference field="0" count="1">
            <x v="4"/>
          </reference>
        </references>
      </pivotArea>
    </format>
    <format dxfId="221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218">
      <pivotArea dataOnly="0" labelOnly="1" outline="0" fieldPosition="0">
        <references count="1">
          <reference field="0" count="1">
            <x v="5"/>
          </reference>
        </references>
      </pivotArea>
    </format>
    <format dxfId="21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214">
      <pivotArea dataOnly="0" labelOnly="1" outline="0" fieldPosition="0">
        <references count="1">
          <reference field="0" count="1">
            <x v="6"/>
          </reference>
        </references>
      </pivotArea>
    </format>
    <format dxfId="213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210">
      <pivotArea dataOnly="0" labelOnly="1" outline="0" fieldPosition="0">
        <references count="1">
          <reference field="0" count="1">
            <x v="7"/>
          </reference>
        </references>
      </pivotArea>
    </format>
    <format dxfId="209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206">
      <pivotArea dataOnly="0" labelOnly="1" outline="0" fieldPosition="0">
        <references count="1">
          <reference field="0" count="1">
            <x v="8"/>
          </reference>
        </references>
      </pivotArea>
    </format>
    <format dxfId="205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202">
      <pivotArea dataOnly="0" labelOnly="1" outline="0" fieldPosition="0">
        <references count="1">
          <reference field="0" count="1">
            <x v="9"/>
          </reference>
        </references>
      </pivotArea>
    </format>
    <format dxfId="20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198">
      <pivotArea dataOnly="0" labelOnly="1" outline="0" fieldPosition="0">
        <references count="1">
          <reference field="0" count="1">
            <x v="10"/>
          </reference>
        </references>
      </pivotArea>
    </format>
    <format dxfId="197">
      <pivotArea dataOnly="0" labelOnly="1" outline="0" fieldPosition="0">
        <references count="1">
          <reference field="0" count="1" defaultSubtotal="1">
            <x v="10"/>
          </reference>
        </references>
      </pivotArea>
    </format>
    <format dxfId="194">
      <pivotArea dataOnly="0" labelOnly="1" outline="0" fieldPosition="0">
        <references count="1">
          <reference field="0" count="1">
            <x v="11"/>
          </reference>
        </references>
      </pivotArea>
    </format>
    <format dxfId="193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190">
      <pivotArea dataOnly="0" labelOnly="1" outline="0" fieldPosition="0">
        <references count="1">
          <reference field="0" count="1">
            <x v="12"/>
          </reference>
        </references>
      </pivotArea>
    </format>
    <format dxfId="189">
      <pivotArea dataOnly="0" labelOnly="1" outline="0" fieldPosition="0">
        <references count="1">
          <reference field="0" count="1" defaultSubtotal="1">
            <x v="12"/>
          </reference>
        </references>
      </pivotArea>
    </format>
    <format dxfId="186">
      <pivotArea dataOnly="0" labelOnly="1" outline="0" fieldPosition="0">
        <references count="1">
          <reference field="0" count="1">
            <x v="13"/>
          </reference>
        </references>
      </pivotArea>
    </format>
    <format dxfId="185">
      <pivotArea dataOnly="0" labelOnly="1" outline="0" fieldPosition="0">
        <references count="1">
          <reference field="0" count="1" defaultSubtotal="1">
            <x v="13"/>
          </reference>
        </references>
      </pivotArea>
    </format>
    <format dxfId="182">
      <pivotArea dataOnly="0" labelOnly="1" outline="0" fieldPosition="0">
        <references count="1">
          <reference field="0" count="1">
            <x v="14"/>
          </reference>
        </references>
      </pivotArea>
    </format>
    <format dxfId="181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178">
      <pivotArea dataOnly="0" labelOnly="1" outline="0" fieldPosition="0">
        <references count="1">
          <reference field="0" count="1">
            <x v="15"/>
          </reference>
        </references>
      </pivotArea>
    </format>
    <format dxfId="177">
      <pivotArea dataOnly="0" labelOnly="1" outline="0" fieldPosition="0">
        <references count="1">
          <reference field="0" count="1" defaultSubtotal="1">
            <x v="15"/>
          </reference>
        </references>
      </pivotArea>
    </format>
    <format dxfId="174">
      <pivotArea dataOnly="0" labelOnly="1" outline="0" fieldPosition="0">
        <references count="1">
          <reference field="0" count="1">
            <x v="16"/>
          </reference>
        </references>
      </pivotArea>
    </format>
    <format dxfId="173">
      <pivotArea dataOnly="0" labelOnly="1" outline="0" fieldPosition="0">
        <references count="1">
          <reference field="0" count="1" defaultSubtotal="1">
            <x v="16"/>
          </reference>
        </references>
      </pivotArea>
    </format>
    <format dxfId="170">
      <pivotArea dataOnly="0" labelOnly="1" outline="0" fieldPosition="0">
        <references count="1">
          <reference field="0" count="1">
            <x v="17"/>
          </reference>
        </references>
      </pivotArea>
    </format>
    <format dxfId="169">
      <pivotArea dataOnly="0" labelOnly="1" outline="0" fieldPosition="0">
        <references count="1">
          <reference field="0" count="1" defaultSubtotal="1">
            <x v="17"/>
          </reference>
        </references>
      </pivotArea>
    </format>
    <format dxfId="166">
      <pivotArea dataOnly="0" labelOnly="1" outline="0" fieldPosition="0">
        <references count="1">
          <reference field="0" count="1">
            <x v="18"/>
          </reference>
        </references>
      </pivotArea>
    </format>
    <format dxfId="165">
      <pivotArea dataOnly="0" labelOnly="1" outline="0" fieldPosition="0">
        <references count="1">
          <reference field="0" count="1" defaultSubtotal="1">
            <x v="18"/>
          </reference>
        </references>
      </pivotArea>
    </format>
    <format dxfId="162">
      <pivotArea dataOnly="0" labelOnly="1" outline="0" fieldPosition="0">
        <references count="1">
          <reference field="0" count="1">
            <x v="19"/>
          </reference>
        </references>
      </pivotArea>
    </format>
    <format dxfId="161">
      <pivotArea dataOnly="0" labelOnly="1" outline="0" fieldPosition="0">
        <references count="1">
          <reference field="0" count="1" defaultSubtotal="1">
            <x v="19"/>
          </reference>
        </references>
      </pivotArea>
    </format>
    <format dxfId="158">
      <pivotArea dataOnly="0" labelOnly="1" outline="0" fieldPosition="0">
        <references count="1">
          <reference field="0" count="1">
            <x v="20"/>
          </reference>
        </references>
      </pivotArea>
    </format>
    <format dxfId="157">
      <pivotArea dataOnly="0" labelOnly="1" outline="0" fieldPosition="0">
        <references count="1">
          <reference field="0" count="1" defaultSubtotal="1">
            <x v="20"/>
          </reference>
        </references>
      </pivotArea>
    </format>
    <format dxfId="154">
      <pivotArea dataOnly="0" labelOnly="1" outline="0" fieldPosition="0">
        <references count="1">
          <reference field="0" count="1">
            <x v="21"/>
          </reference>
        </references>
      </pivotArea>
    </format>
    <format dxfId="153">
      <pivotArea dataOnly="0" labelOnly="1" outline="0" fieldPosition="0">
        <references count="1">
          <reference field="0" count="1" defaultSubtotal="1">
            <x v="21"/>
          </reference>
        </references>
      </pivotArea>
    </format>
    <format dxfId="150">
      <pivotArea dataOnly="0" labelOnly="1" outline="0" fieldPosition="0">
        <references count="1">
          <reference field="0" count="1">
            <x v="22"/>
          </reference>
        </references>
      </pivotArea>
    </format>
    <format dxfId="149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146">
      <pivotArea dataOnly="0" labelOnly="1" outline="0" fieldPosition="0">
        <references count="1">
          <reference field="0" count="1">
            <x v="23"/>
          </reference>
        </references>
      </pivotArea>
    </format>
    <format dxfId="145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142">
      <pivotArea dataOnly="0" labelOnly="1" outline="0" fieldPosition="0">
        <references count="1">
          <reference field="0" count="1">
            <x v="24"/>
          </reference>
        </references>
      </pivotArea>
    </format>
    <format dxfId="141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138">
      <pivotArea dataOnly="0" labelOnly="1" outline="0" fieldPosition="0">
        <references count="1">
          <reference field="0" count="1">
            <x v="25"/>
          </reference>
        </references>
      </pivotArea>
    </format>
    <format dxfId="137">
      <pivotArea dataOnly="0" labelOnly="1" outline="0" fieldPosition="0">
        <references count="1">
          <reference field="0" count="1" defaultSubtotal="1">
            <x v="25"/>
          </reference>
        </references>
      </pivotArea>
    </format>
    <format dxfId="134">
      <pivotArea dataOnly="0" labelOnly="1" outline="0" fieldPosition="0">
        <references count="1">
          <reference field="0" count="1">
            <x v="26"/>
          </reference>
        </references>
      </pivotArea>
    </format>
    <format dxfId="133">
      <pivotArea dataOnly="0" labelOnly="1" outline="0" fieldPosition="0">
        <references count="1">
          <reference field="0" count="1" defaultSubtotal="1">
            <x v="26"/>
          </reference>
        </references>
      </pivotArea>
    </format>
    <format dxfId="130">
      <pivotArea dataOnly="0" labelOnly="1" outline="0" fieldPosition="0">
        <references count="1">
          <reference field="0" count="1">
            <x v="27"/>
          </reference>
        </references>
      </pivotArea>
    </format>
    <format dxfId="12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126">
      <pivotArea dataOnly="0" labelOnly="1" outline="0" fieldPosition="0">
        <references count="1">
          <reference field="0" count="1">
            <x v="28"/>
          </reference>
        </references>
      </pivotArea>
    </format>
    <format dxfId="125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122">
      <pivotArea dataOnly="0" labelOnly="1" outline="0" fieldPosition="0">
        <references count="1">
          <reference field="0" count="1">
            <x v="29"/>
          </reference>
        </references>
      </pivotArea>
    </format>
    <format dxfId="121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118">
      <pivotArea dataOnly="0" labelOnly="1" outline="0" fieldPosition="0">
        <references count="1">
          <reference field="0" count="1">
            <x v="30"/>
          </reference>
        </references>
      </pivotArea>
    </format>
    <format dxfId="117">
      <pivotArea dataOnly="0" labelOnly="1" outline="0" fieldPosition="0">
        <references count="1">
          <reference field="0" count="1" defaultSubtotal="1">
            <x v="30"/>
          </reference>
        </references>
      </pivotArea>
    </format>
    <format dxfId="114">
      <pivotArea dataOnly="0" labelOnly="1" outline="0" fieldPosition="0">
        <references count="1">
          <reference field="0" count="1">
            <x v="31"/>
          </reference>
        </references>
      </pivotArea>
    </format>
    <format dxfId="113">
      <pivotArea dataOnly="0" labelOnly="1" outline="0" fieldPosition="0">
        <references count="1">
          <reference field="0" count="1" defaultSubtotal="1">
            <x v="31"/>
          </reference>
        </references>
      </pivotArea>
    </format>
    <format dxfId="110">
      <pivotArea dataOnly="0" labelOnly="1" outline="0" fieldPosition="0">
        <references count="1">
          <reference field="0" count="1">
            <x v="32"/>
          </reference>
        </references>
      </pivotArea>
    </format>
    <format dxfId="109">
      <pivotArea dataOnly="0" labelOnly="1" outline="0" fieldPosition="0">
        <references count="1">
          <reference field="0" count="1" defaultSubtotal="1">
            <x v="32"/>
          </reference>
        </references>
      </pivotArea>
    </format>
    <format dxfId="106">
      <pivotArea dataOnly="0" labelOnly="1" outline="0" fieldPosition="0">
        <references count="1">
          <reference field="0" count="1">
            <x v="33"/>
          </reference>
        </references>
      </pivotArea>
    </format>
    <format dxfId="105">
      <pivotArea dataOnly="0" labelOnly="1" outline="0" fieldPosition="0">
        <references count="1">
          <reference field="0" count="1" defaultSubtotal="1">
            <x v="33"/>
          </reference>
        </references>
      </pivotArea>
    </format>
    <format dxfId="102">
      <pivotArea dataOnly="0" labelOnly="1" outline="0" fieldPosition="0">
        <references count="1">
          <reference field="0" count="1">
            <x v="34"/>
          </reference>
        </references>
      </pivotArea>
    </format>
    <format dxfId="101">
      <pivotArea dataOnly="0" labelOnly="1" outline="0" fieldPosition="0">
        <references count="1">
          <reference field="0" count="1" defaultSubtotal="1">
            <x v="34"/>
          </reference>
        </references>
      </pivotArea>
    </format>
    <format dxfId="98">
      <pivotArea dataOnly="0" labelOnly="1" outline="0" fieldPosition="0">
        <references count="1">
          <reference field="0" count="1">
            <x v="35"/>
          </reference>
        </references>
      </pivotArea>
    </format>
    <format dxfId="97">
      <pivotArea dataOnly="0" labelOnly="1" outline="0" fieldPosition="0">
        <references count="1">
          <reference field="0" count="1" defaultSubtotal="1">
            <x v="35"/>
          </reference>
        </references>
      </pivotArea>
    </format>
    <format dxfId="94">
      <pivotArea dataOnly="0" labelOnly="1" outline="0" fieldPosition="0">
        <references count="1">
          <reference field="0" count="1">
            <x v="36"/>
          </reference>
        </references>
      </pivotArea>
    </format>
    <format dxfId="93">
      <pivotArea dataOnly="0" labelOnly="1" outline="0" fieldPosition="0">
        <references count="1">
          <reference field="0" count="1" defaultSubtotal="1">
            <x v="36"/>
          </reference>
        </references>
      </pivotArea>
    </format>
    <format dxfId="90">
      <pivotArea dataOnly="0" labelOnly="1" outline="0" fieldPosition="0">
        <references count="1">
          <reference field="0" count="1">
            <x v="37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37"/>
          </reference>
        </references>
      </pivotArea>
    </format>
    <format dxfId="86">
      <pivotArea dataOnly="0" labelOnly="1" outline="0" fieldPosition="0">
        <references count="1">
          <reference field="0" count="1">
            <x v="38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38"/>
          </reference>
        </references>
      </pivotArea>
    </format>
    <format dxfId="82">
      <pivotArea dataOnly="0" labelOnly="1" outline="0" fieldPosition="0">
        <references count="1">
          <reference field="0" count="1">
            <x v="39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39"/>
          </reference>
        </references>
      </pivotArea>
    </format>
    <format dxfId="78">
      <pivotArea dataOnly="0" labelOnly="1" outline="0" fieldPosition="0">
        <references count="1">
          <reference field="0" count="1">
            <x v="40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40"/>
          </reference>
        </references>
      </pivotArea>
    </format>
    <format dxfId="74">
      <pivotArea dataOnly="0" labelOnly="1" outline="0" fieldPosition="0">
        <references count="1">
          <reference field="0" count="1">
            <x v="41"/>
          </reference>
        </references>
      </pivotArea>
    </format>
    <format dxfId="73">
      <pivotArea dataOnly="0" labelOnly="1" outline="0" fieldPosition="0">
        <references count="1">
          <reference field="0" count="1" defaultSubtotal="1">
            <x v="41"/>
          </reference>
        </references>
      </pivotArea>
    </format>
    <format dxfId="70">
      <pivotArea dataOnly="0" labelOnly="1" outline="0" fieldPosition="0">
        <references count="1">
          <reference field="0" count="1">
            <x v="42"/>
          </reference>
        </references>
      </pivotArea>
    </format>
    <format dxfId="69">
      <pivotArea dataOnly="0" labelOnly="1" outline="0" fieldPosition="0">
        <references count="1">
          <reference field="0" count="1" defaultSubtotal="1">
            <x v="42"/>
          </reference>
        </references>
      </pivotArea>
    </format>
    <format dxfId="66">
      <pivotArea dataOnly="0" labelOnly="1" outline="0" fieldPosition="0">
        <references count="1">
          <reference field="0" count="1">
            <x v="43"/>
          </reference>
        </references>
      </pivotArea>
    </format>
    <format dxfId="65">
      <pivotArea dataOnly="0" labelOnly="1" outline="0" fieldPosition="0">
        <references count="1">
          <reference field="0" count="1" defaultSubtotal="1">
            <x v="43"/>
          </reference>
        </references>
      </pivotArea>
    </format>
    <format dxfId="62">
      <pivotArea dataOnly="0" labelOnly="1" outline="0" fieldPosition="0">
        <references count="1">
          <reference field="0" count="1">
            <x v="44"/>
          </reference>
        </references>
      </pivotArea>
    </format>
    <format dxfId="61">
      <pivotArea dataOnly="0" labelOnly="1" outline="0" fieldPosition="0">
        <references count="1">
          <reference field="0" count="1" defaultSubtotal="1">
            <x v="44"/>
          </reference>
        </references>
      </pivotArea>
    </format>
    <format dxfId="58">
      <pivotArea dataOnly="0" labelOnly="1" outline="0" fieldPosition="0">
        <references count="1">
          <reference field="0" count="1">
            <x v="45"/>
          </reference>
        </references>
      </pivotArea>
    </format>
    <format dxfId="57">
      <pivotArea dataOnly="0" labelOnly="1" outline="0" fieldPosition="0">
        <references count="1">
          <reference field="0" count="1" defaultSubtotal="1">
            <x v="45"/>
          </reference>
        </references>
      </pivotArea>
    </format>
    <format dxfId="54">
      <pivotArea dataOnly="0" labelOnly="1" outline="0" fieldPosition="0">
        <references count="1">
          <reference field="0" count="1">
            <x v="46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46"/>
          </reference>
        </references>
      </pivotArea>
    </format>
    <format dxfId="50">
      <pivotArea dataOnly="0" labelOnly="1" outline="0" fieldPosition="0">
        <references count="1">
          <reference field="0" count="1">
            <x v="47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47"/>
          </reference>
        </references>
      </pivotArea>
    </format>
    <format dxfId="46">
      <pivotArea dataOnly="0" labelOnly="1" outline="0" fieldPosition="0">
        <references count="1">
          <reference field="0" count="1">
            <x v="48"/>
          </reference>
        </references>
      </pivotArea>
    </format>
    <format dxfId="45">
      <pivotArea dataOnly="0" labelOnly="1" outline="0" fieldPosition="0">
        <references count="1">
          <reference field="0" count="1" defaultSubtotal="1">
            <x v="48"/>
          </reference>
        </references>
      </pivotArea>
    </format>
    <format dxfId="42">
      <pivotArea dataOnly="0" labelOnly="1" outline="0" fieldPosition="0">
        <references count="1">
          <reference field="0" count="1">
            <x v="49"/>
          </reference>
        </references>
      </pivotArea>
    </format>
    <format dxfId="41">
      <pivotArea dataOnly="0" labelOnly="1" outline="0" fieldPosition="0">
        <references count="1">
          <reference field="0" count="1" defaultSubtotal="1">
            <x v="49"/>
          </reference>
        </references>
      </pivotArea>
    </format>
    <format dxfId="38">
      <pivotArea dataOnly="0" labelOnly="1" outline="0" fieldPosition="0">
        <references count="1">
          <reference field="0" count="1">
            <x v="50"/>
          </reference>
        </references>
      </pivotArea>
    </format>
    <format dxfId="37">
      <pivotArea dataOnly="0" labelOnly="1" outline="0" fieldPosition="0">
        <references count="1">
          <reference field="0" count="1" defaultSubtotal="1">
            <x v="50"/>
          </reference>
        </references>
      </pivotArea>
    </format>
    <format dxfId="34">
      <pivotArea dataOnly="0" labelOnly="1" outline="0" fieldPosition="0">
        <references count="1">
          <reference field="0" count="1">
            <x v="51"/>
          </reference>
        </references>
      </pivotArea>
    </format>
    <format dxfId="33">
      <pivotArea dataOnly="0" labelOnly="1" outline="0" fieldPosition="0">
        <references count="1">
          <reference field="0" count="1" defaultSubtotal="1">
            <x v="51"/>
          </reference>
        </references>
      </pivotArea>
    </format>
    <format dxfId="30">
      <pivotArea dataOnly="0" labelOnly="1" outline="0" fieldPosition="0">
        <references count="1">
          <reference field="0" count="1">
            <x v="52"/>
          </reference>
        </references>
      </pivotArea>
    </format>
    <format dxfId="29">
      <pivotArea dataOnly="0" labelOnly="1" outline="0" fieldPosition="0">
        <references count="1">
          <reference field="0" count="1" defaultSubtotal="1">
            <x v="52"/>
          </reference>
        </references>
      </pivotArea>
    </format>
    <format dxfId="26">
      <pivotArea dataOnly="0" labelOnly="1" outline="0" fieldPosition="0">
        <references count="1">
          <reference field="0" count="1">
            <x v="53"/>
          </reference>
        </references>
      </pivotArea>
    </format>
    <format dxfId="25">
      <pivotArea dataOnly="0" labelOnly="1" outline="0" fieldPosition="0">
        <references count="1">
          <reference field="0" count="1" defaultSubtotal="1">
            <x v="53"/>
          </reference>
        </references>
      </pivotArea>
    </format>
    <format dxfId="22">
      <pivotArea dataOnly="0" labelOnly="1" outline="0" fieldPosition="0">
        <references count="1">
          <reference field="0" count="1">
            <x v="54"/>
          </reference>
        </references>
      </pivotArea>
    </format>
    <format dxfId="21">
      <pivotArea dataOnly="0" labelOnly="1" outline="0" fieldPosition="0">
        <references count="1">
          <reference field="0" count="1" defaultSubtotal="1">
            <x v="54"/>
          </reference>
        </references>
      </pivotArea>
    </format>
    <format dxfId="18">
      <pivotArea dataOnly="0" labelOnly="1" outline="0" fieldPosition="0">
        <references count="1">
          <reference field="0" count="1">
            <x v="55"/>
          </reference>
        </references>
      </pivotArea>
    </format>
    <format dxfId="17">
      <pivotArea dataOnly="0" labelOnly="1" outline="0" fieldPosition="0">
        <references count="1">
          <reference field="0" count="1" defaultSubtotal="1">
            <x v="55"/>
          </reference>
        </references>
      </pivotArea>
    </format>
    <format dxfId="14">
      <pivotArea dataOnly="0" labelOnly="1" outline="0" fieldPosition="0">
        <references count="1">
          <reference field="0" count="1">
            <x v="56"/>
          </reference>
        </references>
      </pivotArea>
    </format>
    <format dxfId="13">
      <pivotArea dataOnly="0" labelOnly="1" outline="0" fieldPosition="0">
        <references count="1">
          <reference field="0" count="1" defaultSubtotal="1">
            <x v="56"/>
          </reference>
        </references>
      </pivotArea>
    </format>
    <format dxfId="10">
      <pivotArea dataOnly="0" labelOnly="1" outline="0" fieldPosition="0">
        <references count="1">
          <reference field="0" count="1">
            <x v="57"/>
          </reference>
        </references>
      </pivotArea>
    </format>
    <format dxfId="9">
      <pivotArea dataOnly="0" labelOnly="1" outline="0" fieldPosition="0">
        <references count="1">
          <reference field="0" count="1" defaultSubtotal="1">
            <x v="57"/>
          </reference>
        </references>
      </pivotArea>
    </format>
    <format dxfId="6">
      <pivotArea dataOnly="0" labelOnly="1" outline="0" fieldPosition="0">
        <references count="1">
          <reference field="0" count="1">
            <x v="58"/>
          </reference>
        </references>
      </pivotArea>
    </format>
    <format dxfId="5">
      <pivotArea dataOnly="0" labelOnly="1" outline="0" fieldPosition="0">
        <references count="1">
          <reference field="0" count="1" defaultSubtotal="1">
            <x v="58"/>
          </reference>
        </references>
      </pivotArea>
    </format>
    <format dxfId="2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BAAF7-0296-4402-9DBF-4A9F231F5A69}">
  <dimension ref="B3:D142"/>
  <sheetViews>
    <sheetView showGridLines="0" tabSelected="1" workbookViewId="0">
      <selection activeCell="B3" sqref="B3"/>
    </sheetView>
  </sheetViews>
  <sheetFormatPr baseColWidth="10" defaultRowHeight="15.6" x14ac:dyDescent="0.3"/>
  <cols>
    <col min="1" max="1" width="3.77734375" style="4" customWidth="1"/>
    <col min="2" max="2" width="43.77734375" style="10" customWidth="1"/>
    <col min="3" max="3" width="10.77734375" style="8" customWidth="1"/>
    <col min="4" max="4" width="11.77734375" style="5" customWidth="1"/>
    <col min="5" max="5" width="3.77734375" style="4" customWidth="1"/>
    <col min="6" max="16384" width="11.5546875" style="4"/>
  </cols>
  <sheetData>
    <row r="3" spans="2:4" x14ac:dyDescent="0.3">
      <c r="B3" s="9" t="s">
        <v>5</v>
      </c>
      <c r="C3" s="7" t="s">
        <v>6</v>
      </c>
      <c r="D3" s="5" t="s">
        <v>68</v>
      </c>
    </row>
    <row r="4" spans="2:4" x14ac:dyDescent="0.3">
      <c r="B4" s="10" t="s">
        <v>8</v>
      </c>
      <c r="C4" s="8">
        <v>1316192</v>
      </c>
      <c r="D4" s="6">
        <v>75.599999999999994</v>
      </c>
    </row>
    <row r="5" spans="2:4" x14ac:dyDescent="0.3">
      <c r="B5" s="10" t="s">
        <v>69</v>
      </c>
      <c r="D5" s="6">
        <v>75.599999999999994</v>
      </c>
    </row>
    <row r="6" spans="2:4" x14ac:dyDescent="0.3">
      <c r="B6" s="10" t="s">
        <v>9</v>
      </c>
      <c r="C6" s="8">
        <v>1315879</v>
      </c>
      <c r="D6" s="6">
        <v>30.8</v>
      </c>
    </row>
    <row r="7" spans="2:4" x14ac:dyDescent="0.3">
      <c r="B7" s="10" t="s">
        <v>70</v>
      </c>
      <c r="D7" s="6">
        <v>30.8</v>
      </c>
    </row>
    <row r="8" spans="2:4" x14ac:dyDescent="0.3">
      <c r="B8" s="10" t="s">
        <v>10</v>
      </c>
      <c r="C8" s="8">
        <v>1316095</v>
      </c>
      <c r="D8" s="6">
        <v>26.35</v>
      </c>
    </row>
    <row r="9" spans="2:4" x14ac:dyDescent="0.3">
      <c r="C9" s="8">
        <v>1316197</v>
      </c>
      <c r="D9" s="6">
        <v>38.049999999999997</v>
      </c>
    </row>
    <row r="10" spans="2:4" x14ac:dyDescent="0.3">
      <c r="B10" s="10" t="s">
        <v>71</v>
      </c>
      <c r="D10" s="6">
        <v>64.400000000000006</v>
      </c>
    </row>
    <row r="11" spans="2:4" x14ac:dyDescent="0.3">
      <c r="B11" s="10" t="s">
        <v>11</v>
      </c>
      <c r="C11" s="8">
        <v>1316200</v>
      </c>
      <c r="D11" s="6">
        <v>15.42</v>
      </c>
    </row>
    <row r="12" spans="2:4" x14ac:dyDescent="0.3">
      <c r="C12" s="8">
        <v>1316201</v>
      </c>
      <c r="D12" s="6">
        <v>18.77</v>
      </c>
    </row>
    <row r="13" spans="2:4" x14ac:dyDescent="0.3">
      <c r="B13" s="10" t="s">
        <v>72</v>
      </c>
      <c r="D13" s="6">
        <v>34.19</v>
      </c>
    </row>
    <row r="14" spans="2:4" x14ac:dyDescent="0.3">
      <c r="B14" s="10" t="s">
        <v>12</v>
      </c>
      <c r="C14" s="8">
        <v>1315941</v>
      </c>
      <c r="D14" s="6">
        <v>60.18</v>
      </c>
    </row>
    <row r="15" spans="2:4" x14ac:dyDescent="0.3">
      <c r="C15" s="8">
        <v>1316106</v>
      </c>
      <c r="D15" s="6">
        <v>242.99</v>
      </c>
    </row>
    <row r="16" spans="2:4" x14ac:dyDescent="0.3">
      <c r="C16" s="8">
        <v>1316119</v>
      </c>
      <c r="D16" s="6">
        <v>202.5</v>
      </c>
    </row>
    <row r="17" spans="2:4" x14ac:dyDescent="0.3">
      <c r="C17" s="8">
        <v>1316208</v>
      </c>
      <c r="D17" s="6">
        <v>10.47</v>
      </c>
    </row>
    <row r="18" spans="2:4" x14ac:dyDescent="0.3">
      <c r="B18" s="10" t="s">
        <v>73</v>
      </c>
      <c r="D18" s="6">
        <v>516.14</v>
      </c>
    </row>
    <row r="19" spans="2:4" x14ac:dyDescent="0.3">
      <c r="B19" s="10" t="s">
        <v>13</v>
      </c>
      <c r="C19" s="8">
        <v>1316177</v>
      </c>
      <c r="D19" s="6">
        <v>32.869999999999997</v>
      </c>
    </row>
    <row r="20" spans="2:4" x14ac:dyDescent="0.3">
      <c r="B20" s="10" t="s">
        <v>74</v>
      </c>
      <c r="D20" s="6">
        <v>32.869999999999997</v>
      </c>
    </row>
    <row r="21" spans="2:4" x14ac:dyDescent="0.3">
      <c r="B21" s="10" t="s">
        <v>14</v>
      </c>
      <c r="C21" s="8">
        <v>1316219</v>
      </c>
      <c r="D21" s="6">
        <v>14.31</v>
      </c>
    </row>
    <row r="22" spans="2:4" x14ac:dyDescent="0.3">
      <c r="B22" s="10" t="s">
        <v>75</v>
      </c>
      <c r="D22" s="6">
        <v>14.31</v>
      </c>
    </row>
    <row r="23" spans="2:4" x14ac:dyDescent="0.3">
      <c r="B23" s="10" t="s">
        <v>15</v>
      </c>
      <c r="C23" s="8">
        <v>1316205</v>
      </c>
      <c r="D23" s="6">
        <v>38.56</v>
      </c>
    </row>
    <row r="24" spans="2:4" x14ac:dyDescent="0.3">
      <c r="B24" s="10" t="s">
        <v>76</v>
      </c>
      <c r="D24" s="6">
        <v>38.56</v>
      </c>
    </row>
    <row r="25" spans="2:4" x14ac:dyDescent="0.3">
      <c r="B25" s="10" t="s">
        <v>16</v>
      </c>
      <c r="C25" s="8">
        <v>1315911</v>
      </c>
      <c r="D25" s="6">
        <v>19.600000000000001</v>
      </c>
    </row>
    <row r="26" spans="2:4" x14ac:dyDescent="0.3">
      <c r="B26" s="10" t="s">
        <v>77</v>
      </c>
      <c r="D26" s="6">
        <v>19.600000000000001</v>
      </c>
    </row>
    <row r="27" spans="2:4" x14ac:dyDescent="0.3">
      <c r="B27" s="10" t="s">
        <v>17</v>
      </c>
      <c r="C27" s="8">
        <v>1316168</v>
      </c>
      <c r="D27" s="6">
        <v>7.33</v>
      </c>
    </row>
    <row r="28" spans="2:4" x14ac:dyDescent="0.3">
      <c r="B28" s="10" t="s">
        <v>78</v>
      </c>
      <c r="D28" s="6">
        <v>7.33</v>
      </c>
    </row>
    <row r="29" spans="2:4" x14ac:dyDescent="0.3">
      <c r="B29" s="10" t="s">
        <v>18</v>
      </c>
      <c r="C29" s="8">
        <v>1316190</v>
      </c>
      <c r="D29" s="6">
        <v>55.12</v>
      </c>
    </row>
    <row r="30" spans="2:4" x14ac:dyDescent="0.3">
      <c r="B30" s="10" t="s">
        <v>79</v>
      </c>
      <c r="D30" s="6">
        <v>55.12</v>
      </c>
    </row>
    <row r="31" spans="2:4" x14ac:dyDescent="0.3">
      <c r="B31" s="10" t="s">
        <v>19</v>
      </c>
      <c r="C31" s="8">
        <v>1315882</v>
      </c>
      <c r="D31" s="6">
        <v>0.75</v>
      </c>
    </row>
    <row r="32" spans="2:4" x14ac:dyDescent="0.3">
      <c r="C32" s="8">
        <v>1316203</v>
      </c>
      <c r="D32" s="6">
        <v>0.75</v>
      </c>
    </row>
    <row r="33" spans="2:4" x14ac:dyDescent="0.3">
      <c r="B33" s="10" t="s">
        <v>80</v>
      </c>
      <c r="D33" s="6">
        <v>1.5</v>
      </c>
    </row>
    <row r="34" spans="2:4" x14ac:dyDescent="0.3">
      <c r="B34" s="10" t="s">
        <v>20</v>
      </c>
      <c r="C34" s="8">
        <v>1316097</v>
      </c>
      <c r="D34" s="6">
        <v>191.08</v>
      </c>
    </row>
    <row r="35" spans="2:4" x14ac:dyDescent="0.3">
      <c r="B35" s="10" t="s">
        <v>81</v>
      </c>
      <c r="D35" s="6">
        <v>191.08</v>
      </c>
    </row>
    <row r="36" spans="2:4" x14ac:dyDescent="0.3">
      <c r="B36" s="10" t="s">
        <v>21</v>
      </c>
      <c r="C36" s="8">
        <v>1316214</v>
      </c>
      <c r="D36" s="6">
        <v>286.47000000000003</v>
      </c>
    </row>
    <row r="37" spans="2:4" x14ac:dyDescent="0.3">
      <c r="B37" s="10" t="s">
        <v>82</v>
      </c>
      <c r="D37" s="6">
        <v>286.47000000000003</v>
      </c>
    </row>
    <row r="38" spans="2:4" x14ac:dyDescent="0.3">
      <c r="B38" s="10" t="s">
        <v>22</v>
      </c>
      <c r="C38" s="8">
        <v>1316120</v>
      </c>
      <c r="D38" s="6">
        <v>1161.6400000000001</v>
      </c>
    </row>
    <row r="39" spans="2:4" x14ac:dyDescent="0.3">
      <c r="B39" s="10" t="s">
        <v>83</v>
      </c>
      <c r="D39" s="6">
        <v>1161.6400000000001</v>
      </c>
    </row>
    <row r="40" spans="2:4" x14ac:dyDescent="0.3">
      <c r="B40" s="10" t="s">
        <v>23</v>
      </c>
      <c r="C40" s="8">
        <v>1316202</v>
      </c>
      <c r="D40" s="6">
        <v>211.57</v>
      </c>
    </row>
    <row r="41" spans="2:4" x14ac:dyDescent="0.3">
      <c r="B41" s="10" t="s">
        <v>84</v>
      </c>
      <c r="D41" s="6">
        <v>211.57</v>
      </c>
    </row>
    <row r="42" spans="2:4" x14ac:dyDescent="0.3">
      <c r="B42" s="10" t="s">
        <v>24</v>
      </c>
      <c r="C42" s="8">
        <v>1315881</v>
      </c>
      <c r="D42" s="6">
        <v>8.8000000000000007</v>
      </c>
    </row>
    <row r="43" spans="2:4" x14ac:dyDescent="0.3">
      <c r="C43" s="8">
        <v>1316206</v>
      </c>
      <c r="D43" s="6">
        <v>0.75</v>
      </c>
    </row>
    <row r="44" spans="2:4" x14ac:dyDescent="0.3">
      <c r="B44" s="10" t="s">
        <v>85</v>
      </c>
      <c r="D44" s="6">
        <v>9.5500000000000007</v>
      </c>
    </row>
    <row r="45" spans="2:4" x14ac:dyDescent="0.3">
      <c r="B45" s="10" t="s">
        <v>25</v>
      </c>
      <c r="C45" s="8">
        <v>1316196</v>
      </c>
      <c r="D45" s="6">
        <v>2.37</v>
      </c>
    </row>
    <row r="46" spans="2:4" x14ac:dyDescent="0.3">
      <c r="C46" s="8">
        <v>1316204</v>
      </c>
      <c r="D46" s="6">
        <v>127.44</v>
      </c>
    </row>
    <row r="47" spans="2:4" x14ac:dyDescent="0.3">
      <c r="C47" s="8">
        <v>1316207</v>
      </c>
      <c r="D47" s="6">
        <v>4.83</v>
      </c>
    </row>
    <row r="48" spans="2:4" x14ac:dyDescent="0.3">
      <c r="B48" s="10" t="s">
        <v>86</v>
      </c>
      <c r="D48" s="6">
        <v>134.64000000000001</v>
      </c>
    </row>
    <row r="49" spans="2:4" x14ac:dyDescent="0.3">
      <c r="B49" s="10" t="s">
        <v>26</v>
      </c>
      <c r="C49" s="8">
        <v>1315880</v>
      </c>
      <c r="D49" s="6">
        <v>8.35</v>
      </c>
    </row>
    <row r="50" spans="2:4" x14ac:dyDescent="0.3">
      <c r="B50" s="10" t="s">
        <v>87</v>
      </c>
      <c r="D50" s="6">
        <v>8.35</v>
      </c>
    </row>
    <row r="51" spans="2:4" x14ac:dyDescent="0.3">
      <c r="B51" s="10" t="s">
        <v>27</v>
      </c>
      <c r="C51" s="8">
        <v>1316096</v>
      </c>
      <c r="D51" s="6">
        <v>77.540000000000006</v>
      </c>
    </row>
    <row r="52" spans="2:4" x14ac:dyDescent="0.3">
      <c r="C52" s="8">
        <v>1316195</v>
      </c>
      <c r="D52" s="6">
        <v>7.55</v>
      </c>
    </row>
    <row r="53" spans="2:4" x14ac:dyDescent="0.3">
      <c r="B53" s="10" t="s">
        <v>88</v>
      </c>
      <c r="D53" s="6">
        <v>85.09</v>
      </c>
    </row>
    <row r="54" spans="2:4" x14ac:dyDescent="0.3">
      <c r="B54" s="10" t="s">
        <v>28</v>
      </c>
      <c r="C54" s="8">
        <v>1316194</v>
      </c>
      <c r="D54" s="6">
        <v>16.850000000000001</v>
      </c>
    </row>
    <row r="55" spans="2:4" x14ac:dyDescent="0.3">
      <c r="B55" s="10" t="s">
        <v>89</v>
      </c>
      <c r="D55" s="6">
        <v>16.850000000000001</v>
      </c>
    </row>
    <row r="56" spans="2:4" x14ac:dyDescent="0.3">
      <c r="B56" s="10" t="s">
        <v>29</v>
      </c>
      <c r="C56" s="8">
        <v>1316220</v>
      </c>
      <c r="D56" s="6">
        <v>68.77</v>
      </c>
    </row>
    <row r="57" spans="2:4" x14ac:dyDescent="0.3">
      <c r="B57" s="10" t="s">
        <v>90</v>
      </c>
      <c r="D57" s="6">
        <v>68.77</v>
      </c>
    </row>
    <row r="58" spans="2:4" x14ac:dyDescent="0.3">
      <c r="B58" s="10" t="s">
        <v>30</v>
      </c>
      <c r="C58" s="8">
        <v>1316210</v>
      </c>
      <c r="D58" s="6">
        <v>6.3</v>
      </c>
    </row>
    <row r="59" spans="2:4" x14ac:dyDescent="0.3">
      <c r="B59" s="10" t="s">
        <v>91</v>
      </c>
      <c r="D59" s="6">
        <v>6.3</v>
      </c>
    </row>
    <row r="60" spans="2:4" x14ac:dyDescent="0.3">
      <c r="B60" s="10" t="s">
        <v>31</v>
      </c>
      <c r="C60" s="8">
        <v>1316211</v>
      </c>
      <c r="D60" s="6">
        <v>6.47</v>
      </c>
    </row>
    <row r="61" spans="2:4" x14ac:dyDescent="0.3">
      <c r="B61" s="10" t="s">
        <v>92</v>
      </c>
      <c r="D61" s="6">
        <v>6.47</v>
      </c>
    </row>
    <row r="62" spans="2:4" x14ac:dyDescent="0.3">
      <c r="B62" s="10" t="s">
        <v>32</v>
      </c>
      <c r="C62" s="8">
        <v>1316209</v>
      </c>
      <c r="D62" s="6">
        <v>47.07</v>
      </c>
    </row>
    <row r="63" spans="2:4" x14ac:dyDescent="0.3">
      <c r="B63" s="10" t="s">
        <v>93</v>
      </c>
      <c r="D63" s="6">
        <v>47.07</v>
      </c>
    </row>
    <row r="64" spans="2:4" x14ac:dyDescent="0.3">
      <c r="B64" s="10" t="s">
        <v>33</v>
      </c>
      <c r="C64" s="8">
        <v>1316217</v>
      </c>
      <c r="D64" s="6">
        <v>14.46</v>
      </c>
    </row>
    <row r="65" spans="2:4" x14ac:dyDescent="0.3">
      <c r="C65" s="8">
        <v>1316218</v>
      </c>
      <c r="D65" s="6">
        <v>35.229999999999997</v>
      </c>
    </row>
    <row r="66" spans="2:4" x14ac:dyDescent="0.3">
      <c r="B66" s="10" t="s">
        <v>94</v>
      </c>
      <c r="D66" s="6">
        <v>49.69</v>
      </c>
    </row>
    <row r="67" spans="2:4" x14ac:dyDescent="0.3">
      <c r="B67" s="10" t="s">
        <v>34</v>
      </c>
      <c r="C67" s="8">
        <v>1316191</v>
      </c>
      <c r="D67" s="6">
        <v>17.100000000000001</v>
      </c>
    </row>
    <row r="68" spans="2:4" x14ac:dyDescent="0.3">
      <c r="B68" s="10" t="s">
        <v>95</v>
      </c>
      <c r="D68" s="6">
        <v>17.100000000000001</v>
      </c>
    </row>
    <row r="69" spans="2:4" x14ac:dyDescent="0.3">
      <c r="B69" s="10" t="s">
        <v>35</v>
      </c>
      <c r="C69" s="8">
        <v>1316133</v>
      </c>
      <c r="D69" s="6">
        <v>37.75</v>
      </c>
    </row>
    <row r="70" spans="2:4" x14ac:dyDescent="0.3">
      <c r="B70" s="10" t="s">
        <v>96</v>
      </c>
      <c r="D70" s="6">
        <v>37.75</v>
      </c>
    </row>
    <row r="71" spans="2:4" x14ac:dyDescent="0.3">
      <c r="B71" s="10" t="s">
        <v>36</v>
      </c>
      <c r="C71" s="8">
        <v>1315920</v>
      </c>
      <c r="D71" s="6">
        <v>3.75</v>
      </c>
    </row>
    <row r="72" spans="2:4" x14ac:dyDescent="0.3">
      <c r="C72" s="8">
        <v>1316171</v>
      </c>
      <c r="D72" s="6">
        <v>3</v>
      </c>
    </row>
    <row r="73" spans="2:4" x14ac:dyDescent="0.3">
      <c r="B73" s="10" t="s">
        <v>97</v>
      </c>
      <c r="D73" s="6">
        <v>6.75</v>
      </c>
    </row>
    <row r="74" spans="2:4" x14ac:dyDescent="0.3">
      <c r="B74" s="10" t="s">
        <v>37</v>
      </c>
      <c r="C74" s="8">
        <v>1316185</v>
      </c>
      <c r="D74" s="6">
        <v>15.25</v>
      </c>
    </row>
    <row r="75" spans="2:4" x14ac:dyDescent="0.3">
      <c r="B75" s="10" t="s">
        <v>98</v>
      </c>
      <c r="D75" s="6">
        <v>15.25</v>
      </c>
    </row>
    <row r="76" spans="2:4" x14ac:dyDescent="0.3">
      <c r="B76" s="10" t="s">
        <v>38</v>
      </c>
      <c r="C76" s="8">
        <v>1316178</v>
      </c>
      <c r="D76" s="6">
        <v>55.06</v>
      </c>
    </row>
    <row r="77" spans="2:4" x14ac:dyDescent="0.3">
      <c r="B77" s="10" t="s">
        <v>99</v>
      </c>
      <c r="D77" s="6">
        <v>55.06</v>
      </c>
    </row>
    <row r="78" spans="2:4" x14ac:dyDescent="0.3">
      <c r="B78" s="10" t="s">
        <v>39</v>
      </c>
      <c r="C78" s="8">
        <v>1316093</v>
      </c>
      <c r="D78" s="6">
        <v>173.95</v>
      </c>
    </row>
    <row r="79" spans="2:4" x14ac:dyDescent="0.3">
      <c r="B79" s="10" t="s">
        <v>100</v>
      </c>
      <c r="D79" s="6">
        <v>173.95</v>
      </c>
    </row>
    <row r="80" spans="2:4" x14ac:dyDescent="0.3">
      <c r="B80" s="10" t="s">
        <v>40</v>
      </c>
      <c r="C80" s="8">
        <v>1316172</v>
      </c>
      <c r="D80" s="6">
        <v>21.65</v>
      </c>
    </row>
    <row r="81" spans="2:4" x14ac:dyDescent="0.3">
      <c r="B81" s="10" t="s">
        <v>101</v>
      </c>
      <c r="D81" s="6">
        <v>21.65</v>
      </c>
    </row>
    <row r="82" spans="2:4" x14ac:dyDescent="0.3">
      <c r="B82" s="10" t="s">
        <v>41</v>
      </c>
      <c r="C82" s="8">
        <v>1316184</v>
      </c>
      <c r="D82" s="6">
        <v>4.2699999999999996</v>
      </c>
    </row>
    <row r="83" spans="2:4" x14ac:dyDescent="0.3">
      <c r="B83" s="10" t="s">
        <v>102</v>
      </c>
      <c r="D83" s="6">
        <v>4.2699999999999996</v>
      </c>
    </row>
    <row r="84" spans="2:4" x14ac:dyDescent="0.3">
      <c r="B84" s="10" t="s">
        <v>42</v>
      </c>
      <c r="C84" s="8">
        <v>1316180</v>
      </c>
      <c r="D84" s="6">
        <v>27.39</v>
      </c>
    </row>
    <row r="85" spans="2:4" x14ac:dyDescent="0.3">
      <c r="C85" s="8">
        <v>1316181</v>
      </c>
      <c r="D85" s="6">
        <v>46.14</v>
      </c>
    </row>
    <row r="86" spans="2:4" x14ac:dyDescent="0.3">
      <c r="B86" s="10" t="s">
        <v>103</v>
      </c>
      <c r="D86" s="6">
        <v>73.53</v>
      </c>
    </row>
    <row r="87" spans="2:4" x14ac:dyDescent="0.3">
      <c r="B87" s="10" t="s">
        <v>43</v>
      </c>
      <c r="C87" s="8">
        <v>1316094</v>
      </c>
      <c r="D87" s="6">
        <v>224.31</v>
      </c>
    </row>
    <row r="88" spans="2:4" x14ac:dyDescent="0.3">
      <c r="B88" s="10" t="s">
        <v>104</v>
      </c>
      <c r="D88" s="6">
        <v>224.31</v>
      </c>
    </row>
    <row r="89" spans="2:4" x14ac:dyDescent="0.3">
      <c r="B89" s="10" t="s">
        <v>44</v>
      </c>
      <c r="C89" s="8">
        <v>1316216</v>
      </c>
      <c r="D89" s="6">
        <v>1.5</v>
      </c>
    </row>
    <row r="90" spans="2:4" x14ac:dyDescent="0.3">
      <c r="B90" s="10" t="s">
        <v>105</v>
      </c>
      <c r="D90" s="6">
        <v>1.5</v>
      </c>
    </row>
    <row r="91" spans="2:4" x14ac:dyDescent="0.3">
      <c r="B91" s="10" t="s">
        <v>45</v>
      </c>
      <c r="C91" s="8">
        <v>1316107</v>
      </c>
      <c r="D91" s="6">
        <v>34.450000000000003</v>
      </c>
    </row>
    <row r="92" spans="2:4" x14ac:dyDescent="0.3">
      <c r="C92" s="8">
        <v>1316215</v>
      </c>
      <c r="D92" s="6">
        <v>1.75</v>
      </c>
    </row>
    <row r="93" spans="2:4" x14ac:dyDescent="0.3">
      <c r="B93" s="10" t="s">
        <v>106</v>
      </c>
      <c r="D93" s="6">
        <v>36.200000000000003</v>
      </c>
    </row>
    <row r="94" spans="2:4" x14ac:dyDescent="0.3">
      <c r="B94" s="10" t="s">
        <v>46</v>
      </c>
      <c r="C94" s="8">
        <v>1316047</v>
      </c>
      <c r="D94" s="6">
        <v>25.77</v>
      </c>
    </row>
    <row r="95" spans="2:4" x14ac:dyDescent="0.3">
      <c r="B95" s="10" t="s">
        <v>107</v>
      </c>
      <c r="D95" s="6">
        <v>25.77</v>
      </c>
    </row>
    <row r="96" spans="2:4" x14ac:dyDescent="0.3">
      <c r="B96" s="10" t="s">
        <v>47</v>
      </c>
      <c r="C96" s="8">
        <v>1316155</v>
      </c>
      <c r="D96" s="6">
        <v>6.75</v>
      </c>
    </row>
    <row r="97" spans="2:4" x14ac:dyDescent="0.3">
      <c r="B97" s="10" t="s">
        <v>108</v>
      </c>
      <c r="D97" s="6">
        <v>6.75</v>
      </c>
    </row>
    <row r="98" spans="2:4" x14ac:dyDescent="0.3">
      <c r="B98" s="10" t="s">
        <v>48</v>
      </c>
      <c r="C98" s="8">
        <v>1316154</v>
      </c>
      <c r="D98" s="6">
        <v>1.53</v>
      </c>
    </row>
    <row r="99" spans="2:4" x14ac:dyDescent="0.3">
      <c r="B99" s="10" t="s">
        <v>109</v>
      </c>
      <c r="D99" s="6">
        <v>1.53</v>
      </c>
    </row>
    <row r="100" spans="2:4" x14ac:dyDescent="0.3">
      <c r="B100" s="10" t="s">
        <v>49</v>
      </c>
      <c r="C100" s="8">
        <v>1316152</v>
      </c>
      <c r="D100" s="6">
        <v>94.58</v>
      </c>
    </row>
    <row r="101" spans="2:4" x14ac:dyDescent="0.3">
      <c r="C101" s="8">
        <v>1316153</v>
      </c>
      <c r="D101" s="6">
        <v>14.1</v>
      </c>
    </row>
    <row r="102" spans="2:4" x14ac:dyDescent="0.3">
      <c r="B102" s="10" t="s">
        <v>110</v>
      </c>
      <c r="D102" s="6">
        <v>108.67999999999999</v>
      </c>
    </row>
    <row r="103" spans="2:4" x14ac:dyDescent="0.3">
      <c r="B103" s="10" t="s">
        <v>50</v>
      </c>
      <c r="C103" s="8">
        <v>1316092</v>
      </c>
      <c r="D103" s="6">
        <v>59.98</v>
      </c>
    </row>
    <row r="104" spans="2:4" x14ac:dyDescent="0.3">
      <c r="B104" s="10" t="s">
        <v>111</v>
      </c>
      <c r="D104" s="6">
        <v>59.98</v>
      </c>
    </row>
    <row r="105" spans="2:4" x14ac:dyDescent="0.3">
      <c r="B105" s="10" t="s">
        <v>51</v>
      </c>
      <c r="C105" s="8">
        <v>1316138</v>
      </c>
      <c r="D105" s="6">
        <v>4.0199999999999996</v>
      </c>
    </row>
    <row r="106" spans="2:4" x14ac:dyDescent="0.3">
      <c r="B106" s="10" t="s">
        <v>112</v>
      </c>
      <c r="D106" s="6">
        <v>4.0199999999999996</v>
      </c>
    </row>
    <row r="107" spans="2:4" x14ac:dyDescent="0.3">
      <c r="B107" s="10" t="s">
        <v>52</v>
      </c>
      <c r="C107" s="8">
        <v>1316187</v>
      </c>
      <c r="D107" s="6">
        <v>4</v>
      </c>
    </row>
    <row r="108" spans="2:4" x14ac:dyDescent="0.3">
      <c r="B108" s="10" t="s">
        <v>113</v>
      </c>
      <c r="D108" s="6">
        <v>4</v>
      </c>
    </row>
    <row r="109" spans="2:4" x14ac:dyDescent="0.3">
      <c r="B109" s="10" t="s">
        <v>53</v>
      </c>
      <c r="C109" s="8">
        <v>1316186</v>
      </c>
      <c r="D109" s="6">
        <v>64.08</v>
      </c>
    </row>
    <row r="110" spans="2:4" x14ac:dyDescent="0.3">
      <c r="B110" s="10" t="s">
        <v>114</v>
      </c>
      <c r="D110" s="6">
        <v>64.08</v>
      </c>
    </row>
    <row r="111" spans="2:4" x14ac:dyDescent="0.3">
      <c r="B111" s="10" t="s">
        <v>54</v>
      </c>
      <c r="C111" s="8">
        <v>1315918</v>
      </c>
      <c r="D111" s="6">
        <v>5.0999999999999996</v>
      </c>
    </row>
    <row r="112" spans="2:4" x14ac:dyDescent="0.3">
      <c r="B112" s="10" t="s">
        <v>115</v>
      </c>
      <c r="D112" s="6">
        <v>5.0999999999999996</v>
      </c>
    </row>
    <row r="113" spans="2:4" x14ac:dyDescent="0.3">
      <c r="B113" s="10" t="s">
        <v>55</v>
      </c>
      <c r="C113" s="8">
        <v>1316128</v>
      </c>
      <c r="D113" s="6">
        <v>114.97</v>
      </c>
    </row>
    <row r="114" spans="2:4" x14ac:dyDescent="0.3">
      <c r="B114" s="10" t="s">
        <v>116</v>
      </c>
      <c r="D114" s="6">
        <v>114.97</v>
      </c>
    </row>
    <row r="115" spans="2:4" x14ac:dyDescent="0.3">
      <c r="B115" s="10" t="s">
        <v>56</v>
      </c>
      <c r="C115" s="8">
        <v>1316176</v>
      </c>
      <c r="D115" s="6">
        <v>4</v>
      </c>
    </row>
    <row r="116" spans="2:4" x14ac:dyDescent="0.3">
      <c r="B116" s="10" t="s">
        <v>117</v>
      </c>
      <c r="D116" s="6">
        <v>4</v>
      </c>
    </row>
    <row r="117" spans="2:4" x14ac:dyDescent="0.3">
      <c r="B117" s="10" t="s">
        <v>57</v>
      </c>
      <c r="C117" s="8">
        <v>1316046</v>
      </c>
      <c r="D117" s="6"/>
    </row>
    <row r="118" spans="2:4" x14ac:dyDescent="0.3">
      <c r="C118" s="8">
        <v>1316175</v>
      </c>
      <c r="D118" s="6">
        <v>61.9</v>
      </c>
    </row>
    <row r="119" spans="2:4" x14ac:dyDescent="0.3">
      <c r="B119" s="10" t="s">
        <v>118</v>
      </c>
      <c r="D119" s="6">
        <v>61.9</v>
      </c>
    </row>
    <row r="120" spans="2:4" x14ac:dyDescent="0.3">
      <c r="B120" s="10" t="s">
        <v>58</v>
      </c>
      <c r="C120" s="8">
        <v>1315897</v>
      </c>
      <c r="D120" s="6">
        <v>15.35</v>
      </c>
    </row>
    <row r="121" spans="2:4" x14ac:dyDescent="0.3">
      <c r="B121" s="10" t="s">
        <v>119</v>
      </c>
      <c r="D121" s="6">
        <v>15.35</v>
      </c>
    </row>
    <row r="122" spans="2:4" x14ac:dyDescent="0.3">
      <c r="B122" s="10" t="s">
        <v>59</v>
      </c>
      <c r="C122" s="8">
        <v>1316213</v>
      </c>
      <c r="D122" s="6">
        <v>9.2200000000000006</v>
      </c>
    </row>
    <row r="123" spans="2:4" x14ac:dyDescent="0.3">
      <c r="B123" s="10" t="s">
        <v>120</v>
      </c>
      <c r="D123" s="6">
        <v>9.2200000000000006</v>
      </c>
    </row>
    <row r="124" spans="2:4" x14ac:dyDescent="0.3">
      <c r="B124" s="10" t="s">
        <v>60</v>
      </c>
      <c r="C124" s="8">
        <v>1316212</v>
      </c>
      <c r="D124" s="6">
        <v>94.4</v>
      </c>
    </row>
    <row r="125" spans="2:4" x14ac:dyDescent="0.3">
      <c r="B125" s="10" t="s">
        <v>121</v>
      </c>
      <c r="D125" s="6">
        <v>94.4</v>
      </c>
    </row>
    <row r="126" spans="2:4" x14ac:dyDescent="0.3">
      <c r="B126" s="10" t="s">
        <v>61</v>
      </c>
      <c r="C126" s="8">
        <v>1316198</v>
      </c>
      <c r="D126" s="6">
        <v>45.22</v>
      </c>
    </row>
    <row r="127" spans="2:4" x14ac:dyDescent="0.3">
      <c r="C127" s="8">
        <v>1316199</v>
      </c>
      <c r="D127" s="6">
        <v>5.28</v>
      </c>
    </row>
    <row r="128" spans="2:4" x14ac:dyDescent="0.3">
      <c r="B128" s="10" t="s">
        <v>122</v>
      </c>
      <c r="D128" s="6">
        <v>50.5</v>
      </c>
    </row>
    <row r="129" spans="2:4" x14ac:dyDescent="0.3">
      <c r="B129" s="10" t="s">
        <v>62</v>
      </c>
      <c r="C129" s="8">
        <v>1316170</v>
      </c>
      <c r="D129" s="6">
        <v>148.55000000000001</v>
      </c>
    </row>
    <row r="130" spans="2:4" x14ac:dyDescent="0.3">
      <c r="C130" s="8">
        <v>1316173</v>
      </c>
      <c r="D130" s="6">
        <v>146.63999999999999</v>
      </c>
    </row>
    <row r="131" spans="2:4" x14ac:dyDescent="0.3">
      <c r="B131" s="10" t="s">
        <v>123</v>
      </c>
      <c r="D131" s="6">
        <v>295.19</v>
      </c>
    </row>
    <row r="132" spans="2:4" x14ac:dyDescent="0.3">
      <c r="B132" s="10" t="s">
        <v>63</v>
      </c>
      <c r="C132" s="8">
        <v>1316193</v>
      </c>
      <c r="D132" s="6">
        <v>33.590000000000003</v>
      </c>
    </row>
    <row r="133" spans="2:4" x14ac:dyDescent="0.3">
      <c r="B133" s="10" t="s">
        <v>124</v>
      </c>
      <c r="D133" s="6">
        <v>33.590000000000003</v>
      </c>
    </row>
    <row r="134" spans="2:4" x14ac:dyDescent="0.3">
      <c r="B134" s="10" t="s">
        <v>64</v>
      </c>
      <c r="C134" s="8">
        <v>1316150</v>
      </c>
      <c r="D134" s="6">
        <v>19.100000000000001</v>
      </c>
    </row>
    <row r="135" spans="2:4" x14ac:dyDescent="0.3">
      <c r="B135" s="10" t="s">
        <v>125</v>
      </c>
      <c r="D135" s="6">
        <v>19.100000000000001</v>
      </c>
    </row>
    <row r="136" spans="2:4" x14ac:dyDescent="0.3">
      <c r="B136" s="10" t="s">
        <v>65</v>
      </c>
      <c r="C136" s="8">
        <v>1316149</v>
      </c>
      <c r="D136" s="6">
        <v>8.65</v>
      </c>
    </row>
    <row r="137" spans="2:4" x14ac:dyDescent="0.3">
      <c r="C137" s="8">
        <v>1316151</v>
      </c>
      <c r="D137" s="6">
        <v>127.54</v>
      </c>
    </row>
    <row r="138" spans="2:4" x14ac:dyDescent="0.3">
      <c r="C138" s="8">
        <v>1316179</v>
      </c>
      <c r="D138" s="6">
        <v>7.65</v>
      </c>
    </row>
    <row r="139" spans="2:4" x14ac:dyDescent="0.3">
      <c r="B139" s="10" t="s">
        <v>126</v>
      </c>
      <c r="D139" s="6">
        <v>143.84</v>
      </c>
    </row>
    <row r="140" spans="2:4" x14ac:dyDescent="0.3">
      <c r="B140" s="10" t="s">
        <v>66</v>
      </c>
      <c r="C140" s="8">
        <v>1316137</v>
      </c>
      <c r="D140" s="6">
        <v>8.1</v>
      </c>
    </row>
    <row r="141" spans="2:4" x14ac:dyDescent="0.3">
      <c r="B141" s="10" t="s">
        <v>127</v>
      </c>
      <c r="D141" s="6">
        <v>8.1</v>
      </c>
    </row>
    <row r="142" spans="2:4" x14ac:dyDescent="0.3">
      <c r="B142" s="10" t="s">
        <v>67</v>
      </c>
      <c r="D142" s="6">
        <v>4971.3500000000013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94"/>
  <sheetViews>
    <sheetView topLeftCell="A15" workbookViewId="0">
      <selection activeCell="C15" sqref="C15"/>
    </sheetView>
  </sheetViews>
  <sheetFormatPr baseColWidth="10" defaultRowHeight="14.4" x14ac:dyDescent="0.3"/>
  <cols>
    <col min="1" max="1" width="33.44140625" customWidth="1"/>
    <col min="2" max="2" width="23" customWidth="1"/>
    <col min="3" max="3" width="20.6640625" customWidth="1"/>
    <col min="4" max="4" width="14.88671875" customWidth="1"/>
    <col min="5" max="5" width="24.44140625" customWidth="1"/>
  </cols>
  <sheetData>
    <row r="1" spans="1:5" x14ac:dyDescent="0.3">
      <c r="A1" t="str">
        <f>"LP ST PAUL ORLYDIS VOL LS"</f>
        <v>LP ST PAUL ORLYDIS VOL LS</v>
      </c>
      <c r="B1">
        <v>1315819</v>
      </c>
      <c r="C1">
        <v>5.3</v>
      </c>
      <c r="D1" t="s">
        <v>0</v>
      </c>
    </row>
    <row r="2" spans="1:5" x14ac:dyDescent="0.3">
      <c r="A2" t="str">
        <f>"LP ST PAUL ORLYDIS VOL LS"</f>
        <v>LP ST PAUL ORLYDIS VOL LS</v>
      </c>
      <c r="B2">
        <v>1316090</v>
      </c>
      <c r="C2">
        <v>72.959999999999994</v>
      </c>
      <c r="D2" t="s">
        <v>0</v>
      </c>
    </row>
    <row r="3" spans="1:5" x14ac:dyDescent="0.3">
      <c r="A3" t="str">
        <f>"LP ST PAUL ORLYDIS VOL LS"</f>
        <v>LP ST PAUL ORLYDIS VOL LS</v>
      </c>
      <c r="B3">
        <v>1316145</v>
      </c>
      <c r="C3">
        <v>5.7</v>
      </c>
      <c r="D3" t="s">
        <v>0</v>
      </c>
    </row>
    <row r="4" spans="1:5" x14ac:dyDescent="0.3">
      <c r="A4" s="3" t="s">
        <v>1</v>
      </c>
      <c r="B4" s="3" t="s">
        <v>3</v>
      </c>
      <c r="C4">
        <f>SUM(C1:C3)</f>
        <v>83.96</v>
      </c>
    </row>
    <row r="5" spans="1:5" x14ac:dyDescent="0.3">
      <c r="A5" s="3" t="s">
        <v>1</v>
      </c>
    </row>
    <row r="6" spans="1:5" x14ac:dyDescent="0.3">
      <c r="A6" t="str">
        <f>"DEPOT SKC"</f>
        <v>DEPOT SKC</v>
      </c>
      <c r="B6">
        <v>1316136</v>
      </c>
      <c r="C6">
        <v>2.11</v>
      </c>
      <c r="D6" t="s">
        <v>0</v>
      </c>
    </row>
    <row r="7" spans="1:5" x14ac:dyDescent="0.3">
      <c r="A7" t="str">
        <f>"DEPOT SKC"</f>
        <v>DEPOT SKC</v>
      </c>
      <c r="B7">
        <v>1316146</v>
      </c>
      <c r="C7">
        <v>2.85</v>
      </c>
      <c r="D7" t="s">
        <v>0</v>
      </c>
    </row>
    <row r="8" spans="1:5" x14ac:dyDescent="0.3">
      <c r="A8" t="str">
        <f t="shared" ref="A8:A9" si="0">"DEPOT SKC"</f>
        <v>DEPOT SKC</v>
      </c>
      <c r="B8" s="1">
        <f>SUM(C6:C7)</f>
        <v>4.96</v>
      </c>
      <c r="D8" s="2" t="s">
        <v>2</v>
      </c>
    </row>
    <row r="9" spans="1:5" x14ac:dyDescent="0.3">
      <c r="A9" t="str">
        <f t="shared" si="0"/>
        <v>DEPOT SKC</v>
      </c>
      <c r="D9" s="2" t="s">
        <v>2</v>
      </c>
    </row>
    <row r="10" spans="1:5" x14ac:dyDescent="0.3">
      <c r="A10" t="str">
        <f>"INTERMARK SEGA PROVIDENCE VOL"</f>
        <v>INTERMARK SEGA PROVIDENCE VOL</v>
      </c>
      <c r="B10">
        <v>1316160</v>
      </c>
      <c r="C10">
        <v>221.94</v>
      </c>
      <c r="D10" t="s">
        <v>0</v>
      </c>
    </row>
    <row r="11" spans="1:5" x14ac:dyDescent="0.3">
      <c r="A11" s="3"/>
    </row>
    <row r="12" spans="1:5" x14ac:dyDescent="0.3">
      <c r="A12" s="3"/>
    </row>
    <row r="13" spans="1:5" x14ac:dyDescent="0.3">
      <c r="A13" t="str">
        <f>"INTERMARK AH TAK ST JOSEPH VOL"</f>
        <v>INTERMARK AH TAK ST JOSEPH VOL</v>
      </c>
      <c r="B13">
        <v>1316091</v>
      </c>
      <c r="C13">
        <v>78.959999999999994</v>
      </c>
      <c r="D13" t="s">
        <v>0</v>
      </c>
    </row>
    <row r="15" spans="1:5" x14ac:dyDescent="0.3">
      <c r="A15" t="s">
        <v>5</v>
      </c>
      <c r="B15" t="s">
        <v>6</v>
      </c>
      <c r="C15" t="s">
        <v>7</v>
      </c>
    </row>
    <row r="16" spans="1:5" x14ac:dyDescent="0.3">
      <c r="A16" t="str">
        <f>"SU ENTRE DEUX VOL"</f>
        <v>SU ENTRE DEUX VOL</v>
      </c>
      <c r="B16">
        <v>1316152</v>
      </c>
      <c r="C16">
        <v>94.58</v>
      </c>
      <c r="D16" t="s">
        <v>0</v>
      </c>
      <c r="E16" s="3" t="s">
        <v>4</v>
      </c>
    </row>
    <row r="17" spans="1:5" x14ac:dyDescent="0.3">
      <c r="A17" t="str">
        <f>"SU ENTRE DEUX VOL"</f>
        <v>SU ENTRE DEUX VOL</v>
      </c>
      <c r="B17">
        <v>1316153</v>
      </c>
      <c r="C17">
        <v>14.1</v>
      </c>
      <c r="D17" t="s">
        <v>0</v>
      </c>
      <c r="E17" s="3" t="s">
        <v>4</v>
      </c>
    </row>
    <row r="18" spans="1:5" x14ac:dyDescent="0.3">
      <c r="A18" t="str">
        <f>"SU ENTRE DEUX CHAR LS"</f>
        <v>SU ENTRE DEUX CHAR LS</v>
      </c>
      <c r="B18">
        <v>1316155</v>
      </c>
      <c r="C18">
        <v>6.75</v>
      </c>
      <c r="D18" t="s">
        <v>0</v>
      </c>
      <c r="E18" s="3" t="s">
        <v>4</v>
      </c>
    </row>
    <row r="19" spans="1:5" x14ac:dyDescent="0.3">
      <c r="A19" t="str">
        <f>"SU ENTRE DEUX CHAR VR"</f>
        <v>SU ENTRE DEUX CHAR VR</v>
      </c>
      <c r="B19">
        <v>1316154</v>
      </c>
      <c r="C19">
        <v>1.53</v>
      </c>
      <c r="D19" t="s">
        <v>0</v>
      </c>
      <c r="E19" s="3" t="s">
        <v>4</v>
      </c>
    </row>
    <row r="20" spans="1:5" x14ac:dyDescent="0.3">
      <c r="A20" t="str">
        <f>"SUPER U AH SOON 14EME VOL"</f>
        <v>SUPER U AH SOON 14EME VOL</v>
      </c>
      <c r="B20">
        <v>1316186</v>
      </c>
      <c r="C20">
        <v>64.08</v>
      </c>
      <c r="D20" t="s">
        <v>0</v>
      </c>
      <c r="E20" s="3" t="s">
        <v>4</v>
      </c>
    </row>
    <row r="21" spans="1:5" x14ac:dyDescent="0.3">
      <c r="A21" t="str">
        <f>"SUPER U AH SOON 14EME CHAR VR"</f>
        <v>SUPER U AH SOON 14EME CHAR VR</v>
      </c>
      <c r="B21">
        <v>1316187</v>
      </c>
      <c r="C21">
        <v>4</v>
      </c>
      <c r="D21" t="s">
        <v>0</v>
      </c>
      <c r="E21" s="3" t="s">
        <v>4</v>
      </c>
    </row>
    <row r="22" spans="1:5" x14ac:dyDescent="0.3">
      <c r="A22" t="str">
        <f>"SUPER U LE PORT VOL"</f>
        <v>SUPER U LE PORT VOL</v>
      </c>
      <c r="B22">
        <v>1316046</v>
      </c>
      <c r="D22" t="s">
        <v>0</v>
      </c>
      <c r="E22" s="3" t="s">
        <v>4</v>
      </c>
    </row>
    <row r="23" spans="1:5" x14ac:dyDescent="0.3">
      <c r="A23" t="str">
        <f>"SUPER U LE PORT VOL"</f>
        <v>SUPER U LE PORT VOL</v>
      </c>
      <c r="B23">
        <v>1316175</v>
      </c>
      <c r="C23">
        <v>61.9</v>
      </c>
      <c r="D23" t="s">
        <v>0</v>
      </c>
      <c r="E23" s="3" t="s">
        <v>4</v>
      </c>
    </row>
    <row r="24" spans="1:5" x14ac:dyDescent="0.3">
      <c r="A24" t="str">
        <f>"SUPER U LE PORT CHAR VR"</f>
        <v>SUPER U LE PORT CHAR VR</v>
      </c>
      <c r="B24">
        <v>1316176</v>
      </c>
      <c r="C24">
        <v>4</v>
      </c>
      <c r="D24" t="s">
        <v>0</v>
      </c>
      <c r="E24" s="3" t="s">
        <v>4</v>
      </c>
    </row>
    <row r="25" spans="1:5" x14ac:dyDescent="0.3">
      <c r="A25" t="str">
        <f>"SU LAW WAI LA PLAINE VOL LS"</f>
        <v>SU LAW WAI LA PLAINE VOL LS</v>
      </c>
      <c r="B25">
        <v>1316092</v>
      </c>
      <c r="C25">
        <v>59.98</v>
      </c>
      <c r="D25" t="s">
        <v>0</v>
      </c>
      <c r="E25" s="3" t="s">
        <v>4</v>
      </c>
    </row>
    <row r="26" spans="1:5" x14ac:dyDescent="0.3">
      <c r="A26" t="str">
        <f>"SUPER U VINCENDO VOL"</f>
        <v>SUPER U VINCENDO VOL</v>
      </c>
      <c r="B26">
        <v>1316170</v>
      </c>
      <c r="C26">
        <v>148.55000000000001</v>
      </c>
      <c r="D26" t="s">
        <v>0</v>
      </c>
      <c r="E26" s="3" t="s">
        <v>4</v>
      </c>
    </row>
    <row r="27" spans="1:5" x14ac:dyDescent="0.3">
      <c r="A27" t="str">
        <f>"SUPER U VINCENDO VOL"</f>
        <v>SUPER U VINCENDO VOL</v>
      </c>
      <c r="B27">
        <v>1316173</v>
      </c>
      <c r="C27">
        <v>146.63999999999999</v>
      </c>
      <c r="D27" t="s">
        <v>0</v>
      </c>
      <c r="E27" s="3" t="s">
        <v>4</v>
      </c>
    </row>
    <row r="28" spans="1:5" x14ac:dyDescent="0.3">
      <c r="A28" t="str">
        <f>"U EXPRESS PLAINE PALMISTES VOL"</f>
        <v>U EXPRESS PLAINE PALMISTES VOL</v>
      </c>
      <c r="B28">
        <v>1316149</v>
      </c>
      <c r="C28">
        <v>8.65</v>
      </c>
      <c r="D28" t="s">
        <v>0</v>
      </c>
      <c r="E28" s="3" t="s">
        <v>4</v>
      </c>
    </row>
    <row r="29" spans="1:5" x14ac:dyDescent="0.3">
      <c r="A29" t="str">
        <f>"U EXPRESS PLAINE PALMISTES VOL"</f>
        <v>U EXPRESS PLAINE PALMISTES VOL</v>
      </c>
      <c r="B29">
        <v>1316151</v>
      </c>
      <c r="C29">
        <v>127.54</v>
      </c>
      <c r="D29" t="s">
        <v>0</v>
      </c>
      <c r="E29" s="3" t="s">
        <v>4</v>
      </c>
    </row>
    <row r="30" spans="1:5" x14ac:dyDescent="0.3">
      <c r="A30" t="str">
        <f>"U EXPRESS PLAINE PALMISTES VOL"</f>
        <v>U EXPRESS PLAINE PALMISTES VOL</v>
      </c>
      <c r="B30">
        <v>1316179</v>
      </c>
      <c r="C30">
        <v>7.65</v>
      </c>
      <c r="D30" t="s">
        <v>0</v>
      </c>
      <c r="E30" s="3" t="s">
        <v>4</v>
      </c>
    </row>
    <row r="31" spans="1:5" x14ac:dyDescent="0.3">
      <c r="A31" t="str">
        <f>"U EXPRESS PLAINE PALMISTES CVR"</f>
        <v>U EXPRESS PLAINE PALMISTES CVR</v>
      </c>
      <c r="B31">
        <v>1316150</v>
      </c>
      <c r="C31">
        <v>19.100000000000001</v>
      </c>
      <c r="D31" t="s">
        <v>0</v>
      </c>
      <c r="E31" s="3" t="s">
        <v>4</v>
      </c>
    </row>
    <row r="32" spans="1:5" x14ac:dyDescent="0.3">
      <c r="A32" t="str">
        <f>"RUN MARKET CHAUDRON VOL LS"</f>
        <v>RUN MARKET CHAUDRON VOL LS</v>
      </c>
      <c r="B32">
        <v>1316093</v>
      </c>
      <c r="C32">
        <v>173.95</v>
      </c>
      <c r="D32" t="s">
        <v>0</v>
      </c>
      <c r="E32" s="3" t="s">
        <v>4</v>
      </c>
    </row>
    <row r="33" spans="1:5" x14ac:dyDescent="0.3">
      <c r="A33" t="str">
        <f>"RUN MARKET CHAUDRON CHAR LS"</f>
        <v>RUN MARKET CHAUDRON CHAR LS</v>
      </c>
      <c r="B33">
        <v>1315920</v>
      </c>
      <c r="C33">
        <v>3.75</v>
      </c>
      <c r="D33" t="s">
        <v>0</v>
      </c>
      <c r="E33" s="3" t="s">
        <v>4</v>
      </c>
    </row>
    <row r="34" spans="1:5" x14ac:dyDescent="0.3">
      <c r="A34" t="str">
        <f>"RUN MARKET CHAUDRON CHAR LS"</f>
        <v>RUN MARKET CHAUDRON CHAR LS</v>
      </c>
      <c r="B34">
        <v>1316171</v>
      </c>
      <c r="C34">
        <v>3</v>
      </c>
      <c r="D34" t="s">
        <v>0</v>
      </c>
      <c r="E34" s="3" t="s">
        <v>4</v>
      </c>
    </row>
    <row r="35" spans="1:5" x14ac:dyDescent="0.3">
      <c r="A35" t="str">
        <f>"RUN MARKET CHAUDRON CHAR VR"</f>
        <v>RUN MARKET CHAUDRON CHAR VR</v>
      </c>
      <c r="B35">
        <v>1316185</v>
      </c>
      <c r="C35">
        <v>15.25</v>
      </c>
      <c r="D35" t="s">
        <v>0</v>
      </c>
      <c r="E35" s="3" t="s">
        <v>4</v>
      </c>
    </row>
    <row r="36" spans="1:5" x14ac:dyDescent="0.3">
      <c r="A36" t="str">
        <f>"RUN MARKET CHAUDRON TRAIT"</f>
        <v>RUN MARKET CHAUDRON TRAIT</v>
      </c>
      <c r="B36">
        <v>1316178</v>
      </c>
      <c r="C36">
        <v>55.06</v>
      </c>
      <c r="D36" t="s">
        <v>0</v>
      </c>
      <c r="E36" s="3" t="s">
        <v>4</v>
      </c>
    </row>
    <row r="37" spans="1:5" x14ac:dyDescent="0.3">
      <c r="A37" t="str">
        <f>"RUN MARKET SAINT ANDRE VOL LS"</f>
        <v>RUN MARKET SAINT ANDRE VOL LS</v>
      </c>
      <c r="B37">
        <v>1316094</v>
      </c>
      <c r="C37">
        <v>224.31</v>
      </c>
      <c r="D37" t="s">
        <v>0</v>
      </c>
      <c r="E37" s="3" t="s">
        <v>4</v>
      </c>
    </row>
    <row r="38" spans="1:5" x14ac:dyDescent="0.3">
      <c r="A38" t="str">
        <f>"RUN MARKET SAINT ANDRE CHAR LS"</f>
        <v>RUN MARKET SAINT ANDRE CHAR LS</v>
      </c>
      <c r="B38">
        <v>1316172</v>
      </c>
      <c r="C38">
        <v>21.65</v>
      </c>
      <c r="D38" t="s">
        <v>0</v>
      </c>
      <c r="E38" s="3" t="s">
        <v>4</v>
      </c>
    </row>
    <row r="39" spans="1:5" x14ac:dyDescent="0.3">
      <c r="A39" t="str">
        <f>"RUN MARKET SAINT ANDRE CHAR VR"</f>
        <v>RUN MARKET SAINT ANDRE CHAR VR</v>
      </c>
      <c r="B39">
        <v>1316184</v>
      </c>
      <c r="C39">
        <v>4.2699999999999996</v>
      </c>
      <c r="D39" t="s">
        <v>0</v>
      </c>
      <c r="E39" s="3" t="s">
        <v>4</v>
      </c>
    </row>
    <row r="40" spans="1:5" x14ac:dyDescent="0.3">
      <c r="A40" t="str">
        <f>"RUN MARKET SAINT ANDRE TRAIT"</f>
        <v>RUN MARKET SAINT ANDRE TRAIT</v>
      </c>
      <c r="B40">
        <v>1316180</v>
      </c>
      <c r="C40">
        <v>27.39</v>
      </c>
      <c r="D40" t="s">
        <v>0</v>
      </c>
      <c r="E40" s="3" t="s">
        <v>4</v>
      </c>
    </row>
    <row r="41" spans="1:5" x14ac:dyDescent="0.3">
      <c r="A41" t="str">
        <f>"RUN MARKET SAINT ANDRE TRAIT"</f>
        <v>RUN MARKET SAINT ANDRE TRAIT</v>
      </c>
      <c r="B41">
        <v>1316181</v>
      </c>
      <c r="C41">
        <v>46.14</v>
      </c>
      <c r="D41" t="s">
        <v>0</v>
      </c>
      <c r="E41" s="3" t="s">
        <v>4</v>
      </c>
    </row>
    <row r="42" spans="1:5" x14ac:dyDescent="0.3">
      <c r="A42" t="str">
        <f>"INTERMARK JARDIN D'UGO VOL LS"</f>
        <v>INTERMARK JARDIN D'UGO VOL LS</v>
      </c>
      <c r="B42">
        <v>1316190</v>
      </c>
      <c r="C42">
        <v>55.12</v>
      </c>
      <c r="D42" t="s">
        <v>0</v>
      </c>
      <c r="E42" s="3" t="s">
        <v>4</v>
      </c>
    </row>
    <row r="43" spans="1:5" x14ac:dyDescent="0.3">
      <c r="A43" t="str">
        <f>"INTERMARK JARDIN D'UGO CHAR LS"</f>
        <v>INTERMARK JARDIN D'UGO CHAR LS</v>
      </c>
      <c r="B43">
        <v>1315911</v>
      </c>
      <c r="C43">
        <v>19.600000000000001</v>
      </c>
      <c r="D43" t="s">
        <v>0</v>
      </c>
      <c r="E43" s="3" t="s">
        <v>4</v>
      </c>
    </row>
    <row r="44" spans="1:5" x14ac:dyDescent="0.3">
      <c r="A44" t="str">
        <f>"INTERMARK JARDIN D'UGO CHAR VR"</f>
        <v>INTERMARK JARDIN D'UGO CHAR VR</v>
      </c>
      <c r="B44">
        <v>1316168</v>
      </c>
      <c r="C44">
        <v>7.33</v>
      </c>
      <c r="D44" t="s">
        <v>0</v>
      </c>
      <c r="E44" s="3" t="s">
        <v>4</v>
      </c>
    </row>
    <row r="45" spans="1:5" x14ac:dyDescent="0.3">
      <c r="A45" t="str">
        <f>"SUPERETTE FLC"</f>
        <v>SUPERETTE FLC</v>
      </c>
      <c r="B45">
        <v>1316193</v>
      </c>
      <c r="C45">
        <v>33.590000000000003</v>
      </c>
      <c r="D45" t="s">
        <v>0</v>
      </c>
      <c r="E45" s="3" t="s">
        <v>4</v>
      </c>
    </row>
    <row r="46" spans="1:5" x14ac:dyDescent="0.3">
      <c r="A46" t="str">
        <f>"PIZZA PEPETO"</f>
        <v>PIZZA PEPETO</v>
      </c>
      <c r="B46">
        <v>1316191</v>
      </c>
      <c r="C46">
        <v>17.100000000000001</v>
      </c>
      <c r="D46" t="s">
        <v>0</v>
      </c>
      <c r="E46" s="3" t="s">
        <v>4</v>
      </c>
    </row>
    <row r="47" spans="1:5" x14ac:dyDescent="0.3">
      <c r="A47" t="str">
        <f>"RESTAURANT ESCALE DES CALUMETS"</f>
        <v>RESTAURANT ESCALE DES CALUMETS</v>
      </c>
      <c r="B47">
        <v>1316133</v>
      </c>
      <c r="C47">
        <v>37.75</v>
      </c>
      <c r="D47" t="s">
        <v>0</v>
      </c>
      <c r="E47" s="3" t="s">
        <v>4</v>
      </c>
    </row>
    <row r="48" spans="1:5" x14ac:dyDescent="0.3">
      <c r="A48" t="str">
        <f>"BOUCHERIE HOARAU"</f>
        <v>BOUCHERIE HOARAU</v>
      </c>
      <c r="B48">
        <v>1316192</v>
      </c>
      <c r="C48">
        <v>75.599999999999994</v>
      </c>
      <c r="D48" t="s">
        <v>0</v>
      </c>
      <c r="E48" s="3" t="s">
        <v>4</v>
      </c>
    </row>
    <row r="49" spans="1:5" x14ac:dyDescent="0.3">
      <c r="A49" t="str">
        <f>"CHARCUTERIE DE LA RENAISSANCE"</f>
        <v>CHARCUTERIE DE LA RENAISSANCE</v>
      </c>
      <c r="B49">
        <v>1316177</v>
      </c>
      <c r="C49">
        <v>32.869999999999997</v>
      </c>
      <c r="D49" t="s">
        <v>0</v>
      </c>
      <c r="E49" s="3" t="s">
        <v>4</v>
      </c>
    </row>
    <row r="50" spans="1:5" x14ac:dyDescent="0.3">
      <c r="A50" t="str">
        <f>"SOUBADOU ESO SAINT PAUL"</f>
        <v>SOUBADOU ESO SAINT PAUL</v>
      </c>
      <c r="B50">
        <v>1316047</v>
      </c>
      <c r="C50">
        <v>25.77</v>
      </c>
      <c r="D50" t="s">
        <v>0</v>
      </c>
      <c r="E50" s="3" t="s">
        <v>4</v>
      </c>
    </row>
    <row r="51" spans="1:5" x14ac:dyDescent="0.3">
      <c r="A51" t="str">
        <f>"C.MARKET TROIS MARES VOL"</f>
        <v>C.MARKET TROIS MARES VOL</v>
      </c>
      <c r="B51">
        <v>1316197</v>
      </c>
      <c r="C51">
        <v>38.049999999999997</v>
      </c>
      <c r="D51" t="s">
        <v>0</v>
      </c>
      <c r="E51" s="3" t="s">
        <v>4</v>
      </c>
    </row>
    <row r="52" spans="1:5" x14ac:dyDescent="0.3">
      <c r="A52" t="str">
        <f>"C.MARKET TROIS MARES VOL"</f>
        <v>C.MARKET TROIS MARES VOL</v>
      </c>
      <c r="B52">
        <v>1316095</v>
      </c>
      <c r="C52">
        <v>26.35</v>
      </c>
      <c r="D52" t="s">
        <v>0</v>
      </c>
      <c r="E52" s="3" t="s">
        <v>4</v>
      </c>
    </row>
    <row r="53" spans="1:5" x14ac:dyDescent="0.3">
      <c r="A53" t="str">
        <f>"C.MARKET TROIS MARES CHAR LS"</f>
        <v>C.MARKET TROIS MARES CHAR LS</v>
      </c>
      <c r="B53">
        <v>1315879</v>
      </c>
      <c r="C53">
        <v>30.8</v>
      </c>
      <c r="D53" t="s">
        <v>0</v>
      </c>
      <c r="E53" s="3" t="s">
        <v>4</v>
      </c>
    </row>
    <row r="54" spans="1:5" x14ac:dyDescent="0.3">
      <c r="A54" t="str">
        <f>"CARREFOUR ST BENOIT VOL LS"</f>
        <v>CARREFOUR ST BENOIT VOL LS</v>
      </c>
      <c r="B54">
        <v>1315941</v>
      </c>
      <c r="C54">
        <v>60.18</v>
      </c>
      <c r="D54" t="s">
        <v>0</v>
      </c>
      <c r="E54" s="3" t="s">
        <v>4</v>
      </c>
    </row>
    <row r="55" spans="1:5" x14ac:dyDescent="0.3">
      <c r="A55" t="str">
        <f>"CARREFOUR ST BENOIT VOL LS"</f>
        <v>CARREFOUR ST BENOIT VOL LS</v>
      </c>
      <c r="B55">
        <v>1316119</v>
      </c>
      <c r="C55">
        <v>202.5</v>
      </c>
      <c r="D55" t="s">
        <v>0</v>
      </c>
      <c r="E55" s="3" t="s">
        <v>4</v>
      </c>
    </row>
    <row r="56" spans="1:5" x14ac:dyDescent="0.3">
      <c r="A56" t="str">
        <f>"CARREFOUR ST BENOIT VOL LS"</f>
        <v>CARREFOUR ST BENOIT VOL LS</v>
      </c>
      <c r="B56">
        <v>1316106</v>
      </c>
      <c r="C56">
        <v>242.99</v>
      </c>
      <c r="D56" t="s">
        <v>0</v>
      </c>
      <c r="E56" s="3" t="s">
        <v>4</v>
      </c>
    </row>
    <row r="57" spans="1:5" x14ac:dyDescent="0.3">
      <c r="A57" t="str">
        <f>"CARREFOUR ST BENOIT VOL LS"</f>
        <v>CARREFOUR ST BENOIT VOL LS</v>
      </c>
      <c r="B57">
        <v>1316208</v>
      </c>
      <c r="C57">
        <v>10.47</v>
      </c>
      <c r="D57" t="s">
        <v>0</v>
      </c>
      <c r="E57" s="3" t="s">
        <v>4</v>
      </c>
    </row>
    <row r="58" spans="1:5" x14ac:dyDescent="0.3">
      <c r="A58" t="str">
        <f>"SUPER U CHANE FAT VOL"</f>
        <v>SUPER U CHANE FAT VOL</v>
      </c>
      <c r="B58">
        <v>1316128</v>
      </c>
      <c r="C58">
        <v>114.97</v>
      </c>
      <c r="D58" t="s">
        <v>0</v>
      </c>
      <c r="E58" s="3" t="s">
        <v>4</v>
      </c>
    </row>
    <row r="59" spans="1:5" x14ac:dyDescent="0.3">
      <c r="A59" t="str">
        <f>"SUPER U CHANE FAT CHAR LS"</f>
        <v>SUPER U CHANE FAT CHAR LS</v>
      </c>
      <c r="B59">
        <v>1315918</v>
      </c>
      <c r="C59">
        <v>5.0999999999999996</v>
      </c>
      <c r="D59" t="s">
        <v>0</v>
      </c>
      <c r="E59" s="3" t="s">
        <v>4</v>
      </c>
    </row>
    <row r="60" spans="1:5" x14ac:dyDescent="0.3">
      <c r="A60" t="str">
        <f>"MARCHE U TAMPON VOL LS"</f>
        <v>MARCHE U TAMPON VOL LS</v>
      </c>
      <c r="B60">
        <v>1316217</v>
      </c>
      <c r="C60">
        <v>14.46</v>
      </c>
      <c r="D60" t="s">
        <v>0</v>
      </c>
      <c r="E60" s="3" t="s">
        <v>4</v>
      </c>
    </row>
    <row r="61" spans="1:5" x14ac:dyDescent="0.3">
      <c r="A61" t="str">
        <f>"MARCHE U TAMPON VOL LS"</f>
        <v>MARCHE U TAMPON VOL LS</v>
      </c>
      <c r="B61">
        <v>1316218</v>
      </c>
      <c r="C61">
        <v>35.229999999999997</v>
      </c>
      <c r="D61" t="s">
        <v>0</v>
      </c>
      <c r="E61" s="3" t="s">
        <v>4</v>
      </c>
    </row>
    <row r="62" spans="1:5" x14ac:dyDescent="0.3">
      <c r="A62" t="str">
        <f>"MARCHE U PLATEAU CAILLOUX VOL"</f>
        <v>MARCHE U PLATEAU CAILLOUX VOL</v>
      </c>
      <c r="B62">
        <v>1316209</v>
      </c>
      <c r="C62">
        <v>47.07</v>
      </c>
      <c r="D62" t="s">
        <v>0</v>
      </c>
      <c r="E62" s="3" t="s">
        <v>4</v>
      </c>
    </row>
    <row r="63" spans="1:5" x14ac:dyDescent="0.3">
      <c r="A63" t="str">
        <f>"MARCHE U PLAT CAILLOUX CHAR LS"</f>
        <v>MARCHE U PLAT CAILLOUX CHAR LS</v>
      </c>
      <c r="B63">
        <v>1316210</v>
      </c>
      <c r="C63">
        <v>6.3</v>
      </c>
      <c r="D63" t="s">
        <v>0</v>
      </c>
      <c r="E63" s="3" t="s">
        <v>4</v>
      </c>
    </row>
    <row r="64" spans="1:5" x14ac:dyDescent="0.3">
      <c r="A64" t="str">
        <f>"MARCHE U PLAT CAILLOUX CHAR VR"</f>
        <v>MARCHE U PLAT CAILLOUX CHAR VR</v>
      </c>
      <c r="B64">
        <v>1316211</v>
      </c>
      <c r="C64">
        <v>6.47</v>
      </c>
      <c r="D64" t="s">
        <v>0</v>
      </c>
      <c r="E64" s="3" t="s">
        <v>4</v>
      </c>
    </row>
    <row r="65" spans="1:5" x14ac:dyDescent="0.3">
      <c r="A65" t="str">
        <f>"LECLERC POSSESSION VOL"</f>
        <v>LECLERC POSSESSION VOL</v>
      </c>
      <c r="B65">
        <v>1316096</v>
      </c>
      <c r="C65">
        <v>77.540000000000006</v>
      </c>
      <c r="D65" t="s">
        <v>0</v>
      </c>
      <c r="E65" s="3" t="s">
        <v>4</v>
      </c>
    </row>
    <row r="66" spans="1:5" x14ac:dyDescent="0.3">
      <c r="A66" t="str">
        <f>"LECLERC POSSESSION VOL"</f>
        <v>LECLERC POSSESSION VOL</v>
      </c>
      <c r="B66">
        <v>1316195</v>
      </c>
      <c r="C66">
        <v>7.55</v>
      </c>
      <c r="D66" t="s">
        <v>0</v>
      </c>
      <c r="E66" s="3" t="s">
        <v>4</v>
      </c>
    </row>
    <row r="67" spans="1:5" x14ac:dyDescent="0.3">
      <c r="A67" t="str">
        <f>"LECLERC POSSESSION CHAR LS"</f>
        <v>LECLERC POSSESSION CHAR LS</v>
      </c>
      <c r="B67">
        <v>1315880</v>
      </c>
      <c r="C67">
        <v>8.35</v>
      </c>
      <c r="D67" t="s">
        <v>0</v>
      </c>
      <c r="E67" s="3" t="s">
        <v>4</v>
      </c>
    </row>
    <row r="68" spans="1:5" x14ac:dyDescent="0.3">
      <c r="A68" t="str">
        <f>"LECLERC CITRONNELLE VOL"</f>
        <v>LECLERC CITRONNELLE VOL</v>
      </c>
      <c r="B68">
        <v>1316196</v>
      </c>
      <c r="C68">
        <v>2.37</v>
      </c>
      <c r="D68" t="s">
        <v>0</v>
      </c>
      <c r="E68" s="3" t="s">
        <v>4</v>
      </c>
    </row>
    <row r="69" spans="1:5" x14ac:dyDescent="0.3">
      <c r="A69" t="str">
        <f>"LECLERC CITRONNELLE VOL"</f>
        <v>LECLERC CITRONNELLE VOL</v>
      </c>
      <c r="B69">
        <v>1316204</v>
      </c>
      <c r="C69">
        <v>127.44</v>
      </c>
      <c r="D69" t="s">
        <v>0</v>
      </c>
      <c r="E69" s="3" t="s">
        <v>4</v>
      </c>
    </row>
    <row r="70" spans="1:5" x14ac:dyDescent="0.3">
      <c r="A70" t="str">
        <f>"LECLERC CITRONNELLE VOL"</f>
        <v>LECLERC CITRONNELLE VOL</v>
      </c>
      <c r="B70">
        <v>1316207</v>
      </c>
      <c r="C70">
        <v>4.83</v>
      </c>
      <c r="D70" t="s">
        <v>0</v>
      </c>
      <c r="E70" s="3" t="s">
        <v>4</v>
      </c>
    </row>
    <row r="71" spans="1:5" x14ac:dyDescent="0.3">
      <c r="A71" t="str">
        <f>"LECLERC CITRONNELLE CHAR LS"</f>
        <v>LECLERC CITRONNELLE CHAR LS</v>
      </c>
      <c r="B71">
        <v>1315881</v>
      </c>
      <c r="C71">
        <v>8.8000000000000007</v>
      </c>
      <c r="D71" t="s">
        <v>0</v>
      </c>
      <c r="E71" s="3" t="s">
        <v>4</v>
      </c>
    </row>
    <row r="72" spans="1:5" x14ac:dyDescent="0.3">
      <c r="A72" t="str">
        <f>"LECLERC CITRONNELLE CHAR LS"</f>
        <v>LECLERC CITRONNELLE CHAR LS</v>
      </c>
      <c r="B72">
        <v>1316206</v>
      </c>
      <c r="C72">
        <v>0.75</v>
      </c>
      <c r="D72" t="s">
        <v>0</v>
      </c>
      <c r="E72" s="3" t="s">
        <v>4</v>
      </c>
    </row>
    <row r="73" spans="1:5" x14ac:dyDescent="0.3">
      <c r="A73" t="str">
        <f>"LP MARECHAL LECLERC VOL"</f>
        <v>LP MARECHAL LECLERC VOL</v>
      </c>
      <c r="B73">
        <v>1316220</v>
      </c>
      <c r="C73">
        <v>68.77</v>
      </c>
      <c r="D73" t="s">
        <v>0</v>
      </c>
      <c r="E73" s="3" t="s">
        <v>4</v>
      </c>
    </row>
    <row r="74" spans="1:5" x14ac:dyDescent="0.3">
      <c r="A74" t="str">
        <f>"LP MARECHAL LECLERC CHAR LS"</f>
        <v>LP MARECHAL LECLERC CHAR LS</v>
      </c>
      <c r="B74">
        <v>1316194</v>
      </c>
      <c r="C74">
        <v>16.850000000000001</v>
      </c>
      <c r="D74" t="s">
        <v>0</v>
      </c>
      <c r="E74" s="3" t="s">
        <v>4</v>
      </c>
    </row>
    <row r="75" spans="1:5" x14ac:dyDescent="0.3">
      <c r="A75" t="str">
        <f>"SCLF LAW WAI VOL LS"</f>
        <v>SCLF LAW WAI VOL LS</v>
      </c>
      <c r="B75">
        <v>1316107</v>
      </c>
      <c r="C75">
        <v>34.450000000000003</v>
      </c>
      <c r="D75" t="s">
        <v>0</v>
      </c>
      <c r="E75" s="3" t="s">
        <v>4</v>
      </c>
    </row>
    <row r="76" spans="1:5" x14ac:dyDescent="0.3">
      <c r="A76" t="str">
        <f>"SCLF LAW WAI VOL LS"</f>
        <v>SCLF LAW WAI VOL LS</v>
      </c>
      <c r="B76">
        <v>1316215</v>
      </c>
      <c r="C76">
        <v>1.75</v>
      </c>
      <c r="D76" t="s">
        <v>0</v>
      </c>
      <c r="E76" s="3" t="s">
        <v>4</v>
      </c>
    </row>
    <row r="77" spans="1:5" x14ac:dyDescent="0.3">
      <c r="A77" t="str">
        <f>"SCLF LAW WAI CHAR LS"</f>
        <v>SCLF LAW WAI CHAR LS</v>
      </c>
      <c r="B77">
        <v>1316216</v>
      </c>
      <c r="C77">
        <v>1.5</v>
      </c>
      <c r="D77" t="s">
        <v>0</v>
      </c>
      <c r="E77" s="3" t="s">
        <v>4</v>
      </c>
    </row>
    <row r="78" spans="1:5" x14ac:dyDescent="0.3">
      <c r="A78" t="str">
        <f>"INTERMARK AH TAK TAMPON VOL LS"</f>
        <v>INTERMARK AH TAK TAMPON VOL LS</v>
      </c>
      <c r="B78">
        <v>1316205</v>
      </c>
      <c r="C78">
        <v>38.56</v>
      </c>
      <c r="D78" t="s">
        <v>0</v>
      </c>
      <c r="E78" s="3" t="s">
        <v>4</v>
      </c>
    </row>
    <row r="79" spans="1:5" x14ac:dyDescent="0.3">
      <c r="A79" t="str">
        <f>"LECLERC BRAS PANON VOL LS"</f>
        <v>LECLERC BRAS PANON VOL LS</v>
      </c>
      <c r="B79">
        <v>1316097</v>
      </c>
      <c r="C79">
        <v>191.08</v>
      </c>
      <c r="D79" t="s">
        <v>0</v>
      </c>
      <c r="E79" s="3" t="s">
        <v>4</v>
      </c>
    </row>
    <row r="80" spans="1:5" x14ac:dyDescent="0.3">
      <c r="A80" t="str">
        <f>"LECLERC BRAS PANON CHAR LS"</f>
        <v>LECLERC BRAS PANON CHAR LS</v>
      </c>
      <c r="B80">
        <v>1315882</v>
      </c>
      <c r="C80">
        <v>0.75</v>
      </c>
      <c r="D80" t="s">
        <v>0</v>
      </c>
      <c r="E80" s="3" t="s">
        <v>4</v>
      </c>
    </row>
    <row r="81" spans="1:5" x14ac:dyDescent="0.3">
      <c r="A81" t="str">
        <f>"LECLERC BRAS PANON CHAR LS"</f>
        <v>LECLERC BRAS PANON CHAR LS</v>
      </c>
      <c r="B81">
        <v>1316203</v>
      </c>
      <c r="C81">
        <v>0.75</v>
      </c>
      <c r="D81" t="s">
        <v>0</v>
      </c>
      <c r="E81" s="3" t="s">
        <v>4</v>
      </c>
    </row>
    <row r="82" spans="1:5" x14ac:dyDescent="0.3">
      <c r="A82" t="str">
        <f>"SUPER U PETITE ILE VOL LS"</f>
        <v>SUPER U PETITE ILE VOL LS</v>
      </c>
      <c r="B82">
        <v>1316212</v>
      </c>
      <c r="C82">
        <v>94.4</v>
      </c>
      <c r="D82" t="s">
        <v>0</v>
      </c>
      <c r="E82" s="3" t="s">
        <v>4</v>
      </c>
    </row>
    <row r="83" spans="1:5" x14ac:dyDescent="0.3">
      <c r="A83" t="str">
        <f>"SUPER U PETITE ILE CHAR LS"</f>
        <v>SUPER U PETITE ILE CHAR LS</v>
      </c>
      <c r="B83">
        <v>1315897</v>
      </c>
      <c r="C83">
        <v>15.35</v>
      </c>
      <c r="D83" t="s">
        <v>0</v>
      </c>
      <c r="E83" s="3" t="s">
        <v>4</v>
      </c>
    </row>
    <row r="84" spans="1:5" x14ac:dyDescent="0.3">
      <c r="A84" t="str">
        <f>"SUPER U PETITE ILE CHAR VRC"</f>
        <v>SUPER U PETITE ILE CHAR VRC</v>
      </c>
      <c r="B84">
        <v>1316213</v>
      </c>
      <c r="C84">
        <v>9.2200000000000006</v>
      </c>
      <c r="D84" t="s">
        <v>0</v>
      </c>
      <c r="E84" s="3" t="s">
        <v>4</v>
      </c>
    </row>
    <row r="85" spans="1:5" x14ac:dyDescent="0.3">
      <c r="A85" t="str">
        <f>"SUPER U TERRE SAINTE VOL"</f>
        <v>SUPER U TERRE SAINTE VOL</v>
      </c>
      <c r="B85">
        <v>1316198</v>
      </c>
      <c r="C85">
        <v>45.22</v>
      </c>
      <c r="D85" t="s">
        <v>0</v>
      </c>
      <c r="E85" s="3" t="s">
        <v>4</v>
      </c>
    </row>
    <row r="86" spans="1:5" x14ac:dyDescent="0.3">
      <c r="A86" t="str">
        <f>"SUPER U TERRE SAINTE VOL"</f>
        <v>SUPER U TERRE SAINTE VOL</v>
      </c>
      <c r="B86">
        <v>1316199</v>
      </c>
      <c r="C86">
        <v>5.28</v>
      </c>
      <c r="D86" t="s">
        <v>0</v>
      </c>
      <c r="E86" s="3" t="s">
        <v>4</v>
      </c>
    </row>
    <row r="87" spans="1:5" x14ac:dyDescent="0.3">
      <c r="A87" t="str">
        <f>"INTERMARK 10EME VOL LS"</f>
        <v>INTERMARK 10EME VOL LS</v>
      </c>
      <c r="B87">
        <v>1316219</v>
      </c>
      <c r="C87">
        <v>14.31</v>
      </c>
      <c r="D87" t="s">
        <v>0</v>
      </c>
      <c r="E87" s="3" t="s">
        <v>4</v>
      </c>
    </row>
    <row r="88" spans="1:5" x14ac:dyDescent="0.3">
      <c r="A88" t="str">
        <f>"CARREFOUR MARK ST JOSEPH VOLLS"</f>
        <v>CARREFOUR MARK ST JOSEPH VOLLS</v>
      </c>
      <c r="B88">
        <v>1316200</v>
      </c>
      <c r="C88">
        <v>15.42</v>
      </c>
      <c r="D88" t="s">
        <v>0</v>
      </c>
      <c r="E88" s="3" t="s">
        <v>4</v>
      </c>
    </row>
    <row r="89" spans="1:5" x14ac:dyDescent="0.3">
      <c r="A89" t="str">
        <f>"CARREFOUR MARK ST JOSEPH VOLLS"</f>
        <v>CARREFOUR MARK ST JOSEPH VOLLS</v>
      </c>
      <c r="B89">
        <v>1316201</v>
      </c>
      <c r="C89">
        <v>18.77</v>
      </c>
      <c r="D89" t="s">
        <v>0</v>
      </c>
      <c r="E89" s="3" t="s">
        <v>4</v>
      </c>
    </row>
    <row r="90" spans="1:5" x14ac:dyDescent="0.3">
      <c r="A90" t="str">
        <f>"LECLERC CASERNES VOL LS"</f>
        <v>LECLERC CASERNES VOL LS</v>
      </c>
      <c r="B90">
        <v>1316120</v>
      </c>
      <c r="C90">
        <v>1161.6400000000001</v>
      </c>
      <c r="D90" t="s">
        <v>0</v>
      </c>
      <c r="E90" s="3" t="s">
        <v>4</v>
      </c>
    </row>
    <row r="91" spans="1:5" x14ac:dyDescent="0.3">
      <c r="A91" t="str">
        <f>"LECLERC CASERNES VOL VR"</f>
        <v>LECLERC CASERNES VOL VR</v>
      </c>
      <c r="B91">
        <v>1316202</v>
      </c>
      <c r="C91">
        <v>211.57</v>
      </c>
      <c r="D91" t="s">
        <v>0</v>
      </c>
      <c r="E91" s="3" t="s">
        <v>4</v>
      </c>
    </row>
    <row r="92" spans="1:5" x14ac:dyDescent="0.3">
      <c r="A92" t="str">
        <f>"LECLERC CASERNES TRAIT"</f>
        <v>LECLERC CASERNES TRAIT</v>
      </c>
      <c r="B92">
        <v>1316214</v>
      </c>
      <c r="C92">
        <v>286.47000000000003</v>
      </c>
      <c r="D92" t="s">
        <v>0</v>
      </c>
      <c r="E92" s="3" t="s">
        <v>4</v>
      </c>
    </row>
    <row r="93" spans="1:5" x14ac:dyDescent="0.3">
      <c r="A93" t="str">
        <f>"SUPER CHANE FAT"</f>
        <v>SUPER CHANE FAT</v>
      </c>
      <c r="B93">
        <v>1316138</v>
      </c>
      <c r="C93">
        <v>4.0199999999999996</v>
      </c>
      <c r="D93" t="s">
        <v>0</v>
      </c>
      <c r="E93" s="3" t="s">
        <v>4</v>
      </c>
    </row>
    <row r="94" spans="1:5" x14ac:dyDescent="0.3">
      <c r="A94" t="str">
        <f>"VAVANG'ART"</f>
        <v>VAVANG'ART</v>
      </c>
      <c r="B94">
        <v>1316137</v>
      </c>
      <c r="C94">
        <v>8.1</v>
      </c>
      <c r="D94" t="s">
        <v>0</v>
      </c>
      <c r="E94" s="3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fichier 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 PAYET</dc:creator>
  <cp:lastModifiedBy>JoDan</cp:lastModifiedBy>
  <dcterms:created xsi:type="dcterms:W3CDTF">2022-06-29T22:14:24Z</dcterms:created>
  <dcterms:modified xsi:type="dcterms:W3CDTF">2022-06-30T04:55:35Z</dcterms:modified>
</cp:coreProperties>
</file>