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E674863-98B2-4203-9119-E7B64D85FDB8}" xr6:coauthVersionLast="47" xr6:coauthVersionMax="47" xr10:uidLastSave="{00000000-0000-0000-0000-000000000000}"/>
  <bookViews>
    <workbookView xWindow="-108" yWindow="-108" windowWidth="23256" windowHeight="12576" xr2:uid="{DDE96485-B80E-4239-B6AC-79507C69562B}"/>
  </bookViews>
  <sheets>
    <sheet name="Accueil" sheetId="4" r:id="rId1"/>
    <sheet name="Clients" sheetId="1" r:id="rId2"/>
    <sheet name="Fiche" sheetId="3" r:id="rId3"/>
    <sheet name="Résultat" sheetId="5" r:id="rId4"/>
    <sheet name="Paramètres" sheetId="2" r:id="rId5"/>
  </sheets>
  <definedNames>
    <definedName name="_Client">Accueil!$D$3</definedName>
    <definedName name="_xlnm._FilterDatabase" localSheetId="1" hidden="1">Clients!$B$5:$N$23</definedName>
    <definedName name="_Nom">Fiche!$C$4</definedName>
    <definedName name="_xlnm.Criteria" localSheetId="1">Clients!#REF!</definedName>
    <definedName name="DonnéesExternes_1" localSheetId="2" hidden="1">Fiche!$B$14:$F$15</definedName>
    <definedName name="DonnéesExternes_1" localSheetId="4" hidden="1">Paramètres!$H$2:$I$21</definedName>
    <definedName name="l_Civilite">t_Civilite[Civilité]</definedName>
    <definedName name="l_CodeClient">Liste_client[N° Client]</definedName>
    <definedName name="l_Contact">t_Contact[Contact]</definedName>
    <definedName name="l_ModePaiement">t_ModePaiement[Mode de paiement]</definedName>
    <definedName name="l_Nom_Client">Liste_client[Nom-Prénom]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5" l="1"/>
  <c r="F7" i="5"/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N23" i="1"/>
  <c r="N5" i="1" l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C11" i="3" l="1"/>
  <c r="C7" i="3"/>
  <c r="C8" i="3"/>
  <c r="C3" i="3"/>
  <c r="C10" i="3"/>
  <c r="C5" i="3"/>
  <c r="C6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F7C84E3-8F3E-4522-924B-BDB35EDF93B4}" keepAlive="1" name="Requête - _Client" description="Connexion à la requête « _Client » dans le classeur." type="5" refreshedVersion="0" background="1">
    <dbPr connection="Provider=Microsoft.Mashup.OleDb.1;Data Source=$Workbook$;Location=_Client;Extended Properties=&quot;&quot;" command="SELECT * FROM [_Client]"/>
  </connection>
  <connection id="2" xr16:uid="{EF5C03FD-8BEB-4448-B671-216D010D6D4C}" keepAlive="1" name="Requête - Liste client" description="Connexion à la requête « Liste client » dans le classeur." type="5" refreshedVersion="7" background="1" saveData="1">
    <dbPr connection="Provider=Microsoft.Mashup.OleDb.1;Data Source=$Workbook$;Location=&quot;Liste client&quot;;Extended Properties=&quot;&quot;" command="SELECT * FROM [Liste client]"/>
  </connection>
  <connection id="3" xr16:uid="{B2C2A1E1-9D80-464A-AEB4-C557B313402F}" keepAlive="1" name="Requête - t_Recettes" description="Connexion à la requête « t_Recettes » dans le classeur." type="5" refreshedVersion="7" background="1" saveData="1">
    <dbPr connection="Provider=Microsoft.Mashup.OleDb.1;Data Source=$Workbook$;Location=t_Recettes;Extended Properties=&quot;&quot;" command="SELECT * FROM [t_Recettes]"/>
  </connection>
</connections>
</file>

<file path=xl/sharedStrings.xml><?xml version="1.0" encoding="utf-8"?>
<sst xmlns="http://schemas.openxmlformats.org/spreadsheetml/2006/main" count="260" uniqueCount="191">
  <si>
    <t>N°Client</t>
  </si>
  <si>
    <t>Civilité</t>
  </si>
  <si>
    <t>Nom</t>
  </si>
  <si>
    <t>Prénom</t>
  </si>
  <si>
    <t>Adresse</t>
  </si>
  <si>
    <t>CP</t>
  </si>
  <si>
    <t>Ville</t>
  </si>
  <si>
    <t>Téléphone</t>
  </si>
  <si>
    <t>Mail</t>
  </si>
  <si>
    <t>Date de naissance</t>
  </si>
  <si>
    <t>Contact</t>
  </si>
  <si>
    <t>M.</t>
  </si>
  <si>
    <t>Adame</t>
  </si>
  <si>
    <t>Marc</t>
  </si>
  <si>
    <t>42 rue Saint Germain</t>
  </si>
  <si>
    <t>91190</t>
  </si>
  <si>
    <t>GIF-SUR-YVETTE</t>
  </si>
  <si>
    <t>Aijaune</t>
  </si>
  <si>
    <t>Giles</t>
  </si>
  <si>
    <t>44 rue du Président Roosevelt</t>
  </si>
  <si>
    <t>78500</t>
  </si>
  <si>
    <t>SARTROUVILLE</t>
  </si>
  <si>
    <t>Mme</t>
  </si>
  <si>
    <t>Aubin</t>
  </si>
  <si>
    <t>Marie</t>
  </si>
  <si>
    <t>81 rue Michel Ange</t>
  </si>
  <si>
    <t>76600</t>
  </si>
  <si>
    <t>LE HAVRE</t>
  </si>
  <si>
    <t>maubin@yahoo.com</t>
  </si>
  <si>
    <t>Audine</t>
  </si>
  <si>
    <t>Anne</t>
  </si>
  <si>
    <t>89 rue des six frères Ruellan</t>
  </si>
  <si>
    <t>95200</t>
  </si>
  <si>
    <t>SARCELLES</t>
  </si>
  <si>
    <t>aaudine@lycos.eu</t>
  </si>
  <si>
    <t>Barre</t>
  </si>
  <si>
    <t>Amine</t>
  </si>
  <si>
    <t>52 rue des Chaligny</t>
  </si>
  <si>
    <t>58000</t>
  </si>
  <si>
    <t>NEVERS</t>
  </si>
  <si>
    <t>abarre@lycos.eu</t>
  </si>
  <si>
    <t>Bernard</t>
  </si>
  <si>
    <t>Sarah</t>
  </si>
  <si>
    <t>76 Rue Roussy</t>
  </si>
  <si>
    <t>45000</t>
  </si>
  <si>
    <t>ORLÉANS</t>
  </si>
  <si>
    <t>sbernard@moon.eu</t>
  </si>
  <si>
    <t>Bonbeur</t>
  </si>
  <si>
    <t>Jean</t>
  </si>
  <si>
    <t>73 rue du Gue Jacquet</t>
  </si>
  <si>
    <t>86100</t>
  </si>
  <si>
    <t>CHÂTELLERAULT</t>
  </si>
  <si>
    <t>jbonbeur@orange.fr</t>
  </si>
  <si>
    <t>Braltar</t>
  </si>
  <si>
    <t>31 avenue du Marechal Juin</t>
  </si>
  <si>
    <t>97436</t>
  </si>
  <si>
    <t>SAINT-LEU</t>
  </si>
  <si>
    <t>Breye</t>
  </si>
  <si>
    <t>12 quai Saint-Nicolas</t>
  </si>
  <si>
    <t>31170</t>
  </si>
  <si>
    <t>TOURNEFEUILLE</t>
  </si>
  <si>
    <t>jbreye@laposte.fr</t>
  </si>
  <si>
    <t>Céhef</t>
  </si>
  <si>
    <t>Hassan</t>
  </si>
  <si>
    <t>41 rue Nationale</t>
  </si>
  <si>
    <t>75006</t>
  </si>
  <si>
    <t>PARIS</t>
  </si>
  <si>
    <t>hcehef@laposte.fr</t>
  </si>
  <si>
    <t>Dagin</t>
  </si>
  <si>
    <t>Bruno</t>
  </si>
  <si>
    <t>11 rue Saint Germain</t>
  </si>
  <si>
    <t>93220</t>
  </si>
  <si>
    <t>GAGNY</t>
  </si>
  <si>
    <t>bdagin@moon.eu</t>
  </si>
  <si>
    <t>De MontéCarlo</t>
  </si>
  <si>
    <t>Coralie</t>
  </si>
  <si>
    <t>93 boulevard Bryas</t>
  </si>
  <si>
    <t>77190</t>
  </si>
  <si>
    <t>DAMMARIE-LES-LYS</t>
  </si>
  <si>
    <t>cdemontecarlo@yahoo.com</t>
  </si>
  <si>
    <t>Débois</t>
  </si>
  <si>
    <t>Romain</t>
  </si>
  <si>
    <t>23 boulevard Bryas</t>
  </si>
  <si>
    <t>94000</t>
  </si>
  <si>
    <t>CRÉTEIL</t>
  </si>
  <si>
    <t>rdebois@orange.fr</t>
  </si>
  <si>
    <t>Doeuf</t>
  </si>
  <si>
    <t>John</t>
  </si>
  <si>
    <t>14 place de Miremont</t>
  </si>
  <si>
    <t>47300</t>
  </si>
  <si>
    <t>VILLENEUVE-SUR-LOT</t>
  </si>
  <si>
    <t>jdoeuf@laposte.fr</t>
  </si>
  <si>
    <t>Douche</t>
  </si>
  <si>
    <t>Raël</t>
  </si>
  <si>
    <t>99 Place Napoléon</t>
  </si>
  <si>
    <t>53000</t>
  </si>
  <si>
    <t>LAVAL</t>
  </si>
  <si>
    <t>rdouche@lycos.eu</t>
  </si>
  <si>
    <t>Durine</t>
  </si>
  <si>
    <t>Anna-Lise</t>
  </si>
  <si>
    <t>10 rue Banaudon</t>
  </si>
  <si>
    <t>69008</t>
  </si>
  <si>
    <t>LYON</t>
  </si>
  <si>
    <t>adurine@lycos.eu</t>
  </si>
  <si>
    <t>Ecar</t>
  </si>
  <si>
    <t>Medi</t>
  </si>
  <si>
    <t>1 Avenue des Pr'es</t>
  </si>
  <si>
    <t>03100</t>
  </si>
  <si>
    <t>MONTLUÇON</t>
  </si>
  <si>
    <t>mecar@gmail.com</t>
  </si>
  <si>
    <t>Feuille</t>
  </si>
  <si>
    <t>Emille</t>
  </si>
  <si>
    <t>18 Place de la Gare</t>
  </si>
  <si>
    <t>16100</t>
  </si>
  <si>
    <t>COGNAC</t>
  </si>
  <si>
    <t>CB</t>
  </si>
  <si>
    <t>Chèque</t>
  </si>
  <si>
    <t>Especes</t>
  </si>
  <si>
    <t>Paypal</t>
  </si>
  <si>
    <t>PLV</t>
  </si>
  <si>
    <t>Presse</t>
  </si>
  <si>
    <t>Connaissance</t>
  </si>
  <si>
    <t>Prospect</t>
  </si>
  <si>
    <t>Site internet</t>
  </si>
  <si>
    <t>Mode de paiement</t>
  </si>
  <si>
    <t>Age</t>
  </si>
  <si>
    <t>Date Création</t>
  </si>
  <si>
    <t>Date</t>
  </si>
  <si>
    <t>Création fiche</t>
  </si>
  <si>
    <t>Nom-Prénom</t>
  </si>
  <si>
    <t xml:space="preserve"> </t>
  </si>
  <si>
    <t>Nom Prénom</t>
  </si>
  <si>
    <t>Melle</t>
  </si>
  <si>
    <t>Opéra</t>
  </si>
  <si>
    <t>Chantal</t>
  </si>
  <si>
    <t>10 avenue des Alouettes</t>
  </si>
  <si>
    <t>ANNONAY</t>
  </si>
  <si>
    <t>01 02 03 04 05</t>
  </si>
  <si>
    <t>copera@gmail.com</t>
  </si>
  <si>
    <t>21/06/2022</t>
  </si>
  <si>
    <t>Recherche client</t>
  </si>
  <si>
    <t>N° Client</t>
  </si>
  <si>
    <t>madame@free.fr</t>
  </si>
  <si>
    <t>gaijaune@free.fr</t>
  </si>
  <si>
    <t>gbraltar@free.fr</t>
  </si>
  <si>
    <t>efeuille@free.fr</t>
  </si>
  <si>
    <t>Bernard Sarah</t>
  </si>
  <si>
    <t>Audine Anne</t>
  </si>
  <si>
    <t>Braltar Giles</t>
  </si>
  <si>
    <t>Recettes</t>
  </si>
  <si>
    <t>Depenses</t>
  </si>
  <si>
    <t>N°</t>
  </si>
  <si>
    <t>Libellé (Client, nature de la vente)</t>
  </si>
  <si>
    <t>Montant</t>
  </si>
  <si>
    <t>Libellé (Fournisseur, nature de la dépense)</t>
  </si>
  <si>
    <t>F0001</t>
  </si>
  <si>
    <t>Aubin Marie</t>
  </si>
  <si>
    <t>Aijaune Giles</t>
  </si>
  <si>
    <t>C0001</t>
  </si>
  <si>
    <t>Adame Marc</t>
  </si>
  <si>
    <t>C0002</t>
  </si>
  <si>
    <t>Barre Amine</t>
  </si>
  <si>
    <t>C0003</t>
  </si>
  <si>
    <t>C0004</t>
  </si>
  <si>
    <t>C0005</t>
  </si>
  <si>
    <t>C0006</t>
  </si>
  <si>
    <t>C0007</t>
  </si>
  <si>
    <t>Bonbeur Jean</t>
  </si>
  <si>
    <t>C0008</t>
  </si>
  <si>
    <t>C0009</t>
  </si>
  <si>
    <t>Breye Jean</t>
  </si>
  <si>
    <t>C0010</t>
  </si>
  <si>
    <t>Céhef Hassan</t>
  </si>
  <si>
    <t>C0011</t>
  </si>
  <si>
    <t>Dagin Bruno</t>
  </si>
  <si>
    <t>C0012</t>
  </si>
  <si>
    <t>De MontéCarlo Coralie</t>
  </si>
  <si>
    <t>C0013</t>
  </si>
  <si>
    <t>Débois Romain</t>
  </si>
  <si>
    <t>C0014</t>
  </si>
  <si>
    <t>Doeuf John</t>
  </si>
  <si>
    <t>C0015</t>
  </si>
  <si>
    <t>Douche Raël</t>
  </si>
  <si>
    <t>C0016</t>
  </si>
  <si>
    <t>Durine Anna-Lise</t>
  </si>
  <si>
    <t>C0017</t>
  </si>
  <si>
    <t>Ecar Medi</t>
  </si>
  <si>
    <t>C0018</t>
  </si>
  <si>
    <t>Feuille Emille</t>
  </si>
  <si>
    <t>C0019</t>
  </si>
  <si>
    <t>Opéra Chantal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</si>
</sst>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  <numFmt numFmtId="166" formatCode="_-* #,##0.00\ _€_-;\-* #,##0.00\ _€_-;_-* &quot;-&quot;??\ _€_-;_-@_-"/>
    <numFmt numFmtId="168" formatCode="#,##0.00\ &quot;€&quot;"/>
  </numFmts>
  <fonts count="5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double">
        <color theme="0" tint="-0.24994659260841701"/>
      </right>
      <top/>
      <bottom/>
      <diagonal/>
    </border>
  </borders>
  <cellStyleXfs count="4">
    <xf numFmtId="0" fontId="0" fillId="0" borderId="0"/>
    <xf numFmtId="0" fontId="2" fillId="0" borderId="0"/>
    <xf numFmtId="166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0" fontId="2" fillId="0" borderId="0" xfId="1" applyFont="1" applyAlignment="1">
      <alignment horizontal="left" vertical="center" indent="1"/>
    </xf>
    <xf numFmtId="0" fontId="2" fillId="0" borderId="0" xfId="1" applyFont="1" applyAlignment="1">
      <alignment vertical="center"/>
    </xf>
    <xf numFmtId="0" fontId="2" fillId="0" borderId="1" xfId="1" applyFont="1" applyBorder="1" applyAlignment="1">
      <alignment horizontal="right" vertical="center" indent="1"/>
    </xf>
    <xf numFmtId="0" fontId="2" fillId="0" borderId="0" xfId="2" applyNumberFormat="1" applyFont="1" applyAlignment="1">
      <alignment horizontal="left" vertical="center" indent="1"/>
    </xf>
    <xf numFmtId="0" fontId="3" fillId="0" borderId="0" xfId="2" applyNumberFormat="1" applyFont="1" applyAlignment="1">
      <alignment horizontal="left" vertical="center" indent="1"/>
    </xf>
    <xf numFmtId="14" fontId="2" fillId="0" borderId="0" xfId="1" applyNumberFormat="1" applyFont="1" applyAlignment="1">
      <alignment horizontal="left" vertical="center" indent="1"/>
    </xf>
    <xf numFmtId="0" fontId="2" fillId="0" borderId="0" xfId="1" applyFont="1" applyAlignment="1">
      <alignment horizontal="right" vertical="center"/>
    </xf>
    <xf numFmtId="164" fontId="2" fillId="0" borderId="0" xfId="1" applyNumberFormat="1" applyFont="1" applyAlignment="1">
      <alignment horizontal="left" vertical="center" indent="1"/>
    </xf>
    <xf numFmtId="0" fontId="1" fillId="0" borderId="0" xfId="0" applyFont="1" applyBorder="1" applyAlignment="1">
      <alignment horizontal="centerContinuous" vertical="center"/>
    </xf>
    <xf numFmtId="0" fontId="3" fillId="0" borderId="0" xfId="1" applyFont="1" applyAlignment="1">
      <alignment horizontal="left" vertical="center"/>
    </xf>
    <xf numFmtId="0" fontId="3" fillId="0" borderId="0" xfId="1" applyFont="1" applyAlignment="1">
      <alignment horizontal="right" vertical="center"/>
    </xf>
    <xf numFmtId="0" fontId="4" fillId="0" borderId="0" xfId="1" applyFont="1" applyAlignment="1">
      <alignment horizontal="center" vertical="center"/>
    </xf>
    <xf numFmtId="0" fontId="1" fillId="0" borderId="0" xfId="0" applyFont="1"/>
    <xf numFmtId="14" fontId="0" fillId="0" borderId="0" xfId="0" applyNumberFormat="1"/>
    <xf numFmtId="168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1" applyFont="1" applyFill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2" fillId="0" borderId="0" xfId="1" applyFont="1" applyFill="1" applyAlignment="1">
      <alignment horizontal="left" vertical="center" indent="1"/>
    </xf>
    <xf numFmtId="0" fontId="2" fillId="0" borderId="0" xfId="1" applyNumberFormat="1" applyFont="1" applyAlignment="1">
      <alignment horizontal="left" vertical="center" indent="1"/>
    </xf>
    <xf numFmtId="168" fontId="0" fillId="0" borderId="0" xfId="0" applyNumberFormat="1" applyAlignment="1">
      <alignment horizontal="right" indent="1"/>
    </xf>
    <xf numFmtId="0" fontId="0" fillId="0" borderId="0" xfId="0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</cellXfs>
  <cellStyles count="4">
    <cellStyle name="Milliers 2" xfId="2" xr:uid="{E8FE2CCC-31E7-4399-9070-BD112C2F4E15}"/>
    <cellStyle name="Monétaire 2" xfId="3" xr:uid="{0AC00C14-B6B9-4A7C-8CE9-BFE57E0579EA}"/>
    <cellStyle name="Normal" xfId="0" builtinId="0"/>
    <cellStyle name="Normal 2" xfId="1" xr:uid="{13E1BC6E-A59E-4FC5-A2B3-AF8ADCB53023}"/>
  </cellStyles>
  <dxfs count="39">
    <dxf>
      <numFmt numFmtId="168" formatCode="#,##0.00\ &quot;€&quot;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8" formatCode="#,##0.00\ &quot;€&quot;"/>
    </dxf>
    <dxf>
      <numFmt numFmtId="168" formatCode="#,##0.00\ &quot;€&quot;"/>
    </dxf>
    <dxf>
      <numFmt numFmtId="19" formatCode="dd/mm/yyyy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0#&quot; &quot;##&quot; &quot;##&quot; &quot;##&quot; &quot;##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5" formatCode="00000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5</xdr:col>
          <xdr:colOff>182880</xdr:colOff>
          <xdr:row>3</xdr:row>
          <xdr:rowOff>38100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205D7D8B-C8A5-436B-BBD9-73C575DB3D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5</xdr:col>
      <xdr:colOff>449580</xdr:colOff>
      <xdr:row>0</xdr:row>
      <xdr:rowOff>68580</xdr:rowOff>
    </xdr:from>
    <xdr:to>
      <xdr:col>7</xdr:col>
      <xdr:colOff>182700</xdr:colOff>
      <xdr:row>1</xdr:row>
      <xdr:rowOff>107220</xdr:rowOff>
    </xdr:to>
    <xdr:sp macro="[0]!Feuil4.RAZ_CBX1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EEE3A31-F521-426C-A1D3-EA83A13D2985}"/>
            </a:ext>
          </a:extLst>
        </xdr:cNvPr>
        <xdr:cNvSpPr/>
      </xdr:nvSpPr>
      <xdr:spPr>
        <a:xfrm>
          <a:off x="4145280" y="68580"/>
          <a:ext cx="1440000" cy="2520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RAZ Recherche</a:t>
          </a:r>
        </a:p>
      </xdr:txBody>
    </xdr:sp>
    <xdr:clientData fPrintsWithSheet="0"/>
  </xdr:twoCellAnchor>
  <xdr:twoCellAnchor editAs="oneCell">
    <xdr:from>
      <xdr:col>5</xdr:col>
      <xdr:colOff>449580</xdr:colOff>
      <xdr:row>1</xdr:row>
      <xdr:rowOff>167640</xdr:rowOff>
    </xdr:from>
    <xdr:to>
      <xdr:col>7</xdr:col>
      <xdr:colOff>182700</xdr:colOff>
      <xdr:row>2</xdr:row>
      <xdr:rowOff>206280</xdr:rowOff>
    </xdr:to>
    <xdr:sp macro="[0]!Affiche_Fiche_Clien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D4257B9-5164-41DA-9ED6-BC838A55C3E9}"/>
            </a:ext>
          </a:extLst>
        </xdr:cNvPr>
        <xdr:cNvSpPr/>
      </xdr:nvSpPr>
      <xdr:spPr>
        <a:xfrm>
          <a:off x="4145280" y="381000"/>
          <a:ext cx="1440000" cy="2520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Afficher fiche client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434340</xdr:colOff>
      <xdr:row>0</xdr:row>
      <xdr:rowOff>182880</xdr:rowOff>
    </xdr:from>
    <xdr:to>
      <xdr:col>8</xdr:col>
      <xdr:colOff>556260</xdr:colOff>
      <xdr:row>2</xdr:row>
      <xdr:rowOff>53340</xdr:rowOff>
    </xdr:to>
    <xdr:sp macro="[0]!ouvrSaisie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387340" y="182880"/>
          <a:ext cx="1965960" cy="29718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Saisie nouveau client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4282440</xdr:colOff>
      <xdr:row>0</xdr:row>
      <xdr:rowOff>121920</xdr:rowOff>
    </xdr:from>
    <xdr:to>
      <xdr:col>4</xdr:col>
      <xdr:colOff>957060</xdr:colOff>
      <xdr:row>1</xdr:row>
      <xdr:rowOff>145320</xdr:rowOff>
    </xdr:to>
    <xdr:sp macro="[0]!Affiche_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324600" y="121920"/>
          <a:ext cx="162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Retour Accueil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13B2C65D-4ADA-475E-AE8B-302829EC870E}" autoFormatId="16" applyNumberFormats="0" applyBorderFormats="0" applyFontFormats="0" applyPatternFormats="0" applyAlignmentFormats="0" applyWidthHeightFormats="0">
  <queryTableRefresh nextId="7">
    <queryTableFields count="5">
      <queryTableField id="1" name="Date" tableColumnId="1"/>
      <queryTableField id="2" name="Mode de paiement" tableColumnId="2"/>
      <queryTableField id="3" name="N°" tableColumnId="3"/>
      <queryTableField id="4" name="Libellé (Client, nature de la vente)" tableColumnId="4"/>
      <queryTableField id="6" name="Montant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92E15B8A-6C15-4A82-8EBD-7591DC27EAC3}" autoFormatId="16" applyNumberFormats="0" applyBorderFormats="0" applyFontFormats="0" applyPatternFormats="0" applyAlignmentFormats="0" applyWidthHeightFormats="0">
  <queryTableRefresh nextId="3">
    <queryTableFields count="2">
      <queryTableField id="1" name="N° Client" tableColumnId="1"/>
      <queryTableField id="2" name="Nom-Prénom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FFAB4A-92E5-4CA6-95BC-19A61B61FABE}" name="t_Client" displayName="t_Client" ref="B4:N23" totalsRowShown="0" headerRowDxfId="38" dataDxfId="37">
  <tableColumns count="13">
    <tableColumn id="1" xr3:uid="{314555DA-0341-4542-ABB4-24C369D39C5F}" name="N° Client" dataDxfId="36">
      <calculatedColumnFormula>IF(t_Client[[#This Row],[Civilité]]&lt;&gt;"","C"&amp;TEXT(ROW()-MATCH("N° Client",B:B,0),"0000"),"")</calculatedColumnFormula>
    </tableColumn>
    <tableColumn id="2" xr3:uid="{3E047989-C2CE-4C0A-AFC5-D457A5372E29}" name="Civilité" dataDxfId="35"/>
    <tableColumn id="3" xr3:uid="{93A2229F-9BCA-4148-B5A4-06949670B4DE}" name="Nom" dataDxfId="34"/>
    <tableColumn id="4" xr3:uid="{C3F7E852-08E2-4365-A56B-17251C1F0ABB}" name="Prénom" dataDxfId="33"/>
    <tableColumn id="5" xr3:uid="{3C20D03C-6928-415C-B6E3-90B548165F97}" name="Adresse" dataDxfId="32"/>
    <tableColumn id="6" xr3:uid="{B494B3B4-2EF0-494B-988A-E48E3D3337CD}" name="CP" dataDxfId="31"/>
    <tableColumn id="7" xr3:uid="{21EC9CDC-C305-4F3A-8E0A-F5FA598EFADE}" name="Ville" dataDxfId="30"/>
    <tableColumn id="8" xr3:uid="{E2C827A8-1F13-4764-900E-12A1DA8063A4}" name="Téléphone" dataDxfId="29"/>
    <tableColumn id="9" xr3:uid="{56C4CEFA-0B0C-48D6-A2AC-862F2BDEEFB2}" name="Mail" dataDxfId="28"/>
    <tableColumn id="10" xr3:uid="{10DB657B-BE6E-44E2-9C9C-D524F2DC9BC7}" name="Date de naissance" dataDxfId="27"/>
    <tableColumn id="11" xr3:uid="{3857B456-A0E8-4B5E-8FEB-FF9078EA534E}" name="Contact" dataDxfId="26"/>
    <tableColumn id="12" xr3:uid="{28BF3428-EF07-4370-BF23-4271F1856017}" name="Création fiche" dataDxfId="25"/>
    <tableColumn id="13" xr3:uid="{526FC5D2-302F-4924-9579-3CA67E79A83E}" name="Nom-Prénom" dataDxfId="24">
      <calculatedColumnFormula>t_Client[[#This Row],[Nom]]&amp;" "&amp;t_Client[[#This Row],[Prénom]]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A133613-A181-4581-854C-0AF2C79B9E8D}" name="t_Recettes_2" displayName="t_Recettes_2" ref="B14:F15" tableType="queryTable" insertRow="1" totalsRowShown="0" headerRowDxfId="17" dataDxfId="18" headerRowCellStyle="Normal 2" dataCellStyle="Normal 2">
  <autoFilter ref="B14:F15" xr:uid="{BA133613-A181-4581-854C-0AF2C79B9E8D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03E2C55-2A6E-4CBA-A878-AB10B762C44B}" uniqueName="1" name="Date" queryTableFieldId="1" dataDxfId="4" dataCellStyle="Normal 2"/>
    <tableColumn id="2" xr3:uid="{51F1E5C2-074A-4269-95EC-5050E838AE65}" uniqueName="2" name="Mode de paiement" queryTableFieldId="2" dataDxfId="3" dataCellStyle="Normal 2"/>
    <tableColumn id="3" xr3:uid="{A67EDF82-0562-40F7-87EE-2C475D9133CF}" uniqueName="3" name="N°" queryTableFieldId="3" dataDxfId="2" dataCellStyle="Normal 2"/>
    <tableColumn id="4" xr3:uid="{08B76C6F-CBF9-41A1-B2FD-818FDF545897}" uniqueName="4" name="Libellé (Client, nature de la vente)" queryTableFieldId="4" dataDxfId="1" dataCellStyle="Normal 2"/>
    <tableColumn id="6" xr3:uid="{0CFD64EF-DA4F-40B1-8527-CF922BE87C23}" uniqueName="6" name="Montant" queryTableFieldId="6" dataDxfId="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751F8E7-F545-4F0C-8DCD-1A873DA7EB77}" name="t_Recettes" displayName="t_Recettes" ref="B5:G7" totalsRowShown="0">
  <autoFilter ref="B5:G7" xr:uid="{4751F8E7-F545-4F0C-8DCD-1A873DA7EB7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AA2AC154-76EC-46EA-A72F-9D64B12A658D}" name="Date" dataDxfId="20"/>
    <tableColumn id="2" xr3:uid="{EB653D81-8615-4DC5-A95E-76CDD2AF9D7C}" name="Mode de paiement"/>
    <tableColumn id="3" xr3:uid="{3CC319A3-0E88-4B4C-BE22-66E527BCAAE5}" name="N°" dataDxfId="19"/>
    <tableColumn id="4" xr3:uid="{1DEB7584-55A8-49DB-9A85-E88A79BD0711}" name="Libellé (Client, nature de la vente)"/>
    <tableColumn id="6" xr3:uid="{BFF36F3E-C1CC-4BAC-BD22-4F065D4A83AB}" name="Nom" dataDxfId="16">
      <calculatedColumnFormula>IFERROR(INDEX(t_Client[Nom-Prénom],MATCH(t_Recettes[[#This Row],[Libellé (Client, nature de la vente)]],t_Client[N° Client],0)),"")</calculatedColumnFormula>
    </tableColumn>
    <tableColumn id="5" xr3:uid="{B94EF4C7-A9E6-4F83-8768-DADF28C9EF46}" name="Montant" dataDxfId="2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0C1D0A-C83C-4E51-BEC0-1DDD2EE6DF67}" name="t_Depenses" displayName="t_Depenses" ref="I5:N6" totalsRowShown="0">
  <autoFilter ref="I5:N6" xr:uid="{DC0C1D0A-C83C-4E51-BEC0-1DDD2EE6DF6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3368F978-8ACD-4ECE-B171-123EACFEE2F2}" name="Date" dataDxfId="23"/>
    <tableColumn id="2" xr3:uid="{5F7874DD-21B6-4670-A2D7-57C69DE5E003}" name="Mode de paiement"/>
    <tableColumn id="3" xr3:uid="{F2B09AA4-D59B-46CA-81C5-57CFFCEF7CE1}" name="N°"/>
    <tableColumn id="4" xr3:uid="{900A979F-E8A7-4921-812F-7950D41023A5}" name="Libellé (Fournisseur, nature de la dépense)"/>
    <tableColumn id="6" xr3:uid="{B612A811-D94E-46B2-BA39-4B7F15D203D6}" name="Nom"/>
    <tableColumn id="5" xr3:uid="{7BD6C43C-E6A1-415E-A771-3DC319923F89}" name="Montant" dataDxfId="21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24159C-D610-4882-8193-DCB0323D0023}" name="t_Contact" displayName="t_Contact" ref="B2:B7" totalsRowShown="0" headerRowDxfId="14" dataDxfId="13">
  <autoFilter ref="B2:B7" xr:uid="{2A24159C-D610-4882-8193-DCB0323D0023}">
    <filterColumn colId="0" hiddenButton="1"/>
  </autoFilter>
  <sortState xmlns:xlrd2="http://schemas.microsoft.com/office/spreadsheetml/2017/richdata2" ref="B3:B7">
    <sortCondition ref="B2:B7"/>
  </sortState>
  <tableColumns count="1">
    <tableColumn id="1" xr3:uid="{6B4CC80D-C7F9-427D-A59B-0006CF84B251}" name="Contact" dataDxfId="15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07EAE4-B12B-4565-BE71-A88CC9C668A2}" name="t_ModePaiement" displayName="t_ModePaiement" ref="D2:D6" totalsRowShown="0" headerRowDxfId="11" dataDxfId="10">
  <autoFilter ref="D2:D6" xr:uid="{C907EAE4-B12B-4565-BE71-A88CC9C668A2}">
    <filterColumn colId="0" hiddenButton="1"/>
  </autoFilter>
  <sortState xmlns:xlrd2="http://schemas.microsoft.com/office/spreadsheetml/2017/richdata2" ref="D3:D6">
    <sortCondition ref="D2:D6"/>
  </sortState>
  <tableColumns count="1">
    <tableColumn id="1" xr3:uid="{DCAAB4F2-4F8E-4F72-81AD-ECB1ED6A6880}" name="Mode de paiement" dataDxfId="12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DF562CC-1065-4A52-B424-7C0F3CF25789}" name="t_Civilite" displayName="t_Civilite" ref="F2:F5" totalsRowShown="0" headerRowDxfId="8" dataDxfId="7">
  <autoFilter ref="F2:F5" xr:uid="{ADF562CC-1065-4A52-B424-7C0F3CF25789}">
    <filterColumn colId="0" hiddenButton="1"/>
  </autoFilter>
  <sortState xmlns:xlrd2="http://schemas.microsoft.com/office/spreadsheetml/2017/richdata2" ref="F3:F5">
    <sortCondition ref="F2:F5"/>
  </sortState>
  <tableColumns count="1">
    <tableColumn id="1" xr3:uid="{CFF11734-A0DB-4EE1-8E3D-274BEE64FDC8}" name="Civilité" dataDxfId="9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4DE38BD-1822-4E4A-9FD1-D4ABB494C681}" name="Liste_client" displayName="Liste_client" ref="H2:I21" tableType="queryTable" totalsRowShown="0">
  <autoFilter ref="H2:I21" xr:uid="{E4DE38BD-1822-4E4A-9FD1-D4ABB494C681}">
    <filterColumn colId="0" hiddenButton="1"/>
    <filterColumn colId="1" hiddenButton="1"/>
  </autoFilter>
  <tableColumns count="2">
    <tableColumn id="1" xr3:uid="{B67DADC4-02ED-4897-8E34-BFF5815AEAF0}" uniqueName="1" name="N° Client" queryTableFieldId="1" dataDxfId="6"/>
    <tableColumn id="2" xr3:uid="{F888C681-CA0F-4AFF-AC62-424C38DB45EC}" uniqueName="2" name="Nom-Prénom" queryTableFieldId="2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8682A6-4760-4A71-86CA-F25887D07C9E}">
  <sheetPr codeName="Feuil4"/>
  <dimension ref="B2:G3"/>
  <sheetViews>
    <sheetView showGridLines="0" tabSelected="1" workbookViewId="0"/>
  </sheetViews>
  <sheetFormatPr baseColWidth="10" defaultRowHeight="16.8" x14ac:dyDescent="0.4"/>
  <cols>
    <col min="1" max="1" width="3.69921875" customWidth="1"/>
  </cols>
  <sheetData>
    <row r="2" spans="2:7" x14ac:dyDescent="0.4">
      <c r="G2" t="s">
        <v>130</v>
      </c>
    </row>
    <row r="3" spans="2:7" x14ac:dyDescent="0.4">
      <c r="B3" s="15" t="s">
        <v>140</v>
      </c>
      <c r="C3" s="15"/>
      <c r="D3" s="1" t="s">
        <v>130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boBox1">
          <controlPr defaultSize="0" autoLine="0" linkedCell="D3" r:id="rId4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5</xdr:col>
                <xdr:colOff>182880</xdr:colOff>
                <xdr:row>3</xdr:row>
                <xdr:rowOff>38100</xdr:rowOff>
              </to>
            </anchor>
          </controlPr>
        </control>
      </mc:Choice>
      <mc:Fallback>
        <control shapeId="3073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F6C7DF-3450-4DE7-92ED-F07BE497A309}">
  <sheetPr codeName="Feuil1"/>
  <dimension ref="B2:P23"/>
  <sheetViews>
    <sheetView showGridLines="0" workbookViewId="0">
      <selection activeCell="D6" sqref="D6"/>
    </sheetView>
  </sheetViews>
  <sheetFormatPr baseColWidth="10" defaultRowHeight="16.8" x14ac:dyDescent="0.4"/>
  <cols>
    <col min="1" max="1" width="3.69921875" style="1" customWidth="1"/>
    <col min="2" max="2" width="7.8984375" style="1" bestFit="1" customWidth="1"/>
    <col min="3" max="3" width="7.09765625" style="1" bestFit="1" customWidth="1"/>
    <col min="4" max="4" width="12.8984375" style="1" bestFit="1" customWidth="1"/>
    <col min="5" max="5" width="8.59765625" style="1" bestFit="1" customWidth="1"/>
    <col min="6" max="6" width="24.796875" style="1" bestFit="1" customWidth="1"/>
    <col min="7" max="7" width="5.8984375" style="1" bestFit="1" customWidth="1"/>
    <col min="8" max="8" width="18.296875" style="1" bestFit="1" customWidth="1"/>
    <col min="9" max="9" width="12.8984375" style="1" bestFit="1" customWidth="1"/>
    <col min="10" max="10" width="23.5" style="1" bestFit="1" customWidth="1"/>
    <col min="11" max="11" width="16.296875" style="1" bestFit="1" customWidth="1"/>
    <col min="12" max="12" width="11.59765625" style="1" bestFit="1" customWidth="1"/>
    <col min="13" max="13" width="13.796875" style="1" bestFit="1" customWidth="1"/>
    <col min="14" max="14" width="18.8984375" style="1" bestFit="1" customWidth="1"/>
    <col min="15" max="16384" width="11.19921875" style="1"/>
  </cols>
  <sheetData>
    <row r="2" spans="2:16" x14ac:dyDescent="0.4">
      <c r="G2" s="1" t="s">
        <v>130</v>
      </c>
    </row>
    <row r="4" spans="2:16" x14ac:dyDescent="0.4">
      <c r="B4" s="1" t="s">
        <v>141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128</v>
      </c>
      <c r="N4" s="1" t="s">
        <v>129</v>
      </c>
    </row>
    <row r="5" spans="2:16" x14ac:dyDescent="0.4">
      <c r="B5" s="1" t="str">
        <f>IF(t_Client[[#This Row],[Civilité]]&lt;&gt;"","C"&amp;TEXT(ROW()-MATCH("N° Client",B:B,0),"0000"),"")</f>
        <v>C0001</v>
      </c>
      <c r="C5" s="1" t="s">
        <v>11</v>
      </c>
      <c r="D5" s="1" t="s">
        <v>12</v>
      </c>
      <c r="E5" s="1" t="s">
        <v>13</v>
      </c>
      <c r="F5" s="1" t="s">
        <v>14</v>
      </c>
      <c r="G5" s="3" t="s">
        <v>15</v>
      </c>
      <c r="H5" s="1" t="s">
        <v>16</v>
      </c>
      <c r="I5" s="2">
        <v>177790765</v>
      </c>
      <c r="J5" s="1" t="s">
        <v>142</v>
      </c>
      <c r="K5" s="5">
        <v>29676</v>
      </c>
      <c r="L5" s="1" t="s">
        <v>121</v>
      </c>
      <c r="M5" s="5">
        <v>44563</v>
      </c>
      <c r="N5" s="1" t="str">
        <f>t_Client[[#This Row],[Nom]]&amp;" "&amp;t_Client[[#This Row],[Prénom]]</f>
        <v>Adame Marc</v>
      </c>
      <c r="O5" s="6"/>
      <c r="P5" s="4"/>
    </row>
    <row r="6" spans="2:16" x14ac:dyDescent="0.4">
      <c r="B6" s="1" t="str">
        <f>IF(t_Client[[#This Row],[Civilité]]&lt;&gt;"","C"&amp;TEXT(ROW()-MATCH("N° Client",B:B,0),"0000"),"")</f>
        <v>C0002</v>
      </c>
      <c r="C6" s="1" t="s">
        <v>11</v>
      </c>
      <c r="D6" s="1" t="s">
        <v>17</v>
      </c>
      <c r="E6" s="1" t="s">
        <v>18</v>
      </c>
      <c r="F6" s="1" t="s">
        <v>19</v>
      </c>
      <c r="G6" s="3" t="s">
        <v>20</v>
      </c>
      <c r="H6" s="1" t="s">
        <v>21</v>
      </c>
      <c r="I6" s="2">
        <v>176650773</v>
      </c>
      <c r="J6" s="1" t="s">
        <v>143</v>
      </c>
      <c r="K6" s="5">
        <v>22831</v>
      </c>
      <c r="L6" s="1" t="s">
        <v>119</v>
      </c>
      <c r="M6" s="5">
        <v>44577</v>
      </c>
      <c r="N6" s="1" t="str">
        <f>t_Client[[#This Row],[Nom]]&amp;" "&amp;t_Client[[#This Row],[Prénom]]</f>
        <v>Aijaune Giles</v>
      </c>
      <c r="O6" s="6"/>
      <c r="P6" s="4"/>
    </row>
    <row r="7" spans="2:16" x14ac:dyDescent="0.4">
      <c r="B7" s="1" t="str">
        <f>IF(t_Client[[#This Row],[Civilité]]&lt;&gt;"","C"&amp;TEXT(ROW()-MATCH("N° Client",B:B,0),"0000"),"")</f>
        <v>C0003</v>
      </c>
      <c r="C7" s="1" t="s">
        <v>22</v>
      </c>
      <c r="D7" s="1" t="s">
        <v>23</v>
      </c>
      <c r="E7" s="1" t="s">
        <v>24</v>
      </c>
      <c r="F7" s="1" t="s">
        <v>25</v>
      </c>
      <c r="G7" s="3" t="s">
        <v>26</v>
      </c>
      <c r="H7" s="1" t="s">
        <v>27</v>
      </c>
      <c r="I7" s="2">
        <v>272990550</v>
      </c>
      <c r="J7" s="1" t="s">
        <v>28</v>
      </c>
      <c r="K7" s="5">
        <v>27001</v>
      </c>
      <c r="L7" s="1" t="s">
        <v>120</v>
      </c>
      <c r="M7" s="5">
        <v>44603</v>
      </c>
      <c r="N7" s="1" t="str">
        <f>t_Client[[#This Row],[Nom]]&amp;" "&amp;t_Client[[#This Row],[Prénom]]</f>
        <v>Aubin Marie</v>
      </c>
      <c r="P7" s="4"/>
    </row>
    <row r="8" spans="2:16" x14ac:dyDescent="0.4">
      <c r="B8" s="1" t="str">
        <f>IF(t_Client[[#This Row],[Civilité]]&lt;&gt;"","C"&amp;TEXT(ROW()-MATCH("N° Client",B:B,0),"0000"),"")</f>
        <v>C0004</v>
      </c>
      <c r="C8" s="1" t="s">
        <v>22</v>
      </c>
      <c r="D8" s="1" t="s">
        <v>29</v>
      </c>
      <c r="E8" s="1" t="s">
        <v>30</v>
      </c>
      <c r="F8" s="1" t="s">
        <v>31</v>
      </c>
      <c r="G8" s="3" t="s">
        <v>32</v>
      </c>
      <c r="H8" s="1" t="s">
        <v>33</v>
      </c>
      <c r="I8" s="2">
        <v>138505602</v>
      </c>
      <c r="J8" s="1" t="s">
        <v>34</v>
      </c>
      <c r="K8" s="5">
        <v>21902</v>
      </c>
      <c r="L8" s="1" t="s">
        <v>122</v>
      </c>
      <c r="M8" s="5">
        <v>44604</v>
      </c>
      <c r="N8" s="1" t="str">
        <f>t_Client[[#This Row],[Nom]]&amp;" "&amp;t_Client[[#This Row],[Prénom]]</f>
        <v>Audine Anne</v>
      </c>
      <c r="P8" s="4"/>
    </row>
    <row r="9" spans="2:16" x14ac:dyDescent="0.4">
      <c r="B9" s="1" t="str">
        <f>IF(t_Client[[#This Row],[Civilité]]&lt;&gt;"","C"&amp;TEXT(ROW()-MATCH("N° Client",B:B,0),"0000"),"")</f>
        <v>C0005</v>
      </c>
      <c r="C9" s="1" t="s">
        <v>11</v>
      </c>
      <c r="D9" s="1" t="s">
        <v>35</v>
      </c>
      <c r="E9" s="1" t="s">
        <v>36</v>
      </c>
      <c r="F9" s="1" t="s">
        <v>37</v>
      </c>
      <c r="G9" s="3" t="s">
        <v>38</v>
      </c>
      <c r="H9" s="1" t="s">
        <v>39</v>
      </c>
      <c r="I9" s="2">
        <v>345258186</v>
      </c>
      <c r="J9" s="1" t="s">
        <v>40</v>
      </c>
      <c r="K9" s="5">
        <v>33328</v>
      </c>
      <c r="L9" s="1" t="s">
        <v>123</v>
      </c>
      <c r="M9" s="5">
        <v>44614</v>
      </c>
      <c r="N9" s="1" t="str">
        <f>t_Client[[#This Row],[Nom]]&amp;" "&amp;t_Client[[#This Row],[Prénom]]</f>
        <v>Barre Amine</v>
      </c>
      <c r="P9" s="4"/>
    </row>
    <row r="10" spans="2:16" x14ac:dyDescent="0.4">
      <c r="B10" s="1" t="str">
        <f>IF(t_Client[[#This Row],[Civilité]]&lt;&gt;"","C"&amp;TEXT(ROW()-MATCH("N° Client",B:B,0),"0000"),"")</f>
        <v>C0006</v>
      </c>
      <c r="C10" s="1" t="s">
        <v>22</v>
      </c>
      <c r="D10" s="1" t="s">
        <v>41</v>
      </c>
      <c r="E10" s="1" t="s">
        <v>42</v>
      </c>
      <c r="F10" s="1" t="s">
        <v>43</v>
      </c>
      <c r="G10" s="3" t="s">
        <v>44</v>
      </c>
      <c r="H10" s="1" t="s">
        <v>45</v>
      </c>
      <c r="I10" s="2">
        <v>283011652</v>
      </c>
      <c r="J10" s="1" t="s">
        <v>46</v>
      </c>
      <c r="K10" s="5">
        <v>27564</v>
      </c>
      <c r="L10" s="1" t="s">
        <v>121</v>
      </c>
      <c r="M10" s="5">
        <v>44622</v>
      </c>
      <c r="N10" s="1" t="str">
        <f>t_Client[[#This Row],[Nom]]&amp;" "&amp;t_Client[[#This Row],[Prénom]]</f>
        <v>Bernard Sarah</v>
      </c>
      <c r="P10" s="4"/>
    </row>
    <row r="11" spans="2:16" x14ac:dyDescent="0.4">
      <c r="B11" s="1" t="str">
        <f>IF(t_Client[[#This Row],[Civilité]]&lt;&gt;"","C"&amp;TEXT(ROW()-MATCH("N° Client",B:B,0),"0000"),"")</f>
        <v>C0007</v>
      </c>
      <c r="C11" s="1" t="s">
        <v>11</v>
      </c>
      <c r="D11" s="1" t="s">
        <v>47</v>
      </c>
      <c r="E11" s="1" t="s">
        <v>48</v>
      </c>
      <c r="F11" s="1" t="s">
        <v>49</v>
      </c>
      <c r="G11" s="3" t="s">
        <v>50</v>
      </c>
      <c r="H11" s="1" t="s">
        <v>51</v>
      </c>
      <c r="I11" s="2">
        <v>503130618</v>
      </c>
      <c r="J11" s="1" t="s">
        <v>52</v>
      </c>
      <c r="K11" s="5">
        <v>30272</v>
      </c>
      <c r="L11" s="1" t="s">
        <v>119</v>
      </c>
      <c r="M11" s="5">
        <v>44625</v>
      </c>
      <c r="N11" s="1" t="str">
        <f>t_Client[[#This Row],[Nom]]&amp;" "&amp;t_Client[[#This Row],[Prénom]]</f>
        <v>Bonbeur Jean</v>
      </c>
      <c r="P11" s="4"/>
    </row>
    <row r="12" spans="2:16" x14ac:dyDescent="0.4">
      <c r="B12" s="1" t="str">
        <f>IF(t_Client[[#This Row],[Civilité]]&lt;&gt;"","C"&amp;TEXT(ROW()-MATCH("N° Client",B:B,0),"0000"),"")</f>
        <v>C0008</v>
      </c>
      <c r="C12" s="1" t="s">
        <v>11</v>
      </c>
      <c r="D12" s="1" t="s">
        <v>53</v>
      </c>
      <c r="E12" s="1" t="s">
        <v>18</v>
      </c>
      <c r="F12" s="1" t="s">
        <v>54</v>
      </c>
      <c r="G12" s="3" t="s">
        <v>55</v>
      </c>
      <c r="H12" s="1" t="s">
        <v>56</v>
      </c>
      <c r="I12" s="2">
        <v>204411920</v>
      </c>
      <c r="J12" s="1" t="s">
        <v>144</v>
      </c>
      <c r="K12" s="5">
        <v>19962</v>
      </c>
      <c r="L12" s="1" t="s">
        <v>120</v>
      </c>
      <c r="M12" s="5">
        <v>44627</v>
      </c>
      <c r="N12" s="1" t="str">
        <f>t_Client[[#This Row],[Nom]]&amp;" "&amp;t_Client[[#This Row],[Prénom]]</f>
        <v>Braltar Giles</v>
      </c>
      <c r="P12" s="4"/>
    </row>
    <row r="13" spans="2:16" x14ac:dyDescent="0.4">
      <c r="B13" s="1" t="str">
        <f>IF(t_Client[[#This Row],[Civilité]]&lt;&gt;"","C"&amp;TEXT(ROW()-MATCH("N° Client",B:B,0),"0000"),"")</f>
        <v>C0009</v>
      </c>
      <c r="C13" s="1" t="s">
        <v>11</v>
      </c>
      <c r="D13" s="1" t="s">
        <v>57</v>
      </c>
      <c r="E13" s="1" t="s">
        <v>48</v>
      </c>
      <c r="F13" s="1" t="s">
        <v>58</v>
      </c>
      <c r="G13" s="3" t="s">
        <v>59</v>
      </c>
      <c r="H13" s="1" t="s">
        <v>60</v>
      </c>
      <c r="I13" s="2">
        <v>534589382</v>
      </c>
      <c r="J13" s="1" t="s">
        <v>61</v>
      </c>
      <c r="K13" s="5">
        <v>33327</v>
      </c>
      <c r="L13" s="1" t="s">
        <v>122</v>
      </c>
      <c r="M13" s="5">
        <v>44636</v>
      </c>
      <c r="N13" s="1" t="str">
        <f>t_Client[[#This Row],[Nom]]&amp;" "&amp;t_Client[[#This Row],[Prénom]]</f>
        <v>Breye Jean</v>
      </c>
      <c r="P13" s="4"/>
    </row>
    <row r="14" spans="2:16" x14ac:dyDescent="0.4">
      <c r="B14" s="1" t="str">
        <f>IF(t_Client[[#This Row],[Civilité]]&lt;&gt;"","C"&amp;TEXT(ROW()-MATCH("N° Client",B:B,0),"0000"),"")</f>
        <v>C0010</v>
      </c>
      <c r="C14" s="1" t="s">
        <v>11</v>
      </c>
      <c r="D14" s="1" t="s">
        <v>62</v>
      </c>
      <c r="E14" s="1" t="s">
        <v>63</v>
      </c>
      <c r="F14" s="1" t="s">
        <v>64</v>
      </c>
      <c r="G14" s="3" t="s">
        <v>65</v>
      </c>
      <c r="H14" s="1" t="s">
        <v>66</v>
      </c>
      <c r="I14" s="2">
        <v>148575304</v>
      </c>
      <c r="J14" s="1" t="s">
        <v>67</v>
      </c>
      <c r="K14" s="5">
        <v>20915</v>
      </c>
      <c r="L14" s="1" t="s">
        <v>123</v>
      </c>
      <c r="M14" s="5">
        <v>44647</v>
      </c>
      <c r="N14" s="1" t="str">
        <f>t_Client[[#This Row],[Nom]]&amp;" "&amp;t_Client[[#This Row],[Prénom]]</f>
        <v>Céhef Hassan</v>
      </c>
      <c r="P14" s="4"/>
    </row>
    <row r="15" spans="2:16" x14ac:dyDescent="0.4">
      <c r="B15" s="1" t="str">
        <f>IF(t_Client[[#This Row],[Civilité]]&lt;&gt;"","C"&amp;TEXT(ROW()-MATCH("N° Client",B:B,0),"0000"),"")</f>
        <v>C0011</v>
      </c>
      <c r="C15" s="1" t="s">
        <v>11</v>
      </c>
      <c r="D15" s="1" t="s">
        <v>68</v>
      </c>
      <c r="E15" s="1" t="s">
        <v>69</v>
      </c>
      <c r="F15" s="1" t="s">
        <v>70</v>
      </c>
      <c r="G15" s="3" t="s">
        <v>71</v>
      </c>
      <c r="H15" s="1" t="s">
        <v>72</v>
      </c>
      <c r="I15" s="2">
        <v>132511271</v>
      </c>
      <c r="J15" s="1" t="s">
        <v>73</v>
      </c>
      <c r="K15" s="5">
        <v>32045</v>
      </c>
      <c r="L15" s="1" t="s">
        <v>121</v>
      </c>
      <c r="M15" s="5">
        <v>44649</v>
      </c>
      <c r="N15" s="1" t="str">
        <f>t_Client[[#This Row],[Nom]]&amp;" "&amp;t_Client[[#This Row],[Prénom]]</f>
        <v>Dagin Bruno</v>
      </c>
      <c r="P15" s="4"/>
    </row>
    <row r="16" spans="2:16" x14ac:dyDescent="0.4">
      <c r="B16" s="1" t="str">
        <f>IF(t_Client[[#This Row],[Civilité]]&lt;&gt;"","C"&amp;TEXT(ROW()-MATCH("N° Client",B:B,0),"0000"),"")</f>
        <v>C0012</v>
      </c>
      <c r="C16" s="1" t="s">
        <v>22</v>
      </c>
      <c r="D16" s="1" t="s">
        <v>74</v>
      </c>
      <c r="E16" s="1" t="s">
        <v>75</v>
      </c>
      <c r="F16" s="1" t="s">
        <v>76</v>
      </c>
      <c r="G16" s="3" t="s">
        <v>77</v>
      </c>
      <c r="H16" s="1" t="s">
        <v>78</v>
      </c>
      <c r="I16" s="2">
        <v>144293241</v>
      </c>
      <c r="J16" s="1" t="s">
        <v>79</v>
      </c>
      <c r="K16" s="5">
        <v>36274</v>
      </c>
      <c r="L16" s="1" t="s">
        <v>119</v>
      </c>
      <c r="M16" s="5">
        <v>44652</v>
      </c>
      <c r="N16" s="1" t="str">
        <f>t_Client[[#This Row],[Nom]]&amp;" "&amp;t_Client[[#This Row],[Prénom]]</f>
        <v>De MontéCarlo Coralie</v>
      </c>
      <c r="P16" s="4"/>
    </row>
    <row r="17" spans="2:16" x14ac:dyDescent="0.4">
      <c r="B17" s="1" t="str">
        <f>IF(t_Client[[#This Row],[Civilité]]&lt;&gt;"","C"&amp;TEXT(ROW()-MATCH("N° Client",B:B,0),"0000"),"")</f>
        <v>C0013</v>
      </c>
      <c r="C17" s="1" t="s">
        <v>11</v>
      </c>
      <c r="D17" s="1" t="s">
        <v>80</v>
      </c>
      <c r="E17" s="1" t="s">
        <v>81</v>
      </c>
      <c r="F17" s="1" t="s">
        <v>82</v>
      </c>
      <c r="G17" s="3" t="s">
        <v>83</v>
      </c>
      <c r="H17" s="1" t="s">
        <v>84</v>
      </c>
      <c r="I17" s="2">
        <v>111521014</v>
      </c>
      <c r="J17" s="1" t="s">
        <v>85</v>
      </c>
      <c r="K17" s="5">
        <v>30613</v>
      </c>
      <c r="L17" s="1" t="s">
        <v>120</v>
      </c>
      <c r="M17" s="5">
        <v>44670</v>
      </c>
      <c r="N17" s="1" t="str">
        <f>t_Client[[#This Row],[Nom]]&amp;" "&amp;t_Client[[#This Row],[Prénom]]</f>
        <v>Débois Romain</v>
      </c>
      <c r="P17" s="4"/>
    </row>
    <row r="18" spans="2:16" x14ac:dyDescent="0.4">
      <c r="B18" s="1" t="str">
        <f>IF(t_Client[[#This Row],[Civilité]]&lt;&gt;"","C"&amp;TEXT(ROW()-MATCH("N° Client",B:B,0),"0000"),"")</f>
        <v>C0014</v>
      </c>
      <c r="C18" s="1" t="s">
        <v>11</v>
      </c>
      <c r="D18" s="1" t="s">
        <v>86</v>
      </c>
      <c r="E18" s="1" t="s">
        <v>87</v>
      </c>
      <c r="F18" s="1" t="s">
        <v>88</v>
      </c>
      <c r="G18" s="3" t="s">
        <v>89</v>
      </c>
      <c r="H18" s="1" t="s">
        <v>90</v>
      </c>
      <c r="I18" s="2">
        <v>517648308</v>
      </c>
      <c r="J18" s="1" t="s">
        <v>91</v>
      </c>
      <c r="K18" s="5">
        <v>34584</v>
      </c>
      <c r="L18" s="1" t="s">
        <v>122</v>
      </c>
      <c r="M18" s="5">
        <v>44689</v>
      </c>
      <c r="N18" s="1" t="str">
        <f>t_Client[[#This Row],[Nom]]&amp;" "&amp;t_Client[[#This Row],[Prénom]]</f>
        <v>Doeuf John</v>
      </c>
      <c r="P18" s="4"/>
    </row>
    <row r="19" spans="2:16" x14ac:dyDescent="0.4">
      <c r="B19" s="1" t="str">
        <f>IF(t_Client[[#This Row],[Civilité]]&lt;&gt;"","C"&amp;TEXT(ROW()-MATCH("N° Client",B:B,0),"0000"),"")</f>
        <v>C0015</v>
      </c>
      <c r="C19" s="1" t="s">
        <v>11</v>
      </c>
      <c r="D19" s="1" t="s">
        <v>92</v>
      </c>
      <c r="E19" s="1" t="s">
        <v>93</v>
      </c>
      <c r="F19" s="1" t="s">
        <v>94</v>
      </c>
      <c r="G19" s="3" t="s">
        <v>95</v>
      </c>
      <c r="H19" s="1" t="s">
        <v>96</v>
      </c>
      <c r="I19" s="2">
        <v>291277638</v>
      </c>
      <c r="J19" s="1" t="s">
        <v>97</v>
      </c>
      <c r="K19" s="5">
        <v>19436</v>
      </c>
      <c r="L19" s="1" t="s">
        <v>123</v>
      </c>
      <c r="M19" s="5">
        <v>44695</v>
      </c>
      <c r="N19" s="1" t="str">
        <f>t_Client[[#This Row],[Nom]]&amp;" "&amp;t_Client[[#This Row],[Prénom]]</f>
        <v>Douche Raël</v>
      </c>
      <c r="P19" s="4"/>
    </row>
    <row r="20" spans="2:16" x14ac:dyDescent="0.4">
      <c r="B20" s="1" t="str">
        <f>IF(t_Client[[#This Row],[Civilité]]&lt;&gt;"","C"&amp;TEXT(ROW()-MATCH("N° Client",B:B,0),"0000"),"")</f>
        <v>C0016</v>
      </c>
      <c r="C20" s="1" t="s">
        <v>22</v>
      </c>
      <c r="D20" s="1" t="s">
        <v>98</v>
      </c>
      <c r="E20" s="1" t="s">
        <v>99</v>
      </c>
      <c r="F20" s="1" t="s">
        <v>100</v>
      </c>
      <c r="G20" s="3" t="s">
        <v>101</v>
      </c>
      <c r="H20" s="1" t="s">
        <v>102</v>
      </c>
      <c r="I20" s="2">
        <v>449796149</v>
      </c>
      <c r="J20" s="1" t="s">
        <v>103</v>
      </c>
      <c r="K20" s="5">
        <v>35945</v>
      </c>
      <c r="L20" s="1" t="s">
        <v>120</v>
      </c>
      <c r="M20" s="5">
        <v>44698</v>
      </c>
      <c r="N20" s="1" t="str">
        <f>t_Client[[#This Row],[Nom]]&amp;" "&amp;t_Client[[#This Row],[Prénom]]</f>
        <v>Durine Anna-Lise</v>
      </c>
      <c r="P20" s="4"/>
    </row>
    <row r="21" spans="2:16" x14ac:dyDescent="0.4">
      <c r="B21" s="1" t="str">
        <f>IF(t_Client[[#This Row],[Civilité]]&lt;&gt;"","C"&amp;TEXT(ROW()-MATCH("N° Client",B:B,0),"0000"),"")</f>
        <v>C0017</v>
      </c>
      <c r="C21" s="1" t="s">
        <v>11</v>
      </c>
      <c r="D21" s="1" t="s">
        <v>104</v>
      </c>
      <c r="E21" s="1" t="s">
        <v>105</v>
      </c>
      <c r="F21" s="1" t="s">
        <v>106</v>
      </c>
      <c r="G21" s="3" t="s">
        <v>107</v>
      </c>
      <c r="H21" s="1" t="s">
        <v>108</v>
      </c>
      <c r="I21" s="2">
        <v>408056635</v>
      </c>
      <c r="J21" s="1" t="s">
        <v>109</v>
      </c>
      <c r="K21" s="5">
        <v>25154</v>
      </c>
      <c r="L21" s="1" t="s">
        <v>122</v>
      </c>
      <c r="M21" s="5">
        <v>44700</v>
      </c>
      <c r="N21" s="1" t="str">
        <f>t_Client[[#This Row],[Nom]]&amp;" "&amp;t_Client[[#This Row],[Prénom]]</f>
        <v>Ecar Medi</v>
      </c>
      <c r="P21" s="4"/>
    </row>
    <row r="22" spans="2:16" x14ac:dyDescent="0.4">
      <c r="B22" s="1" t="str">
        <f>IF(t_Client[[#This Row],[Civilité]]&lt;&gt;"","C"&amp;TEXT(ROW()-MATCH("N° Client",B:B,0),"0000"),"")</f>
        <v>C0018</v>
      </c>
      <c r="C22" s="1" t="s">
        <v>11</v>
      </c>
      <c r="D22" s="1" t="s">
        <v>110</v>
      </c>
      <c r="E22" s="1" t="s">
        <v>111</v>
      </c>
      <c r="F22" s="1" t="s">
        <v>112</v>
      </c>
      <c r="G22" s="3" t="s">
        <v>113</v>
      </c>
      <c r="H22" s="1" t="s">
        <v>114</v>
      </c>
      <c r="I22" s="2">
        <v>576361436</v>
      </c>
      <c r="J22" s="1" t="s">
        <v>145</v>
      </c>
      <c r="K22" s="5">
        <v>19579</v>
      </c>
      <c r="L22" s="1" t="s">
        <v>123</v>
      </c>
      <c r="M22" s="5">
        <v>44701</v>
      </c>
      <c r="N22" s="1" t="str">
        <f>t_Client[[#This Row],[Nom]]&amp;" "&amp;t_Client[[#This Row],[Prénom]]</f>
        <v>Feuille Emille</v>
      </c>
      <c r="P22" s="4"/>
    </row>
    <row r="23" spans="2:16" x14ac:dyDescent="0.4">
      <c r="B23" s="6" t="str">
        <f>IF(t_Client[[#This Row],[Civilité]]&lt;&gt;"","C"&amp;TEXT(ROW()-MATCH("N° Client",B:B,0),"0000"),"")</f>
        <v>C0019</v>
      </c>
      <c r="C23" s="1" t="s">
        <v>22</v>
      </c>
      <c r="D23" s="1" t="s">
        <v>133</v>
      </c>
      <c r="E23" s="1" t="s">
        <v>134</v>
      </c>
      <c r="F23" s="1" t="s">
        <v>135</v>
      </c>
      <c r="G23" s="3">
        <v>1700</v>
      </c>
      <c r="H23" s="1" t="s">
        <v>136</v>
      </c>
      <c r="I23" s="2" t="s">
        <v>137</v>
      </c>
      <c r="J23" s="1" t="s">
        <v>138</v>
      </c>
      <c r="K23" s="5">
        <v>34986</v>
      </c>
      <c r="L23" s="1" t="s">
        <v>120</v>
      </c>
      <c r="M23" s="5" t="s">
        <v>139</v>
      </c>
      <c r="N23" s="6" t="str">
        <f>t_Client[[#This Row],[Nom]]&amp;" "&amp;t_Client[[#This Row],[Prénom]]</f>
        <v>Opéra Chantal</v>
      </c>
    </row>
  </sheetData>
  <sortState xmlns:xlrd2="http://schemas.microsoft.com/office/spreadsheetml/2017/richdata2" ref="P5:P22">
    <sortCondition ref="P5:P22"/>
  </sortState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82C3C-99C0-48C8-84DD-923E07C00639}">
  <sheetPr codeName="Feuil3">
    <pageSetUpPr fitToPage="1"/>
  </sheetPr>
  <dimension ref="B1:F15"/>
  <sheetViews>
    <sheetView showGridLines="0" workbookViewId="0"/>
  </sheetViews>
  <sheetFormatPr baseColWidth="10" defaultRowHeight="18" customHeight="1" x14ac:dyDescent="0.4"/>
  <cols>
    <col min="1" max="1" width="4.3984375" style="8" customWidth="1"/>
    <col min="2" max="2" width="15.59765625" style="8" bestFit="1" customWidth="1"/>
    <col min="3" max="3" width="18.69921875" style="8" customWidth="1"/>
    <col min="4" max="4" width="8.69921875" style="8" customWidth="1"/>
    <col min="5" max="5" width="28.5" style="8" bestFit="1" customWidth="1"/>
    <col min="6" max="6" width="15.69921875" style="8" customWidth="1"/>
    <col min="7" max="7" width="12.69921875" style="8" customWidth="1"/>
    <col min="8" max="16384" width="11.19921875" style="8"/>
  </cols>
  <sheetData>
    <row r="1" spans="2:6" ht="18" customHeight="1" x14ac:dyDescent="0.4">
      <c r="B1" s="16"/>
      <c r="C1" s="16"/>
    </row>
    <row r="2" spans="2:6" ht="18" customHeight="1" x14ac:dyDescent="0.4">
      <c r="B2" s="17"/>
      <c r="C2" s="17"/>
    </row>
    <row r="3" spans="2:6" ht="18" customHeight="1" x14ac:dyDescent="0.4">
      <c r="B3" s="9" t="s">
        <v>0</v>
      </c>
      <c r="C3" s="10" t="str">
        <f>IFERROR(INDEX(t_Client[N° Client],MATCH(_Nom,t_Client[Nom-Prénom],0)),"")</f>
        <v/>
      </c>
    </row>
    <row r="4" spans="2:6" ht="18" customHeight="1" x14ac:dyDescent="0.4">
      <c r="B4" s="9" t="s">
        <v>131</v>
      </c>
      <c r="C4" s="11" t="s">
        <v>130</v>
      </c>
    </row>
    <row r="5" spans="2:6" ht="18" customHeight="1" x14ac:dyDescent="0.4">
      <c r="B5" s="9" t="s">
        <v>9</v>
      </c>
      <c r="C5" s="12" t="str">
        <f>IFERROR(INDEX(t_Client[Date de naissance],MATCH(_Nom,t_Client[Nom-Prénom],0)),"")</f>
        <v/>
      </c>
      <c r="F5" s="13"/>
    </row>
    <row r="6" spans="2:6" ht="18" customHeight="1" x14ac:dyDescent="0.4">
      <c r="B6" s="9" t="s">
        <v>125</v>
      </c>
      <c r="C6" s="7" t="str">
        <f ca="1">IF(C5&lt;&gt;"",DATEDIF(C5,TODAY(),"Y")&amp; " ans","")</f>
        <v/>
      </c>
    </row>
    <row r="7" spans="2:6" ht="18" customHeight="1" x14ac:dyDescent="0.4">
      <c r="B7" s="9" t="s">
        <v>7</v>
      </c>
      <c r="C7" s="14" t="str">
        <f>IFERROR(INDEX(t_Client[Téléphone],MATCH(_Nom,t_Client[Nom-Prénom],0)),"")</f>
        <v/>
      </c>
    </row>
    <row r="8" spans="2:6" ht="18" customHeight="1" x14ac:dyDescent="0.4">
      <c r="B8" s="9" t="s">
        <v>8</v>
      </c>
      <c r="C8" s="7" t="str">
        <f>IFERROR(INDEX(t_Client[Mail],MATCH(_Nom,t_Client[Nom-Prénom],0)),"")</f>
        <v/>
      </c>
    </row>
    <row r="9" spans="2:6" ht="18" customHeight="1" x14ac:dyDescent="0.4">
      <c r="B9" s="18" t="s">
        <v>126</v>
      </c>
      <c r="C9" s="18"/>
    </row>
    <row r="10" spans="2:6" ht="18" customHeight="1" x14ac:dyDescent="0.4">
      <c r="B10" s="9" t="s">
        <v>128</v>
      </c>
      <c r="C10" s="12" t="str">
        <f>IFERROR(INDEX(t_Client[Création fiche],MATCH(_Nom,t_Client[Nom-Prénom],0)),"")</f>
        <v/>
      </c>
    </row>
    <row r="11" spans="2:6" ht="18" customHeight="1" x14ac:dyDescent="0.4">
      <c r="B11" s="9" t="s">
        <v>10</v>
      </c>
      <c r="C11" s="10" t="str">
        <f>IFERROR(INDEX(t_Client[Contact],MATCH(_Nom,t_Client[Nom-Prénom],0)),"")</f>
        <v/>
      </c>
    </row>
    <row r="14" spans="2:6" ht="14.4" x14ac:dyDescent="0.4">
      <c r="B14" s="24" t="s">
        <v>127</v>
      </c>
      <c r="C14" s="26" t="s">
        <v>124</v>
      </c>
      <c r="D14" s="26" t="s">
        <v>151</v>
      </c>
      <c r="E14" s="26" t="s">
        <v>152</v>
      </c>
      <c r="F14" s="24" t="s">
        <v>153</v>
      </c>
    </row>
    <row r="15" spans="2:6" ht="16.8" x14ac:dyDescent="0.4">
      <c r="B15" s="25"/>
      <c r="C15" s="27"/>
      <c r="D15" s="27"/>
      <c r="E15" s="27"/>
      <c r="F15" s="28"/>
    </row>
  </sheetData>
  <mergeCells count="3">
    <mergeCell ref="B1:C1"/>
    <mergeCell ref="B2:C2"/>
    <mergeCell ref="B9:C9"/>
  </mergeCells>
  <printOptions horizontalCentered="1"/>
  <pageMargins left="0" right="0" top="0" bottom="0" header="0" footer="0"/>
  <pageSetup paperSize="9" orientation="portrait" horizontalDpi="4294967293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0C5800-3F50-4AA7-93C0-D662924ED787}">
  <sheetPr codeName="Feuil5"/>
  <dimension ref="B2:N7"/>
  <sheetViews>
    <sheetView showGridLines="0" workbookViewId="0">
      <selection activeCell="M6" sqref="M6"/>
    </sheetView>
  </sheetViews>
  <sheetFormatPr baseColWidth="10" defaultRowHeight="16.8" x14ac:dyDescent="0.4"/>
  <cols>
    <col min="1" max="1" width="3.69921875" customWidth="1"/>
    <col min="3" max="3" width="17.69921875" customWidth="1"/>
    <col min="5" max="5" width="30" bestFit="1" customWidth="1"/>
    <col min="6" max="6" width="30" customWidth="1"/>
    <col min="8" max="8" width="3.69921875" customWidth="1"/>
    <col min="10" max="10" width="17.69921875" customWidth="1"/>
    <col min="12" max="12" width="37.3984375" bestFit="1" customWidth="1"/>
    <col min="13" max="13" width="37.3984375" customWidth="1"/>
    <col min="15" max="15" width="3.69921875" customWidth="1"/>
  </cols>
  <sheetData>
    <row r="2" spans="2:14" x14ac:dyDescent="0.4">
      <c r="B2" s="19" t="s">
        <v>149</v>
      </c>
      <c r="I2" s="19" t="s">
        <v>150</v>
      </c>
    </row>
    <row r="5" spans="2:14" x14ac:dyDescent="0.4">
      <c r="B5" s="22" t="s">
        <v>127</v>
      </c>
      <c r="C5" t="s">
        <v>124</v>
      </c>
      <c r="D5" s="22" t="s">
        <v>151</v>
      </c>
      <c r="E5" t="s">
        <v>152</v>
      </c>
      <c r="F5" t="s">
        <v>2</v>
      </c>
      <c r="G5" s="22" t="s">
        <v>153</v>
      </c>
      <c r="I5" t="s">
        <v>127</v>
      </c>
      <c r="J5" t="s">
        <v>124</v>
      </c>
      <c r="K5" t="s">
        <v>151</v>
      </c>
      <c r="L5" t="s">
        <v>154</v>
      </c>
      <c r="M5" t="s">
        <v>2</v>
      </c>
      <c r="N5" t="s">
        <v>153</v>
      </c>
    </row>
    <row r="6" spans="2:14" x14ac:dyDescent="0.4">
      <c r="B6" s="23">
        <v>44726</v>
      </c>
      <c r="C6" t="s">
        <v>115</v>
      </c>
      <c r="D6" s="22" t="s">
        <v>155</v>
      </c>
      <c r="E6" t="s">
        <v>158</v>
      </c>
      <c r="F6" t="str">
        <f>IFERROR(INDEX(t_Client[Nom-Prénom],MATCH(t_Recettes[[#This Row],[Libellé (Client, nature de la vente)]],t_Client[N° Client],0)),"")</f>
        <v>Adame Marc</v>
      </c>
      <c r="G6" s="21">
        <v>100</v>
      </c>
      <c r="I6" s="20"/>
      <c r="N6" s="21"/>
    </row>
    <row r="7" spans="2:14" x14ac:dyDescent="0.4">
      <c r="B7" s="23">
        <v>44732</v>
      </c>
      <c r="C7" t="s">
        <v>115</v>
      </c>
      <c r="D7" s="22" t="s">
        <v>155</v>
      </c>
      <c r="E7" t="s">
        <v>160</v>
      </c>
      <c r="F7" t="str">
        <f>IFERROR(INDEX(t_Client[Nom-Prénom],MATCH(t_Recettes[[#This Row],[Libellé (Client, nature de la vente)]],t_Client[N° Client],0)),"")</f>
        <v>Aijaune Giles</v>
      </c>
      <c r="G7" s="21">
        <v>80</v>
      </c>
    </row>
  </sheetData>
  <dataValidations count="1">
    <dataValidation type="list" allowBlank="1" showInputMessage="1" showErrorMessage="1" sqref="C6:C7 J6" xr:uid="{7DE19D4F-F0F1-46DA-812C-85C873E98723}">
      <formula1>l_ModePaiement</formula1>
    </dataValidation>
  </dataValidations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30706F2-2866-45A2-9AB3-F276ACD76380}">
          <x14:formula1>
            <xm:f>Paramètres!$H$3:$H$21</xm:f>
          </x14:formula1>
          <xm:sqref>E6:E7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504051-4C88-4BDA-BF0F-D1775E93F456}">
  <sheetPr codeName="Feuil2"/>
  <dimension ref="B2:I21"/>
  <sheetViews>
    <sheetView showGridLines="0" workbookViewId="0">
      <selection activeCell="K8" sqref="K8"/>
    </sheetView>
  </sheetViews>
  <sheetFormatPr baseColWidth="10" defaultRowHeight="16.8" x14ac:dyDescent="0.4"/>
  <cols>
    <col min="1" max="1" width="3.69921875" customWidth="1"/>
    <col min="2" max="2" width="14.69921875" customWidth="1"/>
    <col min="3" max="3" width="3.69921875" customWidth="1"/>
    <col min="4" max="4" width="19.69921875" customWidth="1"/>
    <col min="5" max="5" width="3.69921875" customWidth="1"/>
    <col min="6" max="6" width="9.69921875" customWidth="1"/>
    <col min="7" max="7" width="3.69921875" customWidth="1"/>
    <col min="8" max="8" width="11.69921875" customWidth="1"/>
    <col min="9" max="9" width="21.69921875" customWidth="1"/>
  </cols>
  <sheetData>
    <row r="2" spans="2:9" x14ac:dyDescent="0.4">
      <c r="B2" s="29" t="s">
        <v>10</v>
      </c>
      <c r="D2" s="29" t="s">
        <v>124</v>
      </c>
      <c r="F2" s="29" t="s">
        <v>1</v>
      </c>
      <c r="H2" s="29" t="s">
        <v>141</v>
      </c>
      <c r="I2" s="29" t="s">
        <v>129</v>
      </c>
    </row>
    <row r="3" spans="2:9" x14ac:dyDescent="0.4">
      <c r="B3" s="29" t="s">
        <v>121</v>
      </c>
      <c r="D3" s="29" t="s">
        <v>115</v>
      </c>
      <c r="F3" s="29" t="s">
        <v>11</v>
      </c>
      <c r="H3" s="30" t="s">
        <v>158</v>
      </c>
      <c r="I3" s="30" t="s">
        <v>159</v>
      </c>
    </row>
    <row r="4" spans="2:9" x14ac:dyDescent="0.4">
      <c r="B4" s="29" t="s">
        <v>119</v>
      </c>
      <c r="D4" s="29" t="s">
        <v>116</v>
      </c>
      <c r="F4" s="29" t="s">
        <v>132</v>
      </c>
      <c r="H4" s="30" t="s">
        <v>160</v>
      </c>
      <c r="I4" s="30" t="s">
        <v>157</v>
      </c>
    </row>
    <row r="5" spans="2:9" x14ac:dyDescent="0.4">
      <c r="B5" s="29" t="s">
        <v>120</v>
      </c>
      <c r="D5" s="29" t="s">
        <v>117</v>
      </c>
      <c r="F5" s="29" t="s">
        <v>22</v>
      </c>
      <c r="H5" s="30" t="s">
        <v>162</v>
      </c>
      <c r="I5" s="30" t="s">
        <v>156</v>
      </c>
    </row>
    <row r="6" spans="2:9" x14ac:dyDescent="0.4">
      <c r="B6" s="29" t="s">
        <v>122</v>
      </c>
      <c r="D6" s="29" t="s">
        <v>118</v>
      </c>
      <c r="H6" s="30" t="s">
        <v>163</v>
      </c>
      <c r="I6" s="30" t="s">
        <v>147</v>
      </c>
    </row>
    <row r="7" spans="2:9" x14ac:dyDescent="0.4">
      <c r="B7" s="29" t="s">
        <v>123</v>
      </c>
      <c r="H7" s="30" t="s">
        <v>164</v>
      </c>
      <c r="I7" s="30" t="s">
        <v>161</v>
      </c>
    </row>
    <row r="8" spans="2:9" x14ac:dyDescent="0.4">
      <c r="H8" s="30" t="s">
        <v>165</v>
      </c>
      <c r="I8" s="30" t="s">
        <v>146</v>
      </c>
    </row>
    <row r="9" spans="2:9" x14ac:dyDescent="0.4">
      <c r="H9" s="30" t="s">
        <v>166</v>
      </c>
      <c r="I9" s="30" t="s">
        <v>167</v>
      </c>
    </row>
    <row r="10" spans="2:9" x14ac:dyDescent="0.4">
      <c r="H10" s="30" t="s">
        <v>168</v>
      </c>
      <c r="I10" s="30" t="s">
        <v>148</v>
      </c>
    </row>
    <row r="11" spans="2:9" x14ac:dyDescent="0.4">
      <c r="H11" s="30" t="s">
        <v>169</v>
      </c>
      <c r="I11" s="30" t="s">
        <v>170</v>
      </c>
    </row>
    <row r="12" spans="2:9" x14ac:dyDescent="0.4">
      <c r="H12" s="30" t="s">
        <v>171</v>
      </c>
      <c r="I12" s="30" t="s">
        <v>172</v>
      </c>
    </row>
    <row r="13" spans="2:9" x14ac:dyDescent="0.4">
      <c r="H13" s="30" t="s">
        <v>173</v>
      </c>
      <c r="I13" s="30" t="s">
        <v>174</v>
      </c>
    </row>
    <row r="14" spans="2:9" x14ac:dyDescent="0.4">
      <c r="H14" s="30" t="s">
        <v>175</v>
      </c>
      <c r="I14" s="30" t="s">
        <v>176</v>
      </c>
    </row>
    <row r="15" spans="2:9" x14ac:dyDescent="0.4">
      <c r="H15" s="30" t="s">
        <v>177</v>
      </c>
      <c r="I15" s="30" t="s">
        <v>178</v>
      </c>
    </row>
    <row r="16" spans="2:9" x14ac:dyDescent="0.4">
      <c r="H16" s="30" t="s">
        <v>179</v>
      </c>
      <c r="I16" s="30" t="s">
        <v>180</v>
      </c>
    </row>
    <row r="17" spans="8:9" x14ac:dyDescent="0.4">
      <c r="H17" s="30" t="s">
        <v>181</v>
      </c>
      <c r="I17" s="30" t="s">
        <v>182</v>
      </c>
    </row>
    <row r="18" spans="8:9" x14ac:dyDescent="0.4">
      <c r="H18" s="30" t="s">
        <v>183</v>
      </c>
      <c r="I18" s="30" t="s">
        <v>184</v>
      </c>
    </row>
    <row r="19" spans="8:9" x14ac:dyDescent="0.4">
      <c r="H19" s="30" t="s">
        <v>185</v>
      </c>
      <c r="I19" s="30" t="s">
        <v>186</v>
      </c>
    </row>
    <row r="20" spans="8:9" x14ac:dyDescent="0.4">
      <c r="H20" s="30" t="s">
        <v>187</v>
      </c>
      <c r="I20" s="30" t="s">
        <v>188</v>
      </c>
    </row>
    <row r="21" spans="8:9" x14ac:dyDescent="0.4">
      <c r="H21" s="30" t="s">
        <v>189</v>
      </c>
      <c r="I21" s="30" t="s">
        <v>190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117AE50-64B8-44FE-94F9-DDA80380B2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Accueil</vt:lpstr>
      <vt:lpstr>Clients</vt:lpstr>
      <vt:lpstr>Fiche</vt:lpstr>
      <vt:lpstr>Résultat</vt:lpstr>
      <vt:lpstr>Paramètres</vt:lpstr>
      <vt:lpstr>_Client</vt:lpstr>
      <vt:lpstr>_Nom</vt:lpstr>
      <vt:lpstr>l_Civilite</vt:lpstr>
      <vt:lpstr>l_CodeClient</vt:lpstr>
      <vt:lpstr>l_Contact</vt:lpstr>
      <vt:lpstr>l_ModePaiement</vt:lpstr>
      <vt:lpstr>l_Nom_Client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cp:lastPrinted>2022-06-26T16:05:35Z</cp:lastPrinted>
  <dcterms:created xsi:type="dcterms:W3CDTF">2022-06-20T23:33:16Z</dcterms:created>
  <dcterms:modified xsi:type="dcterms:W3CDTF">2022-06-26T16:06:18Z</dcterms:modified>
</cp:coreProperties>
</file>