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3AC82E41-577F-465A-AAA4-F791EFBAFE8B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Feuil1" sheetId="1" r:id="rId1"/>
    <sheet name="Feuil2" sheetId="2" r:id="rId2"/>
  </sheets>
  <definedNames>
    <definedName name="Pourcentage">Feuil2!$G$1</definedName>
  </definedNames>
  <calcPr calcId="191029"/>
  <pivotCaches>
    <pivotCache cacheId="40" r:id="rId3"/>
    <pivotCache cacheId="42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7" i="1" l="1"/>
  <c r="D11" i="1"/>
  <c r="D6" i="1"/>
  <c r="D18" i="2"/>
  <c r="D13" i="2"/>
  <c r="D7" i="2"/>
  <c r="D17" i="2"/>
  <c r="D12" i="2"/>
  <c r="D6" i="2"/>
  <c r="D16" i="2"/>
  <c r="D11" i="2"/>
  <c r="D5" i="2"/>
  <c r="D19" i="2"/>
  <c r="D15" i="2"/>
  <c r="D10" i="2"/>
  <c r="D4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7F051F6-9F8E-42FE-8C96-4FB015F72D6C}" keepAlive="1" name="Requête - Pourcentage" description="Connexion à la requête « Pourcentage » dans le classeur." type="5" refreshedVersion="0" background="1">
    <dbPr connection="Provider=Microsoft.Mashup.OleDb.1;Data Source=$Workbook$;Location=Pourcentage;Extended Properties=&quot;&quot;" command="SELECT * FROM [Pourcentage]"/>
  </connection>
  <connection id="2" xr16:uid="{84E44091-C3C1-4791-B99D-45110B5F005A}" keepAlive="1" name="Requête - Tableau2" description="Connexion à la requête « Tableau2 » dans le classeur." type="5" refreshedVersion="0" background="1">
    <dbPr connection="Provider=Microsoft.Mashup.OleDb.1;Data Source=$Workbook$;Location=Tableau2;Extended Properties=&quot;&quot;" command="SELECT * FROM [Tableau2]"/>
  </connection>
  <connection id="3" xr16:uid="{F84D5262-1A84-457E-BA21-A77F067931B1}" keepAlive="1" name="Requête - Tableau2 (2)" description="Connexion à la requête « Tableau2 (2) » dans le classeur." type="5" refreshedVersion="7" background="1">
    <dbPr connection="Provider=Microsoft.Mashup.OleDb.1;Data Source=$Workbook$;Location=&quot;Tableau2 (2)&quot;;Extended Properties=&quot;&quot;" command="SELECT * FROM [Tableau2 (2)]"/>
  </connection>
</connections>
</file>

<file path=xl/sharedStrings.xml><?xml version="1.0" encoding="utf-8"?>
<sst xmlns="http://schemas.openxmlformats.org/spreadsheetml/2006/main" count="106" uniqueCount="29">
  <si>
    <t>Marque Nom</t>
  </si>
  <si>
    <t>Univers</t>
  </si>
  <si>
    <t>CA Brut HT N</t>
  </si>
  <si>
    <t>Femme</t>
  </si>
  <si>
    <t>Total</t>
  </si>
  <si>
    <t>Homme</t>
  </si>
  <si>
    <t>A</t>
  </si>
  <si>
    <t>B</t>
  </si>
  <si>
    <t>Typologie de produits</t>
  </si>
  <si>
    <t>Produit A</t>
  </si>
  <si>
    <t>Produit B</t>
  </si>
  <si>
    <t>Produit C</t>
  </si>
  <si>
    <t>Produit D</t>
  </si>
  <si>
    <t>Produit E</t>
  </si>
  <si>
    <t>Produit F</t>
  </si>
  <si>
    <t>Produit G</t>
  </si>
  <si>
    <t>Étiquettes de lignes</t>
  </si>
  <si>
    <t>Total général</t>
  </si>
  <si>
    <t>Somme de CA Brut HT N</t>
  </si>
  <si>
    <t>Somme de CA Brut HT N2</t>
  </si>
  <si>
    <t>Calcul à intégrer dans le TCD</t>
  </si>
  <si>
    <t>CA Brut HT</t>
  </si>
  <si>
    <t>% du CA</t>
  </si>
  <si>
    <t>Total Femme</t>
  </si>
  <si>
    <t>Total A</t>
  </si>
  <si>
    <t>Total Homme</t>
  </si>
  <si>
    <t>Total B</t>
  </si>
  <si>
    <t>Calcul</t>
  </si>
  <si>
    <t>Multiplicateur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</si>
</sst>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0.0"/>
    <numFmt numFmtId="166" formatCode="#,##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8" tint="-0.249977111117893"/>
        <bgColor theme="8" tint="-0.249977111117893"/>
      </patternFill>
    </fill>
    <fill>
      <patternFill patternType="solid">
        <fgColor theme="8" tint="0.79998168889431442"/>
        <bgColor theme="8" tint="0.79998168889431442"/>
      </patternFill>
    </fill>
  </fills>
  <borders count="3">
    <border>
      <left/>
      <right/>
      <top/>
      <bottom/>
      <diagonal/>
    </border>
    <border>
      <left/>
      <right/>
      <top/>
      <bottom style="thin">
        <color theme="8" tint="0.79998168889431442"/>
      </bottom>
      <diagonal/>
    </border>
    <border>
      <left/>
      <right/>
      <top style="thin">
        <color theme="8" tint="0.79998168889431442"/>
      </top>
      <bottom style="thin">
        <color theme="8" tint="0.79998168889431442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6">
    <xf numFmtId="0" fontId="0" fillId="0" borderId="0" xfId="0"/>
    <xf numFmtId="164" fontId="0" fillId="0" borderId="0" xfId="1" applyNumberFormat="1" applyFont="1"/>
    <xf numFmtId="0" fontId="0" fillId="2" borderId="0" xfId="0" applyFill="1"/>
    <xf numFmtId="164" fontId="0" fillId="2" borderId="0" xfId="1" applyNumberFormat="1" applyFont="1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NumberFormat="1"/>
    <xf numFmtId="10" fontId="0" fillId="0" borderId="0" xfId="0" applyNumberFormat="1"/>
    <xf numFmtId="165" fontId="0" fillId="2" borderId="0" xfId="0" applyNumberFormat="1" applyFill="1" applyAlignment="1">
      <alignment horizontal="center"/>
    </xf>
    <xf numFmtId="165" fontId="0" fillId="0" borderId="0" xfId="0" applyNumberFormat="1" applyAlignment="1">
      <alignment horizontal="center"/>
    </xf>
    <xf numFmtId="3" fontId="0" fillId="0" borderId="0" xfId="0" applyNumberFormat="1"/>
    <xf numFmtId="166" fontId="0" fillId="0" borderId="0" xfId="0" applyNumberFormat="1"/>
    <xf numFmtId="0" fontId="0" fillId="4" borderId="2" xfId="0" applyFont="1" applyFill="1" applyBorder="1"/>
    <xf numFmtId="0" fontId="2" fillId="3" borderId="1" xfId="0" applyFont="1" applyFill="1" applyBorder="1"/>
  </cellXfs>
  <cellStyles count="2">
    <cellStyle name="Monétaire" xfId="1" builtinId="4"/>
    <cellStyle name="Normal" xfId="0" builtinId="0"/>
  </cellStyles>
  <dxfs count="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\ &quot;€&quot;_-;\-* #,##0\ &quot;€&quot;_-;_-* &quot;-&quot;??\ &quot;€&quot;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2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OULDMOUSSA Coralie" refreshedDate="44690.790218634262" createdVersion="6" refreshedVersion="6" minRefreshableVersion="3" recordCount="17" xr:uid="{00000000-000A-0000-FFFF-FFFF14000000}">
  <cacheSource type="worksheet">
    <worksheetSource ref="A1:D1048576" sheet="Feuil1"/>
  </cacheSource>
  <cacheFields count="4">
    <cacheField name="Marque Nom" numFmtId="0">
      <sharedItems containsBlank="1" count="3">
        <s v="A"/>
        <s v="B"/>
        <m/>
      </sharedItems>
    </cacheField>
    <cacheField name="Univers" numFmtId="0">
      <sharedItems containsBlank="1" count="3">
        <s v="Femme"/>
        <s v="Homme"/>
        <m/>
      </sharedItems>
    </cacheField>
    <cacheField name="Typologie de produits" numFmtId="0">
      <sharedItems containsBlank="1" count="9">
        <s v="Produit A"/>
        <s v="Produit B"/>
        <s v="Produit C"/>
        <s v="Produit D"/>
        <s v="Total"/>
        <s v="Produit E"/>
        <s v="Produit F"/>
        <s v="Produit G"/>
        <m/>
      </sharedItems>
    </cacheField>
    <cacheField name="CA Brut HT N" numFmtId="0">
      <sharedItems containsString="0" containsBlank="1" containsNumber="1" containsInteger="1" minValue="200" maxValue="371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690.996824189817" backgroundQuery="1" createdVersion="7" refreshedVersion="7" minRefreshableVersion="3" recordCount="13" xr:uid="{449C9160-F418-4A3F-A6BB-1625E3BD4DB0}">
  <cacheSource type="external" connectionId="3"/>
  <cacheFields count="6">
    <cacheField name="Marque Nom" numFmtId="0">
      <sharedItems count="2">
        <s v="A"/>
        <s v="B"/>
      </sharedItems>
    </cacheField>
    <cacheField name="Univers" numFmtId="0">
      <sharedItems count="2">
        <s v="Femme"/>
        <s v="Homme"/>
      </sharedItems>
    </cacheField>
    <cacheField name="Typologie de produits" numFmtId="0">
      <sharedItems count="7">
        <s v="Produit A"/>
        <s v="Produit B"/>
        <s v="Produit C"/>
        <s v="Produit D"/>
        <s v="Produit E"/>
        <s v="Produit F"/>
        <s v="Produit G"/>
      </sharedItems>
    </cacheField>
    <cacheField name="Nombre" numFmtId="0">
      <sharedItems containsSemiMixedTypes="0" containsString="0" containsNumber="1" containsInteger="1" minValue="200" maxValue="20000" count="9">
        <n v="1000"/>
        <n v="200"/>
        <n v="5000"/>
        <n v="650"/>
        <n v="10000"/>
        <n v="4000"/>
        <n v="20000"/>
        <n v="15000"/>
        <n v="500"/>
      </sharedItems>
    </cacheField>
    <cacheField name="Personnalisé" numFmtId="0">
      <sharedItems containsSemiMixedTypes="0" containsString="0" containsNumber="1" minValue="1.3157894736842099E-2" maxValue="0.72992700729926996" count="13">
        <n v="0.145985401459854"/>
        <n v="2.9197080291970798E-2"/>
        <n v="0.72992700729926996"/>
        <n v="9.4890510948905105E-2"/>
        <n v="0.65789473684210498"/>
        <n v="0.26315789473684198"/>
        <n v="6.5789473684210495E-2"/>
        <n v="1.3157894736842099E-2"/>
        <n v="0.53835800807537004"/>
        <n v="0.40376850605652798"/>
        <n v="2.6917900403768499E-2"/>
        <n v="1.34589502018843E-2"/>
        <n v="1.74966352624495E-2"/>
      </sharedItems>
    </cacheField>
    <cacheField name="Personnalisé.1" numFmtId="0">
      <sharedItems containsSemiMixedTypes="0" containsString="0" containsNumber="1" minValue="0.28947368421052616" maxValue="16.058394160583941" count="13">
        <n v="3.211678832116788"/>
        <n v="0.64233576642335755"/>
        <n v="16.058394160583941"/>
        <n v="2.0875912408759123"/>
        <n v="14.47368421052631"/>
        <n v="5.7894736842105239"/>
        <n v="1.447368421052631"/>
        <n v="0.28947368421052616"/>
        <n v="11.84387617765814"/>
        <n v="8.8829071332436147"/>
        <n v="0.59219380888290696"/>
        <n v="0.29609690444145459"/>
        <n v="0.38492597577388898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x v="0"/>
    <x v="0"/>
    <x v="0"/>
    <n v="1000"/>
  </r>
  <r>
    <x v="0"/>
    <x v="0"/>
    <x v="1"/>
    <n v="200"/>
  </r>
  <r>
    <x v="0"/>
    <x v="0"/>
    <x v="2"/>
    <n v="5000"/>
  </r>
  <r>
    <x v="0"/>
    <x v="0"/>
    <x v="3"/>
    <n v="650"/>
  </r>
  <r>
    <x v="0"/>
    <x v="0"/>
    <x v="4"/>
    <n v="6850"/>
  </r>
  <r>
    <x v="1"/>
    <x v="0"/>
    <x v="2"/>
    <n v="10000"/>
  </r>
  <r>
    <x v="1"/>
    <x v="0"/>
    <x v="1"/>
    <n v="4000"/>
  </r>
  <r>
    <x v="1"/>
    <x v="0"/>
    <x v="5"/>
    <n v="1000"/>
  </r>
  <r>
    <x v="1"/>
    <x v="0"/>
    <x v="3"/>
    <n v="200"/>
  </r>
  <r>
    <x v="1"/>
    <x v="0"/>
    <x v="4"/>
    <n v="15200"/>
  </r>
  <r>
    <x v="1"/>
    <x v="1"/>
    <x v="2"/>
    <n v="20000"/>
  </r>
  <r>
    <x v="1"/>
    <x v="1"/>
    <x v="1"/>
    <n v="15000"/>
  </r>
  <r>
    <x v="1"/>
    <x v="1"/>
    <x v="3"/>
    <n v="1000"/>
  </r>
  <r>
    <x v="1"/>
    <x v="1"/>
    <x v="6"/>
    <n v="500"/>
  </r>
  <r>
    <x v="1"/>
    <x v="1"/>
    <x v="7"/>
    <n v="650"/>
  </r>
  <r>
    <x v="1"/>
    <x v="1"/>
    <x v="4"/>
    <n v="37150"/>
  </r>
  <r>
    <x v="2"/>
    <x v="2"/>
    <x v="8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">
  <r>
    <x v="0"/>
    <x v="0"/>
    <x v="0"/>
    <x v="0"/>
    <x v="0"/>
    <x v="0"/>
  </r>
  <r>
    <x v="0"/>
    <x v="0"/>
    <x v="1"/>
    <x v="1"/>
    <x v="1"/>
    <x v="1"/>
  </r>
  <r>
    <x v="0"/>
    <x v="0"/>
    <x v="2"/>
    <x v="2"/>
    <x v="2"/>
    <x v="2"/>
  </r>
  <r>
    <x v="0"/>
    <x v="0"/>
    <x v="3"/>
    <x v="3"/>
    <x v="3"/>
    <x v="3"/>
  </r>
  <r>
    <x v="1"/>
    <x v="0"/>
    <x v="2"/>
    <x v="4"/>
    <x v="4"/>
    <x v="4"/>
  </r>
  <r>
    <x v="1"/>
    <x v="0"/>
    <x v="1"/>
    <x v="5"/>
    <x v="5"/>
    <x v="5"/>
  </r>
  <r>
    <x v="1"/>
    <x v="0"/>
    <x v="4"/>
    <x v="0"/>
    <x v="6"/>
    <x v="6"/>
  </r>
  <r>
    <x v="1"/>
    <x v="0"/>
    <x v="3"/>
    <x v="1"/>
    <x v="7"/>
    <x v="7"/>
  </r>
  <r>
    <x v="1"/>
    <x v="1"/>
    <x v="2"/>
    <x v="6"/>
    <x v="8"/>
    <x v="8"/>
  </r>
  <r>
    <x v="1"/>
    <x v="1"/>
    <x v="1"/>
    <x v="7"/>
    <x v="9"/>
    <x v="9"/>
  </r>
  <r>
    <x v="1"/>
    <x v="1"/>
    <x v="3"/>
    <x v="0"/>
    <x v="10"/>
    <x v="10"/>
  </r>
  <r>
    <x v="1"/>
    <x v="1"/>
    <x v="5"/>
    <x v="8"/>
    <x v="11"/>
    <x v="11"/>
  </r>
  <r>
    <x v="1"/>
    <x v="1"/>
    <x v="6"/>
    <x v="3"/>
    <x v="12"/>
    <x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FB8A708-5CEC-455C-9937-12C89A6B48CB}" name="Tableau croisé dynamique3" cacheId="42" applyNumberFormats="0" applyBorderFormats="0" applyFontFormats="0" applyPatternFormats="0" applyAlignmentFormats="0" applyWidthHeightFormats="1" dataCaption="Valeurs" updatedVersion="7" minRefreshableVersion="3" itemPrintTitles="1" createdVersion="7" indent="0" compact="0" compactData="0" multipleFieldFilters="0" fieldListSortAscending="1">
  <location ref="F3:K22" firstHeaderRow="0" firstDataRow="1" firstDataCol="3"/>
  <pivotFields count="6">
    <pivotField axis="axisRow" compact="0" outline="0" showAll="0">
      <items count="3">
        <item x="0"/>
        <item x="1"/>
        <item t="default"/>
      </items>
    </pivotField>
    <pivotField axis="axisRow" compact="0" outline="0" showAll="0">
      <items count="3">
        <item x="0"/>
        <item x="1"/>
        <item t="default"/>
      </items>
    </pivotField>
    <pivotField axis="axisRow" compact="0" outline="0" showAll="0">
      <items count="8">
        <item x="0"/>
        <item x="1"/>
        <item x="2"/>
        <item x="3"/>
        <item x="4"/>
        <item x="5"/>
        <item x="6"/>
        <item t="default"/>
      </items>
    </pivotField>
    <pivotField dataField="1" compact="0" outline="0" showAll="0"/>
    <pivotField dataField="1" compact="0" outline="0" showAll="0"/>
    <pivotField dataField="1" compact="0" outline="0" showAll="0"/>
  </pivotFields>
  <rowFields count="3">
    <field x="0"/>
    <field x="1"/>
    <field x="2"/>
  </rowFields>
  <rowItems count="19">
    <i>
      <x/>
      <x/>
      <x/>
    </i>
    <i r="2">
      <x v="1"/>
    </i>
    <i r="2">
      <x v="2"/>
    </i>
    <i r="2">
      <x v="3"/>
    </i>
    <i t="default" r="1">
      <x/>
    </i>
    <i t="default">
      <x/>
    </i>
    <i>
      <x v="1"/>
      <x/>
      <x v="1"/>
    </i>
    <i r="2">
      <x v="2"/>
    </i>
    <i r="2">
      <x v="3"/>
    </i>
    <i r="2">
      <x v="4"/>
    </i>
    <i t="default" r="1">
      <x/>
    </i>
    <i r="1">
      <x v="1"/>
      <x v="1"/>
    </i>
    <i r="2">
      <x v="2"/>
    </i>
    <i r="2">
      <x v="3"/>
    </i>
    <i r="2">
      <x v="5"/>
    </i>
    <i r="2">
      <x v="6"/>
    </i>
    <i t="default" r="1">
      <x v="1"/>
    </i>
    <i t="default">
      <x v="1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CA Brut HT" fld="3" baseField="0" baseItem="0" numFmtId="3"/>
    <dataField name="% du CA" fld="4" baseField="0" baseItem="0" numFmtId="10"/>
    <dataField name="Calcul" fld="5" baseField="2" baseItem="0" numFmtId="166"/>
  </dataFields>
  <pivotTableStyleInfo name="PivotStyleMedium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2" cacheId="4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:C20" firstHeaderRow="0" firstDataRow="1" firstDataCol="1"/>
  <pivotFields count="4">
    <pivotField axis="axisRow" showAll="0">
      <items count="4">
        <item x="0"/>
        <item x="1"/>
        <item h="1" x="2"/>
        <item t="default"/>
      </items>
    </pivotField>
    <pivotField axis="axisRow" showAll="0">
      <items count="4">
        <item x="0"/>
        <item x="1"/>
        <item x="2"/>
        <item t="default"/>
      </items>
    </pivotField>
    <pivotField axis="axisRow" showAll="0">
      <items count="10">
        <item x="0"/>
        <item x="1"/>
        <item x="2"/>
        <item x="3"/>
        <item x="5"/>
        <item x="6"/>
        <item x="7"/>
        <item h="1" x="4"/>
        <item h="1" x="8"/>
        <item t="default"/>
      </items>
    </pivotField>
    <pivotField dataField="1" showAll="0"/>
  </pivotFields>
  <rowFields count="3">
    <field x="0"/>
    <field x="1"/>
    <field x="2"/>
  </rowFields>
  <rowItems count="19">
    <i>
      <x/>
    </i>
    <i r="1">
      <x/>
    </i>
    <i r="2">
      <x/>
    </i>
    <i r="2">
      <x v="1"/>
    </i>
    <i r="2">
      <x v="2"/>
    </i>
    <i r="2">
      <x v="3"/>
    </i>
    <i>
      <x v="1"/>
    </i>
    <i r="1">
      <x/>
    </i>
    <i r="2">
      <x v="1"/>
    </i>
    <i r="2">
      <x v="2"/>
    </i>
    <i r="2">
      <x v="3"/>
    </i>
    <i r="2">
      <x v="4"/>
    </i>
    <i r="1">
      <x v="1"/>
    </i>
    <i r="2">
      <x v="1"/>
    </i>
    <i r="2">
      <x v="2"/>
    </i>
    <i r="2">
      <x v="3"/>
    </i>
    <i r="2">
      <x v="5"/>
    </i>
    <i r="2">
      <x v="6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A Brut HT N" fld="3" baseField="0" baseItem="0"/>
    <dataField name="Somme de CA Brut HT N2" fld="3" baseField="0" baseItem="0" numFmtId="10">
      <extLst>
        <ext xmlns:x14="http://schemas.microsoft.com/office/spreadsheetml/2009/9/main" uri="{E15A36E0-9728-4e99-A89B-3F7291B0FE68}">
          <x14:dataField pivotShowAs="percentOfParent"/>
        </ext>
      </extLst>
    </dataField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FEB8910-1F4C-4CA1-AF04-4E7404A042A2}" name="Tableau2" displayName="Tableau2" ref="A1:D17" totalsRowShown="0">
  <autoFilter ref="A1:D17" xr:uid="{0FEB8910-1F4C-4CA1-AF04-4E7404A042A2}"/>
  <tableColumns count="4">
    <tableColumn id="1" xr3:uid="{C34BAFAC-BA8F-41C3-A559-63A72475F324}" name="Marque Nom"/>
    <tableColumn id="2" xr3:uid="{AD340003-AF9D-441C-A5D4-D3B1FE4B0AE8}" name="Univers"/>
    <tableColumn id="3" xr3:uid="{F5C817DF-2ED2-4909-87BF-2CB039D0DB0E}" name="Typologie de produits"/>
    <tableColumn id="4" xr3:uid="{AA42C91A-4B64-4D6E-948F-3EB114A5D9A2}" name="CA Brut HT N" dataDxfId="0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17"/>
  <sheetViews>
    <sheetView workbookViewId="0">
      <selection sqref="A1:D17"/>
    </sheetView>
  </sheetViews>
  <sheetFormatPr baseColWidth="10" defaultRowHeight="14.4" x14ac:dyDescent="0.3"/>
  <cols>
    <col min="1" max="1" width="15.33203125" bestFit="1" customWidth="1"/>
    <col min="2" max="2" width="9.21875" customWidth="1"/>
    <col min="3" max="3" width="28.33203125" bestFit="1" customWidth="1"/>
    <col min="4" max="4" width="15" customWidth="1"/>
  </cols>
  <sheetData>
    <row r="1" spans="1:4" x14ac:dyDescent="0.3">
      <c r="A1" t="s">
        <v>0</v>
      </c>
      <c r="B1" t="s">
        <v>1</v>
      </c>
      <c r="C1" t="s">
        <v>8</v>
      </c>
      <c r="D1" s="1" t="s">
        <v>2</v>
      </c>
    </row>
    <row r="2" spans="1:4" x14ac:dyDescent="0.3">
      <c r="A2" t="s">
        <v>6</v>
      </c>
      <c r="B2" t="s">
        <v>3</v>
      </c>
      <c r="C2" t="s">
        <v>9</v>
      </c>
      <c r="D2" s="1">
        <v>1000</v>
      </c>
    </row>
    <row r="3" spans="1:4" x14ac:dyDescent="0.3">
      <c r="A3" t="s">
        <v>6</v>
      </c>
      <c r="B3" t="s">
        <v>3</v>
      </c>
      <c r="C3" t="s">
        <v>10</v>
      </c>
      <c r="D3" s="1">
        <v>200</v>
      </c>
    </row>
    <row r="4" spans="1:4" x14ac:dyDescent="0.3">
      <c r="A4" t="s">
        <v>6</v>
      </c>
      <c r="B4" t="s">
        <v>3</v>
      </c>
      <c r="C4" t="s">
        <v>11</v>
      </c>
      <c r="D4" s="1">
        <v>5000</v>
      </c>
    </row>
    <row r="5" spans="1:4" x14ac:dyDescent="0.3">
      <c r="A5" t="s">
        <v>6</v>
      </c>
      <c r="B5" t="s">
        <v>3</v>
      </c>
      <c r="C5" t="s">
        <v>12</v>
      </c>
      <c r="D5" s="1">
        <v>650</v>
      </c>
    </row>
    <row r="6" spans="1:4" x14ac:dyDescent="0.3">
      <c r="A6" s="2" t="s">
        <v>6</v>
      </c>
      <c r="B6" s="2" t="s">
        <v>3</v>
      </c>
      <c r="C6" s="2" t="s">
        <v>4</v>
      </c>
      <c r="D6" s="3">
        <f>SUM(D2:D5)</f>
        <v>6850</v>
      </c>
    </row>
    <row r="7" spans="1:4" x14ac:dyDescent="0.3">
      <c r="A7" t="s">
        <v>7</v>
      </c>
      <c r="B7" t="s">
        <v>3</v>
      </c>
      <c r="C7" t="s">
        <v>11</v>
      </c>
      <c r="D7" s="1">
        <v>10000</v>
      </c>
    </row>
    <row r="8" spans="1:4" x14ac:dyDescent="0.3">
      <c r="A8" t="s">
        <v>7</v>
      </c>
      <c r="B8" t="s">
        <v>3</v>
      </c>
      <c r="C8" t="s">
        <v>10</v>
      </c>
      <c r="D8" s="1">
        <v>4000</v>
      </c>
    </row>
    <row r="9" spans="1:4" x14ac:dyDescent="0.3">
      <c r="A9" t="s">
        <v>7</v>
      </c>
      <c r="B9" t="s">
        <v>3</v>
      </c>
      <c r="C9" t="s">
        <v>13</v>
      </c>
      <c r="D9" s="1">
        <v>1000</v>
      </c>
    </row>
    <row r="10" spans="1:4" x14ac:dyDescent="0.3">
      <c r="A10" t="s">
        <v>7</v>
      </c>
      <c r="B10" t="s">
        <v>3</v>
      </c>
      <c r="C10" t="s">
        <v>12</v>
      </c>
      <c r="D10" s="1">
        <v>200</v>
      </c>
    </row>
    <row r="11" spans="1:4" x14ac:dyDescent="0.3">
      <c r="A11" s="2" t="s">
        <v>7</v>
      </c>
      <c r="B11" s="2" t="s">
        <v>3</v>
      </c>
      <c r="C11" s="2" t="s">
        <v>4</v>
      </c>
      <c r="D11" s="3">
        <f>SUM(D7:D10)</f>
        <v>15200</v>
      </c>
    </row>
    <row r="12" spans="1:4" x14ac:dyDescent="0.3">
      <c r="A12" t="s">
        <v>7</v>
      </c>
      <c r="B12" t="s">
        <v>5</v>
      </c>
      <c r="C12" t="s">
        <v>11</v>
      </c>
      <c r="D12" s="1">
        <v>20000</v>
      </c>
    </row>
    <row r="13" spans="1:4" x14ac:dyDescent="0.3">
      <c r="A13" t="s">
        <v>7</v>
      </c>
      <c r="B13" t="s">
        <v>5</v>
      </c>
      <c r="C13" t="s">
        <v>10</v>
      </c>
      <c r="D13" s="1">
        <v>15000</v>
      </c>
    </row>
    <row r="14" spans="1:4" x14ac:dyDescent="0.3">
      <c r="A14" t="s">
        <v>7</v>
      </c>
      <c r="B14" t="s">
        <v>5</v>
      </c>
      <c r="C14" t="s">
        <v>12</v>
      </c>
      <c r="D14" s="1">
        <v>1000</v>
      </c>
    </row>
    <row r="15" spans="1:4" x14ac:dyDescent="0.3">
      <c r="A15" t="s">
        <v>7</v>
      </c>
      <c r="B15" t="s">
        <v>5</v>
      </c>
      <c r="C15" t="s">
        <v>14</v>
      </c>
      <c r="D15" s="1">
        <v>500</v>
      </c>
    </row>
    <row r="16" spans="1:4" x14ac:dyDescent="0.3">
      <c r="A16" t="s">
        <v>7</v>
      </c>
      <c r="B16" t="s">
        <v>5</v>
      </c>
      <c r="C16" t="s">
        <v>15</v>
      </c>
      <c r="D16" s="1">
        <v>650</v>
      </c>
    </row>
    <row r="17" spans="1:4" x14ac:dyDescent="0.3">
      <c r="A17" s="2" t="s">
        <v>7</v>
      </c>
      <c r="B17" s="2" t="s">
        <v>5</v>
      </c>
      <c r="C17" s="2" t="s">
        <v>4</v>
      </c>
      <c r="D17" s="3">
        <f>SUM(D12:D16)</f>
        <v>37150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22"/>
  <sheetViews>
    <sheetView showGridLines="0" tabSelected="1" topLeftCell="C1" workbookViewId="0">
      <selection activeCell="H1" sqref="H1"/>
    </sheetView>
  </sheetViews>
  <sheetFormatPr baseColWidth="10" defaultRowHeight="14.4" x14ac:dyDescent="0.3"/>
  <cols>
    <col min="1" max="1" width="21" bestFit="1" customWidth="1"/>
    <col min="2" max="2" width="22.33203125" bestFit="1" customWidth="1"/>
    <col min="3" max="3" width="23.33203125" bestFit="1" customWidth="1"/>
    <col min="4" max="4" width="26.109375" style="11" bestFit="1" customWidth="1"/>
    <col min="6" max="6" width="14.44140625" bestFit="1" customWidth="1"/>
    <col min="7" max="7" width="12.33203125" bestFit="1" customWidth="1"/>
    <col min="8" max="8" width="21.5546875" bestFit="1" customWidth="1"/>
    <col min="9" max="9" width="10" bestFit="1" customWidth="1"/>
    <col min="10" max="10" width="8" bestFit="1" customWidth="1"/>
  </cols>
  <sheetData>
    <row r="1" spans="1:11" x14ac:dyDescent="0.3">
      <c r="A1" s="4" t="s">
        <v>16</v>
      </c>
      <c r="B1" t="s">
        <v>18</v>
      </c>
      <c r="C1" t="s">
        <v>19</v>
      </c>
      <c r="D1" s="10" t="s">
        <v>20</v>
      </c>
      <c r="F1" s="15" t="s">
        <v>28</v>
      </c>
      <c r="G1" s="14">
        <v>22</v>
      </c>
    </row>
    <row r="2" spans="1:11" x14ac:dyDescent="0.3">
      <c r="A2" s="5" t="s">
        <v>6</v>
      </c>
      <c r="B2" s="8">
        <v>6850</v>
      </c>
      <c r="C2" s="9">
        <v>1</v>
      </c>
      <c r="D2" s="10"/>
    </row>
    <row r="3" spans="1:11" x14ac:dyDescent="0.3">
      <c r="A3" s="6" t="s">
        <v>3</v>
      </c>
      <c r="B3" s="8">
        <v>6850</v>
      </c>
      <c r="C3" s="9">
        <v>1</v>
      </c>
      <c r="D3" s="10"/>
      <c r="F3" s="4" t="s">
        <v>0</v>
      </c>
      <c r="G3" s="4" t="s">
        <v>1</v>
      </c>
      <c r="H3" s="4" t="s">
        <v>8</v>
      </c>
      <c r="I3" t="s">
        <v>21</v>
      </c>
      <c r="J3" t="s">
        <v>22</v>
      </c>
      <c r="K3" t="s">
        <v>27</v>
      </c>
    </row>
    <row r="4" spans="1:11" x14ac:dyDescent="0.3">
      <c r="A4" s="7" t="s">
        <v>9</v>
      </c>
      <c r="B4" s="8">
        <v>1000</v>
      </c>
      <c r="C4" s="9">
        <v>0.145985401459854</v>
      </c>
      <c r="D4" s="10">
        <f>GETPIVOTDATA("Somme de CA Brut HT N2",$A$1,"Marque Nom","A","Univers","Femme","Typologie de produits","Produit A")*$G$1</f>
        <v>3.211678832116788</v>
      </c>
      <c r="F4" t="s">
        <v>6</v>
      </c>
      <c r="G4" t="s">
        <v>3</v>
      </c>
      <c r="H4" t="s">
        <v>9</v>
      </c>
      <c r="I4" s="12">
        <v>1000</v>
      </c>
      <c r="J4" s="9">
        <v>0.145985401459854</v>
      </c>
      <c r="K4" s="13">
        <v>3.211678832116788</v>
      </c>
    </row>
    <row r="5" spans="1:11" x14ac:dyDescent="0.3">
      <c r="A5" s="7" t="s">
        <v>10</v>
      </c>
      <c r="B5" s="8">
        <v>200</v>
      </c>
      <c r="C5" s="9">
        <v>2.9197080291970802E-2</v>
      </c>
      <c r="D5" s="10">
        <f>GETPIVOTDATA("Somme de CA Brut HT N2",$A$1,"Marque Nom","A","Univers","Femme","Typologie de produits","Produit B")*G1</f>
        <v>0.64233576642335766</v>
      </c>
      <c r="H5" t="s">
        <v>10</v>
      </c>
      <c r="I5" s="12">
        <v>200</v>
      </c>
      <c r="J5" s="9">
        <v>2.9197080291970798E-2</v>
      </c>
      <c r="K5" s="13">
        <v>0.64233576642335755</v>
      </c>
    </row>
    <row r="6" spans="1:11" x14ac:dyDescent="0.3">
      <c r="A6" s="7" t="s">
        <v>11</v>
      </c>
      <c r="B6" s="8">
        <v>5000</v>
      </c>
      <c r="C6" s="9">
        <v>0.72992700729927007</v>
      </c>
      <c r="D6" s="10">
        <f>GETPIVOTDATA("Somme de CA Brut HT N2",$A$1,"Marque Nom","A","Univers","Femme","Typologie de produits","Produit C")*G1</f>
        <v>16.058394160583941</v>
      </c>
      <c r="H6" t="s">
        <v>11</v>
      </c>
      <c r="I6" s="12">
        <v>5000</v>
      </c>
      <c r="J6" s="9">
        <v>0.72992700729926996</v>
      </c>
      <c r="K6" s="13">
        <v>16.058394160583941</v>
      </c>
    </row>
    <row r="7" spans="1:11" x14ac:dyDescent="0.3">
      <c r="A7" s="7" t="s">
        <v>12</v>
      </c>
      <c r="B7" s="8">
        <v>650</v>
      </c>
      <c r="C7" s="9">
        <v>9.4890510948905105E-2</v>
      </c>
      <c r="D7" s="10">
        <f>GETPIVOTDATA("Somme de CA Brut HT N2",$A$1,"Marque Nom","A","Univers","Femme","Typologie de produits","Produit D")*G1</f>
        <v>2.0875912408759123</v>
      </c>
      <c r="H7" t="s">
        <v>12</v>
      </c>
      <c r="I7" s="12">
        <v>650</v>
      </c>
      <c r="J7" s="9">
        <v>9.4890510948905105E-2</v>
      </c>
      <c r="K7" s="13">
        <v>2.0875912408759123</v>
      </c>
    </row>
    <row r="8" spans="1:11" x14ac:dyDescent="0.3">
      <c r="A8" s="5" t="s">
        <v>7</v>
      </c>
      <c r="B8" s="8">
        <v>52350</v>
      </c>
      <c r="C8" s="9">
        <v>1</v>
      </c>
      <c r="D8" s="10"/>
      <c r="G8" t="s">
        <v>23</v>
      </c>
      <c r="I8" s="12">
        <v>6850</v>
      </c>
      <c r="J8" s="9">
        <v>0.99999999999999989</v>
      </c>
      <c r="K8" s="13">
        <v>22</v>
      </c>
    </row>
    <row r="9" spans="1:11" x14ac:dyDescent="0.3">
      <c r="A9" s="6" t="s">
        <v>3</v>
      </c>
      <c r="B9" s="8">
        <v>15200</v>
      </c>
      <c r="C9" s="9">
        <v>0.2903533906399236</v>
      </c>
      <c r="D9" s="10"/>
      <c r="F9" t="s">
        <v>24</v>
      </c>
      <c r="I9" s="12">
        <v>6850</v>
      </c>
      <c r="J9" s="9">
        <v>0.99999999999999989</v>
      </c>
      <c r="K9" s="13">
        <v>22</v>
      </c>
    </row>
    <row r="10" spans="1:11" x14ac:dyDescent="0.3">
      <c r="A10" s="7" t="s">
        <v>10</v>
      </c>
      <c r="B10" s="8">
        <v>4000</v>
      </c>
      <c r="C10" s="9">
        <v>7.6408787010506213E-2</v>
      </c>
      <c r="D10" s="10">
        <f>GETPIVOTDATA("Somme de CA Brut HT N2",$A$1,"Marque Nom","B","Univers","Femme","Typologie de produits","Produit B")*G1</f>
        <v>1.6809933142311366</v>
      </c>
      <c r="F10" t="s">
        <v>7</v>
      </c>
      <c r="G10" t="s">
        <v>3</v>
      </c>
      <c r="H10" t="s">
        <v>10</v>
      </c>
      <c r="I10" s="12">
        <v>4000</v>
      </c>
      <c r="J10" s="9">
        <v>0.26315789473684198</v>
      </c>
      <c r="K10" s="13">
        <v>5.7894736842105239</v>
      </c>
    </row>
    <row r="11" spans="1:11" x14ac:dyDescent="0.3">
      <c r="A11" s="7" t="s">
        <v>11</v>
      </c>
      <c r="B11" s="8">
        <v>10000</v>
      </c>
      <c r="C11" s="9">
        <v>0.19102196752626552</v>
      </c>
      <c r="D11" s="10">
        <f>GETPIVOTDATA("Somme de CA Brut HT N2",$A$1,"Marque Nom","B","Univers","Femme","Typologie de produits","Produit C")*G1</f>
        <v>4.2024832855778413</v>
      </c>
      <c r="H11" t="s">
        <v>11</v>
      </c>
      <c r="I11" s="12">
        <v>10000</v>
      </c>
      <c r="J11" s="9">
        <v>0.65789473684210498</v>
      </c>
      <c r="K11" s="13">
        <v>14.47368421052631</v>
      </c>
    </row>
    <row r="12" spans="1:11" x14ac:dyDescent="0.3">
      <c r="A12" s="7" t="s">
        <v>12</v>
      </c>
      <c r="B12" s="8">
        <v>200</v>
      </c>
      <c r="C12" s="9">
        <v>3.8204393505253103E-3</v>
      </c>
      <c r="D12" s="10">
        <f>GETPIVOTDATA("Somme de CA Brut HT N2",$A$1,"Marque Nom","B","Univers","Femme","Typologie de produits","Produit D")*G1</f>
        <v>8.4049665711556823E-2</v>
      </c>
      <c r="H12" t="s">
        <v>12</v>
      </c>
      <c r="I12" s="12">
        <v>200</v>
      </c>
      <c r="J12" s="9">
        <v>1.3157894736842099E-2</v>
      </c>
      <c r="K12" s="13">
        <v>0.28947368421052616</v>
      </c>
    </row>
    <row r="13" spans="1:11" x14ac:dyDescent="0.3">
      <c r="A13" s="7" t="s">
        <v>13</v>
      </c>
      <c r="B13" s="8">
        <v>1000</v>
      </c>
      <c r="C13" s="9">
        <v>1.9102196752626553E-2</v>
      </c>
      <c r="D13" s="10">
        <f>GETPIVOTDATA("Somme de CA Brut HT N2",$A$1,"Marque Nom","B","Univers","Femme","Typologie de produits","Produit E")*G1</f>
        <v>0.42024832855778416</v>
      </c>
      <c r="H13" t="s">
        <v>13</v>
      </c>
      <c r="I13" s="12">
        <v>1000</v>
      </c>
      <c r="J13" s="9">
        <v>6.5789473684210495E-2</v>
      </c>
      <c r="K13" s="13">
        <v>1.447368421052631</v>
      </c>
    </row>
    <row r="14" spans="1:11" x14ac:dyDescent="0.3">
      <c r="A14" s="6" t="s">
        <v>5</v>
      </c>
      <c r="B14" s="8">
        <v>37150</v>
      </c>
      <c r="C14" s="9">
        <v>0.7096466093600764</v>
      </c>
      <c r="D14" s="10"/>
      <c r="G14" t="s">
        <v>23</v>
      </c>
      <c r="I14" s="12">
        <v>15200</v>
      </c>
      <c r="J14" s="9">
        <v>0.99999999999999956</v>
      </c>
      <c r="K14" s="13">
        <v>21.999999999999993</v>
      </c>
    </row>
    <row r="15" spans="1:11" x14ac:dyDescent="0.3">
      <c r="A15" s="7" t="s">
        <v>10</v>
      </c>
      <c r="B15" s="8">
        <v>15000</v>
      </c>
      <c r="C15" s="9">
        <v>0.28653295128939826</v>
      </c>
      <c r="D15" s="10">
        <f>GETPIVOTDATA("Somme de CA Brut HT N2",$A$1,"Marque Nom","B","Univers","Homme","Typologie de produits","Produit B")*G1</f>
        <v>6.303724928366762</v>
      </c>
      <c r="G15" t="s">
        <v>5</v>
      </c>
      <c r="H15" t="s">
        <v>10</v>
      </c>
      <c r="I15" s="12">
        <v>15000</v>
      </c>
      <c r="J15" s="9">
        <v>0.40376850605652798</v>
      </c>
      <c r="K15" s="13">
        <v>8.8829071332436147</v>
      </c>
    </row>
    <row r="16" spans="1:11" x14ac:dyDescent="0.3">
      <c r="A16" s="7" t="s">
        <v>11</v>
      </c>
      <c r="B16" s="8">
        <v>20000</v>
      </c>
      <c r="C16" s="9">
        <v>0.38204393505253104</v>
      </c>
      <c r="D16" s="10">
        <f>GETPIVOTDATA("Somme de CA Brut HT N2",$A$1,"Marque Nom","B","Univers","Homme","Typologie de produits","Produit C")*G1</f>
        <v>8.4049665711556827</v>
      </c>
      <c r="H16" t="s">
        <v>11</v>
      </c>
      <c r="I16" s="12">
        <v>20000</v>
      </c>
      <c r="J16" s="9">
        <v>0.53835800807537004</v>
      </c>
      <c r="K16" s="13">
        <v>11.84387617765814</v>
      </c>
    </row>
    <row r="17" spans="1:11" x14ac:dyDescent="0.3">
      <c r="A17" s="7" t="s">
        <v>12</v>
      </c>
      <c r="B17" s="8">
        <v>1000</v>
      </c>
      <c r="C17" s="9">
        <v>1.9102196752626553E-2</v>
      </c>
      <c r="D17" s="10">
        <f>GETPIVOTDATA("Somme de CA Brut HT N2",$A$1,"Marque Nom","B","Univers","Homme","Typologie de produits","Produit D")*G1</f>
        <v>0.42024832855778416</v>
      </c>
      <c r="H17" t="s">
        <v>12</v>
      </c>
      <c r="I17" s="12">
        <v>1000</v>
      </c>
      <c r="J17" s="9">
        <v>2.6917900403768499E-2</v>
      </c>
      <c r="K17" s="13">
        <v>0.59219380888290696</v>
      </c>
    </row>
    <row r="18" spans="1:11" x14ac:dyDescent="0.3">
      <c r="A18" s="7" t="s">
        <v>14</v>
      </c>
      <c r="B18" s="8">
        <v>500</v>
      </c>
      <c r="C18" s="9">
        <v>9.5510983763132766E-3</v>
      </c>
      <c r="D18" s="10">
        <f>GETPIVOTDATA("Somme de CA Brut HT N2",$A$1,"Marque Nom","B","Univers","Homme","Typologie de produits","Produit F")*G1</f>
        <v>0.21012416427889208</v>
      </c>
      <c r="H18" t="s">
        <v>14</v>
      </c>
      <c r="I18" s="12">
        <v>500</v>
      </c>
      <c r="J18" s="9">
        <v>1.34589502018843E-2</v>
      </c>
      <c r="K18" s="13">
        <v>0.29609690444145459</v>
      </c>
    </row>
    <row r="19" spans="1:11" x14ac:dyDescent="0.3">
      <c r="A19" s="7" t="s">
        <v>15</v>
      </c>
      <c r="B19" s="8">
        <v>650</v>
      </c>
      <c r="C19" s="9">
        <v>1.2416427889207259E-2</v>
      </c>
      <c r="D19" s="10">
        <f>GETPIVOTDATA("Somme de CA Brut HT N2",$A$1,"Marque Nom","B","Univers","Homme","Typologie de produits","Produit G")*G1</f>
        <v>0.27316141356255969</v>
      </c>
      <c r="H19" t="s">
        <v>15</v>
      </c>
      <c r="I19" s="12">
        <v>650</v>
      </c>
      <c r="J19" s="9">
        <v>1.74966352624495E-2</v>
      </c>
      <c r="K19" s="13">
        <v>0.38492597577388898</v>
      </c>
    </row>
    <row r="20" spans="1:11" x14ac:dyDescent="0.3">
      <c r="A20" s="5" t="s">
        <v>17</v>
      </c>
      <c r="B20" s="8">
        <v>59200</v>
      </c>
      <c r="C20" s="9"/>
      <c r="D20" s="10"/>
      <c r="G20" t="s">
        <v>25</v>
      </c>
      <c r="I20" s="12">
        <v>37150</v>
      </c>
      <c r="J20" s="9">
        <v>1.0000000000000002</v>
      </c>
      <c r="K20" s="13">
        <v>22.000000000000007</v>
      </c>
    </row>
    <row r="21" spans="1:11" x14ac:dyDescent="0.3">
      <c r="F21" t="s">
        <v>26</v>
      </c>
      <c r="I21" s="12">
        <v>52350</v>
      </c>
      <c r="J21" s="9">
        <v>1.9999999999999998</v>
      </c>
      <c r="K21" s="13">
        <v>43.999999999999993</v>
      </c>
    </row>
    <row r="22" spans="1:11" x14ac:dyDescent="0.3">
      <c r="F22" t="s">
        <v>17</v>
      </c>
      <c r="I22" s="12">
        <v>59200</v>
      </c>
      <c r="J22" s="9">
        <v>2.9999999999999996</v>
      </c>
      <c r="K22" s="13">
        <v>66</v>
      </c>
    </row>
  </sheetData>
  <pageMargins left="0.7" right="0.7" top="0.75" bottom="0.75" header="0.3" footer="0.3"/>
  <pageSetup paperSize="9" orientation="portrait" horizontalDpi="4294967293" verticalDpi="0" r:id="rId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1587234-011D-43F5-B054-1C95B3AE1B9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Pourcentage</vt:lpstr>
    </vt:vector>
  </TitlesOfParts>
  <Company>Galeries Lafayette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OULDMOUSSA Coralie</dc:creator>
  <cp:lastModifiedBy>JoDan</cp:lastModifiedBy>
  <dcterms:created xsi:type="dcterms:W3CDTF">2022-05-09T16:54:41Z</dcterms:created>
  <dcterms:modified xsi:type="dcterms:W3CDTF">2022-05-09T22:05:22Z</dcterms:modified>
</cp:coreProperties>
</file>