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5C7073E0-1459-4F41-A84A-0A204DD5BC46}" xr6:coauthVersionLast="47" xr6:coauthVersionMax="47" xr10:uidLastSave="{00000000-0000-0000-0000-000000000000}"/>
  <bookViews>
    <workbookView xWindow="-108" yWindow="-108" windowWidth="23256" windowHeight="12576" activeTab="2" xr2:uid="{1075DF09-E800-4A48-90ED-288F86223ADC}"/>
  </bookViews>
  <sheets>
    <sheet name="Feuil3" sheetId="3" r:id="rId1"/>
    <sheet name="Feuil2" sheetId="2" r:id="rId2"/>
    <sheet name="Feuil1" sheetId="1" r:id="rId3"/>
  </sheets>
  <definedNames>
    <definedName name="_xlnm._FilterDatabase" localSheetId="2" hidden="1">Feuil1!$B$2:$I$19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9" i="1" l="1"/>
  <c r="E3" i="3"/>
  <c r="E4" i="3"/>
  <c r="E5" i="3"/>
  <c r="E6" i="3"/>
  <c r="E7" i="3"/>
  <c r="J6" i="1"/>
  <c r="D6" i="3"/>
  <c r="J7" i="1"/>
  <c r="D4" i="3"/>
  <c r="D3" i="3"/>
  <c r="B8" i="3"/>
  <c r="M3" i="2"/>
  <c r="L3" i="2"/>
  <c r="I4" i="2"/>
  <c r="I5" i="2"/>
  <c r="I6" i="2"/>
  <c r="I7" i="2"/>
  <c r="I3" i="2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3" i="1"/>
  <c r="J18" i="1" l="1"/>
  <c r="J14" i="1"/>
  <c r="D5" i="3"/>
  <c r="J13" i="1"/>
  <c r="J9" i="1"/>
  <c r="J3" i="1"/>
  <c r="J12" i="1"/>
  <c r="D7" i="3"/>
  <c r="J15" i="1"/>
  <c r="J11" i="1"/>
  <c r="J10" i="1"/>
  <c r="J17" i="1"/>
  <c r="J5" i="1"/>
  <c r="J16" i="1"/>
  <c r="J8" i="1"/>
  <c r="J4" i="1"/>
  <c r="C8" i="3"/>
  <c r="D8" i="3" l="1"/>
</calcChain>
</file>

<file path=xl/sharedStrings.xml><?xml version="1.0" encoding="utf-8"?>
<sst xmlns="http://schemas.openxmlformats.org/spreadsheetml/2006/main" count="120" uniqueCount="88">
  <si>
    <t>Noms</t>
  </si>
  <si>
    <t>Prenoms</t>
  </si>
  <si>
    <t>Fonctions</t>
  </si>
  <si>
    <t>Entité</t>
  </si>
  <si>
    <t>Identifiant</t>
  </si>
  <si>
    <t>Qté Total Imp</t>
  </si>
  <si>
    <t>Valeurs Total Imp</t>
  </si>
  <si>
    <t>Eric</t>
  </si>
  <si>
    <t>DUPONT</t>
  </si>
  <si>
    <t>ED2022</t>
  </si>
  <si>
    <t>Opérateur</t>
  </si>
  <si>
    <t>Classe A</t>
  </si>
  <si>
    <t>PU Prdt Imp</t>
  </si>
  <si>
    <t>Marc</t>
  </si>
  <si>
    <t>MOUDON</t>
  </si>
  <si>
    <t>MM2022</t>
  </si>
  <si>
    <t>Classe D</t>
  </si>
  <si>
    <t>Tecnicien</t>
  </si>
  <si>
    <t>Armel</t>
  </si>
  <si>
    <t>ABEGA</t>
  </si>
  <si>
    <t>AB2022</t>
  </si>
  <si>
    <t>James</t>
  </si>
  <si>
    <t>SEGUE</t>
  </si>
  <si>
    <t>JS2022</t>
  </si>
  <si>
    <t>Classe E</t>
  </si>
  <si>
    <t>Suzanne</t>
  </si>
  <si>
    <t>VALERIE</t>
  </si>
  <si>
    <t>SV2022</t>
  </si>
  <si>
    <t>Classe C</t>
  </si>
  <si>
    <t>Arthur</t>
  </si>
  <si>
    <t>KING</t>
  </si>
  <si>
    <t>AK2022</t>
  </si>
  <si>
    <t>Patrick</t>
  </si>
  <si>
    <t>DECAGE</t>
  </si>
  <si>
    <t>PD2022</t>
  </si>
  <si>
    <t>Raul</t>
  </si>
  <si>
    <t>SMITH</t>
  </si>
  <si>
    <t>RS2022</t>
  </si>
  <si>
    <t>Jean</t>
  </si>
  <si>
    <t>LECLERC</t>
  </si>
  <si>
    <t>JL2022</t>
  </si>
  <si>
    <t>Flore</t>
  </si>
  <si>
    <t>CASTEL</t>
  </si>
  <si>
    <t>FC2022</t>
  </si>
  <si>
    <t>PROTOC</t>
  </si>
  <si>
    <t>JP2022</t>
  </si>
  <si>
    <t>Felix</t>
  </si>
  <si>
    <t>MUNIEZ</t>
  </si>
  <si>
    <t>FM2022</t>
  </si>
  <si>
    <t>Leonard</t>
  </si>
  <si>
    <t>LAGRUME</t>
  </si>
  <si>
    <t>LL2022</t>
  </si>
  <si>
    <t>SEHOU</t>
  </si>
  <si>
    <t>Raouf</t>
  </si>
  <si>
    <t>Marie</t>
  </si>
  <si>
    <t>ESSON</t>
  </si>
  <si>
    <t>ME2022</t>
  </si>
  <si>
    <t>Edoxie</t>
  </si>
  <si>
    <t>ONGBI</t>
  </si>
  <si>
    <t>EO2022</t>
  </si>
  <si>
    <t>Michel</t>
  </si>
  <si>
    <t>DUPA</t>
  </si>
  <si>
    <t>MP2022</t>
  </si>
  <si>
    <t>Classe B</t>
  </si>
  <si>
    <t>Manutention</t>
  </si>
  <si>
    <t>Equilibriste</t>
  </si>
  <si>
    <t>Regional</t>
  </si>
  <si>
    <t>Séparateur</t>
  </si>
  <si>
    <t>Livraison</t>
  </si>
  <si>
    <t>Camouflage</t>
  </si>
  <si>
    <t>Emfutage</t>
  </si>
  <si>
    <t>Etiquette</t>
  </si>
  <si>
    <t>Scotcheur</t>
  </si>
  <si>
    <t>Plastification</t>
  </si>
  <si>
    <t>Contrôle</t>
  </si>
  <si>
    <t>Pésage</t>
  </si>
  <si>
    <t>Classeur</t>
  </si>
  <si>
    <t>Rangement</t>
  </si>
  <si>
    <t>Classe</t>
  </si>
  <si>
    <t>Qté Sorties</t>
  </si>
  <si>
    <t>PU</t>
  </si>
  <si>
    <t>Qté Stock</t>
  </si>
  <si>
    <t>PT en Stock</t>
  </si>
  <si>
    <t>QUANTITE GLOBAL DES PRODUITS PAR CLASSE</t>
  </si>
  <si>
    <t>TOTAL</t>
  </si>
  <si>
    <t>Je voudrais créer un tableau ou je peux appurer ces données et avoir a chaque fois le resultant restant dans ce tableau lorsque je diminu le stock d'une classe</t>
  </si>
  <si>
    <t>SVP</t>
  </si>
  <si>
    <t>Solde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</si>
</sst>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0.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Abadi"/>
      <family val="2"/>
    </font>
    <font>
      <b/>
      <sz val="11"/>
      <color theme="1"/>
      <name val="Abadi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164" fontId="1" fillId="0" borderId="0" xfId="0" applyNumberFormat="1" applyFont="1"/>
    <xf numFmtId="165" fontId="1" fillId="0" borderId="0" xfId="0" applyNumberFormat="1" applyFont="1"/>
    <xf numFmtId="0" fontId="1" fillId="2" borderId="0" xfId="0" applyFont="1" applyFill="1"/>
    <xf numFmtId="164" fontId="1" fillId="2" borderId="0" xfId="0" applyNumberFormat="1" applyFont="1" applyFill="1"/>
    <xf numFmtId="165" fontId="1" fillId="2" borderId="0" xfId="0" applyNumberFormat="1" applyFont="1" applyFill="1"/>
    <xf numFmtId="0" fontId="1" fillId="3" borderId="0" xfId="0" applyFont="1" applyFill="1"/>
    <xf numFmtId="3" fontId="0" fillId="0" borderId="0" xfId="0" applyNumberFormat="1"/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 applyAlignment="1">
      <alignment horizontal="center"/>
    </xf>
    <xf numFmtId="0" fontId="1" fillId="3" borderId="2" xfId="0" applyFont="1" applyFill="1" applyBorder="1"/>
    <xf numFmtId="0" fontId="1" fillId="3" borderId="4" xfId="0" applyFont="1" applyFill="1" applyBorder="1"/>
    <xf numFmtId="0" fontId="1" fillId="3" borderId="6" xfId="0" applyFont="1" applyFill="1" applyBorder="1"/>
    <xf numFmtId="0" fontId="0" fillId="0" borderId="11" xfId="0" applyBorder="1"/>
    <xf numFmtId="0" fontId="0" fillId="0" borderId="1" xfId="0" applyBorder="1" applyAlignment="1">
      <alignment horizontal="center"/>
    </xf>
    <xf numFmtId="164" fontId="0" fillId="0" borderId="0" xfId="0" applyNumberForma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5" fontId="1" fillId="0" borderId="8" xfId="0" applyNumberFormat="1" applyFont="1" applyFill="1" applyBorder="1" applyAlignment="1">
      <alignment horizontal="center" vertical="center"/>
    </xf>
    <xf numFmtId="3" fontId="0" fillId="4" borderId="8" xfId="0" applyNumberFormat="1" applyFill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5" fontId="1" fillId="0" borderId="9" xfId="0" applyNumberFormat="1" applyFont="1" applyFill="1" applyBorder="1" applyAlignment="1">
      <alignment horizontal="center" vertical="center"/>
    </xf>
    <xf numFmtId="3" fontId="0" fillId="4" borderId="9" xfId="0" applyNumberFormat="1" applyFill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165" fontId="1" fillId="0" borderId="10" xfId="0" applyNumberFormat="1" applyFont="1" applyFill="1" applyBorder="1" applyAlignment="1">
      <alignment horizontal="center" vertical="center"/>
    </xf>
    <xf numFmtId="3" fontId="0" fillId="4" borderId="10" xfId="0" applyNumberFormat="1" applyFill="1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3" fontId="1" fillId="4" borderId="8" xfId="0" applyNumberFormat="1" applyFont="1" applyFill="1" applyBorder="1" applyAlignment="1">
      <alignment horizontal="center" vertical="center"/>
    </xf>
    <xf numFmtId="3" fontId="1" fillId="4" borderId="9" xfId="0" applyNumberFormat="1" applyFont="1" applyFill="1" applyBorder="1" applyAlignment="1">
      <alignment horizontal="center" vertical="center"/>
    </xf>
    <xf numFmtId="165" fontId="1" fillId="0" borderId="1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5" fontId="1" fillId="0" borderId="12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0" borderId="20" xfId="0" applyFont="1" applyBorder="1" applyAlignment="1">
      <alignment horizontal="center" vertical="center"/>
    </xf>
    <xf numFmtId="0" fontId="1" fillId="0" borderId="20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2" fillId="5" borderId="0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3" borderId="22" xfId="0" applyFont="1" applyFill="1" applyBorder="1" applyAlignment="1">
      <alignment vertical="center"/>
    </xf>
    <xf numFmtId="0" fontId="1" fillId="3" borderId="23" xfId="0" applyFont="1" applyFill="1" applyBorder="1" applyAlignment="1">
      <alignment vertical="center"/>
    </xf>
    <xf numFmtId="165" fontId="1" fillId="0" borderId="24" xfId="0" applyNumberFormat="1" applyFont="1" applyBorder="1" applyAlignment="1">
      <alignment horizontal="center" vertical="center"/>
    </xf>
    <xf numFmtId="165" fontId="1" fillId="0" borderId="25" xfId="0" applyNumberFormat="1" applyFont="1" applyBorder="1" applyAlignment="1">
      <alignment horizontal="center" vertical="center"/>
    </xf>
    <xf numFmtId="164" fontId="1" fillId="0" borderId="26" xfId="0" applyNumberFormat="1" applyFont="1" applyFill="1" applyBorder="1" applyAlignment="1">
      <alignment horizontal="center" vertical="center"/>
    </xf>
    <xf numFmtId="164" fontId="1" fillId="0" borderId="20" xfId="0" applyNumberFormat="1" applyFont="1" applyBorder="1" applyAlignment="1">
      <alignment horizontal="center" vertical="center"/>
    </xf>
    <xf numFmtId="164" fontId="1" fillId="0" borderId="19" xfId="0" applyNumberFormat="1" applyFont="1" applyBorder="1" applyAlignment="1">
      <alignment horizontal="center" vertical="center"/>
    </xf>
    <xf numFmtId="0" fontId="1" fillId="3" borderId="27" xfId="0" applyFont="1" applyFill="1" applyBorder="1" applyAlignment="1">
      <alignment vertical="center"/>
    </xf>
    <xf numFmtId="165" fontId="1" fillId="0" borderId="28" xfId="0" applyNumberFormat="1" applyFont="1" applyFill="1" applyBorder="1" applyAlignment="1">
      <alignment horizontal="center" vertical="center"/>
    </xf>
    <xf numFmtId="3" fontId="1" fillId="4" borderId="28" xfId="0" applyNumberFormat="1" applyFont="1" applyFill="1" applyBorder="1" applyAlignment="1">
      <alignment horizontal="center" vertical="center"/>
    </xf>
    <xf numFmtId="165" fontId="1" fillId="0" borderId="29" xfId="0" applyNumberFormat="1" applyFont="1" applyBorder="1" applyAlignment="1">
      <alignment horizontal="center" vertical="center"/>
    </xf>
    <xf numFmtId="3" fontId="1" fillId="0" borderId="0" xfId="0" applyNumberFormat="1" applyFont="1"/>
    <xf numFmtId="3" fontId="1" fillId="0" borderId="24" xfId="0" applyNumberFormat="1" applyFont="1" applyBorder="1" applyAlignment="1">
      <alignment horizontal="center" vertical="center"/>
    </xf>
    <xf numFmtId="3" fontId="1" fillId="0" borderId="25" xfId="0" applyNumberFormat="1" applyFont="1" applyBorder="1" applyAlignment="1">
      <alignment horizontal="center" vertical="center"/>
    </xf>
    <xf numFmtId="3" fontId="1" fillId="0" borderId="29" xfId="0" applyNumberFormat="1" applyFont="1" applyBorder="1" applyAlignment="1">
      <alignment horizontal="center" vertical="center"/>
    </xf>
    <xf numFmtId="3" fontId="0" fillId="0" borderId="0" xfId="0" applyNumberFormat="1" applyFont="1"/>
  </cellXfs>
  <cellStyles count="1"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badi"/>
        <family val="2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badi"/>
        <family val="2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badi"/>
        <family val="2"/>
        <scheme val="none"/>
      </font>
      <numFmt numFmtId="165" formatCode="#,##0.0\ &quot;€&quot;"/>
      <fill>
        <patternFill patternType="solid">
          <fgColor indexed="64"/>
          <bgColor theme="7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badi"/>
        <family val="2"/>
        <scheme val="none"/>
      </font>
      <fill>
        <patternFill patternType="solid">
          <fgColor indexed="64"/>
          <bgColor theme="7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badi"/>
        <family val="2"/>
        <scheme val="none"/>
      </font>
      <numFmt numFmtId="165" formatCode="#,##0.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badi"/>
        <family val="2"/>
        <scheme val="none"/>
      </font>
      <fill>
        <patternFill patternType="solid">
          <fgColor indexed="64"/>
          <bgColor theme="8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bad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bad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bad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bad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badi"/>
        <family val="2"/>
        <scheme val="none"/>
      </font>
      <numFmt numFmtId="165" formatCode="#,##0.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badi"/>
        <family val="2"/>
        <scheme val="none"/>
      </font>
      <numFmt numFmtId="3" formatCode="#,##0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badi"/>
        <family val="2"/>
        <scheme val="none"/>
      </font>
      <numFmt numFmtId="165" formatCode="#,##0.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badi"/>
        <family val="2"/>
        <scheme val="none"/>
      </font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medium">
          <color indexed="64"/>
        </bottom>
      </border>
    </dxf>
    <dxf>
      <border outline="0">
        <left style="medium">
          <color auto="1"/>
        </left>
        <right style="medium">
          <color auto="1"/>
        </right>
        <top style="medium">
          <color indexed="64"/>
        </top>
        <bottom style="medium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8804E12-858D-4208-B0BB-04718EEF71F7}" name="Tableau1" displayName="Tableau1" ref="A2:E7" totalsRowShown="0" headerRowBorderDxfId="14" tableBorderDxfId="15">
  <autoFilter ref="A2:E7" xr:uid="{98804E12-858D-4208-B0BB-04718EEF71F7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BED4E614-BCF4-4579-BFB9-F2052FF8FEEB}" name="Classe" dataDxfId="13"/>
    <tableColumn id="2" xr3:uid="{606EA07B-B59D-44AC-968C-FD2346507945}" name="PU" dataDxfId="12"/>
    <tableColumn id="3" xr3:uid="{A843C694-4289-4F8B-B583-963746C5A13E}" name="Qté Stock" dataDxfId="11"/>
    <tableColumn id="4" xr3:uid="{94D3D8E1-CFB1-4590-8A97-F22228911568}" name="PT en Stock" dataDxfId="10">
      <calculatedColumnFormula>B3*C3</calculatedColumnFormula>
    </tableColumn>
    <tableColumn id="5" xr3:uid="{A841E785-223E-474C-BA35-4B0384FC11B0}" name="Solde" dataDxfId="0">
      <calculatedColumnFormula>Tableau1[[#This Row],[Qté Stock]]-SUMIF(Tableau2[Entité],Tableau1[[#This Row],[Classe]],Tableau2[Qté Total Imp])</calculatedColumnFormula>
    </tableColumn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48D9007-829D-4BAA-B68B-C44F070E92C7}" name="Tableau2" displayName="Tableau2" ref="B2:J19" totalsRowShown="0">
  <autoFilter ref="B2:J19" xr:uid="{B48D9007-829D-4BAA-B68B-C44F070E92C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BF3EA654-283E-434A-9706-82B4CF16934F}" name="Prenoms" dataDxfId="9"/>
    <tableColumn id="2" xr3:uid="{1FDA43E3-895E-4642-93E2-BC8BCFB17311}" name="Noms" dataDxfId="8"/>
    <tableColumn id="3" xr3:uid="{6014AAC4-9784-4AFF-96B4-039EF2AD3668}" name="Identifiant" dataDxfId="7"/>
    <tableColumn id="4" xr3:uid="{07A4D22A-E635-4A6A-8DE6-BB432AF6DFBA}" name="Fonctions" dataDxfId="6"/>
    <tableColumn id="5" xr3:uid="{BBBC4047-8BE2-4A3D-A71A-BAC2C5AD33F1}" name="Entité" dataDxfId="5"/>
    <tableColumn id="6" xr3:uid="{0FD06E13-FE37-4C4D-B193-C5FDFAFEE517}" name="PU Prdt Imp" dataDxfId="4"/>
    <tableColumn id="7" xr3:uid="{06564242-204F-41F9-AB31-D61C8702F4CF}" name="Qté Total Imp" dataDxfId="3"/>
    <tableColumn id="8" xr3:uid="{96F64240-817D-46B7-8AA2-73EEBA8691E1}" name="Valeurs Total Imp" dataDxfId="2">
      <calculatedColumnFormula>G3*H3</calculatedColumnFormula>
    </tableColumn>
    <tableColumn id="9" xr3:uid="{B7812680-B1BC-4C02-B5B5-3F745A235AD0}" name="Solde" dataDxfId="1">
      <calculatedColumnFormula>INDEX(Tableau1[Qté Stock],MATCH(F3,Tableau1[Classe],0))-SUMIF($F$3:F3,F3,$H$3:H3)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1F1B8-9217-4903-AE4D-78AAD0A92065}">
  <dimension ref="A1:J16"/>
  <sheetViews>
    <sheetView showGridLines="0" workbookViewId="0">
      <selection activeCell="E4" sqref="E4"/>
    </sheetView>
  </sheetViews>
  <sheetFormatPr baseColWidth="10" defaultColWidth="11.44140625" defaultRowHeight="13.8" x14ac:dyDescent="0.3"/>
  <cols>
    <col min="1" max="1" width="11.44140625" style="35"/>
    <col min="2" max="2" width="12.6640625" style="36" customWidth="1"/>
    <col min="3" max="3" width="11.88671875" style="36" customWidth="1"/>
    <col min="4" max="4" width="14.88671875" style="36" customWidth="1"/>
    <col min="5" max="8" width="11.44140625" style="35"/>
    <col min="9" max="9" width="33.5546875" style="35" customWidth="1"/>
    <col min="10" max="16384" width="11.44140625" style="35"/>
  </cols>
  <sheetData>
    <row r="1" spans="1:10" ht="14.4" thickBot="1" x14ac:dyDescent="0.35">
      <c r="A1" s="55" t="s">
        <v>83</v>
      </c>
      <c r="B1" s="56"/>
      <c r="C1" s="56"/>
      <c r="D1" s="57"/>
      <c r="E1" s="43"/>
      <c r="F1" s="43"/>
      <c r="G1" s="43"/>
      <c r="H1" s="43"/>
      <c r="I1" s="43"/>
      <c r="J1" s="44"/>
    </row>
    <row r="2" spans="1:10" s="36" customFormat="1" ht="14.4" thickBot="1" x14ac:dyDescent="0.35">
      <c r="A2" s="51" t="s">
        <v>78</v>
      </c>
      <c r="B2" s="71" t="s">
        <v>80</v>
      </c>
      <c r="C2" s="72" t="s">
        <v>81</v>
      </c>
      <c r="D2" s="73" t="s">
        <v>82</v>
      </c>
      <c r="E2" s="51" t="s">
        <v>87</v>
      </c>
      <c r="F2" s="58" t="s">
        <v>85</v>
      </c>
      <c r="G2" s="59"/>
      <c r="H2" s="59"/>
      <c r="I2" s="60"/>
      <c r="J2" s="46"/>
    </row>
    <row r="3" spans="1:10" x14ac:dyDescent="0.3">
      <c r="A3" s="67" t="s">
        <v>11</v>
      </c>
      <c r="B3" s="26">
        <v>15.5</v>
      </c>
      <c r="C3" s="37">
        <v>1283</v>
      </c>
      <c r="D3" s="69">
        <f>B3*C3</f>
        <v>19886.5</v>
      </c>
      <c r="E3" s="79">
        <f>Tableau1[[#This Row],[Qté Stock]]-SUMIF(Tableau2[Entité],Tableau1[[#This Row],[Classe]],Tableau2[Qté Total Imp])</f>
        <v>0</v>
      </c>
      <c r="F3" s="61"/>
      <c r="G3" s="62"/>
      <c r="H3" s="62"/>
      <c r="I3" s="63"/>
      <c r="J3" s="48"/>
    </row>
    <row r="4" spans="1:10" ht="14.4" thickBot="1" x14ac:dyDescent="0.35">
      <c r="A4" s="68" t="s">
        <v>63</v>
      </c>
      <c r="B4" s="29">
        <v>24</v>
      </c>
      <c r="C4" s="38">
        <v>357</v>
      </c>
      <c r="D4" s="70">
        <f t="shared" ref="D4:D7" si="0">B4*C4</f>
        <v>8568</v>
      </c>
      <c r="E4" s="80">
        <f>Tableau1[[#This Row],[Qté Stock]]-SUMIF(Tableau2[Entité],Tableau1[[#This Row],[Classe]],Tableau2[Qté Total Imp])</f>
        <v>0</v>
      </c>
      <c r="F4" s="64"/>
      <c r="G4" s="65"/>
      <c r="H4" s="65"/>
      <c r="I4" s="66"/>
      <c r="J4" s="48"/>
    </row>
    <row r="5" spans="1:10" x14ac:dyDescent="0.3">
      <c r="A5" s="68" t="s">
        <v>28</v>
      </c>
      <c r="B5" s="29">
        <v>23</v>
      </c>
      <c r="C5" s="38">
        <v>1188</v>
      </c>
      <c r="D5" s="70">
        <f t="shared" si="0"/>
        <v>27324</v>
      </c>
      <c r="E5" s="80">
        <f>Tableau1[[#This Row],[Qté Stock]]-SUMIF(Tableau2[Entité],Tableau1[[#This Row],[Classe]],Tableau2[Qté Total Imp])</f>
        <v>0</v>
      </c>
      <c r="F5" s="47"/>
      <c r="G5" s="47"/>
      <c r="H5" s="47"/>
      <c r="I5" s="47"/>
      <c r="J5" s="48"/>
    </row>
    <row r="6" spans="1:10" x14ac:dyDescent="0.3">
      <c r="A6" s="68" t="s">
        <v>16</v>
      </c>
      <c r="B6" s="29">
        <v>84</v>
      </c>
      <c r="C6" s="38">
        <v>1062</v>
      </c>
      <c r="D6" s="70">
        <f t="shared" si="0"/>
        <v>89208</v>
      </c>
      <c r="E6" s="80">
        <f>Tableau1[[#This Row],[Qté Stock]]-SUMIF(Tableau2[Entité],Tableau1[[#This Row],[Classe]],Tableau2[Qté Total Imp])</f>
        <v>0</v>
      </c>
      <c r="F6" s="47"/>
      <c r="G6" s="47"/>
      <c r="H6" s="47"/>
      <c r="I6" s="47"/>
      <c r="J6" s="48"/>
    </row>
    <row r="7" spans="1:10" ht="14.4" thickBot="1" x14ac:dyDescent="0.35">
      <c r="A7" s="74" t="s">
        <v>24</v>
      </c>
      <c r="B7" s="75">
        <v>12</v>
      </c>
      <c r="C7" s="76">
        <v>1645</v>
      </c>
      <c r="D7" s="77">
        <f t="shared" si="0"/>
        <v>19740</v>
      </c>
      <c r="E7" s="81">
        <f>Tableau1[[#This Row],[Qté Stock]]-SUMIF(Tableau2[Entité],Tableau1[[#This Row],[Classe]],Tableau2[Qté Total Imp])</f>
        <v>0</v>
      </c>
      <c r="F7" s="47"/>
      <c r="G7" s="47"/>
      <c r="H7" s="47"/>
      <c r="I7" s="47"/>
      <c r="J7" s="48"/>
    </row>
    <row r="8" spans="1:10" ht="14.4" thickBot="1" x14ac:dyDescent="0.35">
      <c r="A8" s="42" t="s">
        <v>84</v>
      </c>
      <c r="B8" s="39">
        <f>SUM(B3:B7)</f>
        <v>158.5</v>
      </c>
      <c r="C8" s="40">
        <f t="shared" ref="C8:D8" si="1">SUM(C3:C7)</f>
        <v>5535</v>
      </c>
      <c r="D8" s="41">
        <f t="shared" si="1"/>
        <v>164726.5</v>
      </c>
      <c r="E8" s="41"/>
      <c r="F8" s="47"/>
      <c r="G8" s="47"/>
      <c r="H8" s="47"/>
      <c r="I8" s="47"/>
      <c r="J8" s="48"/>
    </row>
    <row r="9" spans="1:10" x14ac:dyDescent="0.3">
      <c r="A9" s="49"/>
      <c r="B9" s="45"/>
      <c r="C9" s="45"/>
      <c r="D9" s="45"/>
      <c r="E9" s="47"/>
      <c r="F9" s="47"/>
      <c r="G9" s="47"/>
      <c r="H9" s="47"/>
      <c r="I9" s="47"/>
      <c r="J9" s="48"/>
    </row>
    <row r="10" spans="1:10" x14ac:dyDescent="0.3">
      <c r="A10" s="49"/>
      <c r="B10" s="45"/>
      <c r="C10" s="45"/>
      <c r="D10" s="45"/>
      <c r="E10" s="47"/>
      <c r="F10" s="47"/>
      <c r="G10" s="47"/>
      <c r="H10" s="47"/>
      <c r="I10" s="47"/>
      <c r="J10" s="48"/>
    </row>
    <row r="11" spans="1:10" x14ac:dyDescent="0.3">
      <c r="A11" s="49"/>
      <c r="B11" s="45"/>
      <c r="C11" s="45"/>
      <c r="D11" s="45"/>
      <c r="E11" s="47"/>
      <c r="F11" s="47"/>
      <c r="G11" s="47"/>
      <c r="H11" s="47"/>
      <c r="I11" s="47"/>
      <c r="J11" s="48"/>
    </row>
    <row r="12" spans="1:10" x14ac:dyDescent="0.3">
      <c r="A12" s="49"/>
      <c r="B12" s="45"/>
      <c r="C12" s="45"/>
      <c r="D12" s="45"/>
      <c r="E12" s="47"/>
      <c r="F12" s="47"/>
      <c r="G12" s="47"/>
      <c r="H12" s="54" t="s">
        <v>86</v>
      </c>
      <c r="I12" s="47"/>
      <c r="J12" s="48"/>
    </row>
    <row r="13" spans="1:10" x14ac:dyDescent="0.3">
      <c r="A13" s="49"/>
      <c r="B13" s="45"/>
      <c r="C13" s="45"/>
      <c r="D13" s="45"/>
      <c r="E13" s="47"/>
      <c r="F13" s="47"/>
      <c r="G13" s="47"/>
      <c r="H13" s="47"/>
      <c r="I13" s="47"/>
      <c r="J13" s="48"/>
    </row>
    <row r="14" spans="1:10" x14ac:dyDescent="0.3">
      <c r="A14" s="49"/>
      <c r="B14" s="45"/>
      <c r="C14" s="45"/>
      <c r="D14" s="45"/>
      <c r="E14" s="47"/>
      <c r="F14" s="47"/>
      <c r="G14" s="47"/>
      <c r="H14" s="47"/>
      <c r="I14" s="47"/>
      <c r="J14" s="48"/>
    </row>
    <row r="15" spans="1:10" x14ac:dyDescent="0.3">
      <c r="A15" s="49"/>
      <c r="B15" s="45"/>
      <c r="C15" s="45"/>
      <c r="D15" s="45"/>
      <c r="E15" s="47"/>
      <c r="F15" s="47"/>
      <c r="G15" s="47"/>
      <c r="H15" s="47"/>
      <c r="I15" s="47"/>
      <c r="J15" s="48"/>
    </row>
    <row r="16" spans="1:10" ht="14.4" thickBot="1" x14ac:dyDescent="0.35">
      <c r="A16" s="50"/>
      <c r="B16" s="51"/>
      <c r="C16" s="51"/>
      <c r="D16" s="51"/>
      <c r="E16" s="52"/>
      <c r="F16" s="52"/>
      <c r="G16" s="52"/>
      <c r="H16" s="52"/>
      <c r="I16" s="52"/>
      <c r="J16" s="53"/>
    </row>
  </sheetData>
  <mergeCells count="2">
    <mergeCell ref="A1:D1"/>
    <mergeCell ref="F2:I4"/>
  </mergeCells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7DB74-DC0D-4930-B84C-1AD17506EE8B}">
  <dimension ref="B1:M11"/>
  <sheetViews>
    <sheetView workbookViewId="0">
      <selection activeCell="F2" sqref="F2:I7"/>
    </sheetView>
  </sheetViews>
  <sheetFormatPr baseColWidth="10" defaultRowHeight="14.4" x14ac:dyDescent="0.3"/>
  <cols>
    <col min="3" max="3" width="10.88671875" style="9" bestFit="1" customWidth="1"/>
    <col min="6" max="6" width="9.44140625" bestFit="1" customWidth="1"/>
    <col min="7" max="7" width="7.5546875" style="21" bestFit="1" customWidth="1"/>
    <col min="8" max="8" width="9.44140625" style="22" bestFit="1" customWidth="1"/>
    <col min="9" max="9" width="11" style="22" bestFit="1" customWidth="1"/>
  </cols>
  <sheetData>
    <row r="1" spans="2:13" ht="15" thickBot="1" x14ac:dyDescent="0.35"/>
    <row r="2" spans="2:13" ht="15" thickBot="1" x14ac:dyDescent="0.35">
      <c r="B2" s="19" t="s">
        <v>78</v>
      </c>
      <c r="C2" s="20" t="s">
        <v>79</v>
      </c>
      <c r="F2" s="19" t="s">
        <v>78</v>
      </c>
      <c r="G2" s="23" t="s">
        <v>80</v>
      </c>
      <c r="H2" s="24" t="s">
        <v>81</v>
      </c>
      <c r="I2" s="25" t="s">
        <v>82</v>
      </c>
    </row>
    <row r="3" spans="2:13" x14ac:dyDescent="0.3">
      <c r="B3" s="10" t="s">
        <v>11</v>
      </c>
      <c r="C3" s="11">
        <v>123</v>
      </c>
      <c r="F3" s="16" t="s">
        <v>11</v>
      </c>
      <c r="G3" s="26">
        <v>15.5</v>
      </c>
      <c r="H3" s="27">
        <v>620</v>
      </c>
      <c r="I3" s="28">
        <f>G3*H3</f>
        <v>9610</v>
      </c>
      <c r="L3" t="str">
        <f>VLOOKUP(B3,$F$3:$I$7,1,FALSE)</f>
        <v>Classe A</v>
      </c>
      <c r="M3">
        <f>IF(L3=F3,H3-C3,IF(L3=F4,H4-C3,IF(L3=F5,H5-C3,IF(L3=F6,H6-C3,IF(L3=F7,H7-C3,"-")))))</f>
        <v>497</v>
      </c>
    </row>
    <row r="4" spans="2:13" x14ac:dyDescent="0.3">
      <c r="B4" s="12"/>
      <c r="C4" s="13"/>
      <c r="F4" s="17" t="s">
        <v>63</v>
      </c>
      <c r="G4" s="29">
        <v>24</v>
      </c>
      <c r="H4" s="30">
        <v>850</v>
      </c>
      <c r="I4" s="31">
        <f t="shared" ref="I4:I7" si="0">G4*H4</f>
        <v>20400</v>
      </c>
    </row>
    <row r="5" spans="2:13" x14ac:dyDescent="0.3">
      <c r="B5" s="12"/>
      <c r="C5" s="13"/>
      <c r="F5" s="17" t="s">
        <v>28</v>
      </c>
      <c r="G5" s="29">
        <v>23</v>
      </c>
      <c r="H5" s="30">
        <v>546</v>
      </c>
      <c r="I5" s="31">
        <f t="shared" si="0"/>
        <v>12558</v>
      </c>
    </row>
    <row r="6" spans="2:13" x14ac:dyDescent="0.3">
      <c r="B6" s="12"/>
      <c r="C6" s="13"/>
      <c r="F6" s="17" t="s">
        <v>16</v>
      </c>
      <c r="G6" s="29">
        <v>84</v>
      </c>
      <c r="H6" s="30">
        <v>792</v>
      </c>
      <c r="I6" s="31">
        <f t="shared" si="0"/>
        <v>66528</v>
      </c>
    </row>
    <row r="7" spans="2:13" ht="15" thickBot="1" x14ac:dyDescent="0.35">
      <c r="B7" s="14"/>
      <c r="C7" s="15"/>
      <c r="F7" s="18" t="s">
        <v>24</v>
      </c>
      <c r="G7" s="32">
        <v>12</v>
      </c>
      <c r="H7" s="33">
        <v>470</v>
      </c>
      <c r="I7" s="34">
        <f t="shared" si="0"/>
        <v>5640</v>
      </c>
    </row>
    <row r="11" spans="2:13" x14ac:dyDescent="0.3">
      <c r="M11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A72E2-5A77-411F-AE05-024C211DB0ED}">
  <dimension ref="B2:J19"/>
  <sheetViews>
    <sheetView showGridLines="0" tabSelected="1" workbookViewId="0">
      <selection activeCell="F17" sqref="F17"/>
    </sheetView>
  </sheetViews>
  <sheetFormatPr baseColWidth="10" defaultColWidth="11.44140625" defaultRowHeight="13.8" x14ac:dyDescent="0.25"/>
  <cols>
    <col min="1" max="4" width="11.44140625" style="1"/>
    <col min="5" max="5" width="13.44140625" style="1" customWidth="1"/>
    <col min="6" max="6" width="11.44140625" style="1"/>
    <col min="7" max="7" width="13" style="1" customWidth="1"/>
    <col min="8" max="8" width="14.44140625" style="1" customWidth="1"/>
    <col min="9" max="9" width="17.6640625" style="2" customWidth="1"/>
    <col min="10" max="16384" width="11.44140625" style="1"/>
  </cols>
  <sheetData>
    <row r="2" spans="2:10" x14ac:dyDescent="0.25">
      <c r="B2" s="1" t="s">
        <v>1</v>
      </c>
      <c r="C2" s="1" t="s">
        <v>0</v>
      </c>
      <c r="D2" s="1" t="s">
        <v>4</v>
      </c>
      <c r="E2" s="1" t="s">
        <v>2</v>
      </c>
      <c r="F2" s="7" t="s">
        <v>3</v>
      </c>
      <c r="G2" s="1" t="s">
        <v>12</v>
      </c>
      <c r="H2" s="4" t="s">
        <v>5</v>
      </c>
      <c r="I2" s="5" t="s">
        <v>6</v>
      </c>
      <c r="J2" s="1" t="s">
        <v>87</v>
      </c>
    </row>
    <row r="3" spans="2:10" x14ac:dyDescent="0.25">
      <c r="B3" s="1" t="s">
        <v>7</v>
      </c>
      <c r="C3" s="1" t="s">
        <v>8</v>
      </c>
      <c r="D3" s="1" t="s">
        <v>9</v>
      </c>
      <c r="E3" s="1" t="s">
        <v>10</v>
      </c>
      <c r="F3" s="7" t="s">
        <v>11</v>
      </c>
      <c r="G3" s="3">
        <v>17.899999999999999</v>
      </c>
      <c r="H3" s="4">
        <v>280</v>
      </c>
      <c r="I3" s="6">
        <f>G3*H3</f>
        <v>5012</v>
      </c>
      <c r="J3" s="78">
        <f>INDEX(Tableau1[Qté Stock],MATCH(F3,Tableau1[Classe],0))-SUMIF($F$3:F3,F3,$H$3:H3)</f>
        <v>1003</v>
      </c>
    </row>
    <row r="4" spans="2:10" x14ac:dyDescent="0.25">
      <c r="B4" s="1" t="s">
        <v>13</v>
      </c>
      <c r="C4" s="1" t="s">
        <v>14</v>
      </c>
      <c r="D4" s="1" t="s">
        <v>15</v>
      </c>
      <c r="E4" s="1" t="s">
        <v>17</v>
      </c>
      <c r="F4" s="7" t="s">
        <v>16</v>
      </c>
      <c r="G4" s="3">
        <v>12.1</v>
      </c>
      <c r="H4" s="4">
        <v>403</v>
      </c>
      <c r="I4" s="6">
        <f t="shared" ref="I4:I19" si="0">G4*H4</f>
        <v>4876.3</v>
      </c>
      <c r="J4" s="78">
        <f>INDEX(Tableau1[Qté Stock],MATCH(F4,Tableau1[Classe],0))-SUMIF($F$3:F4,F4,$H$3:H4)</f>
        <v>659</v>
      </c>
    </row>
    <row r="5" spans="2:10" x14ac:dyDescent="0.25">
      <c r="B5" s="1" t="s">
        <v>18</v>
      </c>
      <c r="C5" s="1" t="s">
        <v>19</v>
      </c>
      <c r="D5" s="1" t="s">
        <v>20</v>
      </c>
      <c r="E5" s="1" t="s">
        <v>10</v>
      </c>
      <c r="F5" s="7" t="s">
        <v>11</v>
      </c>
      <c r="G5" s="3">
        <v>21</v>
      </c>
      <c r="H5" s="4">
        <v>302</v>
      </c>
      <c r="I5" s="6">
        <f t="shared" si="0"/>
        <v>6342</v>
      </c>
      <c r="J5" s="78">
        <f>INDEX(Tableau1[Qté Stock],MATCH(F5,Tableau1[Classe],0))-SUMIF($F$3:F5,F5,$H$3:H5)</f>
        <v>701</v>
      </c>
    </row>
    <row r="6" spans="2:10" x14ac:dyDescent="0.25">
      <c r="B6" s="1" t="s">
        <v>21</v>
      </c>
      <c r="C6" s="1" t="s">
        <v>22</v>
      </c>
      <c r="D6" s="1" t="s">
        <v>23</v>
      </c>
      <c r="E6" s="1" t="s">
        <v>64</v>
      </c>
      <c r="F6" s="7" t="s">
        <v>24</v>
      </c>
      <c r="G6" s="3">
        <v>12</v>
      </c>
      <c r="H6" s="4">
        <v>290</v>
      </c>
      <c r="I6" s="6">
        <f t="shared" si="0"/>
        <v>3480</v>
      </c>
      <c r="J6" s="78">
        <f>INDEX(Tableau1[Qté Stock],MATCH(F6,Tableau1[Classe],0))-SUMIF($F$3:F6,F6,$H$3:H6)</f>
        <v>1355</v>
      </c>
    </row>
    <row r="7" spans="2:10" x14ac:dyDescent="0.25">
      <c r="B7" s="1" t="s">
        <v>25</v>
      </c>
      <c r="C7" s="1" t="s">
        <v>26</v>
      </c>
      <c r="D7" s="1" t="s">
        <v>27</v>
      </c>
      <c r="E7" s="1" t="s">
        <v>65</v>
      </c>
      <c r="F7" s="7" t="s">
        <v>28</v>
      </c>
      <c r="G7" s="3">
        <v>14.8</v>
      </c>
      <c r="H7" s="4">
        <v>300</v>
      </c>
      <c r="I7" s="6">
        <f t="shared" si="0"/>
        <v>4440</v>
      </c>
      <c r="J7" s="78">
        <f>INDEX(Tableau1[Qté Stock],MATCH(F7,Tableau1[Classe],0))-SUMIF($F$3:F7,F7,$H$3:H7)</f>
        <v>888</v>
      </c>
    </row>
    <row r="8" spans="2:10" x14ac:dyDescent="0.25">
      <c r="B8" s="1" t="s">
        <v>29</v>
      </c>
      <c r="C8" s="1" t="s">
        <v>30</v>
      </c>
      <c r="D8" s="1" t="s">
        <v>31</v>
      </c>
      <c r="E8" s="1" t="s">
        <v>66</v>
      </c>
      <c r="F8" s="7" t="s">
        <v>11</v>
      </c>
      <c r="G8" s="3">
        <v>28.1</v>
      </c>
      <c r="H8" s="4">
        <v>257</v>
      </c>
      <c r="I8" s="6">
        <f t="shared" si="0"/>
        <v>7221.7000000000007</v>
      </c>
      <c r="J8" s="78">
        <f>INDEX(Tableau1[Qté Stock],MATCH(F8,Tableau1[Classe],0))-SUMIF($F$3:F8,F8,$H$3:H8)</f>
        <v>444</v>
      </c>
    </row>
    <row r="9" spans="2:10" x14ac:dyDescent="0.25">
      <c r="B9" s="1" t="s">
        <v>32</v>
      </c>
      <c r="C9" s="1" t="s">
        <v>33</v>
      </c>
      <c r="D9" s="1" t="s">
        <v>34</v>
      </c>
      <c r="E9" s="1" t="s">
        <v>67</v>
      </c>
      <c r="F9" s="7" t="s">
        <v>24</v>
      </c>
      <c r="G9" s="3">
        <v>34</v>
      </c>
      <c r="H9" s="4">
        <v>602</v>
      </c>
      <c r="I9" s="6">
        <f t="shared" si="0"/>
        <v>20468</v>
      </c>
      <c r="J9" s="78">
        <f>INDEX(Tableau1[Qté Stock],MATCH(F9,Tableau1[Classe],0))-SUMIF($F$3:F9,F9,$H$3:H9)</f>
        <v>753</v>
      </c>
    </row>
    <row r="10" spans="2:10" x14ac:dyDescent="0.25">
      <c r="B10" s="1" t="s">
        <v>35</v>
      </c>
      <c r="C10" s="1" t="s">
        <v>36</v>
      </c>
      <c r="D10" s="1" t="s">
        <v>37</v>
      </c>
      <c r="E10" s="1" t="s">
        <v>68</v>
      </c>
      <c r="F10" s="7" t="s">
        <v>16</v>
      </c>
      <c r="G10" s="3">
        <v>23</v>
      </c>
      <c r="H10" s="4">
        <v>290</v>
      </c>
      <c r="I10" s="6">
        <f t="shared" si="0"/>
        <v>6670</v>
      </c>
      <c r="J10" s="78">
        <f>INDEX(Tableau1[Qté Stock],MATCH(F10,Tableau1[Classe],0))-SUMIF($F$3:F10,F10,$H$3:H10)</f>
        <v>369</v>
      </c>
    </row>
    <row r="11" spans="2:10" x14ac:dyDescent="0.25">
      <c r="B11" s="1" t="s">
        <v>38</v>
      </c>
      <c r="C11" s="1" t="s">
        <v>39</v>
      </c>
      <c r="D11" s="1" t="s">
        <v>40</v>
      </c>
      <c r="E11" s="1" t="s">
        <v>72</v>
      </c>
      <c r="F11" s="7" t="s">
        <v>63</v>
      </c>
      <c r="G11" s="3">
        <v>21.6</v>
      </c>
      <c r="H11" s="4">
        <v>234</v>
      </c>
      <c r="I11" s="6">
        <f t="shared" si="0"/>
        <v>5054.4000000000005</v>
      </c>
      <c r="J11" s="78">
        <f>INDEX(Tableau1[Qté Stock],MATCH(F11,Tableau1[Classe],0))-SUMIF($F$3:F11,F11,$H$3:H11)</f>
        <v>123</v>
      </c>
    </row>
    <row r="12" spans="2:10" x14ac:dyDescent="0.25">
      <c r="B12" s="1" t="s">
        <v>41</v>
      </c>
      <c r="C12" s="1" t="s">
        <v>42</v>
      </c>
      <c r="D12" s="1" t="s">
        <v>43</v>
      </c>
      <c r="E12" s="1" t="s">
        <v>77</v>
      </c>
      <c r="F12" s="7" t="s">
        <v>16</v>
      </c>
      <c r="G12" s="3">
        <v>18.2</v>
      </c>
      <c r="H12" s="4">
        <v>189</v>
      </c>
      <c r="I12" s="6">
        <f t="shared" si="0"/>
        <v>3439.7999999999997</v>
      </c>
      <c r="J12" s="78">
        <f>INDEX(Tableau1[Qté Stock],MATCH(F12,Tableau1[Classe],0))-SUMIF($F$3:F12,F12,$H$3:H12)</f>
        <v>180</v>
      </c>
    </row>
    <row r="13" spans="2:10" x14ac:dyDescent="0.25">
      <c r="B13" s="1" t="s">
        <v>38</v>
      </c>
      <c r="C13" s="1" t="s">
        <v>44</v>
      </c>
      <c r="D13" s="1" t="s">
        <v>45</v>
      </c>
      <c r="E13" s="1" t="s">
        <v>71</v>
      </c>
      <c r="F13" s="7" t="s">
        <v>24</v>
      </c>
      <c r="G13" s="3">
        <v>23.9</v>
      </c>
      <c r="H13" s="4">
        <v>432</v>
      </c>
      <c r="I13" s="6">
        <f t="shared" si="0"/>
        <v>10324.799999999999</v>
      </c>
      <c r="J13" s="78">
        <f>INDEX(Tableau1[Qté Stock],MATCH(F13,Tableau1[Classe],0))-SUMIF($F$3:F13,F13,$H$3:H13)</f>
        <v>321</v>
      </c>
    </row>
    <row r="14" spans="2:10" x14ac:dyDescent="0.25">
      <c r="B14" s="1" t="s">
        <v>49</v>
      </c>
      <c r="C14" s="1" t="s">
        <v>50</v>
      </c>
      <c r="D14" s="1" t="s">
        <v>51</v>
      </c>
      <c r="E14" s="1" t="s">
        <v>76</v>
      </c>
      <c r="F14" s="7" t="s">
        <v>28</v>
      </c>
      <c r="G14" s="3">
        <v>12.9</v>
      </c>
      <c r="H14" s="4">
        <v>188</v>
      </c>
      <c r="I14" s="6">
        <f t="shared" si="0"/>
        <v>2425.2000000000003</v>
      </c>
      <c r="J14" s="78">
        <f>INDEX(Tableau1[Qté Stock],MATCH(F14,Tableau1[Classe],0))-SUMIF($F$3:F14,F14,$H$3:H14)</f>
        <v>700</v>
      </c>
    </row>
    <row r="15" spans="2:10" x14ac:dyDescent="0.25">
      <c r="B15" s="1" t="s">
        <v>46</v>
      </c>
      <c r="C15" s="1" t="s">
        <v>47</v>
      </c>
      <c r="D15" s="1" t="s">
        <v>48</v>
      </c>
      <c r="E15" s="1" t="s">
        <v>70</v>
      </c>
      <c r="F15" s="7" t="s">
        <v>28</v>
      </c>
      <c r="G15" s="3">
        <v>5.5</v>
      </c>
      <c r="H15" s="4">
        <v>700</v>
      </c>
      <c r="I15" s="6">
        <f t="shared" si="0"/>
        <v>3850</v>
      </c>
      <c r="J15" s="78">
        <f>INDEX(Tableau1[Qté Stock],MATCH(F15,Tableau1[Classe],0))-SUMIF($F$3:F15,F15,$H$3:H15)</f>
        <v>0</v>
      </c>
    </row>
    <row r="16" spans="2:10" x14ac:dyDescent="0.25">
      <c r="B16" s="1" t="s">
        <v>53</v>
      </c>
      <c r="C16" s="1" t="s">
        <v>52</v>
      </c>
      <c r="D16" s="1" t="s">
        <v>37</v>
      </c>
      <c r="E16" s="1" t="s">
        <v>75</v>
      </c>
      <c r="F16" s="7" t="s">
        <v>11</v>
      </c>
      <c r="G16" s="3">
        <v>14</v>
      </c>
      <c r="H16" s="4">
        <v>444</v>
      </c>
      <c r="I16" s="6">
        <f t="shared" si="0"/>
        <v>6216</v>
      </c>
      <c r="J16" s="78">
        <f>INDEX(Tableau1[Qté Stock],MATCH(F16,Tableau1[Classe],0))-SUMIF($F$3:F16,F16,$H$3:H16)</f>
        <v>0</v>
      </c>
    </row>
    <row r="17" spans="2:10" x14ac:dyDescent="0.25">
      <c r="B17" s="1" t="s">
        <v>54</v>
      </c>
      <c r="C17" s="1" t="s">
        <v>55</v>
      </c>
      <c r="D17" s="1" t="s">
        <v>56</v>
      </c>
      <c r="E17" s="1" t="s">
        <v>69</v>
      </c>
      <c r="F17" s="7" t="s">
        <v>63</v>
      </c>
      <c r="G17" s="3">
        <v>18.8</v>
      </c>
      <c r="H17" s="4">
        <v>123</v>
      </c>
      <c r="I17" s="6">
        <f t="shared" si="0"/>
        <v>2312.4</v>
      </c>
      <c r="J17" s="78">
        <f>INDEX(Tableau1[Qté Stock],MATCH(F17,Tableau1[Classe],0))-SUMIF($F$3:F17,F17,$H$3:H17)</f>
        <v>0</v>
      </c>
    </row>
    <row r="18" spans="2:10" x14ac:dyDescent="0.25">
      <c r="B18" s="1" t="s">
        <v>57</v>
      </c>
      <c r="C18" s="1" t="s">
        <v>58</v>
      </c>
      <c r="D18" s="1" t="s">
        <v>59</v>
      </c>
      <c r="E18" s="1" t="s">
        <v>74</v>
      </c>
      <c r="F18" s="7" t="s">
        <v>24</v>
      </c>
      <c r="G18" s="3">
        <v>27</v>
      </c>
      <c r="H18" s="4">
        <v>321</v>
      </c>
      <c r="I18" s="6">
        <f t="shared" si="0"/>
        <v>8667</v>
      </c>
      <c r="J18" s="78">
        <f>INDEX(Tableau1[Qté Stock],MATCH(F18,Tableau1[Classe],0))-SUMIF($F$3:F18,F18,$H$3:H18)</f>
        <v>0</v>
      </c>
    </row>
    <row r="19" spans="2:10" x14ac:dyDescent="0.25">
      <c r="B19" s="1" t="s">
        <v>60</v>
      </c>
      <c r="C19" s="1" t="s">
        <v>61</v>
      </c>
      <c r="D19" s="1" t="s">
        <v>62</v>
      </c>
      <c r="E19" s="1" t="s">
        <v>73</v>
      </c>
      <c r="F19" s="7" t="s">
        <v>16</v>
      </c>
      <c r="G19" s="3">
        <v>3.9</v>
      </c>
      <c r="H19" s="4">
        <v>180</v>
      </c>
      <c r="I19" s="6">
        <f t="shared" si="0"/>
        <v>702</v>
      </c>
      <c r="J19" s="82">
        <f>INDEX(Tableau1[Qté Stock],MATCH(F19,Tableau1[Classe],0))-SUMIF($F$3:F19,F19,$H$3:H19)</f>
        <v>0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Walter MOULIOM</dc:creator>
  <cp:lastModifiedBy>JoDan</cp:lastModifiedBy>
  <dcterms:created xsi:type="dcterms:W3CDTF">2022-04-10T06:25:00Z</dcterms:created>
  <dcterms:modified xsi:type="dcterms:W3CDTF">2022-04-10T08:58:29Z</dcterms:modified>
</cp:coreProperties>
</file>