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tables/table3.xml" ContentType="application/vnd.openxmlformats-officedocument.spreadsheetml.tab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4.xml" ContentType="application/vnd.openxmlformats-officedocument.drawing+xml"/>
  <Override PartName="/xl/tables/table4.xml" ContentType="application/vnd.openxmlformats-officedocument.spreadsheetml.tab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5.xml" ContentType="application/vnd.openxmlformats-officedocument.drawing+xml"/>
  <Override PartName="/xl/tables/table5.xml" ContentType="application/vnd.openxmlformats-officedocument.spreadsheetml.tab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6.xml" ContentType="application/vnd.openxmlformats-officedocument.drawing+xml"/>
  <Override PartName="/xl/tables/table6.xml" ContentType="application/vnd.openxmlformats-officedocument.spreadsheetml.tab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7.xml" ContentType="application/vnd.openxmlformats-officedocument.drawing+xml"/>
  <Override PartName="/xl/tables/table7.xml" ContentType="application/vnd.openxmlformats-officedocument.spreadsheetml.tab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drawings/drawing8.xml" ContentType="application/vnd.openxmlformats-officedocument.drawing+xml"/>
  <Override PartName="/xl/tables/table8.xml" ContentType="application/vnd.openxmlformats-officedocument.spreadsheetml.tab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drawings/drawing9.xml" ContentType="application/vnd.openxmlformats-officedocument.drawing+xml"/>
  <Override PartName="/xl/tables/table9.xml" ContentType="application/vnd.openxmlformats-officedocument.spreadsheetml.tab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drawings/drawing10.xml" ContentType="application/vnd.openxmlformats-officedocument.drawing+xml"/>
  <Override PartName="/xl/tables/table10.xml" ContentType="application/vnd.openxmlformats-officedocument.spreadsheetml.tab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drawings/drawing11.xml" ContentType="application/vnd.openxmlformats-officedocument.drawing+xml"/>
  <Override PartName="/xl/tables/table11.xml" ContentType="application/vnd.openxmlformats-officedocument.spreadsheetml.table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drawings/drawing12.xml" ContentType="application/vnd.openxmlformats-officedocument.drawing+xml"/>
  <Override PartName="/xl/tables/table12.xml" ContentType="application/vnd.openxmlformats-officedocument.spreadsheetml.tab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tables/table13.xml" ContentType="application/vnd.openxmlformats-officedocument.spreadsheetml.table+xml"/>
  <Override PartName="/xl/drawings/drawing13.xml" ContentType="application/vnd.openxmlformats-officedocument.drawing+xml"/>
  <Override PartName="/xl/slicers/slicer1.xml" ContentType="application/vnd.ms-excel.slicer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charts/chart15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 codeName="ThisWorkbook"/>
  <mc:AlternateContent xmlns:mc="http://schemas.openxmlformats.org/markup-compatibility/2006">
    <mc:Choice Requires="x15">
      <x15ac:absPath xmlns:x15ac="http://schemas.microsoft.com/office/spreadsheetml/2010/11/ac" url="F:\Users\JoDan\Downloads\"/>
    </mc:Choice>
  </mc:AlternateContent>
  <xr:revisionPtr revIDLastSave="0" documentId="8_{5EC94871-5192-4442-AA47-932970F085E6}" xr6:coauthVersionLast="47" xr6:coauthVersionMax="47" xr10:uidLastSave="{00000000-0000-0000-0000-000000000000}"/>
  <bookViews>
    <workbookView xWindow="-108" yWindow="-108" windowWidth="23256" windowHeight="12576" tabRatio="731" activeTab="1" xr2:uid="{00000000-000D-0000-FFFF-FFFF00000000}"/>
  </bookViews>
  <sheets>
    <sheet name="JANV" sheetId="31" r:id="rId1"/>
    <sheet name="FEV" sheetId="27" r:id="rId2"/>
    <sheet name="MARS" sheetId="32" r:id="rId3"/>
    <sheet name="AVRIL" sheetId="33" r:id="rId4"/>
    <sheet name="MAI" sheetId="34" r:id="rId5"/>
    <sheet name="JUIN" sheetId="35" r:id="rId6"/>
    <sheet name="JUILLET" sheetId="36" r:id="rId7"/>
    <sheet name="AOUT" sheetId="37" r:id="rId8"/>
    <sheet name="SEPTEMBRE" sheetId="38" r:id="rId9"/>
    <sheet name="OCTOBRE" sheetId="39" r:id="rId10"/>
    <sheet name="NOVEMBRE" sheetId="40" r:id="rId11"/>
    <sheet name="DECEMBRE" sheetId="41" r:id="rId12"/>
    <sheet name="DATA" sheetId="2" r:id="rId13"/>
    <sheet name="Synthese" sheetId="13" r:id="rId14"/>
  </sheets>
  <definedNames>
    <definedName name="Segment_Machine">#N/A</definedName>
    <definedName name="_xlnm.Print_Area" localSheetId="7">AOUT!$B$2:$L$39</definedName>
    <definedName name="_xlnm.Print_Area" localSheetId="3">AVRIL!$B$2:$AA$44</definedName>
    <definedName name="_xlnm.Print_Area" localSheetId="11">DECEMBRE!$B$2:$L$39</definedName>
    <definedName name="_xlnm.Print_Area" localSheetId="1">FEV!$B$2:$L$39</definedName>
    <definedName name="_xlnm.Print_Area" localSheetId="0">JANV!$B$2:$O$43</definedName>
    <definedName name="_xlnm.Print_Area" localSheetId="6">JUILLET!$B$2:$L$39</definedName>
    <definedName name="_xlnm.Print_Area" localSheetId="5">JUIN!$B$2:$L$39</definedName>
    <definedName name="_xlnm.Print_Area" localSheetId="4">MAI!$B$2:$L$39</definedName>
    <definedName name="_xlnm.Print_Area" localSheetId="2">MARS!$B$2:$L$39</definedName>
    <definedName name="_xlnm.Print_Area" localSheetId="10">NOVEMBRE!$B$2:$L$39</definedName>
    <definedName name="_xlnm.Print_Area" localSheetId="9">OCTOBRE!$A$1:$N$46</definedName>
    <definedName name="_xlnm.Print_Area" localSheetId="8">SEPTEMBRE!$B$2:$L$39</definedName>
  </definedNames>
  <calcPr calcId="191029"/>
  <pivotCaches>
    <pivotCache cacheId="12" r:id="rId15"/>
  </pivotCaches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16"/>
      </x15:slicerCaches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" i="27" l="1"/>
  <c r="G38" i="41"/>
  <c r="G38" i="40"/>
  <c r="G38" i="39"/>
  <c r="G38" i="38"/>
  <c r="G38" i="37"/>
  <c r="H38" i="36"/>
  <c r="G38" i="35"/>
  <c r="H38" i="34"/>
  <c r="G38" i="33"/>
  <c r="G38" i="32"/>
  <c r="G38" i="27"/>
  <c r="H19" i="2"/>
  <c r="F12" i="2"/>
  <c r="D11" i="2"/>
  <c r="F20" i="2"/>
  <c r="G9" i="2"/>
  <c r="I13" i="2"/>
  <c r="L22" i="2"/>
  <c r="H7" i="2"/>
  <c r="F16" i="2"/>
  <c r="D16" i="2"/>
  <c r="I21" i="2"/>
  <c r="K14" i="2"/>
  <c r="F9" i="2"/>
  <c r="K17" i="2"/>
  <c r="K9" i="2"/>
  <c r="E7" i="2"/>
  <c r="I9" i="2"/>
  <c r="I22" i="2"/>
  <c r="E8" i="2"/>
  <c r="L14" i="2"/>
  <c r="M12" i="2"/>
  <c r="M14" i="2"/>
  <c r="M7" i="2"/>
  <c r="L11" i="2"/>
  <c r="L20" i="2"/>
  <c r="G13" i="2"/>
  <c r="K21" i="2"/>
  <c r="K8" i="2"/>
  <c r="L15" i="2"/>
  <c r="D17" i="2"/>
  <c r="K10" i="2"/>
  <c r="J21" i="2"/>
  <c r="I11" i="2"/>
  <c r="K18" i="2"/>
  <c r="I19" i="2"/>
  <c r="J9" i="2"/>
  <c r="H13" i="2"/>
  <c r="L19" i="2"/>
  <c r="F10" i="2"/>
  <c r="J20" i="2"/>
  <c r="K12" i="2"/>
  <c r="I12" i="2"/>
  <c r="E9" i="2"/>
  <c r="G18" i="2"/>
  <c r="D20" i="2"/>
  <c r="D7" i="2"/>
  <c r="K22" i="2"/>
  <c r="D10" i="2"/>
  <c r="J12" i="2"/>
  <c r="I8" i="2"/>
  <c r="F14" i="2"/>
  <c r="L12" i="2"/>
  <c r="G17" i="2"/>
  <c r="F13" i="2"/>
  <c r="J18" i="2"/>
  <c r="F19" i="2"/>
  <c r="M13" i="2"/>
  <c r="L8" i="2"/>
  <c r="F17" i="2"/>
  <c r="K16" i="2"/>
  <c r="I16" i="2"/>
  <c r="E15" i="2"/>
  <c r="M20" i="2"/>
  <c r="E17" i="2"/>
  <c r="M10" i="2"/>
  <c r="E18" i="2"/>
  <c r="L21" i="2"/>
  <c r="K15" i="2"/>
  <c r="E10" i="2"/>
  <c r="M21" i="2"/>
  <c r="J22" i="2"/>
  <c r="D19" i="2"/>
  <c r="F18" i="2"/>
  <c r="L13" i="2"/>
  <c r="J11" i="2"/>
  <c r="K19" i="2"/>
  <c r="J14" i="2"/>
  <c r="J15" i="2"/>
  <c r="L18" i="2"/>
  <c r="F11" i="2"/>
  <c r="I14" i="2"/>
  <c r="J8" i="2"/>
  <c r="E22" i="2"/>
  <c r="H20" i="2"/>
  <c r="E20" i="2"/>
  <c r="I17" i="2"/>
  <c r="I10" i="2"/>
  <c r="J10" i="2"/>
  <c r="F22" i="2"/>
  <c r="M16" i="2"/>
  <c r="K11" i="2"/>
  <c r="M19" i="2"/>
  <c r="F15" i="2"/>
  <c r="H18" i="2"/>
  <c r="I7" i="2"/>
  <c r="J7" i="2"/>
  <c r="M11" i="2"/>
  <c r="D18" i="2"/>
  <c r="D9" i="2"/>
  <c r="E14" i="2"/>
  <c r="D14" i="2"/>
  <c r="E11" i="2"/>
  <c r="F8" i="2"/>
  <c r="J19" i="2"/>
  <c r="H8" i="2"/>
  <c r="G22" i="2"/>
  <c r="H16" i="2"/>
  <c r="I15" i="2"/>
  <c r="D21" i="2"/>
  <c r="G15" i="2"/>
  <c r="M8" i="2"/>
  <c r="M15" i="2"/>
  <c r="G10" i="2"/>
  <c r="H9" i="2"/>
  <c r="F21" i="2"/>
  <c r="F7" i="2"/>
  <c r="E16" i="2"/>
  <c r="D15" i="2"/>
  <c r="G20" i="2"/>
  <c r="H15" i="2"/>
  <c r="M9" i="2"/>
  <c r="J16" i="2"/>
  <c r="H22" i="2"/>
  <c r="G21" i="2"/>
  <c r="K7" i="2"/>
  <c r="G8" i="2"/>
  <c r="E13" i="2"/>
  <c r="D8" i="2"/>
  <c r="D13" i="2"/>
  <c r="G16" i="2"/>
  <c r="H10" i="2"/>
  <c r="I18" i="2"/>
  <c r="H17" i="2"/>
  <c r="H12" i="2"/>
  <c r="H21" i="2"/>
  <c r="E12" i="2"/>
  <c r="J17" i="2"/>
  <c r="D22" i="2"/>
  <c r="L7" i="2"/>
  <c r="M22" i="2"/>
  <c r="E21" i="2"/>
  <c r="K13" i="2"/>
  <c r="G7" i="2"/>
  <c r="G11" i="2"/>
  <c r="M17" i="2"/>
  <c r="G19" i="2"/>
  <c r="G14" i="2"/>
  <c r="L17" i="2"/>
  <c r="H11" i="2"/>
  <c r="J13" i="2"/>
  <c r="G12" i="2"/>
  <c r="K20" i="2"/>
  <c r="I20" i="2"/>
  <c r="L9" i="2"/>
  <c r="L16" i="2"/>
  <c r="H14" i="2"/>
  <c r="E19" i="2"/>
  <c r="D12" i="2"/>
  <c r="M18" i="2"/>
  <c r="L10" i="2"/>
  <c r="F38" i="31" l="1"/>
  <c r="B21" i="2"/>
  <c r="C15" i="2"/>
  <c r="B22" i="2"/>
  <c r="B12" i="2"/>
  <c r="C19" i="2"/>
  <c r="B19" i="2"/>
  <c r="C9" i="2"/>
  <c r="B15" i="2"/>
  <c r="C16" i="2"/>
  <c r="B10" i="2"/>
  <c r="C11" i="2"/>
  <c r="C14" i="2"/>
  <c r="B17" i="2"/>
  <c r="C10" i="2"/>
  <c r="C8" i="2"/>
  <c r="C20" i="2"/>
  <c r="B14" i="2"/>
  <c r="B20" i="2"/>
  <c r="C22" i="2"/>
  <c r="B7" i="2"/>
  <c r="C21" i="2"/>
  <c r="C18" i="2"/>
  <c r="C17" i="2"/>
  <c r="B11" i="2"/>
  <c r="C12" i="2"/>
  <c r="B16" i="2"/>
  <c r="B8" i="2"/>
  <c r="B9" i="2"/>
  <c r="C7" i="2"/>
  <c r="B18" i="2"/>
  <c r="C13" i="2"/>
  <c r="B13" i="2"/>
  <c r="N7" i="2" l="1"/>
  <c r="M3" i="2"/>
  <c r="L3" i="2"/>
  <c r="K3" i="2"/>
  <c r="J3" i="2"/>
  <c r="I3" i="2"/>
  <c r="H3" i="2"/>
  <c r="G3" i="2"/>
  <c r="F3" i="2"/>
  <c r="E3" i="2"/>
  <c r="D3" i="2"/>
  <c r="C3" i="2"/>
  <c r="B3" i="2"/>
  <c r="G36" i="41" l="1"/>
  <c r="G37" i="41" s="1"/>
  <c r="G39" i="41" s="1"/>
  <c r="G36" i="40"/>
  <c r="G37" i="40" s="1"/>
  <c r="G39" i="40" s="1"/>
  <c r="G36" i="39"/>
  <c r="G37" i="39" s="1"/>
  <c r="G39" i="39" s="1"/>
  <c r="G36" i="38"/>
  <c r="G37" i="38" s="1"/>
  <c r="G39" i="38" s="1"/>
  <c r="G36" i="37"/>
  <c r="G37" i="37" s="1"/>
  <c r="G39" i="37" s="1"/>
  <c r="H36" i="36"/>
  <c r="H37" i="36" s="1"/>
  <c r="H39" i="36" s="1"/>
  <c r="G36" i="35"/>
  <c r="G37" i="35" s="1"/>
  <c r="G39" i="35" s="1"/>
  <c r="H36" i="34"/>
  <c r="H37" i="34" s="1"/>
  <c r="H39" i="34" s="1"/>
  <c r="G36" i="33"/>
  <c r="G37" i="33" s="1"/>
  <c r="G39" i="33" s="1"/>
  <c r="G36" i="32"/>
  <c r="G36" i="27"/>
  <c r="F36" i="31"/>
  <c r="F37" i="31" s="1"/>
  <c r="F39" i="31" s="1"/>
  <c r="G37" i="32" l="1"/>
  <c r="G39" i="32" s="1"/>
  <c r="D30" i="2" s="1"/>
  <c r="G37" i="27"/>
  <c r="G39" i="27" s="1"/>
  <c r="C30" i="2" s="1"/>
  <c r="H30" i="2"/>
  <c r="G30" i="2"/>
  <c r="I30" i="2"/>
  <c r="J30" i="2"/>
  <c r="L30" i="2"/>
  <c r="N18" i="2"/>
  <c r="N17" i="2"/>
  <c r="N15" i="2"/>
  <c r="N16" i="2"/>
  <c r="N22" i="2"/>
  <c r="N12" i="2"/>
  <c r="N14" i="2"/>
  <c r="N19" i="2"/>
  <c r="N13" i="2"/>
  <c r="N11" i="2"/>
  <c r="N10" i="2"/>
  <c r="N9" i="2"/>
  <c r="N21" i="2"/>
  <c r="N20" i="2"/>
  <c r="N8" i="2"/>
  <c r="K30" i="2"/>
  <c r="F30" i="2"/>
  <c r="M30" i="2"/>
  <c r="B30" i="2"/>
  <c r="E30" i="2"/>
</calcChain>
</file>

<file path=xl/sharedStrings.xml><?xml version="1.0" encoding="utf-8"?>
<sst xmlns="http://schemas.openxmlformats.org/spreadsheetml/2006/main" count="197" uniqueCount="75">
  <si>
    <t>Date</t>
  </si>
  <si>
    <t>machine</t>
  </si>
  <si>
    <t>détail</t>
  </si>
  <si>
    <t>avril</t>
  </si>
  <si>
    <t>mai</t>
  </si>
  <si>
    <t>juin</t>
  </si>
  <si>
    <t>aout</t>
  </si>
  <si>
    <t>septembre</t>
  </si>
  <si>
    <t>octobre</t>
  </si>
  <si>
    <t>janv</t>
  </si>
  <si>
    <t>fev</t>
  </si>
  <si>
    <t>novembre</t>
  </si>
  <si>
    <t xml:space="preserve">COMPTEUR SOUFFLEUSES ( PRIS LE DERNIER JOUR DU MOIS) = </t>
  </si>
  <si>
    <t>DISPONIBILITE =</t>
  </si>
  <si>
    <t>c'est  moyenne de temps entre 2 pannes</t>
  </si>
  <si>
    <t>c'est le temps moyen de dépannage d'une machine</t>
  </si>
  <si>
    <t xml:space="preserve">TOTAL OUVERTURE LIGNE EN HEURES =  </t>
  </si>
  <si>
    <t>Imeca</t>
  </si>
  <si>
    <t>Salle des eaux</t>
  </si>
  <si>
    <t>Combi</t>
  </si>
  <si>
    <t>Laser</t>
  </si>
  <si>
    <t>Checkmat</t>
  </si>
  <si>
    <t>Etiqueteuse 34</t>
  </si>
  <si>
    <t>Etiqueteuse 35</t>
  </si>
  <si>
    <t>Fardeleuse</t>
  </si>
  <si>
    <t>Surfilmeuse</t>
  </si>
  <si>
    <t>Poigneteuse</t>
  </si>
  <si>
    <t>Palettiseur</t>
  </si>
  <si>
    <t>Bema TU</t>
  </si>
  <si>
    <t>Bema LS</t>
  </si>
  <si>
    <t>Segepar</t>
  </si>
  <si>
    <t>Conv BTES</t>
  </si>
  <si>
    <t>Conv Pack</t>
  </si>
  <si>
    <t xml:space="preserve">% de chance que la ligne soit disponible a un intant T </t>
  </si>
  <si>
    <t xml:space="preserve">compteur decembre n-1 = </t>
  </si>
  <si>
    <t>MTBF fevrier =</t>
  </si>
  <si>
    <t xml:space="preserve">MTTR fevrier = </t>
  </si>
  <si>
    <t>Nombre d'heure de panne mensuel</t>
  </si>
  <si>
    <t>mars</t>
  </si>
  <si>
    <t>juilliet</t>
  </si>
  <si>
    <t>decembre</t>
  </si>
  <si>
    <t>Machine</t>
  </si>
  <si>
    <t>compteur combi :</t>
  </si>
  <si>
    <t>total année</t>
  </si>
  <si>
    <t>disponibilité</t>
  </si>
  <si>
    <t xml:space="preserve">NOMBRE D'HEURES DE PANNE SUR MACHINE(S) SUR UN AN </t>
  </si>
  <si>
    <t>MTBF MARS =</t>
  </si>
  <si>
    <t xml:space="preserve">MTTR MARS = </t>
  </si>
  <si>
    <t>MTBF AVRIL =</t>
  </si>
  <si>
    <t xml:space="preserve">MTTR AVRIL = </t>
  </si>
  <si>
    <t>MTBF MAI =</t>
  </si>
  <si>
    <t xml:space="preserve">MTTR MAI = </t>
  </si>
  <si>
    <t>MTBF JUIN =</t>
  </si>
  <si>
    <t xml:space="preserve">MTTR JUIN = </t>
  </si>
  <si>
    <t xml:space="preserve">MTTR JUILLET = </t>
  </si>
  <si>
    <t>MTBF JUILLET =</t>
  </si>
  <si>
    <t>MTBF AOUT =</t>
  </si>
  <si>
    <t xml:space="preserve">MTTR AOUT = </t>
  </si>
  <si>
    <t>MTBF SEPTEMBRE =</t>
  </si>
  <si>
    <t xml:space="preserve">MTTR SEPTEMBRE = </t>
  </si>
  <si>
    <t>MTBF OCTOBRE =</t>
  </si>
  <si>
    <t xml:space="preserve">MTTR OCTOBRE = </t>
  </si>
  <si>
    <t>MTBF NOVEMBRE =</t>
  </si>
  <si>
    <t xml:space="preserve">MTTR NOVEMBRE = </t>
  </si>
  <si>
    <t>MTBF DECEMBRE =</t>
  </si>
  <si>
    <t xml:space="preserve">MTTR DECEMBRE = </t>
  </si>
  <si>
    <t>durée en Hrs</t>
  </si>
  <si>
    <t>MDP dévérouillage</t>
  </si>
  <si>
    <t>perte étiquette sabot, voir BT28562</t>
  </si>
  <si>
    <t>vis cassé sur pince prise housse</t>
  </si>
  <si>
    <t>vfzv</t>
  </si>
  <si>
    <t>g</t>
  </si>
  <si>
    <t>Étiquettes de lignes</t>
  </si>
  <si>
    <t>Total général</t>
  </si>
  <si>
    <t>Somme de durée en Hrs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</si>
</sst>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/mm/yy;@"/>
    <numFmt numFmtId="165" formatCode="0;;"/>
    <numFmt numFmtId="166" formatCode="0;\-0;;@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14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16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NumberFormat="1" applyAlignment="1">
      <alignment horizontal="center" vertical="center" wrapText="1"/>
    </xf>
    <xf numFmtId="0" fontId="0" fillId="0" borderId="0" xfId="0" applyNumberFormat="1"/>
    <xf numFmtId="0" fontId="0" fillId="0" borderId="0" xfId="0" applyAlignment="1">
      <alignment horizontal="right"/>
    </xf>
    <xf numFmtId="0" fontId="0" fillId="0" borderId="0" xfId="0" applyBorder="1"/>
    <xf numFmtId="0" fontId="0" fillId="0" borderId="0" xfId="0" applyBorder="1" applyAlignment="1">
      <alignment horizontal="center"/>
    </xf>
    <xf numFmtId="2" fontId="0" fillId="0" borderId="0" xfId="0" applyNumberFormat="1" applyBorder="1" applyAlignment="1">
      <alignment horizontal="center"/>
    </xf>
    <xf numFmtId="2" fontId="0" fillId="0" borderId="0" xfId="0" applyNumberFormat="1" applyBorder="1"/>
    <xf numFmtId="0" fontId="0" fillId="0" borderId="0" xfId="0" applyBorder="1" applyAlignment="1">
      <alignment horizontal="right"/>
    </xf>
    <xf numFmtId="0" fontId="0" fillId="0" borderId="0" xfId="0" applyFill="1" applyBorder="1"/>
    <xf numFmtId="166" fontId="0" fillId="0" borderId="0" xfId="0" applyNumberFormat="1" applyBorder="1" applyAlignment="1">
      <alignment horizontal="center"/>
    </xf>
    <xf numFmtId="0" fontId="0" fillId="0" borderId="2" xfId="0" applyBorder="1"/>
    <xf numFmtId="2" fontId="0" fillId="0" borderId="3" xfId="0" applyNumberFormat="1" applyBorder="1"/>
    <xf numFmtId="2" fontId="0" fillId="0" borderId="4" xfId="0" applyNumberFormat="1" applyBorder="1"/>
    <xf numFmtId="2" fontId="0" fillId="0" borderId="5" xfId="0" applyNumberFormat="1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2" fillId="3" borderId="1" xfId="0" applyFont="1" applyFill="1" applyBorder="1"/>
    <xf numFmtId="0" fontId="4" fillId="0" borderId="0" xfId="0" applyFont="1"/>
    <xf numFmtId="0" fontId="0" fillId="0" borderId="6" xfId="0" applyNumberFormat="1" applyBorder="1"/>
    <xf numFmtId="0" fontId="0" fillId="0" borderId="7" xfId="0" applyBorder="1"/>
    <xf numFmtId="0" fontId="0" fillId="0" borderId="8" xfId="0" applyBorder="1"/>
    <xf numFmtId="164" fontId="0" fillId="0" borderId="9" xfId="0" applyNumberFormat="1" applyBorder="1" applyAlignment="1">
      <alignment horizontal="center"/>
    </xf>
    <xf numFmtId="0" fontId="0" fillId="0" borderId="10" xfId="0" applyBorder="1"/>
    <xf numFmtId="0" fontId="0" fillId="0" borderId="9" xfId="0" applyBorder="1"/>
    <xf numFmtId="0" fontId="1" fillId="0" borderId="0" xfId="0" applyFont="1" applyBorder="1" applyAlignment="1">
      <alignment horizontal="right"/>
    </xf>
    <xf numFmtId="0" fontId="2" fillId="0" borderId="0" xfId="0" applyFont="1" applyBorder="1" applyAlignment="1">
      <alignment horizontal="center"/>
    </xf>
    <xf numFmtId="0" fontId="3" fillId="0" borderId="0" xfId="0" applyFont="1" applyBorder="1" applyAlignment="1">
      <alignment horizontal="right"/>
    </xf>
    <xf numFmtId="0" fontId="0" fillId="0" borderId="9" xfId="0" applyBorder="1" applyAlignment="1">
      <alignment horizontal="right"/>
    </xf>
    <xf numFmtId="2" fontId="2" fillId="0" borderId="0" xfId="0" applyNumberFormat="1" applyFont="1" applyBorder="1" applyAlignment="1">
      <alignment horizontal="center"/>
    </xf>
    <xf numFmtId="164" fontId="1" fillId="0" borderId="0" xfId="0" applyNumberFormat="1" applyFont="1" applyBorder="1" applyAlignment="1">
      <alignment horizontal="right"/>
    </xf>
    <xf numFmtId="2" fontId="2" fillId="2" borderId="0" xfId="0" applyNumberFormat="1" applyFont="1" applyFill="1" applyBorder="1" applyAlignment="1">
      <alignment horizontal="center"/>
    </xf>
    <xf numFmtId="0" fontId="0" fillId="0" borderId="11" xfId="0" applyNumberFormat="1" applyBorder="1"/>
    <xf numFmtId="0" fontId="0" fillId="0" borderId="12" xfId="0" applyBorder="1"/>
    <xf numFmtId="0" fontId="0" fillId="0" borderId="13" xfId="0" applyBorder="1"/>
    <xf numFmtId="0" fontId="0" fillId="0" borderId="6" xfId="0" applyBorder="1"/>
    <xf numFmtId="0" fontId="1" fillId="0" borderId="0" xfId="0" applyFont="1" applyBorder="1" applyAlignment="1">
      <alignment horizontal="left"/>
    </xf>
    <xf numFmtId="164" fontId="1" fillId="0" borderId="0" xfId="0" applyNumberFormat="1" applyFont="1" applyBorder="1" applyAlignment="1">
      <alignment horizontal="left"/>
    </xf>
    <xf numFmtId="0" fontId="0" fillId="0" borderId="11" xfId="0" applyBorder="1"/>
    <xf numFmtId="0" fontId="0" fillId="0" borderId="0" xfId="0" applyBorder="1" applyAlignment="1">
      <alignment horizontal="right" vertical="center"/>
    </xf>
    <xf numFmtId="0" fontId="1" fillId="0" borderId="0" xfId="0" applyFont="1" applyBorder="1" applyAlignment="1">
      <alignment horizontal="right" vertical="center"/>
    </xf>
    <xf numFmtId="0" fontId="3" fillId="0" borderId="0" xfId="0" applyFont="1" applyBorder="1" applyAlignment="1">
      <alignment horizontal="right" vertical="center"/>
    </xf>
    <xf numFmtId="164" fontId="1" fillId="0" borderId="0" xfId="0" applyNumberFormat="1" applyFont="1" applyBorder="1" applyAlignment="1">
      <alignment horizontal="right" vertical="center"/>
    </xf>
    <xf numFmtId="164" fontId="0" fillId="0" borderId="0" xfId="0" applyNumberForma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NumberFormat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0" fillId="0" borderId="0" xfId="0" applyNumberFormat="1" applyBorder="1" applyAlignment="1" applyProtection="1">
      <alignment horizontal="center"/>
      <protection locked="0"/>
    </xf>
    <xf numFmtId="0" fontId="2" fillId="0" borderId="0" xfId="0" applyFont="1" applyBorder="1" applyAlignment="1" applyProtection="1">
      <alignment horizontal="center"/>
      <protection locked="0"/>
    </xf>
    <xf numFmtId="164" fontId="0" fillId="0" borderId="0" xfId="0" applyNumberFormat="1" applyAlignment="1" applyProtection="1">
      <alignment horizontal="center"/>
      <protection locked="0"/>
    </xf>
    <xf numFmtId="0" fontId="0" fillId="0" borderId="0" xfId="0" applyNumberFormat="1" applyProtection="1">
      <protection locked="0"/>
    </xf>
    <xf numFmtId="0" fontId="0" fillId="0" borderId="0" xfId="0" applyBorder="1" applyProtection="1"/>
    <xf numFmtId="0" fontId="0" fillId="0" borderId="0" xfId="0" applyFill="1" applyBorder="1" applyProtection="1"/>
    <xf numFmtId="165" fontId="0" fillId="0" borderId="0" xfId="0" applyNumberFormat="1" applyBorder="1" applyProtection="1"/>
    <xf numFmtId="166" fontId="0" fillId="0" borderId="0" xfId="0" applyNumberFormat="1" applyBorder="1" applyAlignment="1" applyProtection="1">
      <alignment horizontal="center"/>
    </xf>
    <xf numFmtId="0" fontId="0" fillId="0" borderId="0" xfId="0" pivotButton="1"/>
    <xf numFmtId="0" fontId="0" fillId="0" borderId="0" xfId="0" applyAlignment="1">
      <alignment horizontal="left"/>
    </xf>
  </cellXfs>
  <cellStyles count="1">
    <cellStyle name="Normal" xfId="0" builtinId="0"/>
  </cellStyles>
  <dxfs count="76">
    <dxf>
      <numFmt numFmtId="166" formatCode="0;\-0;;@"/>
      <alignment horizontal="center" vertical="bottom" textRotation="0" wrapText="0" indent="0" justifyLastLine="0" shrinkToFit="0" readingOrder="0"/>
      <protection locked="1" hidden="0"/>
    </dxf>
    <dxf>
      <numFmt numFmtId="165" formatCode="0;;"/>
      <alignment horizontal="center" vertical="bottom" textRotation="0" wrapText="0" indent="0" justifyLastLine="0" shrinkToFit="0" readingOrder="0"/>
      <protection locked="1" hidden="0"/>
    </dxf>
    <dxf>
      <numFmt numFmtId="165" formatCode="0;;"/>
      <alignment horizontal="center" vertical="bottom" textRotation="0" wrapText="0" indent="0" justifyLastLine="0" shrinkToFit="0" readingOrder="0"/>
      <protection locked="1" hidden="0"/>
    </dxf>
    <dxf>
      <numFmt numFmtId="165" formatCode="0;;"/>
      <alignment horizontal="center" vertical="bottom" textRotation="0" wrapText="0" indent="0" justifyLastLine="0" shrinkToFit="0" readingOrder="0"/>
      <protection locked="1" hidden="0"/>
    </dxf>
    <dxf>
      <numFmt numFmtId="165" formatCode="0;;"/>
      <alignment horizontal="center" vertical="bottom" textRotation="0" wrapText="0" indent="0" justifyLastLine="0" shrinkToFit="0" readingOrder="0"/>
      <protection locked="1" hidden="0"/>
    </dxf>
    <dxf>
      <numFmt numFmtId="165" formatCode="0;;"/>
      <alignment horizontal="center" vertical="bottom" textRotation="0" wrapText="0" indent="0" justifyLastLine="0" shrinkToFit="0" readingOrder="0"/>
      <protection locked="1" hidden="0"/>
    </dxf>
    <dxf>
      <numFmt numFmtId="165" formatCode="0;;"/>
      <alignment horizontal="center" vertical="bottom" textRotation="0" wrapText="0" indent="0" justifyLastLine="0" shrinkToFit="0" readingOrder="0"/>
      <protection locked="1" hidden="0"/>
    </dxf>
    <dxf>
      <numFmt numFmtId="165" formatCode="0;;"/>
      <alignment horizontal="center" vertical="bottom" textRotation="0" wrapText="0" indent="0" justifyLastLine="0" shrinkToFit="0" readingOrder="0"/>
      <protection locked="1" hidden="0"/>
    </dxf>
    <dxf>
      <numFmt numFmtId="165" formatCode="0;;"/>
      <alignment horizontal="center" vertical="bottom" textRotation="0" wrapText="0" indent="0" justifyLastLine="0" shrinkToFit="0" readingOrder="0"/>
      <protection locked="1" hidden="0"/>
    </dxf>
    <dxf>
      <numFmt numFmtId="165" formatCode="0;;"/>
      <protection locked="1" hidden="0"/>
    </dxf>
    <dxf>
      <numFmt numFmtId="165" formatCode="0;;"/>
      <protection locked="1" hidden="0"/>
    </dxf>
    <dxf>
      <numFmt numFmtId="165" formatCode="0;;"/>
      <protection locked="1" hidden="0"/>
    </dxf>
    <dxf>
      <numFmt numFmtId="165" formatCode="0;;"/>
      <protection locked="1" hidden="0"/>
    </dxf>
    <dxf>
      <protection locked="1" hidden="0"/>
    </dxf>
    <dxf>
      <alignment horizontal="center" vertical="bottom" textRotation="0" wrapText="0" indent="0" justifyLastLine="0" shrinkToFit="0" readingOrder="0"/>
      <protection locked="1" hidden="0"/>
    </dxf>
    <dxf>
      <fill>
        <patternFill patternType="none">
          <fgColor indexed="64"/>
          <bgColor indexed="65"/>
        </patternFill>
      </fill>
      <protection locked="1" hidden="0"/>
    </dxf>
    <dxf>
      <protection locked="0" hidden="0"/>
    </dxf>
    <dxf>
      <numFmt numFmtId="0" formatCode="General"/>
      <protection locked="0" hidden="0"/>
    </dxf>
    <dxf>
      <protection locked="0" hidden="0"/>
    </dxf>
    <dxf>
      <numFmt numFmtId="164" formatCode="dd/mm/yy;@"/>
      <alignment horizontal="center" vertical="bottom" textRotation="0" wrapText="0" indent="0" justifyLastLine="0" shrinkToFit="0" readingOrder="0"/>
      <protection locked="0" hidden="0"/>
    </dxf>
    <dxf>
      <protection locked="0" hidden="0"/>
    </dxf>
    <dxf>
      <protection locked="0" hidden="0"/>
    </dxf>
    <dxf>
      <numFmt numFmtId="0" formatCode="General"/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numFmt numFmtId="164" formatCode="dd/mm/yy;@"/>
      <alignment horizontal="center" vertical="center" textRotation="0" wrapText="0" indent="0" justifyLastLine="0" shrinkToFit="0" readingOrder="0"/>
      <protection locked="0" hidden="0"/>
    </dxf>
    <dxf>
      <protection locked="0" hidden="0"/>
    </dxf>
    <dxf>
      <protection locked="0" hidden="0"/>
    </dxf>
    <dxf>
      <numFmt numFmtId="0" formatCode="General"/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numFmt numFmtId="164" formatCode="dd/mm/yy;@"/>
      <alignment horizontal="center" vertical="center" textRotation="0" wrapText="0" indent="0" justifyLastLine="0" shrinkToFit="0" readingOrder="0"/>
      <protection locked="0" hidden="0"/>
    </dxf>
    <dxf>
      <protection locked="0" hidden="0"/>
    </dxf>
    <dxf>
      <protection locked="0" hidden="0"/>
    </dxf>
    <dxf>
      <numFmt numFmtId="0" formatCode="General"/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numFmt numFmtId="164" formatCode="dd/mm/yy;@"/>
      <alignment horizontal="center" vertical="center" textRotation="0" wrapText="0" indent="0" justifyLastLine="0" shrinkToFit="0" readingOrder="0"/>
      <protection locked="0" hidden="0"/>
    </dxf>
    <dxf>
      <protection locked="0" hidden="0"/>
    </dxf>
    <dxf>
      <protection locked="0" hidden="0"/>
    </dxf>
    <dxf>
      <numFmt numFmtId="0" formatCode="General"/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numFmt numFmtId="164" formatCode="dd/mm/yy;@"/>
      <alignment horizontal="center" vertical="center" textRotation="0" wrapText="0" indent="0" justifyLastLine="0" shrinkToFit="0" readingOrder="0"/>
      <protection locked="0" hidden="0"/>
    </dxf>
    <dxf>
      <protection locked="0" hidden="0"/>
    </dxf>
    <dxf>
      <protection locked="0" hidden="0"/>
    </dxf>
    <dxf>
      <numFmt numFmtId="0" formatCode="General"/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numFmt numFmtId="164" formatCode="dd/mm/yy;@"/>
      <alignment horizontal="center" vertical="center" textRotation="0" wrapText="0" indent="0" justifyLastLine="0" shrinkToFit="0" readingOrder="0"/>
      <protection locked="0" hidden="0"/>
    </dxf>
    <dxf>
      <protection locked="0" hidden="0"/>
    </dxf>
    <dxf>
      <protection locked="0" hidden="0"/>
    </dxf>
    <dxf>
      <numFmt numFmtId="0" formatCode="General"/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numFmt numFmtId="164" formatCode="dd/mm/yy;@"/>
      <alignment horizontal="center" vertical="center" textRotation="0" wrapText="0" indent="0" justifyLastLine="0" shrinkToFit="0" readingOrder="0"/>
      <protection locked="0" hidden="0"/>
    </dxf>
    <dxf>
      <protection locked="0" hidden="0"/>
    </dxf>
    <dxf>
      <protection locked="0" hidden="0"/>
    </dxf>
    <dxf>
      <numFmt numFmtId="0" formatCode="General"/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numFmt numFmtId="164" formatCode="dd/mm/yy;@"/>
      <alignment horizontal="center" vertical="center" textRotation="0" wrapText="0" indent="0" justifyLastLine="0" shrinkToFit="0" readingOrder="0"/>
      <protection locked="0" hidden="0"/>
    </dxf>
    <dxf>
      <protection locked="0" hidden="0"/>
    </dxf>
    <dxf>
      <protection locked="0" hidden="0"/>
    </dxf>
    <dxf>
      <numFmt numFmtId="0" formatCode="General"/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numFmt numFmtId="164" formatCode="dd/mm/yy;@"/>
      <alignment horizontal="center" vertical="center" textRotation="0" wrapText="0" indent="0" justifyLastLine="0" shrinkToFit="0" readingOrder="0"/>
      <protection locked="0" hidden="0"/>
    </dxf>
    <dxf>
      <protection locked="0" hidden="0"/>
    </dxf>
    <dxf>
      <protection locked="0" hidden="0"/>
    </dxf>
    <dxf>
      <numFmt numFmtId="0" formatCode="General"/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numFmt numFmtId="164" formatCode="dd/mm/yy;@"/>
      <alignment horizontal="center" vertical="center" textRotation="0" wrapText="0" indent="0" justifyLastLine="0" shrinkToFit="0" readingOrder="0"/>
      <protection locked="0" hidden="0"/>
    </dxf>
    <dxf>
      <protection locked="0" hidden="0"/>
    </dxf>
    <dxf>
      <protection locked="0" hidden="0"/>
    </dxf>
    <dxf>
      <numFmt numFmtId="0" formatCode="General"/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numFmt numFmtId="164" formatCode="dd/mm/yy;@"/>
      <alignment horizontal="center" vertical="center" textRotation="0" wrapText="0" indent="0" justifyLastLine="0" shrinkToFit="0" readingOrder="0"/>
      <protection locked="0" hidden="0"/>
    </dxf>
    <dxf>
      <protection locked="0" hidden="0"/>
    </dxf>
    <dxf>
      <protection locked="0" hidden="0"/>
    </dxf>
    <dxf>
      <numFmt numFmtId="0" formatCode="General"/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numFmt numFmtId="164" formatCode="dd/mm/yy;@"/>
      <alignment horizontal="center" vertical="center" textRotation="0" wrapText="0" indent="0" justifyLastLine="0" shrinkToFit="0" readingOrder="0"/>
      <protection locked="0" hidden="0"/>
    </dxf>
    <dxf>
      <protection locked="0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7/relationships/slicerCache" Target="slicerCaches/slicerCache1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pivotCacheDefinition" Target="pivotCache/pivotCacheDefinition1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SUR 100% des pannes de janvier</a:t>
            </a:r>
          </a:p>
        </c:rich>
      </c:tx>
      <c:layout>
        <c:manualLayout>
          <c:xMode val="edge"/>
          <c:yMode val="edge"/>
          <c:x val="0.27154537178884242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31713932633420822"/>
          <c:y val="0.18560185185185185"/>
          <c:w val="0.36016601049868768"/>
          <c:h val="0.60027668416447943"/>
        </c:manualLayout>
      </c:layout>
      <c:pieChart>
        <c:varyColors val="1"/>
        <c:ser>
          <c:idx val="0"/>
          <c:order val="0"/>
          <c:tx>
            <c:strRef>
              <c:f>DATA!$B$6</c:f>
              <c:strCache>
                <c:ptCount val="1"/>
                <c:pt idx="0">
                  <c:v>janv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4D60-4A23-8C59-1CEF7802136E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4D60-4A23-8C59-1CEF7802136E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4D60-4A23-8C59-1CEF7802136E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4D60-4A23-8C59-1CEF7802136E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4D60-4A23-8C59-1CEF7802136E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B-4D60-4A23-8C59-1CEF7802136E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D-4D60-4A23-8C59-1CEF7802136E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F-4D60-4A23-8C59-1CEF7802136E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1-4D60-4A23-8C59-1CEF7802136E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3-4D60-4A23-8C59-1CEF7802136E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5-4D60-4A23-8C59-1CEF7802136E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7-4D60-4A23-8C59-1CEF7802136E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9-4D60-4A23-8C59-1CEF7802136E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B-4D60-4A23-8C59-1CEF7802136E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D-4D60-4A23-8C59-1CEF7802136E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F-4D60-4A23-8C59-1CEF7802136E}"/>
              </c:ext>
            </c:extLst>
          </c:dPt>
          <c:dLbls>
            <c:numFmt formatCode="0%" sourceLinked="0"/>
            <c:spPr>
              <a:pattFill prst="pct75">
                <a:fgClr>
                  <a:sysClr val="windowText" lastClr="000000">
                    <a:lumMod val="75000"/>
                    <a:lumOff val="25000"/>
                  </a:sysClr>
                </a:fgClr>
                <a:bgClr>
                  <a:sysClr val="windowText" lastClr="000000">
                    <a:lumMod val="65000"/>
                    <a:lumOff val="35000"/>
                  </a:sys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pattFill prst="pct75">
                    <a:fgClr>
                      <a:schemeClr val="dk1">
                        <a:lumMod val="75000"/>
                        <a:lumOff val="25000"/>
                      </a:schemeClr>
                    </a:fgClr>
                    <a:bgClr>
                      <a:schemeClr val="dk1">
                        <a:lumMod val="65000"/>
                        <a:lumOff val="35000"/>
                      </a:schemeClr>
                    </a:bgClr>
                  </a:pattFill>
                  <a:ln>
                    <a:noFill/>
                  </a:ln>
                </c15:spPr>
              </c:ext>
            </c:extLst>
          </c:dLbls>
          <c:cat>
            <c:strRef>
              <c:f>DATA!$A$7:$A$22</c:f>
              <c:strCache>
                <c:ptCount val="16"/>
                <c:pt idx="0">
                  <c:v>Salle des eaux</c:v>
                </c:pt>
                <c:pt idx="1">
                  <c:v>Imeca</c:v>
                </c:pt>
                <c:pt idx="2">
                  <c:v>Combi</c:v>
                </c:pt>
                <c:pt idx="3">
                  <c:v>Laser</c:v>
                </c:pt>
                <c:pt idx="4">
                  <c:v>Checkmat</c:v>
                </c:pt>
                <c:pt idx="5">
                  <c:v>Etiqueteuse 34</c:v>
                </c:pt>
                <c:pt idx="6">
                  <c:v>Etiqueteuse 35</c:v>
                </c:pt>
                <c:pt idx="7">
                  <c:v>Fardeleuse</c:v>
                </c:pt>
                <c:pt idx="8">
                  <c:v>Surfilmeuse</c:v>
                </c:pt>
                <c:pt idx="9">
                  <c:v>Poigneteuse</c:v>
                </c:pt>
                <c:pt idx="10">
                  <c:v>Palettiseur</c:v>
                </c:pt>
                <c:pt idx="11">
                  <c:v>Bema TU</c:v>
                </c:pt>
                <c:pt idx="12">
                  <c:v>Bema LS</c:v>
                </c:pt>
                <c:pt idx="13">
                  <c:v>Segepar</c:v>
                </c:pt>
                <c:pt idx="14">
                  <c:v>Conv BTES</c:v>
                </c:pt>
                <c:pt idx="15">
                  <c:v>Conv Pack</c:v>
                </c:pt>
              </c:strCache>
            </c:strRef>
          </c:cat>
          <c:val>
            <c:numRef>
              <c:f>DATA!$B$7:$B$22</c:f>
              <c:numCache>
                <c:formatCode>0;;</c:formatCode>
                <c:ptCount val="1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1.5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2</c:v>
                </c:pt>
                <c:pt idx="13">
                  <c:v>0.5</c:v>
                </c:pt>
                <c:pt idx="14">
                  <c:v>0</c:v>
                </c:pt>
                <c:pt idx="1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38-4D60-4A23-8C59-1CEF7802136E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0"/>
        </c:dLbls>
        <c:firstSliceAng val="0"/>
      </c:pieChart>
      <c:spPr>
        <a:noFill/>
        <a:ln>
          <a:noFill/>
        </a:ln>
        <a:effectLst/>
      </c:spPr>
    </c:plotArea>
    <c:plotVisOnly val="0"/>
    <c:dispBlanksAs val="zero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[indicateur-maintenance-l1.xlsx]FEV!Tableau croisé dynamique5</c:name>
    <c:fmtId val="0"/>
  </c:pivotSource>
  <c:chart>
    <c:title>
      <c:tx>
        <c:strRef>
          <c:f>FEV!$I$4</c:f>
          <c:strCache>
            <c:ptCount val="1"/>
            <c:pt idx="0">
              <c:v>Sur 100% des pannes de février</c:v>
            </c:pt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spPr>
            <a:solidFill>
              <a:sysClr val="window" lastClr="FFFFFF"/>
            </a:solidFill>
            <a:ln>
              <a:solidFill>
                <a:sysClr val="windowText" lastClr="000000">
                  <a:lumMod val="25000"/>
                  <a:lumOff val="75000"/>
                </a:sysClr>
              </a:solidFill>
            </a:ln>
            <a:effectLst/>
          </c:spPr>
          <c:txPr>
            <a:bodyPr rot="0" spcFirstLastPara="1" vertOverflow="clip" horzOverflow="clip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dk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0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>
              <c15:spPr xmlns:c15="http://schemas.microsoft.com/office/drawing/2012/chart">
                <a:prstGeom prst="wedgeRectCallout">
                  <a:avLst/>
                </a:prstGeom>
                <a:noFill/>
                <a:ln>
                  <a:noFill/>
                </a:ln>
              </c15:spPr>
            </c:ext>
          </c:extLst>
        </c:dLbl>
      </c:pivotFmt>
    </c:pivotFmts>
    <c:plotArea>
      <c:layout/>
      <c:pieChart>
        <c:varyColors val="1"/>
        <c:ser>
          <c:idx val="0"/>
          <c:order val="0"/>
          <c:tx>
            <c:strRef>
              <c:f>FEV!$I$4</c:f>
              <c:strCache>
                <c:ptCount val="1"/>
                <c:pt idx="0">
                  <c:v>Total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Lbls>
            <c:spPr>
              <a:solidFill>
                <a:sysClr val="window" lastClr="FFFFFF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</c:ext>
            </c:extLst>
          </c:dLbls>
          <c:cat>
            <c:strRef>
              <c:f>FEV!$I$4</c:f>
              <c:strCache>
                <c:ptCount val="2"/>
                <c:pt idx="0">
                  <c:v>Conv BTES</c:v>
                </c:pt>
                <c:pt idx="1">
                  <c:v>Segepar</c:v>
                </c:pt>
              </c:strCache>
            </c:strRef>
          </c:cat>
          <c:val>
            <c:numRef>
              <c:f>FEV!$I$4</c:f>
              <c:numCache>
                <c:formatCode>General</c:formatCode>
                <c:ptCount val="2"/>
                <c:pt idx="0">
                  <c:v>2</c:v>
                </c:pt>
                <c:pt idx="1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5E1-425E-9DDF-2C59B693238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r>
              <a:rPr lang="fr-FR">
                <a:solidFill>
                  <a:sysClr val="windowText" lastClr="000000"/>
                </a:solidFill>
              </a:rPr>
              <a:t>SUR 100% des pannes de mars</a:t>
            </a:r>
          </a:p>
        </c:rich>
      </c:tx>
      <c:layout>
        <c:manualLayout>
          <c:xMode val="edge"/>
          <c:yMode val="edge"/>
          <c:x val="0.27154537178884242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bg1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31713932633420822"/>
          <c:y val="0.18560185185185185"/>
          <c:w val="0.36016601049868768"/>
          <c:h val="0.60027668416447943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3C76-4AED-8E9B-F3BB62681ABC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3C76-4AED-8E9B-F3BB62681ABC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3C76-4AED-8E9B-F3BB62681ABC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3C76-4AED-8E9B-F3BB62681ABC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3C76-4AED-8E9B-F3BB62681ABC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B-3C76-4AED-8E9B-F3BB62681ABC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D-3C76-4AED-8E9B-F3BB62681ABC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F-3C76-4AED-8E9B-F3BB62681ABC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1-3C76-4AED-8E9B-F3BB62681ABC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3-3C76-4AED-8E9B-F3BB62681ABC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5-3C76-4AED-8E9B-F3BB62681ABC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7-3C76-4AED-8E9B-F3BB62681ABC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9-3C76-4AED-8E9B-F3BB62681ABC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B-3C76-4AED-8E9B-F3BB62681ABC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D-3C76-4AED-8E9B-F3BB62681ABC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F-3C76-4AED-8E9B-F3BB62681ABC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1-3C76-4AED-8E9B-F3BB62681ABC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3-3C76-4AED-8E9B-F3BB62681ABC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5-3C76-4AED-8E9B-F3BB62681ABC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7-3C76-4AED-8E9B-F3BB62681ABC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9-3C76-4AED-8E9B-F3BB62681ABC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B-3C76-4AED-8E9B-F3BB62681ABC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D-3C76-4AED-8E9B-F3BB62681ABC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F-3C76-4AED-8E9B-F3BB62681ABC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31-3C76-4AED-8E9B-F3BB62681ABC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33-3C76-4AED-8E9B-F3BB62681ABC}"/>
              </c:ext>
            </c:extLst>
          </c:dPt>
          <c:dPt>
            <c:idx val="2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35-3C76-4AED-8E9B-F3BB62681ABC}"/>
              </c:ext>
            </c:extLst>
          </c:dPt>
          <c:dPt>
            <c:idx val="2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37-3C76-4AED-8E9B-F3BB62681ABC}"/>
              </c:ext>
            </c:extLst>
          </c:dPt>
          <c:dLbls>
            <c:spPr>
              <a:pattFill prst="pct75">
                <a:fgClr>
                  <a:sysClr val="windowText" lastClr="000000">
                    <a:lumMod val="75000"/>
                    <a:lumOff val="25000"/>
                  </a:sysClr>
                </a:fgClr>
                <a:bgClr>
                  <a:sysClr val="windowText" lastClr="000000">
                    <a:lumMod val="65000"/>
                    <a:lumOff val="35000"/>
                  </a:sys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clip" horzOverflow="clip" vert="horz" wrap="square" lIns="36576" tIns="18288" rIns="36576" bIns="18288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pattFill prst="pct75">
                    <a:fgClr>
                      <a:schemeClr val="dk1">
                        <a:lumMod val="75000"/>
                        <a:lumOff val="25000"/>
                      </a:schemeClr>
                    </a:fgClr>
                    <a:bgClr>
                      <a:schemeClr val="dk1">
                        <a:lumMod val="65000"/>
                        <a:lumOff val="35000"/>
                      </a:schemeClr>
                    </a:bgClr>
                  </a:pattFill>
                  <a:ln>
                    <a:noFill/>
                  </a:ln>
                </c15:spPr>
              </c:ext>
            </c:extLst>
          </c:dLbls>
          <c:cat>
            <c:numRef>
              <c:f>MARS!$C$3:$C$30</c:f>
              <c:numCache>
                <c:formatCode>General</c:formatCode>
                <c:ptCount val="28"/>
              </c:numCache>
            </c:numRef>
          </c:cat>
          <c:val>
            <c:numRef>
              <c:f>MARS!$D$3:$D$30</c:f>
              <c:numCache>
                <c:formatCode>General</c:formatCode>
                <c:ptCount val="28"/>
              </c:numCache>
            </c:numRef>
          </c:val>
          <c:extLst>
            <c:ext xmlns:c16="http://schemas.microsoft.com/office/drawing/2014/chart" uri="{C3380CC4-5D6E-409C-BE32-E72D297353CC}">
              <c16:uniqueId val="{00000038-3C76-4AED-8E9B-F3BB62681AB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>
          <a:solidFill>
            <a:schemeClr val="bg1"/>
          </a:solidFill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r>
              <a:rPr lang="fr-FR">
                <a:solidFill>
                  <a:sysClr val="windowText" lastClr="000000"/>
                </a:solidFill>
              </a:rPr>
              <a:t>SUR 100% des pannes de avril</a:t>
            </a:r>
          </a:p>
        </c:rich>
      </c:tx>
      <c:layout>
        <c:manualLayout>
          <c:xMode val="edge"/>
          <c:yMode val="edge"/>
          <c:x val="0.27154537178884242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bg1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31713932633420822"/>
          <c:y val="0.18560185185185185"/>
          <c:w val="0.36016601049868768"/>
          <c:h val="0.60027668416447943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3822-4E71-AACC-66E157D17CCB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3822-4E71-AACC-66E157D17CCB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3822-4E71-AACC-66E157D17CCB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3822-4E71-AACC-66E157D17CCB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3822-4E71-AACC-66E157D17CCB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B-3822-4E71-AACC-66E157D17CCB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D-3822-4E71-AACC-66E157D17CCB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F-3822-4E71-AACC-66E157D17CCB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1-3822-4E71-AACC-66E157D17CCB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3-3822-4E71-AACC-66E157D17CCB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5-3822-4E71-AACC-66E157D17CCB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7-3822-4E71-AACC-66E157D17CCB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9-3822-4E71-AACC-66E157D17CCB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B-3822-4E71-AACC-66E157D17CCB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D-3822-4E71-AACC-66E157D17CCB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F-3822-4E71-AACC-66E157D17CCB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1-3822-4E71-AACC-66E157D17CCB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3-3822-4E71-AACC-66E157D17CCB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5-3822-4E71-AACC-66E157D17CCB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7-3822-4E71-AACC-66E157D17CCB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9-3822-4E71-AACC-66E157D17CCB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B-3822-4E71-AACC-66E157D17CCB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D-3822-4E71-AACC-66E157D17CCB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F-3822-4E71-AACC-66E157D17CCB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31-3822-4E71-AACC-66E157D17CCB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33-3822-4E71-AACC-66E157D17CCB}"/>
              </c:ext>
            </c:extLst>
          </c:dPt>
          <c:dPt>
            <c:idx val="2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35-3822-4E71-AACC-66E157D17CCB}"/>
              </c:ext>
            </c:extLst>
          </c:dPt>
          <c:dPt>
            <c:idx val="2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37-3822-4E71-AACC-66E157D17CCB}"/>
              </c:ext>
            </c:extLst>
          </c:dPt>
          <c:dLbls>
            <c:spPr>
              <a:pattFill prst="pct75">
                <a:fgClr>
                  <a:sysClr val="windowText" lastClr="000000">
                    <a:lumMod val="75000"/>
                    <a:lumOff val="25000"/>
                  </a:sysClr>
                </a:fgClr>
                <a:bgClr>
                  <a:sysClr val="windowText" lastClr="000000">
                    <a:lumMod val="65000"/>
                    <a:lumOff val="35000"/>
                  </a:sys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clip" horzOverflow="clip" vert="horz" wrap="square" lIns="36576" tIns="18288" rIns="36576" bIns="18288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pattFill prst="pct75">
                    <a:fgClr>
                      <a:schemeClr val="dk1">
                        <a:lumMod val="75000"/>
                        <a:lumOff val="25000"/>
                      </a:schemeClr>
                    </a:fgClr>
                    <a:bgClr>
                      <a:schemeClr val="dk1">
                        <a:lumMod val="65000"/>
                        <a:lumOff val="35000"/>
                      </a:schemeClr>
                    </a:bgClr>
                  </a:pattFill>
                  <a:ln>
                    <a:noFill/>
                  </a:ln>
                </c15:spPr>
              </c:ext>
            </c:extLst>
          </c:dLbls>
          <c:cat>
            <c:numRef>
              <c:f>AVRIL!$C$3:$C$30</c:f>
              <c:numCache>
                <c:formatCode>General</c:formatCode>
                <c:ptCount val="28"/>
              </c:numCache>
            </c:numRef>
          </c:cat>
          <c:val>
            <c:numRef>
              <c:f>AVRIL!$D$3:$D$30</c:f>
              <c:numCache>
                <c:formatCode>General</c:formatCode>
                <c:ptCount val="28"/>
              </c:numCache>
            </c:numRef>
          </c:val>
          <c:extLst>
            <c:ext xmlns:c16="http://schemas.microsoft.com/office/drawing/2014/chart" uri="{C3380CC4-5D6E-409C-BE32-E72D297353CC}">
              <c16:uniqueId val="{00000038-3822-4E71-AACC-66E157D17CC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>
          <a:solidFill>
            <a:schemeClr val="bg1"/>
          </a:solidFill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r>
              <a:rPr lang="fr-FR">
                <a:solidFill>
                  <a:sysClr val="windowText" lastClr="000000"/>
                </a:solidFill>
              </a:rPr>
              <a:t>SUR 100% des pannes de mai</a:t>
            </a:r>
          </a:p>
        </c:rich>
      </c:tx>
      <c:layout>
        <c:manualLayout>
          <c:xMode val="edge"/>
          <c:yMode val="edge"/>
          <c:x val="0.27154537178884242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bg1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31713932633420822"/>
          <c:y val="0.18560185185185185"/>
          <c:w val="0.36016601049868768"/>
          <c:h val="0.60027668416447943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25B2-40F3-964F-4E8811FBBE73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25B2-40F3-964F-4E8811FBBE73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25B2-40F3-964F-4E8811FBBE73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25B2-40F3-964F-4E8811FBBE73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25B2-40F3-964F-4E8811FBBE73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B-25B2-40F3-964F-4E8811FBBE73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D-25B2-40F3-964F-4E8811FBBE73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F-25B2-40F3-964F-4E8811FBBE73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1-25B2-40F3-964F-4E8811FBBE73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3-25B2-40F3-964F-4E8811FBBE73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5-25B2-40F3-964F-4E8811FBBE73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7-25B2-40F3-964F-4E8811FBBE73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9-25B2-40F3-964F-4E8811FBBE73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B-25B2-40F3-964F-4E8811FBBE73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D-25B2-40F3-964F-4E8811FBBE73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F-25B2-40F3-964F-4E8811FBBE73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1-25B2-40F3-964F-4E8811FBBE73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3-25B2-40F3-964F-4E8811FBBE73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5-25B2-40F3-964F-4E8811FBBE73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7-25B2-40F3-964F-4E8811FBBE73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9-25B2-40F3-964F-4E8811FBBE73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B-25B2-40F3-964F-4E8811FBBE73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D-25B2-40F3-964F-4E8811FBBE73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F-25B2-40F3-964F-4E8811FBBE73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31-25B2-40F3-964F-4E8811FBBE73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33-25B2-40F3-964F-4E8811FBBE73}"/>
              </c:ext>
            </c:extLst>
          </c:dPt>
          <c:dPt>
            <c:idx val="2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35-25B2-40F3-964F-4E8811FBBE73}"/>
              </c:ext>
            </c:extLst>
          </c:dPt>
          <c:dPt>
            <c:idx val="2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37-25B2-40F3-964F-4E8811FBBE73}"/>
              </c:ext>
            </c:extLst>
          </c:dPt>
          <c:dLbls>
            <c:spPr>
              <a:pattFill prst="pct75">
                <a:fgClr>
                  <a:sysClr val="windowText" lastClr="000000">
                    <a:lumMod val="75000"/>
                    <a:lumOff val="25000"/>
                  </a:sysClr>
                </a:fgClr>
                <a:bgClr>
                  <a:sysClr val="windowText" lastClr="000000">
                    <a:lumMod val="65000"/>
                    <a:lumOff val="35000"/>
                  </a:sys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clip" horzOverflow="clip" vert="horz" wrap="square" lIns="36576" tIns="18288" rIns="36576" bIns="18288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pattFill prst="pct75">
                    <a:fgClr>
                      <a:schemeClr val="dk1">
                        <a:lumMod val="75000"/>
                        <a:lumOff val="25000"/>
                      </a:schemeClr>
                    </a:fgClr>
                    <a:bgClr>
                      <a:schemeClr val="dk1">
                        <a:lumMod val="65000"/>
                        <a:lumOff val="35000"/>
                      </a:schemeClr>
                    </a:bgClr>
                  </a:pattFill>
                  <a:ln>
                    <a:noFill/>
                  </a:ln>
                </c15:spPr>
              </c:ext>
            </c:extLst>
          </c:dLbls>
          <c:cat>
            <c:numRef>
              <c:f>MAI!$C$3:$C$30</c:f>
              <c:numCache>
                <c:formatCode>General</c:formatCode>
                <c:ptCount val="28"/>
              </c:numCache>
            </c:numRef>
          </c:cat>
          <c:val>
            <c:numRef>
              <c:f>MAI!$D$3:$D$30</c:f>
              <c:numCache>
                <c:formatCode>General</c:formatCode>
                <c:ptCount val="28"/>
              </c:numCache>
            </c:numRef>
          </c:val>
          <c:extLst>
            <c:ext xmlns:c16="http://schemas.microsoft.com/office/drawing/2014/chart" uri="{C3380CC4-5D6E-409C-BE32-E72D297353CC}">
              <c16:uniqueId val="{00000038-25B2-40F3-964F-4E8811FBBE7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>
          <a:solidFill>
            <a:schemeClr val="bg1"/>
          </a:solidFill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r>
              <a:rPr lang="fr-FR">
                <a:solidFill>
                  <a:sysClr val="windowText" lastClr="000000"/>
                </a:solidFill>
              </a:rPr>
              <a:t>SUR 100% des pannes de juin</a:t>
            </a:r>
          </a:p>
        </c:rich>
      </c:tx>
      <c:layout>
        <c:manualLayout>
          <c:xMode val="edge"/>
          <c:yMode val="edge"/>
          <c:x val="0.27154537178884242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bg1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31713932633420822"/>
          <c:y val="0.18560185185185185"/>
          <c:w val="0.36016601049868768"/>
          <c:h val="0.60027668416447943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41B9-4713-9C51-AE1938E26197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41B9-4713-9C51-AE1938E26197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41B9-4713-9C51-AE1938E26197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41B9-4713-9C51-AE1938E26197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41B9-4713-9C51-AE1938E26197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B-41B9-4713-9C51-AE1938E26197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D-41B9-4713-9C51-AE1938E26197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F-41B9-4713-9C51-AE1938E26197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1-41B9-4713-9C51-AE1938E26197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3-41B9-4713-9C51-AE1938E26197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5-41B9-4713-9C51-AE1938E26197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7-41B9-4713-9C51-AE1938E26197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9-41B9-4713-9C51-AE1938E26197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B-41B9-4713-9C51-AE1938E26197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D-41B9-4713-9C51-AE1938E26197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F-41B9-4713-9C51-AE1938E26197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1-41B9-4713-9C51-AE1938E26197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3-41B9-4713-9C51-AE1938E26197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5-41B9-4713-9C51-AE1938E26197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7-41B9-4713-9C51-AE1938E26197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9-41B9-4713-9C51-AE1938E26197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B-41B9-4713-9C51-AE1938E26197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D-41B9-4713-9C51-AE1938E26197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F-41B9-4713-9C51-AE1938E26197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31-41B9-4713-9C51-AE1938E26197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33-41B9-4713-9C51-AE1938E26197}"/>
              </c:ext>
            </c:extLst>
          </c:dPt>
          <c:dPt>
            <c:idx val="2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35-41B9-4713-9C51-AE1938E26197}"/>
              </c:ext>
            </c:extLst>
          </c:dPt>
          <c:dPt>
            <c:idx val="2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37-41B9-4713-9C51-AE1938E26197}"/>
              </c:ext>
            </c:extLst>
          </c:dPt>
          <c:dLbls>
            <c:spPr>
              <a:pattFill prst="pct75">
                <a:fgClr>
                  <a:sysClr val="windowText" lastClr="000000">
                    <a:lumMod val="75000"/>
                    <a:lumOff val="25000"/>
                  </a:sysClr>
                </a:fgClr>
                <a:bgClr>
                  <a:sysClr val="windowText" lastClr="000000">
                    <a:lumMod val="65000"/>
                    <a:lumOff val="35000"/>
                  </a:sys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clip" horzOverflow="clip" vert="horz" wrap="square" lIns="36576" tIns="18288" rIns="36576" bIns="18288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pattFill prst="pct75">
                    <a:fgClr>
                      <a:schemeClr val="dk1">
                        <a:lumMod val="75000"/>
                        <a:lumOff val="25000"/>
                      </a:schemeClr>
                    </a:fgClr>
                    <a:bgClr>
                      <a:schemeClr val="dk1">
                        <a:lumMod val="65000"/>
                        <a:lumOff val="35000"/>
                      </a:schemeClr>
                    </a:bgClr>
                  </a:pattFill>
                  <a:ln>
                    <a:noFill/>
                  </a:ln>
                </c15:spPr>
              </c:ext>
            </c:extLst>
          </c:dLbls>
          <c:cat>
            <c:numRef>
              <c:f>JUIN!$C$3:$C$30</c:f>
              <c:numCache>
                <c:formatCode>General</c:formatCode>
                <c:ptCount val="28"/>
              </c:numCache>
            </c:numRef>
          </c:cat>
          <c:val>
            <c:numRef>
              <c:f>JUIN!$D$3:$D$30</c:f>
              <c:numCache>
                <c:formatCode>General</c:formatCode>
                <c:ptCount val="28"/>
              </c:numCache>
            </c:numRef>
          </c:val>
          <c:extLst>
            <c:ext xmlns:c16="http://schemas.microsoft.com/office/drawing/2014/chart" uri="{C3380CC4-5D6E-409C-BE32-E72D297353CC}">
              <c16:uniqueId val="{00000038-41B9-4713-9C51-AE1938E2619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>
          <a:solidFill>
            <a:schemeClr val="bg1"/>
          </a:solidFill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r>
              <a:rPr lang="fr-FR">
                <a:solidFill>
                  <a:sysClr val="windowText" lastClr="000000"/>
                </a:solidFill>
              </a:rPr>
              <a:t>SUR 100% des pannes de juilliet</a:t>
            </a:r>
          </a:p>
        </c:rich>
      </c:tx>
      <c:layout>
        <c:manualLayout>
          <c:xMode val="edge"/>
          <c:yMode val="edge"/>
          <c:x val="0.27154537178884242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bg1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31713932633420822"/>
          <c:y val="0.18560185185185185"/>
          <c:w val="0.36016601049868768"/>
          <c:h val="0.60027668416447943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4908-4A09-B676-63E2A059E71D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4908-4A09-B676-63E2A059E71D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4908-4A09-B676-63E2A059E71D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4908-4A09-B676-63E2A059E71D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4908-4A09-B676-63E2A059E71D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B-4908-4A09-B676-63E2A059E71D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D-4908-4A09-B676-63E2A059E71D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F-4908-4A09-B676-63E2A059E71D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1-4908-4A09-B676-63E2A059E71D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3-4908-4A09-B676-63E2A059E71D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5-4908-4A09-B676-63E2A059E71D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7-4908-4A09-B676-63E2A059E71D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9-4908-4A09-B676-63E2A059E71D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B-4908-4A09-B676-63E2A059E71D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D-4908-4A09-B676-63E2A059E71D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F-4908-4A09-B676-63E2A059E71D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1-4908-4A09-B676-63E2A059E71D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3-4908-4A09-B676-63E2A059E71D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5-4908-4A09-B676-63E2A059E71D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7-4908-4A09-B676-63E2A059E71D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9-4908-4A09-B676-63E2A059E71D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B-4908-4A09-B676-63E2A059E71D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D-4908-4A09-B676-63E2A059E71D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F-4908-4A09-B676-63E2A059E71D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31-4908-4A09-B676-63E2A059E71D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33-4908-4A09-B676-63E2A059E71D}"/>
              </c:ext>
            </c:extLst>
          </c:dPt>
          <c:dPt>
            <c:idx val="2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35-4908-4A09-B676-63E2A059E71D}"/>
              </c:ext>
            </c:extLst>
          </c:dPt>
          <c:dPt>
            <c:idx val="2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37-4908-4A09-B676-63E2A059E71D}"/>
              </c:ext>
            </c:extLst>
          </c:dPt>
          <c:dLbls>
            <c:spPr>
              <a:pattFill prst="pct75">
                <a:fgClr>
                  <a:sysClr val="windowText" lastClr="000000">
                    <a:lumMod val="75000"/>
                    <a:lumOff val="25000"/>
                  </a:sysClr>
                </a:fgClr>
                <a:bgClr>
                  <a:sysClr val="windowText" lastClr="000000">
                    <a:lumMod val="65000"/>
                    <a:lumOff val="35000"/>
                  </a:sys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clip" horzOverflow="clip" vert="horz" wrap="square" lIns="36576" tIns="18288" rIns="36576" bIns="18288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pattFill prst="pct75">
                    <a:fgClr>
                      <a:schemeClr val="dk1">
                        <a:lumMod val="75000"/>
                        <a:lumOff val="25000"/>
                      </a:schemeClr>
                    </a:fgClr>
                    <a:bgClr>
                      <a:schemeClr val="dk1">
                        <a:lumMod val="65000"/>
                        <a:lumOff val="35000"/>
                      </a:schemeClr>
                    </a:bgClr>
                  </a:pattFill>
                  <a:ln>
                    <a:noFill/>
                  </a:ln>
                </c15:spPr>
              </c:ext>
            </c:extLst>
          </c:dLbls>
          <c:cat>
            <c:numRef>
              <c:f>JUILLET!$C$3:$C$30</c:f>
              <c:numCache>
                <c:formatCode>General</c:formatCode>
                <c:ptCount val="28"/>
              </c:numCache>
            </c:numRef>
          </c:cat>
          <c:val>
            <c:numRef>
              <c:f>JUILLET!$D$3:$D$30</c:f>
              <c:numCache>
                <c:formatCode>General</c:formatCode>
                <c:ptCount val="28"/>
              </c:numCache>
            </c:numRef>
          </c:val>
          <c:extLst>
            <c:ext xmlns:c16="http://schemas.microsoft.com/office/drawing/2014/chart" uri="{C3380CC4-5D6E-409C-BE32-E72D297353CC}">
              <c16:uniqueId val="{00000038-4908-4A09-B676-63E2A059E71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>
          <a:solidFill>
            <a:schemeClr val="bg1"/>
          </a:solidFill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r>
              <a:rPr lang="fr-FR">
                <a:solidFill>
                  <a:sysClr val="windowText" lastClr="000000"/>
                </a:solidFill>
              </a:rPr>
              <a:t>SUR 100% des pannes de aout</a:t>
            </a:r>
          </a:p>
        </c:rich>
      </c:tx>
      <c:layout>
        <c:manualLayout>
          <c:xMode val="edge"/>
          <c:yMode val="edge"/>
          <c:x val="0.27154537178884242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bg1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31713932633420822"/>
          <c:y val="0.18560185185185185"/>
          <c:w val="0.36016601049868768"/>
          <c:h val="0.60027668416447943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4B38-49D8-957E-24A0EFFF40A4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4B38-49D8-957E-24A0EFFF40A4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4B38-49D8-957E-24A0EFFF40A4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4B38-49D8-957E-24A0EFFF40A4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4B38-49D8-957E-24A0EFFF40A4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B-4B38-49D8-957E-24A0EFFF40A4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D-4B38-49D8-957E-24A0EFFF40A4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F-4B38-49D8-957E-24A0EFFF40A4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1-4B38-49D8-957E-24A0EFFF40A4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3-4B38-49D8-957E-24A0EFFF40A4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5-4B38-49D8-957E-24A0EFFF40A4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7-4B38-49D8-957E-24A0EFFF40A4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9-4B38-49D8-957E-24A0EFFF40A4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B-4B38-49D8-957E-24A0EFFF40A4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D-4B38-49D8-957E-24A0EFFF40A4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F-4B38-49D8-957E-24A0EFFF40A4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1-4B38-49D8-957E-24A0EFFF40A4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3-4B38-49D8-957E-24A0EFFF40A4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5-4B38-49D8-957E-24A0EFFF40A4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7-4B38-49D8-957E-24A0EFFF40A4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9-4B38-49D8-957E-24A0EFFF40A4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B-4B38-49D8-957E-24A0EFFF40A4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D-4B38-49D8-957E-24A0EFFF40A4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F-4B38-49D8-957E-24A0EFFF40A4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31-4B38-49D8-957E-24A0EFFF40A4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33-4B38-49D8-957E-24A0EFFF40A4}"/>
              </c:ext>
            </c:extLst>
          </c:dPt>
          <c:dPt>
            <c:idx val="2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35-4B38-49D8-957E-24A0EFFF40A4}"/>
              </c:ext>
            </c:extLst>
          </c:dPt>
          <c:dPt>
            <c:idx val="2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37-4B38-49D8-957E-24A0EFFF40A4}"/>
              </c:ext>
            </c:extLst>
          </c:dPt>
          <c:dLbls>
            <c:spPr>
              <a:pattFill prst="pct75">
                <a:fgClr>
                  <a:sysClr val="windowText" lastClr="000000">
                    <a:lumMod val="75000"/>
                    <a:lumOff val="25000"/>
                  </a:sysClr>
                </a:fgClr>
                <a:bgClr>
                  <a:sysClr val="windowText" lastClr="000000">
                    <a:lumMod val="65000"/>
                    <a:lumOff val="35000"/>
                  </a:sys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clip" horzOverflow="clip" vert="horz" wrap="square" lIns="36576" tIns="18288" rIns="36576" bIns="18288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pattFill prst="pct75">
                    <a:fgClr>
                      <a:schemeClr val="dk1">
                        <a:lumMod val="75000"/>
                        <a:lumOff val="25000"/>
                      </a:schemeClr>
                    </a:fgClr>
                    <a:bgClr>
                      <a:schemeClr val="dk1">
                        <a:lumMod val="65000"/>
                        <a:lumOff val="35000"/>
                      </a:schemeClr>
                    </a:bgClr>
                  </a:pattFill>
                  <a:ln>
                    <a:noFill/>
                  </a:ln>
                </c15:spPr>
              </c:ext>
            </c:extLst>
          </c:dLbls>
          <c:cat>
            <c:numRef>
              <c:f>AOUT!$C$3:$C$30</c:f>
              <c:numCache>
                <c:formatCode>General</c:formatCode>
                <c:ptCount val="28"/>
              </c:numCache>
            </c:numRef>
          </c:cat>
          <c:val>
            <c:numRef>
              <c:f>AOUT!$D$3:$D$30</c:f>
              <c:numCache>
                <c:formatCode>General</c:formatCode>
                <c:ptCount val="28"/>
              </c:numCache>
            </c:numRef>
          </c:val>
          <c:extLst>
            <c:ext xmlns:c16="http://schemas.microsoft.com/office/drawing/2014/chart" uri="{C3380CC4-5D6E-409C-BE32-E72D297353CC}">
              <c16:uniqueId val="{00000038-4B38-49D8-957E-24A0EFFF40A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>
          <a:solidFill>
            <a:schemeClr val="bg1"/>
          </a:solidFill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r>
              <a:rPr lang="fr-FR">
                <a:solidFill>
                  <a:sysClr val="windowText" lastClr="000000"/>
                </a:solidFill>
              </a:rPr>
              <a:t>SUR 100% des pannes de septembre</a:t>
            </a:r>
          </a:p>
        </c:rich>
      </c:tx>
      <c:layout>
        <c:manualLayout>
          <c:xMode val="edge"/>
          <c:yMode val="edge"/>
          <c:x val="0.27154537178884242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bg1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31713932633420822"/>
          <c:y val="0.18560185185185185"/>
          <c:w val="0.36016601049868768"/>
          <c:h val="0.60027668416447943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4135-41B3-AA5C-F9429D5C4E38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4135-41B3-AA5C-F9429D5C4E38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4135-41B3-AA5C-F9429D5C4E38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4135-41B3-AA5C-F9429D5C4E38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4135-41B3-AA5C-F9429D5C4E38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B-4135-41B3-AA5C-F9429D5C4E38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D-4135-41B3-AA5C-F9429D5C4E38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F-4135-41B3-AA5C-F9429D5C4E38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1-4135-41B3-AA5C-F9429D5C4E38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3-4135-41B3-AA5C-F9429D5C4E38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5-4135-41B3-AA5C-F9429D5C4E38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7-4135-41B3-AA5C-F9429D5C4E38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9-4135-41B3-AA5C-F9429D5C4E38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B-4135-41B3-AA5C-F9429D5C4E38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D-4135-41B3-AA5C-F9429D5C4E38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F-4135-41B3-AA5C-F9429D5C4E38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1-4135-41B3-AA5C-F9429D5C4E38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3-4135-41B3-AA5C-F9429D5C4E38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5-4135-41B3-AA5C-F9429D5C4E38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7-4135-41B3-AA5C-F9429D5C4E38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9-4135-41B3-AA5C-F9429D5C4E38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B-4135-41B3-AA5C-F9429D5C4E38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D-4135-41B3-AA5C-F9429D5C4E38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F-4135-41B3-AA5C-F9429D5C4E38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31-4135-41B3-AA5C-F9429D5C4E38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33-4135-41B3-AA5C-F9429D5C4E38}"/>
              </c:ext>
            </c:extLst>
          </c:dPt>
          <c:dPt>
            <c:idx val="2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35-4135-41B3-AA5C-F9429D5C4E38}"/>
              </c:ext>
            </c:extLst>
          </c:dPt>
          <c:dPt>
            <c:idx val="2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37-4135-41B3-AA5C-F9429D5C4E38}"/>
              </c:ext>
            </c:extLst>
          </c:dPt>
          <c:dLbls>
            <c:spPr>
              <a:pattFill prst="pct75">
                <a:fgClr>
                  <a:sysClr val="windowText" lastClr="000000">
                    <a:lumMod val="75000"/>
                    <a:lumOff val="25000"/>
                  </a:sysClr>
                </a:fgClr>
                <a:bgClr>
                  <a:sysClr val="windowText" lastClr="000000">
                    <a:lumMod val="65000"/>
                    <a:lumOff val="35000"/>
                  </a:sys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clip" horzOverflow="clip" vert="horz" wrap="square" lIns="36576" tIns="18288" rIns="36576" bIns="18288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pattFill prst="pct75">
                    <a:fgClr>
                      <a:schemeClr val="dk1">
                        <a:lumMod val="75000"/>
                        <a:lumOff val="25000"/>
                      </a:schemeClr>
                    </a:fgClr>
                    <a:bgClr>
                      <a:schemeClr val="dk1">
                        <a:lumMod val="65000"/>
                        <a:lumOff val="35000"/>
                      </a:schemeClr>
                    </a:bgClr>
                  </a:pattFill>
                  <a:ln>
                    <a:noFill/>
                  </a:ln>
                </c15:spPr>
              </c:ext>
            </c:extLst>
          </c:dLbls>
          <c:cat>
            <c:numRef>
              <c:f>SEPTEMBRE!$C$3:$C$30</c:f>
              <c:numCache>
                <c:formatCode>General</c:formatCode>
                <c:ptCount val="28"/>
              </c:numCache>
            </c:numRef>
          </c:cat>
          <c:val>
            <c:numRef>
              <c:f>SEPTEMBRE!$D$3:$D$30</c:f>
              <c:numCache>
                <c:formatCode>General</c:formatCode>
                <c:ptCount val="28"/>
              </c:numCache>
            </c:numRef>
          </c:val>
          <c:extLst>
            <c:ext xmlns:c16="http://schemas.microsoft.com/office/drawing/2014/chart" uri="{C3380CC4-5D6E-409C-BE32-E72D297353CC}">
              <c16:uniqueId val="{00000038-4135-41B3-AA5C-F9429D5C4E3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>
          <a:solidFill>
            <a:schemeClr val="bg1"/>
          </a:solidFill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r>
              <a:rPr lang="fr-FR">
                <a:solidFill>
                  <a:sysClr val="windowText" lastClr="000000"/>
                </a:solidFill>
              </a:rPr>
              <a:t>SUR 100% des pannes de octobre</a:t>
            </a:r>
          </a:p>
        </c:rich>
      </c:tx>
      <c:layout>
        <c:manualLayout>
          <c:xMode val="edge"/>
          <c:yMode val="edge"/>
          <c:x val="0.27154537178884242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bg1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31713932633420822"/>
          <c:y val="0.18560185185185185"/>
          <c:w val="0.36016601049868768"/>
          <c:h val="0.60027668416447943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7B5D-455F-9E89-FBA11C7F1F46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7B5D-455F-9E89-FBA11C7F1F46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7B5D-455F-9E89-FBA11C7F1F46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7B5D-455F-9E89-FBA11C7F1F46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7B5D-455F-9E89-FBA11C7F1F46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B-7B5D-455F-9E89-FBA11C7F1F46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D-7B5D-455F-9E89-FBA11C7F1F46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F-7B5D-455F-9E89-FBA11C7F1F46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1-7B5D-455F-9E89-FBA11C7F1F46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3-7B5D-455F-9E89-FBA11C7F1F46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5-7B5D-455F-9E89-FBA11C7F1F46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7-7B5D-455F-9E89-FBA11C7F1F46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9-7B5D-455F-9E89-FBA11C7F1F46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B-7B5D-455F-9E89-FBA11C7F1F46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D-7B5D-455F-9E89-FBA11C7F1F46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F-7B5D-455F-9E89-FBA11C7F1F46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1-7B5D-455F-9E89-FBA11C7F1F46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3-7B5D-455F-9E89-FBA11C7F1F46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5-7B5D-455F-9E89-FBA11C7F1F46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7-7B5D-455F-9E89-FBA11C7F1F46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9-7B5D-455F-9E89-FBA11C7F1F46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B-7B5D-455F-9E89-FBA11C7F1F46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D-7B5D-455F-9E89-FBA11C7F1F46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F-7B5D-455F-9E89-FBA11C7F1F46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31-7B5D-455F-9E89-FBA11C7F1F46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33-7B5D-455F-9E89-FBA11C7F1F46}"/>
              </c:ext>
            </c:extLst>
          </c:dPt>
          <c:dPt>
            <c:idx val="2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35-7B5D-455F-9E89-FBA11C7F1F46}"/>
              </c:ext>
            </c:extLst>
          </c:dPt>
          <c:dPt>
            <c:idx val="2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37-7B5D-455F-9E89-FBA11C7F1F46}"/>
              </c:ext>
            </c:extLst>
          </c:dPt>
          <c:dLbls>
            <c:spPr>
              <a:pattFill prst="pct75">
                <a:fgClr>
                  <a:sysClr val="windowText" lastClr="000000">
                    <a:lumMod val="75000"/>
                    <a:lumOff val="25000"/>
                  </a:sysClr>
                </a:fgClr>
                <a:bgClr>
                  <a:sysClr val="windowText" lastClr="000000">
                    <a:lumMod val="65000"/>
                    <a:lumOff val="35000"/>
                  </a:sys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clip" horzOverflow="clip" vert="horz" wrap="square" lIns="36576" tIns="18288" rIns="36576" bIns="18288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pattFill prst="pct75">
                    <a:fgClr>
                      <a:schemeClr val="dk1">
                        <a:lumMod val="75000"/>
                        <a:lumOff val="25000"/>
                      </a:schemeClr>
                    </a:fgClr>
                    <a:bgClr>
                      <a:schemeClr val="dk1">
                        <a:lumMod val="65000"/>
                        <a:lumOff val="35000"/>
                      </a:schemeClr>
                    </a:bgClr>
                  </a:pattFill>
                  <a:ln>
                    <a:noFill/>
                  </a:ln>
                </c15:spPr>
              </c:ext>
            </c:extLst>
          </c:dLbls>
          <c:cat>
            <c:numRef>
              <c:f>OCTOBRE!$C$3:$C$30</c:f>
              <c:numCache>
                <c:formatCode>General</c:formatCode>
                <c:ptCount val="28"/>
              </c:numCache>
            </c:numRef>
          </c:cat>
          <c:val>
            <c:numRef>
              <c:f>OCTOBRE!$D$3:$D$30</c:f>
              <c:numCache>
                <c:formatCode>General</c:formatCode>
                <c:ptCount val="28"/>
              </c:numCache>
            </c:numRef>
          </c:val>
          <c:extLst>
            <c:ext xmlns:c16="http://schemas.microsoft.com/office/drawing/2014/chart" uri="{C3380CC4-5D6E-409C-BE32-E72D297353CC}">
              <c16:uniqueId val="{00000038-7B5D-455F-9E89-FBA11C7F1F4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>
          <a:solidFill>
            <a:schemeClr val="bg1"/>
          </a:solidFill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r>
              <a:rPr lang="fr-FR">
                <a:solidFill>
                  <a:sysClr val="windowText" lastClr="000000"/>
                </a:solidFill>
              </a:rPr>
              <a:t>SUR 100% des pannes de novembre</a:t>
            </a:r>
          </a:p>
        </c:rich>
      </c:tx>
      <c:layout>
        <c:manualLayout>
          <c:xMode val="edge"/>
          <c:yMode val="edge"/>
          <c:x val="0.27154537178884242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bg1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31713932633420822"/>
          <c:y val="0.18560185185185185"/>
          <c:w val="0.36016601049868768"/>
          <c:h val="0.60027668416447943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62BF-496F-83A0-5F45BE5BEC5A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62BF-496F-83A0-5F45BE5BEC5A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62BF-496F-83A0-5F45BE5BEC5A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62BF-496F-83A0-5F45BE5BEC5A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62BF-496F-83A0-5F45BE5BEC5A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B-62BF-496F-83A0-5F45BE5BEC5A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D-62BF-496F-83A0-5F45BE5BEC5A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F-62BF-496F-83A0-5F45BE5BEC5A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1-62BF-496F-83A0-5F45BE5BEC5A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3-62BF-496F-83A0-5F45BE5BEC5A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5-62BF-496F-83A0-5F45BE5BEC5A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7-62BF-496F-83A0-5F45BE5BEC5A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9-62BF-496F-83A0-5F45BE5BEC5A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B-62BF-496F-83A0-5F45BE5BEC5A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D-62BF-496F-83A0-5F45BE5BEC5A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F-62BF-496F-83A0-5F45BE5BEC5A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1-62BF-496F-83A0-5F45BE5BEC5A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3-62BF-496F-83A0-5F45BE5BEC5A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5-62BF-496F-83A0-5F45BE5BEC5A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7-62BF-496F-83A0-5F45BE5BEC5A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9-62BF-496F-83A0-5F45BE5BEC5A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B-62BF-496F-83A0-5F45BE5BEC5A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D-62BF-496F-83A0-5F45BE5BEC5A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F-62BF-496F-83A0-5F45BE5BEC5A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31-62BF-496F-83A0-5F45BE5BEC5A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33-62BF-496F-83A0-5F45BE5BEC5A}"/>
              </c:ext>
            </c:extLst>
          </c:dPt>
          <c:dPt>
            <c:idx val="2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35-62BF-496F-83A0-5F45BE5BEC5A}"/>
              </c:ext>
            </c:extLst>
          </c:dPt>
          <c:dPt>
            <c:idx val="2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37-62BF-496F-83A0-5F45BE5BEC5A}"/>
              </c:ext>
            </c:extLst>
          </c:dPt>
          <c:dLbls>
            <c:spPr>
              <a:pattFill prst="pct75">
                <a:fgClr>
                  <a:sysClr val="windowText" lastClr="000000">
                    <a:lumMod val="75000"/>
                    <a:lumOff val="25000"/>
                  </a:sysClr>
                </a:fgClr>
                <a:bgClr>
                  <a:sysClr val="windowText" lastClr="000000">
                    <a:lumMod val="65000"/>
                    <a:lumOff val="35000"/>
                  </a:sys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clip" horzOverflow="clip" vert="horz" wrap="square" lIns="36576" tIns="18288" rIns="36576" bIns="18288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pattFill prst="pct75">
                    <a:fgClr>
                      <a:schemeClr val="dk1">
                        <a:lumMod val="75000"/>
                        <a:lumOff val="25000"/>
                      </a:schemeClr>
                    </a:fgClr>
                    <a:bgClr>
                      <a:schemeClr val="dk1">
                        <a:lumMod val="65000"/>
                        <a:lumOff val="35000"/>
                      </a:schemeClr>
                    </a:bgClr>
                  </a:pattFill>
                  <a:ln>
                    <a:noFill/>
                  </a:ln>
                </c15:spPr>
              </c:ext>
            </c:extLst>
          </c:dLbls>
          <c:cat>
            <c:numRef>
              <c:f>NOVEMBRE!$C$3:$C$30</c:f>
              <c:numCache>
                <c:formatCode>General</c:formatCode>
                <c:ptCount val="28"/>
              </c:numCache>
            </c:numRef>
          </c:cat>
          <c:val>
            <c:numRef>
              <c:f>NOVEMBRE!$D$3:$D$30</c:f>
              <c:numCache>
                <c:formatCode>General</c:formatCode>
                <c:ptCount val="28"/>
              </c:numCache>
            </c:numRef>
          </c:val>
          <c:extLst>
            <c:ext xmlns:c16="http://schemas.microsoft.com/office/drawing/2014/chart" uri="{C3380CC4-5D6E-409C-BE32-E72D297353CC}">
              <c16:uniqueId val="{00000038-62BF-496F-83A0-5F45BE5BEC5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>
          <a:solidFill>
            <a:schemeClr val="bg1"/>
          </a:solidFill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r>
              <a:rPr lang="fr-FR">
                <a:solidFill>
                  <a:sysClr val="windowText" lastClr="000000"/>
                </a:solidFill>
              </a:rPr>
              <a:t>SUR 100% des pannes de decembre</a:t>
            </a:r>
          </a:p>
        </c:rich>
      </c:tx>
      <c:layout>
        <c:manualLayout>
          <c:xMode val="edge"/>
          <c:yMode val="edge"/>
          <c:x val="0.27154537178884242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bg1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31713932633420822"/>
          <c:y val="0.18560185185185185"/>
          <c:w val="0.36016601049868768"/>
          <c:h val="0.60027668416447943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DDD8-483B-9FB6-FCB5EDA6B1EF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DDD8-483B-9FB6-FCB5EDA6B1EF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DDD8-483B-9FB6-FCB5EDA6B1EF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DDD8-483B-9FB6-FCB5EDA6B1EF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DDD8-483B-9FB6-FCB5EDA6B1EF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B-DDD8-483B-9FB6-FCB5EDA6B1EF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D-DDD8-483B-9FB6-FCB5EDA6B1EF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F-DDD8-483B-9FB6-FCB5EDA6B1EF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1-DDD8-483B-9FB6-FCB5EDA6B1EF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3-DDD8-483B-9FB6-FCB5EDA6B1EF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5-DDD8-483B-9FB6-FCB5EDA6B1EF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7-DDD8-483B-9FB6-FCB5EDA6B1EF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9-DDD8-483B-9FB6-FCB5EDA6B1EF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B-DDD8-483B-9FB6-FCB5EDA6B1EF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D-DDD8-483B-9FB6-FCB5EDA6B1EF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F-DDD8-483B-9FB6-FCB5EDA6B1EF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1-DDD8-483B-9FB6-FCB5EDA6B1EF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3-DDD8-483B-9FB6-FCB5EDA6B1EF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5-DDD8-483B-9FB6-FCB5EDA6B1EF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7-DDD8-483B-9FB6-FCB5EDA6B1EF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9-DDD8-483B-9FB6-FCB5EDA6B1EF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B-DDD8-483B-9FB6-FCB5EDA6B1EF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D-DDD8-483B-9FB6-FCB5EDA6B1EF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F-DDD8-483B-9FB6-FCB5EDA6B1EF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31-DDD8-483B-9FB6-FCB5EDA6B1EF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33-DDD8-483B-9FB6-FCB5EDA6B1EF}"/>
              </c:ext>
            </c:extLst>
          </c:dPt>
          <c:dPt>
            <c:idx val="2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35-DDD8-483B-9FB6-FCB5EDA6B1EF}"/>
              </c:ext>
            </c:extLst>
          </c:dPt>
          <c:dPt>
            <c:idx val="2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37-DDD8-483B-9FB6-FCB5EDA6B1EF}"/>
              </c:ext>
            </c:extLst>
          </c:dPt>
          <c:dLbls>
            <c:spPr>
              <a:pattFill prst="pct75">
                <a:fgClr>
                  <a:sysClr val="windowText" lastClr="000000">
                    <a:lumMod val="75000"/>
                    <a:lumOff val="25000"/>
                  </a:sysClr>
                </a:fgClr>
                <a:bgClr>
                  <a:sysClr val="windowText" lastClr="000000">
                    <a:lumMod val="65000"/>
                    <a:lumOff val="35000"/>
                  </a:sys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clip" horzOverflow="clip" vert="horz" wrap="square" lIns="36576" tIns="18288" rIns="36576" bIns="18288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pattFill prst="pct75">
                    <a:fgClr>
                      <a:schemeClr val="dk1">
                        <a:lumMod val="75000"/>
                        <a:lumOff val="25000"/>
                      </a:schemeClr>
                    </a:fgClr>
                    <a:bgClr>
                      <a:schemeClr val="dk1">
                        <a:lumMod val="65000"/>
                        <a:lumOff val="35000"/>
                      </a:schemeClr>
                    </a:bgClr>
                  </a:pattFill>
                  <a:ln>
                    <a:noFill/>
                  </a:ln>
                </c15:spPr>
              </c:ext>
            </c:extLst>
          </c:dLbls>
          <c:cat>
            <c:numRef>
              <c:f>DECEMBRE!$C$3:$C$30</c:f>
              <c:numCache>
                <c:formatCode>General</c:formatCode>
                <c:ptCount val="28"/>
              </c:numCache>
            </c:numRef>
          </c:cat>
          <c:val>
            <c:numRef>
              <c:f>DECEMBRE!$D$3:$D$30</c:f>
              <c:numCache>
                <c:formatCode>General</c:formatCode>
                <c:ptCount val="28"/>
              </c:numCache>
            </c:numRef>
          </c:val>
          <c:extLst>
            <c:ext xmlns:c16="http://schemas.microsoft.com/office/drawing/2014/chart" uri="{C3380CC4-5D6E-409C-BE32-E72D297353CC}">
              <c16:uniqueId val="{00000038-DDD8-483B-9FB6-FCB5EDA6B1E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>
          <a:solidFill>
            <a:schemeClr val="bg1"/>
          </a:solidFill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1800"/>
              <a:t>Taux de disponibilité de la ligne 1 ( ne prend pas en compte les arrets opérateurs - base</a:t>
            </a:r>
            <a:r>
              <a:rPr lang="fr-FR" sz="1800" baseline="0"/>
              <a:t> de temps = compteur combi</a:t>
            </a:r>
            <a:r>
              <a:rPr lang="fr-FR" sz="1800"/>
              <a:t> 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3.5347100156384634E-2"/>
          <c:y val="0.1332365844999335"/>
          <c:w val="0.95252670040751664"/>
          <c:h val="0.78911517784277274"/>
        </c:manualLayout>
      </c:layout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DATA!$B$6:$M$6</c:f>
              <c:strCache>
                <c:ptCount val="12"/>
                <c:pt idx="0">
                  <c:v>janv</c:v>
                </c:pt>
                <c:pt idx="1">
                  <c:v>fev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juilliet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DATA!$B$30:$M$30</c:f>
              <c:numCache>
                <c:formatCode>0.00</c:formatCode>
                <c:ptCount val="12"/>
                <c:pt idx="0">
                  <c:v>99.176954732510296</c:v>
                </c:pt>
                <c:pt idx="1">
                  <c:v>97.52066115702479</c:v>
                </c:pt>
                <c:pt idx="2">
                  <c:v>100</c:v>
                </c:pt>
                <c:pt idx="3">
                  <c:v>100</c:v>
                </c:pt>
                <c:pt idx="4">
                  <c:v>100</c:v>
                </c:pt>
                <c:pt idx="5">
                  <c:v>100</c:v>
                </c:pt>
                <c:pt idx="6">
                  <c:v>100</c:v>
                </c:pt>
                <c:pt idx="7">
                  <c:v>100</c:v>
                </c:pt>
                <c:pt idx="8">
                  <c:v>100</c:v>
                </c:pt>
                <c:pt idx="9">
                  <c:v>100</c:v>
                </c:pt>
                <c:pt idx="10">
                  <c:v>100</c:v>
                </c:pt>
                <c:pt idx="11">
                  <c:v>100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9-BFE3-4602-A523-B87E3038A2E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2088424640"/>
        <c:axId val="-2088424096"/>
      </c:lineChart>
      <c:catAx>
        <c:axId val="-20884246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2088424096"/>
        <c:crosses val="autoZero"/>
        <c:auto val="1"/>
        <c:lblAlgn val="ctr"/>
        <c:lblOffset val="100"/>
        <c:noMultiLvlLbl val="0"/>
      </c:catAx>
      <c:valAx>
        <c:axId val="-2088424096"/>
        <c:scaling>
          <c:orientation val="minMax"/>
          <c:max val="1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208842464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600" b="1"/>
      </a:pPr>
      <a:endParaRPr lang="fr-FR"/>
    </a:p>
  </c:txPr>
  <c:printSettings>
    <c:headerFooter/>
    <c:pageMargins b="0.75" l="0.7" r="0.7" t="0.75" header="0.3" footer="0.3"/>
    <c:pageSetup orientation="portrait"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3.1661785034527157E-2"/>
          <c:y val="5.0787607823691017E-2"/>
          <c:w val="0.941632274444544"/>
          <c:h val="0.58758790127936056"/>
        </c:manualLayout>
      </c:layout>
      <c:lineChart>
        <c:grouping val="standard"/>
        <c:varyColors val="0"/>
        <c:ser>
          <c:idx val="0"/>
          <c:order val="0"/>
          <c:tx>
            <c:strRef>
              <c:f>DATA!$A$7</c:f>
              <c:strCache>
                <c:ptCount val="1"/>
                <c:pt idx="0">
                  <c:v>Salle des eaux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DATA!$B$6:$M$6</c:f>
              <c:strCache>
                <c:ptCount val="12"/>
                <c:pt idx="0">
                  <c:v>janv</c:v>
                </c:pt>
                <c:pt idx="1">
                  <c:v>fev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juilliet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DATA!$B$7:$M$7</c:f>
              <c:numCache>
                <c:formatCode>0;;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C31-4267-9A1A-B3172E723636}"/>
            </c:ext>
          </c:extLst>
        </c:ser>
        <c:ser>
          <c:idx val="1"/>
          <c:order val="1"/>
          <c:tx>
            <c:strRef>
              <c:f>DATA!$A$8</c:f>
              <c:strCache>
                <c:ptCount val="1"/>
                <c:pt idx="0">
                  <c:v>Imeca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DATA!$B$6:$M$6</c:f>
              <c:strCache>
                <c:ptCount val="12"/>
                <c:pt idx="0">
                  <c:v>janv</c:v>
                </c:pt>
                <c:pt idx="1">
                  <c:v>fev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juilliet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DATA!$B$8:$M$8</c:f>
              <c:numCache>
                <c:formatCode>0;;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C31-4267-9A1A-B3172E723636}"/>
            </c:ext>
          </c:extLst>
        </c:ser>
        <c:ser>
          <c:idx val="2"/>
          <c:order val="2"/>
          <c:tx>
            <c:strRef>
              <c:f>DATA!$A$9</c:f>
              <c:strCache>
                <c:ptCount val="1"/>
                <c:pt idx="0">
                  <c:v>Combi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DATA!$B$6:$M$6</c:f>
              <c:strCache>
                <c:ptCount val="12"/>
                <c:pt idx="0">
                  <c:v>janv</c:v>
                </c:pt>
                <c:pt idx="1">
                  <c:v>fev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juilliet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DATA!$B$9:$M$9</c:f>
              <c:numCache>
                <c:formatCode>0;;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D-FC31-4267-9A1A-B3172E723636}"/>
            </c:ext>
          </c:extLst>
        </c:ser>
        <c:ser>
          <c:idx val="3"/>
          <c:order val="3"/>
          <c:tx>
            <c:strRef>
              <c:f>DATA!$A$10</c:f>
              <c:strCache>
                <c:ptCount val="1"/>
                <c:pt idx="0">
                  <c:v>Laser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DATA!$B$6:$M$6</c:f>
              <c:strCache>
                <c:ptCount val="12"/>
                <c:pt idx="0">
                  <c:v>janv</c:v>
                </c:pt>
                <c:pt idx="1">
                  <c:v>fev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juilliet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DATA!$B$10:$M$10</c:f>
              <c:numCache>
                <c:formatCode>0;;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E-FC31-4267-9A1A-B3172E723636}"/>
            </c:ext>
          </c:extLst>
        </c:ser>
        <c:ser>
          <c:idx val="4"/>
          <c:order val="4"/>
          <c:tx>
            <c:strRef>
              <c:f>DATA!$A$11</c:f>
              <c:strCache>
                <c:ptCount val="1"/>
                <c:pt idx="0">
                  <c:v>Checkmat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strRef>
              <c:f>DATA!$B$6:$M$6</c:f>
              <c:strCache>
                <c:ptCount val="12"/>
                <c:pt idx="0">
                  <c:v>janv</c:v>
                </c:pt>
                <c:pt idx="1">
                  <c:v>fev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juilliet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DATA!$B$11:$M$11</c:f>
              <c:numCache>
                <c:formatCode>0;;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F-FC31-4267-9A1A-B3172E723636}"/>
            </c:ext>
          </c:extLst>
        </c:ser>
        <c:ser>
          <c:idx val="5"/>
          <c:order val="5"/>
          <c:tx>
            <c:strRef>
              <c:f>DATA!$A$12</c:f>
              <c:strCache>
                <c:ptCount val="1"/>
                <c:pt idx="0">
                  <c:v>Etiqueteuse 34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strRef>
              <c:f>DATA!$B$6:$M$6</c:f>
              <c:strCache>
                <c:ptCount val="12"/>
                <c:pt idx="0">
                  <c:v>janv</c:v>
                </c:pt>
                <c:pt idx="1">
                  <c:v>fev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juilliet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DATA!$B$12:$M$12</c:f>
              <c:numCache>
                <c:formatCode>0;;</c:formatCode>
                <c:ptCount val="12"/>
                <c:pt idx="0">
                  <c:v>1.5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0-FC31-4267-9A1A-B3172E723636}"/>
            </c:ext>
          </c:extLst>
        </c:ser>
        <c:ser>
          <c:idx val="6"/>
          <c:order val="6"/>
          <c:tx>
            <c:strRef>
              <c:f>DATA!$A$13</c:f>
              <c:strCache>
                <c:ptCount val="1"/>
                <c:pt idx="0">
                  <c:v>Etiqueteuse 35</c:v>
                </c:pt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DATA!$B$6:$M$6</c:f>
              <c:strCache>
                <c:ptCount val="12"/>
                <c:pt idx="0">
                  <c:v>janv</c:v>
                </c:pt>
                <c:pt idx="1">
                  <c:v>fev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juilliet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DATA!$B$13:$M$13</c:f>
              <c:numCache>
                <c:formatCode>0;;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1-FC31-4267-9A1A-B3172E723636}"/>
            </c:ext>
          </c:extLst>
        </c:ser>
        <c:ser>
          <c:idx val="7"/>
          <c:order val="7"/>
          <c:tx>
            <c:strRef>
              <c:f>DATA!$A$14</c:f>
              <c:strCache>
                <c:ptCount val="1"/>
                <c:pt idx="0">
                  <c:v>Fardeleuse</c:v>
                </c:pt>
              </c:strCache>
            </c:strRef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DATA!$B$6:$M$6</c:f>
              <c:strCache>
                <c:ptCount val="12"/>
                <c:pt idx="0">
                  <c:v>janv</c:v>
                </c:pt>
                <c:pt idx="1">
                  <c:v>fev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juilliet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DATA!$B$14:$M$14</c:f>
              <c:numCache>
                <c:formatCode>0;;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2-FC31-4267-9A1A-B3172E723636}"/>
            </c:ext>
          </c:extLst>
        </c:ser>
        <c:ser>
          <c:idx val="8"/>
          <c:order val="8"/>
          <c:tx>
            <c:strRef>
              <c:f>DATA!$A$15</c:f>
              <c:strCache>
                <c:ptCount val="1"/>
                <c:pt idx="0">
                  <c:v>Surfilmeuse</c:v>
                </c:pt>
              </c:strCache>
            </c:strRef>
          </c:tx>
          <c:spPr>
            <a:ln w="28575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DATA!$B$6:$M$6</c:f>
              <c:strCache>
                <c:ptCount val="12"/>
                <c:pt idx="0">
                  <c:v>janv</c:v>
                </c:pt>
                <c:pt idx="1">
                  <c:v>fev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juilliet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DATA!$B$15:$M$15</c:f>
              <c:numCache>
                <c:formatCode>0;;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3-FC31-4267-9A1A-B3172E723636}"/>
            </c:ext>
          </c:extLst>
        </c:ser>
        <c:ser>
          <c:idx val="9"/>
          <c:order val="9"/>
          <c:tx>
            <c:strRef>
              <c:f>DATA!$A$16</c:f>
              <c:strCache>
                <c:ptCount val="1"/>
                <c:pt idx="0">
                  <c:v>Poigneteuse</c:v>
                </c:pt>
              </c:strCache>
            </c:strRef>
          </c:tx>
          <c:spPr>
            <a:ln w="28575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DATA!$B$6:$M$6</c:f>
              <c:strCache>
                <c:ptCount val="12"/>
                <c:pt idx="0">
                  <c:v>janv</c:v>
                </c:pt>
                <c:pt idx="1">
                  <c:v>fev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juilliet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DATA!$B$16:$M$16</c:f>
              <c:numCache>
                <c:formatCode>0;;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4-FC31-4267-9A1A-B3172E723636}"/>
            </c:ext>
          </c:extLst>
        </c:ser>
        <c:ser>
          <c:idx val="10"/>
          <c:order val="10"/>
          <c:tx>
            <c:strRef>
              <c:f>DATA!$A$17</c:f>
              <c:strCache>
                <c:ptCount val="1"/>
                <c:pt idx="0">
                  <c:v>Palettiseur</c:v>
                </c:pt>
              </c:strCache>
            </c:strRef>
          </c:tx>
          <c:spPr>
            <a:ln w="28575" cap="rnd">
              <a:solidFill>
                <a:schemeClr val="accent5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DATA!$B$6:$M$6</c:f>
              <c:strCache>
                <c:ptCount val="12"/>
                <c:pt idx="0">
                  <c:v>janv</c:v>
                </c:pt>
                <c:pt idx="1">
                  <c:v>fev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juilliet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DATA!$B$17:$M$17</c:f>
              <c:numCache>
                <c:formatCode>0;;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5-FC31-4267-9A1A-B3172E723636}"/>
            </c:ext>
          </c:extLst>
        </c:ser>
        <c:ser>
          <c:idx val="11"/>
          <c:order val="11"/>
          <c:tx>
            <c:strRef>
              <c:f>DATA!$A$18</c:f>
              <c:strCache>
                <c:ptCount val="1"/>
                <c:pt idx="0">
                  <c:v>Bema TU</c:v>
                </c:pt>
              </c:strCache>
            </c:strRef>
          </c:tx>
          <c:spPr>
            <a:ln w="28575" cap="rnd">
              <a:solidFill>
                <a:schemeClr val="accent6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DATA!$B$6:$M$6</c:f>
              <c:strCache>
                <c:ptCount val="12"/>
                <c:pt idx="0">
                  <c:v>janv</c:v>
                </c:pt>
                <c:pt idx="1">
                  <c:v>fev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juilliet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DATA!$B$18:$M$18</c:f>
              <c:numCache>
                <c:formatCode>0;;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6-FC31-4267-9A1A-B3172E723636}"/>
            </c:ext>
          </c:extLst>
        </c:ser>
        <c:ser>
          <c:idx val="12"/>
          <c:order val="12"/>
          <c:tx>
            <c:strRef>
              <c:f>DATA!$A$19</c:f>
              <c:strCache>
                <c:ptCount val="1"/>
                <c:pt idx="0">
                  <c:v>Bema LS</c:v>
                </c:pt>
              </c:strCache>
            </c:strRef>
          </c:tx>
          <c:spPr>
            <a:ln w="28575" cap="rnd">
              <a:solidFill>
                <a:schemeClr val="accent1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DATA!$B$6:$M$6</c:f>
              <c:strCache>
                <c:ptCount val="12"/>
                <c:pt idx="0">
                  <c:v>janv</c:v>
                </c:pt>
                <c:pt idx="1">
                  <c:v>fev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juilliet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DATA!$B$19:$M$19</c:f>
              <c:numCache>
                <c:formatCode>0;;</c:formatCode>
                <c:ptCount val="12"/>
                <c:pt idx="0">
                  <c:v>2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7-FC31-4267-9A1A-B3172E723636}"/>
            </c:ext>
          </c:extLst>
        </c:ser>
        <c:ser>
          <c:idx val="13"/>
          <c:order val="13"/>
          <c:tx>
            <c:strRef>
              <c:f>DATA!$A$20</c:f>
              <c:strCache>
                <c:ptCount val="1"/>
                <c:pt idx="0">
                  <c:v>Segepar</c:v>
                </c:pt>
              </c:strCache>
            </c:strRef>
          </c:tx>
          <c:spPr>
            <a:ln w="28575" cap="rnd">
              <a:solidFill>
                <a:schemeClr val="accent2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DATA!$B$6:$M$6</c:f>
              <c:strCache>
                <c:ptCount val="12"/>
                <c:pt idx="0">
                  <c:v>janv</c:v>
                </c:pt>
                <c:pt idx="1">
                  <c:v>fev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juilliet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DATA!$B$20:$M$20</c:f>
              <c:numCache>
                <c:formatCode>0;;</c:formatCode>
                <c:ptCount val="12"/>
                <c:pt idx="0">
                  <c:v>0.5</c:v>
                </c:pt>
                <c:pt idx="1">
                  <c:v>1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8-FC31-4267-9A1A-B3172E723636}"/>
            </c:ext>
          </c:extLst>
        </c:ser>
        <c:ser>
          <c:idx val="14"/>
          <c:order val="14"/>
          <c:tx>
            <c:strRef>
              <c:f>DATA!$A$21</c:f>
              <c:strCache>
                <c:ptCount val="1"/>
                <c:pt idx="0">
                  <c:v>Conv BTES</c:v>
                </c:pt>
              </c:strCache>
            </c:strRef>
          </c:tx>
          <c:spPr>
            <a:ln w="28575" cap="rnd">
              <a:solidFill>
                <a:schemeClr val="accent3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DATA!$B$6:$M$6</c:f>
              <c:strCache>
                <c:ptCount val="12"/>
                <c:pt idx="0">
                  <c:v>janv</c:v>
                </c:pt>
                <c:pt idx="1">
                  <c:v>fev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juilliet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DATA!$B$21:$M$21</c:f>
              <c:numCache>
                <c:formatCode>0;;</c:formatCode>
                <c:ptCount val="12"/>
                <c:pt idx="0">
                  <c:v>0</c:v>
                </c:pt>
                <c:pt idx="1">
                  <c:v>2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9-FC31-4267-9A1A-B3172E723636}"/>
            </c:ext>
          </c:extLst>
        </c:ser>
        <c:ser>
          <c:idx val="15"/>
          <c:order val="15"/>
          <c:tx>
            <c:strRef>
              <c:f>DATA!$A$22</c:f>
              <c:strCache>
                <c:ptCount val="1"/>
                <c:pt idx="0">
                  <c:v>Conv Pack</c:v>
                </c:pt>
              </c:strCache>
            </c:strRef>
          </c:tx>
          <c:spPr>
            <a:ln w="28575" cap="rnd">
              <a:solidFill>
                <a:schemeClr val="accent4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DATA!$B$6:$M$6</c:f>
              <c:strCache>
                <c:ptCount val="12"/>
                <c:pt idx="0">
                  <c:v>janv</c:v>
                </c:pt>
                <c:pt idx="1">
                  <c:v>fev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juilliet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DATA!$B$22:$M$22</c:f>
              <c:numCache>
                <c:formatCode>0;;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A-FC31-4267-9A1A-B3172E72363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2088425728"/>
        <c:axId val="-2088433888"/>
      </c:lineChart>
      <c:catAx>
        <c:axId val="-20884257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2088433888"/>
        <c:crosses val="autoZero"/>
        <c:auto val="1"/>
        <c:lblAlgn val="ctr"/>
        <c:lblOffset val="100"/>
        <c:noMultiLvlLbl val="0"/>
      </c:catAx>
      <c:valAx>
        <c:axId val="-20884338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;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208842572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3.02749522685191E-2"/>
          <c:y val="0.8434249436985275"/>
          <c:w val="0.96178916345217924"/>
          <c:h val="0.15657505630147245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600" b="1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spc="0" baseline="0">
                <a:ln>
                  <a:noFill/>
                </a:ln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2400"/>
              <a:t>% de pannes sur 1 ans </a:t>
            </a:r>
          </a:p>
        </c:rich>
      </c:tx>
      <c:layout>
        <c:manualLayout>
          <c:xMode val="edge"/>
          <c:yMode val="edge"/>
          <c:x val="6.0921751157051555E-3"/>
          <c:y val="1.383801330584907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1" i="0" u="none" strike="noStrike" kern="1200" spc="0" baseline="0">
              <a:ln>
                <a:noFill/>
              </a:ln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8503-43F7-A86A-3CA54C8ED440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952D-4E88-A67C-B8D69337F2FD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952D-4E88-A67C-B8D69337F2FD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952D-4E88-A67C-B8D69337F2FD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952D-4E88-A67C-B8D69337F2FD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952D-4E88-A67C-B8D69337F2FD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952D-4E88-A67C-B8D69337F2FD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952D-4E88-A67C-B8D69337F2FD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952D-4E88-A67C-B8D69337F2FD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3-952D-4E88-A67C-B8D69337F2FD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952D-4E88-A67C-B8D69337F2FD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7-952D-4E88-A67C-B8D69337F2FD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9-952D-4E88-A67C-B8D69337F2FD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B-952D-4E88-A67C-B8D69337F2FD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D-952D-4E88-A67C-B8D69337F2FD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F-952D-4E88-A67C-B8D69337F2FD}"/>
              </c:ext>
            </c:extLst>
          </c:dPt>
          <c:dLbls>
            <c:numFmt formatCode="0%;;;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ln>
                      <a:noFill/>
                    </a:ln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DATA!$A$7:$A$22</c:f>
              <c:strCache>
                <c:ptCount val="16"/>
                <c:pt idx="0">
                  <c:v>Salle des eaux</c:v>
                </c:pt>
                <c:pt idx="1">
                  <c:v>Imeca</c:v>
                </c:pt>
                <c:pt idx="2">
                  <c:v>Combi</c:v>
                </c:pt>
                <c:pt idx="3">
                  <c:v>Laser</c:v>
                </c:pt>
                <c:pt idx="4">
                  <c:v>Checkmat</c:v>
                </c:pt>
                <c:pt idx="5">
                  <c:v>Etiqueteuse 34</c:v>
                </c:pt>
                <c:pt idx="6">
                  <c:v>Etiqueteuse 35</c:v>
                </c:pt>
                <c:pt idx="7">
                  <c:v>Fardeleuse</c:v>
                </c:pt>
                <c:pt idx="8">
                  <c:v>Surfilmeuse</c:v>
                </c:pt>
                <c:pt idx="9">
                  <c:v>Poigneteuse</c:v>
                </c:pt>
                <c:pt idx="10">
                  <c:v>Palettiseur</c:v>
                </c:pt>
                <c:pt idx="11">
                  <c:v>Bema TU</c:v>
                </c:pt>
                <c:pt idx="12">
                  <c:v>Bema LS</c:v>
                </c:pt>
                <c:pt idx="13">
                  <c:v>Segepar</c:v>
                </c:pt>
                <c:pt idx="14">
                  <c:v>Conv BTES</c:v>
                </c:pt>
                <c:pt idx="15">
                  <c:v>Conv Pack</c:v>
                </c:pt>
              </c:strCache>
            </c:strRef>
          </c:cat>
          <c:val>
            <c:numRef>
              <c:f>DATA!$N$7:$N$22</c:f>
              <c:numCache>
                <c:formatCode>0;\-0;;@</c:formatCode>
                <c:ptCount val="1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1.5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2</c:v>
                </c:pt>
                <c:pt idx="13">
                  <c:v>1.5</c:v>
                </c:pt>
                <c:pt idx="14">
                  <c:v>2</c:v>
                </c:pt>
                <c:pt idx="1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2-8503-43F7-A86A-3CA54C8ED440}"/>
            </c:ext>
          </c:extLst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19050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600" b="1">
          <a:ln>
            <a:noFill/>
          </a:ln>
        </a:defRPr>
      </a:pPr>
      <a:endParaRPr lang="fr-FR"/>
    </a:p>
  </c:txPr>
  <c:printSettings>
    <c:headerFooter/>
    <c:pageMargins b="0.75" l="0.7" r="0.7" t="0.75" header="0.3" footer="0.3"/>
    <c:pageSetup orientation="portrait"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7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8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9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0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1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2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5.xml"/><Relationship Id="rId2" Type="http://schemas.openxmlformats.org/officeDocument/2006/relationships/chart" Target="../charts/chart14.xml"/><Relationship Id="rId1" Type="http://schemas.openxmlformats.org/officeDocument/2006/relationships/chart" Target="../charts/chart1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204787</xdr:colOff>
      <xdr:row>2</xdr:row>
      <xdr:rowOff>14286</xdr:rowOff>
    </xdr:from>
    <xdr:to>
      <xdr:col>14</xdr:col>
      <xdr:colOff>9525</xdr:colOff>
      <xdr:row>29</xdr:row>
      <xdr:rowOff>152400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339090</xdr:colOff>
      <xdr:row>1</xdr:row>
      <xdr:rowOff>339090</xdr:rowOff>
    </xdr:from>
    <xdr:to>
      <xdr:col>10</xdr:col>
      <xdr:colOff>544830</xdr:colOff>
      <xdr:row>15</xdr:row>
      <xdr:rowOff>156210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2C811C00-8378-4F77-9D74-F71DFB0BC77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152400</xdr:colOff>
      <xdr:row>2</xdr:row>
      <xdr:rowOff>19050</xdr:rowOff>
    </xdr:from>
    <xdr:to>
      <xdr:col>13</xdr:col>
      <xdr:colOff>719138</xdr:colOff>
      <xdr:row>29</xdr:row>
      <xdr:rowOff>157164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2</xdr:row>
      <xdr:rowOff>0</xdr:rowOff>
    </xdr:from>
    <xdr:to>
      <xdr:col>13</xdr:col>
      <xdr:colOff>561975</xdr:colOff>
      <xdr:row>29</xdr:row>
      <xdr:rowOff>133352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2</xdr:row>
      <xdr:rowOff>0</xdr:rowOff>
    </xdr:from>
    <xdr:to>
      <xdr:col>13</xdr:col>
      <xdr:colOff>561975</xdr:colOff>
      <xdr:row>29</xdr:row>
      <xdr:rowOff>133352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19050</xdr:colOff>
      <xdr:row>2</xdr:row>
      <xdr:rowOff>9525</xdr:rowOff>
    </xdr:from>
    <xdr:to>
      <xdr:col>13</xdr:col>
      <xdr:colOff>581025</xdr:colOff>
      <xdr:row>29</xdr:row>
      <xdr:rowOff>142877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2</xdr:row>
      <xdr:rowOff>0</xdr:rowOff>
    </xdr:from>
    <xdr:to>
      <xdr:col>13</xdr:col>
      <xdr:colOff>561975</xdr:colOff>
      <xdr:row>29</xdr:row>
      <xdr:rowOff>133352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2</xdr:row>
      <xdr:rowOff>0</xdr:rowOff>
    </xdr:from>
    <xdr:to>
      <xdr:col>13</xdr:col>
      <xdr:colOff>561975</xdr:colOff>
      <xdr:row>29</xdr:row>
      <xdr:rowOff>133352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2</xdr:row>
      <xdr:rowOff>0</xdr:rowOff>
    </xdr:from>
    <xdr:to>
      <xdr:col>13</xdr:col>
      <xdr:colOff>561975</xdr:colOff>
      <xdr:row>29</xdr:row>
      <xdr:rowOff>133352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2</xdr:row>
      <xdr:rowOff>0</xdr:rowOff>
    </xdr:from>
    <xdr:to>
      <xdr:col>13</xdr:col>
      <xdr:colOff>561975</xdr:colOff>
      <xdr:row>29</xdr:row>
      <xdr:rowOff>133352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2</xdr:row>
      <xdr:rowOff>0</xdr:rowOff>
    </xdr:from>
    <xdr:to>
      <xdr:col>13</xdr:col>
      <xdr:colOff>561975</xdr:colOff>
      <xdr:row>29</xdr:row>
      <xdr:rowOff>133352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2</xdr:row>
      <xdr:rowOff>0</xdr:rowOff>
    </xdr:from>
    <xdr:to>
      <xdr:col>13</xdr:col>
      <xdr:colOff>561975</xdr:colOff>
      <xdr:row>29</xdr:row>
      <xdr:rowOff>133352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750794</xdr:colOff>
      <xdr:row>49</xdr:row>
      <xdr:rowOff>56027</xdr:rowOff>
    </xdr:from>
    <xdr:to>
      <xdr:col>19</xdr:col>
      <xdr:colOff>212912</xdr:colOff>
      <xdr:row>72</xdr:row>
      <xdr:rowOff>0</xdr:rowOff>
    </xdr:to>
    <xdr:graphicFrame macro="">
      <xdr:nvGraphicFramePr>
        <xdr:cNvPr id="11" name="Graphique 10">
          <a:extLst>
            <a:ext uri="{FF2B5EF4-FFF2-40B4-BE49-F238E27FC236}">
              <a16:creationId xmlns:a16="http://schemas.microsoft.com/office/drawing/2014/main" id="{00000000-0008-0000-0D00-00000B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absolute">
    <xdr:from>
      <xdr:col>1</xdr:col>
      <xdr:colOff>11208</xdr:colOff>
      <xdr:row>76</xdr:row>
      <xdr:rowOff>43142</xdr:rowOff>
    </xdr:from>
    <xdr:to>
      <xdr:col>19</xdr:col>
      <xdr:colOff>190500</xdr:colOff>
      <xdr:row>81</xdr:row>
      <xdr:rowOff>143997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6" name="Machine">
              <a:extLst>
                <a:ext uri="{FF2B5EF4-FFF2-40B4-BE49-F238E27FC236}">
                  <a16:creationId xmlns:a16="http://schemas.microsoft.com/office/drawing/2014/main" id="{00000000-0008-0000-0D00-000006000000}"/>
                </a:ext>
              </a:extLst>
            </xdr:cNvPr>
            <xdr:cNvGraphicFramePr>
              <a:graphicFrameLocks noMove="1" noResize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achin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73208" y="14592580"/>
              <a:ext cx="14133417" cy="1065261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sont pris en charge dans Excel 2013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 fLocksWithSheet="0"/>
  </xdr:twoCellAnchor>
  <xdr:twoCellAnchor editAs="absolute">
    <xdr:from>
      <xdr:col>0</xdr:col>
      <xdr:colOff>760878</xdr:colOff>
      <xdr:row>81</xdr:row>
      <xdr:rowOff>155016</xdr:rowOff>
    </xdr:from>
    <xdr:to>
      <xdr:col>19</xdr:col>
      <xdr:colOff>190499</xdr:colOff>
      <xdr:row>110</xdr:row>
      <xdr:rowOff>186765</xdr:rowOff>
    </xdr:to>
    <xdr:graphicFrame macro="">
      <xdr:nvGraphicFramePr>
        <xdr:cNvPr id="7" name="Graphique 6">
          <a:extLst>
            <a:ext uri="{FF2B5EF4-FFF2-40B4-BE49-F238E27FC236}">
              <a16:creationId xmlns:a16="http://schemas.microsoft.com/office/drawing/2014/main" id="{00000000-0008-0000-0D00-000007000000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absolute">
    <xdr:from>
      <xdr:col>1</xdr:col>
      <xdr:colOff>11905</xdr:colOff>
      <xdr:row>1</xdr:row>
      <xdr:rowOff>11906</xdr:rowOff>
    </xdr:from>
    <xdr:to>
      <xdr:col>19</xdr:col>
      <xdr:colOff>224816</xdr:colOff>
      <xdr:row>49</xdr:row>
      <xdr:rowOff>45524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19</xdr:col>
      <xdr:colOff>273843</xdr:colOff>
      <xdr:row>77</xdr:row>
      <xdr:rowOff>-1</xdr:rowOff>
    </xdr:from>
    <xdr:to>
      <xdr:col>20</xdr:col>
      <xdr:colOff>11906</xdr:colOff>
      <xdr:row>77</xdr:row>
      <xdr:rowOff>-1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00000000-0008-0000-0D00-000005000000}"/>
            </a:ext>
          </a:extLst>
        </xdr:cNvPr>
        <xdr:cNvCxnSpPr/>
      </xdr:nvCxnSpPr>
      <xdr:spPr>
        <a:xfrm flipH="1">
          <a:off x="14989968" y="14739937"/>
          <a:ext cx="500063" cy="0"/>
        </a:xfrm>
        <a:prstGeom prst="straightConnector1">
          <a:avLst/>
        </a:prstGeom>
        <a:ln w="762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PrintsWithSheet="0"/>
  </xdr:twoCellAnchor>
  <xdr:twoCellAnchor>
    <xdr:from>
      <xdr:col>19</xdr:col>
      <xdr:colOff>702468</xdr:colOff>
      <xdr:row>75</xdr:row>
      <xdr:rowOff>130969</xdr:rowOff>
    </xdr:from>
    <xdr:to>
      <xdr:col>21</xdr:col>
      <xdr:colOff>178593</xdr:colOff>
      <xdr:row>77</xdr:row>
      <xdr:rowOff>107157</xdr:rowOff>
    </xdr:to>
    <xdr:sp macro="" textlink="">
      <xdr:nvSpPr>
        <xdr:cNvPr id="9" name="Rectangle 8">
          <a:extLst>
            <a:ext uri="{FF2B5EF4-FFF2-40B4-BE49-F238E27FC236}">
              <a16:creationId xmlns:a16="http://schemas.microsoft.com/office/drawing/2014/main" id="{00000000-0008-0000-0D00-000009000000}"/>
            </a:ext>
          </a:extLst>
        </xdr:cNvPr>
        <xdr:cNvSpPr/>
      </xdr:nvSpPr>
      <xdr:spPr>
        <a:xfrm>
          <a:off x="15418593" y="14489907"/>
          <a:ext cx="1000125" cy="357188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400" b="1">
              <a:solidFill>
                <a:schemeClr val="tx1"/>
              </a:solidFill>
            </a:rPr>
            <a:t>RAZ FILTRE</a:t>
          </a:r>
        </a:p>
      </xdr:txBody>
    </xdr:sp>
    <xdr:clientData fPrintsWithSheet="0"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oDan" refreshedDate="44590.505516666664" createdVersion="7" refreshedVersion="7" minRefreshableVersion="3" recordCount="28" xr:uid="{46340382-619A-4366-8B8C-91D2C1F5D839}">
  <cacheSource type="worksheet">
    <worksheetSource name="FEV"/>
  </cacheSource>
  <cacheFields count="4">
    <cacheField name="Date" numFmtId="164">
      <sharedItems containsNonDate="0" containsString="0" containsBlank="1"/>
    </cacheField>
    <cacheField name="machine" numFmtId="0">
      <sharedItems containsBlank="1" count="3">
        <s v="Conv BTES"/>
        <s v="Segepar"/>
        <m/>
      </sharedItems>
    </cacheField>
    <cacheField name="durée en Hrs" numFmtId="0">
      <sharedItems containsString="0" containsBlank="1" containsNumber="1" containsInteger="1" minValue="1" maxValue="1"/>
    </cacheField>
    <cacheField name="détail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8">
  <r>
    <m/>
    <x v="0"/>
    <n v="1"/>
    <m/>
  </r>
  <r>
    <m/>
    <x v="1"/>
    <n v="1"/>
    <m/>
  </r>
  <r>
    <m/>
    <x v="0"/>
    <n v="1"/>
    <m/>
  </r>
  <r>
    <m/>
    <x v="2"/>
    <m/>
    <m/>
  </r>
  <r>
    <m/>
    <x v="2"/>
    <m/>
    <m/>
  </r>
  <r>
    <m/>
    <x v="2"/>
    <m/>
    <m/>
  </r>
  <r>
    <m/>
    <x v="2"/>
    <m/>
    <m/>
  </r>
  <r>
    <m/>
    <x v="2"/>
    <m/>
    <m/>
  </r>
  <r>
    <m/>
    <x v="2"/>
    <m/>
    <m/>
  </r>
  <r>
    <m/>
    <x v="2"/>
    <m/>
    <m/>
  </r>
  <r>
    <m/>
    <x v="2"/>
    <m/>
    <m/>
  </r>
  <r>
    <m/>
    <x v="2"/>
    <m/>
    <m/>
  </r>
  <r>
    <m/>
    <x v="2"/>
    <m/>
    <m/>
  </r>
  <r>
    <m/>
    <x v="2"/>
    <m/>
    <m/>
  </r>
  <r>
    <m/>
    <x v="2"/>
    <m/>
    <m/>
  </r>
  <r>
    <m/>
    <x v="2"/>
    <m/>
    <m/>
  </r>
  <r>
    <m/>
    <x v="2"/>
    <m/>
    <m/>
  </r>
  <r>
    <m/>
    <x v="2"/>
    <m/>
    <m/>
  </r>
  <r>
    <m/>
    <x v="2"/>
    <m/>
    <m/>
  </r>
  <r>
    <m/>
    <x v="2"/>
    <m/>
    <m/>
  </r>
  <r>
    <m/>
    <x v="2"/>
    <m/>
    <m/>
  </r>
  <r>
    <m/>
    <x v="2"/>
    <m/>
    <m/>
  </r>
  <r>
    <m/>
    <x v="2"/>
    <m/>
    <m/>
  </r>
  <r>
    <m/>
    <x v="2"/>
    <m/>
    <m/>
  </r>
  <r>
    <m/>
    <x v="2"/>
    <m/>
    <m/>
  </r>
  <r>
    <m/>
    <x v="2"/>
    <m/>
    <m/>
  </r>
  <r>
    <m/>
    <x v="2"/>
    <m/>
    <m/>
  </r>
  <r>
    <m/>
    <x v="2"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1D30D88-0073-4777-AE10-8D47831200D5}" name="Tableau croisé dynamique5" cacheId="12" applyNumberFormats="0" applyBorderFormats="0" applyFontFormats="0" applyPatternFormats="0" applyAlignmentFormats="0" applyWidthHeightFormats="1" dataCaption="Valeurs" updatedVersion="7" minRefreshableVersion="3" useAutoFormatting="1" itemPrintTitles="1" createdVersion="7" indent="0" outline="1" outlineData="1" multipleFieldFilters="0" chartFormat="1">
  <location ref="I6:J9" firstHeaderRow="1" firstDataRow="1" firstDataCol="1"/>
  <pivotFields count="4">
    <pivotField showAll="0"/>
    <pivotField axis="axisRow" showAll="0">
      <items count="4">
        <item x="0"/>
        <item x="1"/>
        <item h="1" x="2"/>
        <item t="default"/>
      </items>
    </pivotField>
    <pivotField dataField="1" showAll="0"/>
    <pivotField showAll="0"/>
  </pivotFields>
  <rowFields count="1">
    <field x="1"/>
  </rowFields>
  <rowItems count="3">
    <i>
      <x/>
    </i>
    <i>
      <x v="1"/>
    </i>
    <i t="grand">
      <x/>
    </i>
  </rowItems>
  <colItems count="1">
    <i/>
  </colItems>
  <dataFields count="1">
    <dataField name="Somme de durée en Hrs" fld="2" baseField="0" baseItem="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achine" xr10:uid="{00000000-0013-0000-FFFF-FFFF01000000}" sourceName="Machine">
  <extLst>
    <x:ext xmlns:x15="http://schemas.microsoft.com/office/spreadsheetml/2010/11/main" uri="{2F2917AC-EB37-4324-AD4E-5DD8C200BD13}">
      <x15:tableSlicerCache tableId="1" column="1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achine" xr10:uid="{00000000-0014-0000-FFFF-FFFF01000000}" cache="Segment_Machine" caption="Machine" columnCount="8" style="SlicerStyleDark5" lockedPosition="1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00000000-000C-0000-FFFF-FFFF00000000}" name="Janv" displayName="Janv" ref="B2:E30" totalsRowShown="0" dataDxfId="75">
  <autoFilter ref="B2:E30" xr:uid="{00000000-0009-0000-0100-00000F000000}">
    <filterColumn colId="0" hiddenButton="1"/>
    <filterColumn colId="1" hiddenButton="1"/>
    <filterColumn colId="2" hiddenButton="1"/>
    <filterColumn colId="3" hiddenButton="1"/>
  </autoFilter>
  <tableColumns count="4">
    <tableColumn id="1" xr3:uid="{00000000-0010-0000-0000-000001000000}" name="Date" dataDxfId="74"/>
    <tableColumn id="2" xr3:uid="{00000000-0010-0000-0000-000002000000}" name="machine" dataDxfId="73"/>
    <tableColumn id="3" xr3:uid="{00000000-0010-0000-0000-000003000000}" name="durée en Hrs" dataDxfId="72"/>
    <tableColumn id="4" xr3:uid="{00000000-0010-0000-0000-000004000000}" name="détail" dataDxfId="7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1000000}" name="FEV" displayName="FEV" ref="B2:E30" totalsRowShown="0" dataDxfId="70">
  <autoFilter ref="B2:E30" xr:uid="{00000000-0009-0000-0100-000003000000}">
    <filterColumn colId="0" hiddenButton="1"/>
    <filterColumn colId="1" hiddenButton="1"/>
    <filterColumn colId="2" hiddenButton="1"/>
    <filterColumn colId="3" hiddenButton="1"/>
  </autoFilter>
  <tableColumns count="4">
    <tableColumn id="1" xr3:uid="{00000000-0010-0000-0100-000001000000}" name="Date" dataDxfId="69"/>
    <tableColumn id="2" xr3:uid="{00000000-0010-0000-0100-000002000000}" name="machine" dataDxfId="68"/>
    <tableColumn id="3" xr3:uid="{00000000-0010-0000-0100-000003000000}" name="durée en Hrs" dataDxfId="67"/>
    <tableColumn id="4" xr3:uid="{00000000-0010-0000-0100-000004000000}" name="détail" dataDxfId="66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00000000-000C-0000-FFFF-FFFF02000000}" name="Mars" displayName="Mars" ref="B2:E30" totalsRowShown="0" dataDxfId="65">
  <autoFilter ref="B2:E30" xr:uid="{00000000-0009-0000-0100-000010000000}">
    <filterColumn colId="0" hiddenButton="1"/>
    <filterColumn colId="1" hiddenButton="1"/>
    <filterColumn colId="2" hiddenButton="1"/>
    <filterColumn colId="3" hiddenButton="1"/>
  </autoFilter>
  <tableColumns count="4">
    <tableColumn id="1" xr3:uid="{00000000-0010-0000-0200-000001000000}" name="Date" dataDxfId="64"/>
    <tableColumn id="2" xr3:uid="{00000000-0010-0000-0200-000002000000}" name="machine" dataDxfId="63"/>
    <tableColumn id="3" xr3:uid="{00000000-0010-0000-0200-000003000000}" name="durée en Hrs" dataDxfId="62"/>
    <tableColumn id="4" xr3:uid="{00000000-0010-0000-0200-000004000000}" name="détail" dataDxfId="61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00000000-000C-0000-FFFF-FFFF03000000}" name="AVRIL" displayName="AVRIL" ref="B2:E30" totalsRowShown="0" dataDxfId="60">
  <autoFilter ref="B2:E30" xr:uid="{00000000-0009-0000-0100-000011000000}">
    <filterColumn colId="0" hiddenButton="1"/>
    <filterColumn colId="1" hiddenButton="1"/>
    <filterColumn colId="2" hiddenButton="1"/>
    <filterColumn colId="3" hiddenButton="1"/>
  </autoFilter>
  <tableColumns count="4">
    <tableColumn id="1" xr3:uid="{00000000-0010-0000-0300-000001000000}" name="Date" dataDxfId="59"/>
    <tableColumn id="2" xr3:uid="{00000000-0010-0000-0300-000002000000}" name="machine" dataDxfId="58"/>
    <tableColumn id="3" xr3:uid="{00000000-0010-0000-0300-000003000000}" name="durée en Hrs" dataDxfId="57"/>
    <tableColumn id="4" xr3:uid="{00000000-0010-0000-0300-000004000000}" name="détail" dataDxfId="56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00000000-000C-0000-FFFF-FFFF04000000}" name="MAI" displayName="MAI" ref="B2:E30" totalsRowShown="0" dataDxfId="55">
  <autoFilter ref="B2:E30" xr:uid="{00000000-0009-0000-0100-000012000000}">
    <filterColumn colId="0" hiddenButton="1"/>
    <filterColumn colId="1" hiddenButton="1"/>
    <filterColumn colId="2" hiddenButton="1"/>
    <filterColumn colId="3" hiddenButton="1"/>
  </autoFilter>
  <tableColumns count="4">
    <tableColumn id="1" xr3:uid="{00000000-0010-0000-0400-000001000000}" name="Date" dataDxfId="54"/>
    <tableColumn id="2" xr3:uid="{00000000-0010-0000-0400-000002000000}" name="machine" dataDxfId="53"/>
    <tableColumn id="3" xr3:uid="{00000000-0010-0000-0400-000003000000}" name="durée en Hrs" dataDxfId="52"/>
    <tableColumn id="4" xr3:uid="{00000000-0010-0000-0400-000004000000}" name="détail" dataDxfId="51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9" xr:uid="{00000000-000C-0000-FFFF-FFFF05000000}" name="Juin" displayName="Juin" ref="B2:E30" totalsRowShown="0" dataDxfId="50">
  <autoFilter ref="B2:E30" xr:uid="{00000000-0009-0000-0100-000013000000}">
    <filterColumn colId="0" hiddenButton="1"/>
    <filterColumn colId="1" hiddenButton="1"/>
    <filterColumn colId="2" hiddenButton="1"/>
    <filterColumn colId="3" hiddenButton="1"/>
  </autoFilter>
  <tableColumns count="4">
    <tableColumn id="1" xr3:uid="{00000000-0010-0000-0500-000001000000}" name="Date" dataDxfId="49"/>
    <tableColumn id="2" xr3:uid="{00000000-0010-0000-0500-000002000000}" name="machine" dataDxfId="48"/>
    <tableColumn id="3" xr3:uid="{00000000-0010-0000-0500-000003000000}" name="durée en Hrs" dataDxfId="47"/>
    <tableColumn id="4" xr3:uid="{00000000-0010-0000-0500-000004000000}" name="détail" dataDxfId="46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0" xr:uid="{00000000-000C-0000-FFFF-FFFF06000000}" name="JUILLIET" displayName="JUILLIET" ref="B2:E30" totalsRowShown="0" dataDxfId="45">
  <autoFilter ref="B2:E30" xr:uid="{00000000-0009-0000-0100-000014000000}">
    <filterColumn colId="0" hiddenButton="1"/>
    <filterColumn colId="1" hiddenButton="1"/>
    <filterColumn colId="2" hiddenButton="1"/>
    <filterColumn colId="3" hiddenButton="1"/>
  </autoFilter>
  <tableColumns count="4">
    <tableColumn id="1" xr3:uid="{00000000-0010-0000-0600-000001000000}" name="Date" dataDxfId="44"/>
    <tableColumn id="2" xr3:uid="{00000000-0010-0000-0600-000002000000}" name="machine" dataDxfId="43"/>
    <tableColumn id="3" xr3:uid="{00000000-0010-0000-0600-000003000000}" name="durée en Hrs" dataDxfId="42"/>
    <tableColumn id="4" xr3:uid="{00000000-0010-0000-0600-000004000000}" name="détail" dataDxfId="41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1" xr:uid="{00000000-000C-0000-FFFF-FFFF07000000}" name="AOUT" displayName="AOUT" ref="B2:E30" totalsRowShown="0" dataDxfId="40">
  <autoFilter ref="B2:E30" xr:uid="{00000000-0009-0000-0100-000015000000}">
    <filterColumn colId="0" hiddenButton="1"/>
    <filterColumn colId="1" hiddenButton="1"/>
    <filterColumn colId="2" hiddenButton="1"/>
    <filterColumn colId="3" hiddenButton="1"/>
  </autoFilter>
  <tableColumns count="4">
    <tableColumn id="1" xr3:uid="{00000000-0010-0000-0700-000001000000}" name="Date" dataDxfId="39"/>
    <tableColumn id="2" xr3:uid="{00000000-0010-0000-0700-000002000000}" name="machine" dataDxfId="38"/>
    <tableColumn id="3" xr3:uid="{00000000-0010-0000-0700-000003000000}" name="durée en Hrs" dataDxfId="37"/>
    <tableColumn id="4" xr3:uid="{00000000-0010-0000-0700-000004000000}" name="détail" dataDxfId="36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2" xr:uid="{00000000-000C-0000-FFFF-FFFF08000000}" name="SEPTEMBRE" displayName="SEPTEMBRE" ref="B2:E30" totalsRowShown="0" dataDxfId="35">
  <autoFilter ref="B2:E30" xr:uid="{00000000-0009-0000-0100-000016000000}">
    <filterColumn colId="0" hiddenButton="1"/>
    <filterColumn colId="1" hiddenButton="1"/>
    <filterColumn colId="2" hiddenButton="1"/>
    <filterColumn colId="3" hiddenButton="1"/>
  </autoFilter>
  <tableColumns count="4">
    <tableColumn id="1" xr3:uid="{00000000-0010-0000-0800-000001000000}" name="Date" dataDxfId="34"/>
    <tableColumn id="2" xr3:uid="{00000000-0010-0000-0800-000002000000}" name="machine" dataDxfId="33"/>
    <tableColumn id="3" xr3:uid="{00000000-0010-0000-0800-000003000000}" name="durée en Hrs" dataDxfId="32"/>
    <tableColumn id="4" xr3:uid="{00000000-0010-0000-0800-000004000000}" name="détail" dataDxfId="31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3" xr:uid="{00000000-000C-0000-FFFF-FFFF09000000}" name="OCTOBRE" displayName="OCTOBRE" ref="B2:E30" totalsRowShown="0" dataDxfId="30">
  <autoFilter ref="B2:E30" xr:uid="{00000000-0009-0000-0100-000017000000}">
    <filterColumn colId="0" hiddenButton="1"/>
    <filterColumn colId="1" hiddenButton="1"/>
    <filterColumn colId="2" hiddenButton="1"/>
    <filterColumn colId="3" hiddenButton="1"/>
  </autoFilter>
  <tableColumns count="4">
    <tableColumn id="1" xr3:uid="{00000000-0010-0000-0900-000001000000}" name="Date" dataDxfId="29"/>
    <tableColumn id="2" xr3:uid="{00000000-0010-0000-0900-000002000000}" name="machine" dataDxfId="28"/>
    <tableColumn id="3" xr3:uid="{00000000-0010-0000-0900-000003000000}" name="durée en Hrs" dataDxfId="27"/>
    <tableColumn id="4" xr3:uid="{00000000-0010-0000-0900-000004000000}" name="détail" dataDxfId="26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4" xr:uid="{00000000-000C-0000-FFFF-FFFF0A000000}" name="NOVEMBRE" displayName="NOVEMBRE" ref="B2:E30" totalsRowShown="0" dataDxfId="25">
  <autoFilter ref="B2:E30" xr:uid="{00000000-0009-0000-0100-000018000000}">
    <filterColumn colId="0" hiddenButton="1"/>
    <filterColumn colId="1" hiddenButton="1"/>
    <filterColumn colId="2" hiddenButton="1"/>
    <filterColumn colId="3" hiddenButton="1"/>
  </autoFilter>
  <tableColumns count="4">
    <tableColumn id="1" xr3:uid="{00000000-0010-0000-0A00-000001000000}" name="Date" dataDxfId="24"/>
    <tableColumn id="2" xr3:uid="{00000000-0010-0000-0A00-000002000000}" name="machine" dataDxfId="23"/>
    <tableColumn id="3" xr3:uid="{00000000-0010-0000-0A00-000003000000}" name="durée en Hrs" dataDxfId="22"/>
    <tableColumn id="4" xr3:uid="{00000000-0010-0000-0A00-000004000000}" name="détail" dataDxfId="21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5" xr:uid="{00000000-000C-0000-FFFF-FFFF0B000000}" name="DECEMBRE" displayName="DECEMBRE" ref="B2:E30" totalsRowShown="0" dataDxfId="20">
  <autoFilter ref="B2:E30" xr:uid="{00000000-0009-0000-0100-000019000000}">
    <filterColumn colId="0" hiddenButton="1"/>
    <filterColumn colId="1" hiddenButton="1"/>
    <filterColumn colId="2" hiddenButton="1"/>
    <filterColumn colId="3" hiddenButton="1"/>
  </autoFilter>
  <tableColumns count="4">
    <tableColumn id="1" xr3:uid="{00000000-0010-0000-0B00-000001000000}" name="Date" dataDxfId="19"/>
    <tableColumn id="2" xr3:uid="{00000000-0010-0000-0B00-000002000000}" name="machine" dataDxfId="18"/>
    <tableColumn id="3" xr3:uid="{00000000-0010-0000-0B00-000003000000}" name="durée en Hrs" dataDxfId="17"/>
    <tableColumn id="4" xr3:uid="{00000000-0010-0000-0B00-000004000000}" name="détail" dataDxfId="16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C000000}" name="Data" displayName="Data" ref="A6:N22" totalsRowShown="0" headerRowDxfId="15" dataDxfId="14">
  <autoFilter ref="A6:N22" xr:uid="{00000000-0009-0000-0100-000001000000}"/>
  <tableColumns count="14">
    <tableColumn id="1" xr3:uid="{00000000-0010-0000-0C00-000001000000}" name="Machine" dataDxfId="13"/>
    <tableColumn id="2" xr3:uid="{00000000-0010-0000-0C00-000002000000}" name="janv" dataDxfId="12">
      <calculatedColumnFormula>SUMIFS(INDIRECT(B$6&amp;"[[durée en Hrs]:[durée en Hrs]]"),INDIRECT(B$6&amp;"[[machine]:[machine]]"),Data[[Machine]:[Machine]])</calculatedColumnFormula>
    </tableColumn>
    <tableColumn id="3" xr3:uid="{00000000-0010-0000-0C00-000003000000}" name="fev" dataDxfId="11">
      <calculatedColumnFormula>SUMIFS(INDIRECT(C$6&amp;"[[durée en Hrs]:[durée en Hrs]]"),INDIRECT(C$6&amp;"[[machine]:[machine]]"),Data[[Machine]:[Machine]])</calculatedColumnFormula>
    </tableColumn>
    <tableColumn id="4" xr3:uid="{00000000-0010-0000-0C00-000004000000}" name="mars" dataDxfId="10">
      <calculatedColumnFormula>SUMIFS(INDIRECT(D$6&amp;"[[durée en Hrs]:[durée en Hrs]]"),INDIRECT(D$6&amp;"[[machine]:[machine]]"),Data[[Machine]:[Machine]])</calculatedColumnFormula>
    </tableColumn>
    <tableColumn id="5" xr3:uid="{00000000-0010-0000-0C00-000005000000}" name="avril" dataDxfId="9">
      <calculatedColumnFormula>SUMIFS(INDIRECT(E$6&amp;"[[durée en Hrs]:[durée en Hrs]]"),INDIRECT(E$6&amp;"[[machine]:[machine]]"),Data[[Machine]:[Machine]])</calculatedColumnFormula>
    </tableColumn>
    <tableColumn id="6" xr3:uid="{00000000-0010-0000-0C00-000006000000}" name="mai" dataDxfId="8">
      <calculatedColumnFormula>SUMIFS(INDIRECT(F$6&amp;"[[durée en Hrs]:[durée en Hrs]]"),INDIRECT(F$6&amp;"[[machine]:[machine]]"),Data[[Machine]:[Machine]])</calculatedColumnFormula>
    </tableColumn>
    <tableColumn id="7" xr3:uid="{00000000-0010-0000-0C00-000007000000}" name="juin" dataDxfId="7">
      <calculatedColumnFormula>SUMIFS(INDIRECT(G$6&amp;"[[durée en Hrs]:[durée en Hrs]]"),INDIRECT(G$6&amp;"[[machine]:[machine]]"),Data[[Machine]:[Machine]])</calculatedColumnFormula>
    </tableColumn>
    <tableColumn id="8" xr3:uid="{00000000-0010-0000-0C00-000008000000}" name="juilliet" dataDxfId="6">
      <calculatedColumnFormula>SUMIFS(INDIRECT(H$6&amp;"[[durée en Hrs]:[durée en Hrs]]"),INDIRECT(H$6&amp;"[[machine]:[machine]]"),Data[[Machine]:[Machine]])</calculatedColumnFormula>
    </tableColumn>
    <tableColumn id="9" xr3:uid="{00000000-0010-0000-0C00-000009000000}" name="aout" dataDxfId="5">
      <calculatedColumnFormula>SUMIFS(INDIRECT(I$6&amp;"[[durée en Hrs]:[durée en Hrs]]"),INDIRECT(I$6&amp;"[[machine]:[machine]]"),Data[[Machine]:[Machine]])</calculatedColumnFormula>
    </tableColumn>
    <tableColumn id="10" xr3:uid="{00000000-0010-0000-0C00-00000A000000}" name="septembre" dataDxfId="4">
      <calculatedColumnFormula>SUMIFS(INDIRECT(J$6&amp;"[[durée en Hrs]:[durée en Hrs]]"),INDIRECT(J$6&amp;"[[machine]:[machine]]"),Data[[Machine]:[Machine]])</calculatedColumnFormula>
    </tableColumn>
    <tableColumn id="11" xr3:uid="{00000000-0010-0000-0C00-00000B000000}" name="octobre" dataDxfId="3">
      <calculatedColumnFormula>SUMIFS(INDIRECT(K$6&amp;"[[durée en Hrs]:[durée en Hrs]]"),INDIRECT(K$6&amp;"[[machine]:[machine]]"),Data[[Machine]:[Machine]])</calculatedColumnFormula>
    </tableColumn>
    <tableColumn id="12" xr3:uid="{00000000-0010-0000-0C00-00000C000000}" name="novembre" dataDxfId="2">
      <calculatedColumnFormula>SUMIFS(INDIRECT(L$6&amp;"[[durée en Hrs]:[durée en Hrs]]"),INDIRECT(L$6&amp;"[[machine]:[machine]]"),Data[[Machine]:[Machine]])</calculatedColumnFormula>
    </tableColumn>
    <tableColumn id="13" xr3:uid="{00000000-0010-0000-0C00-00000D000000}" name="decembre" dataDxfId="1">
      <calculatedColumnFormula>SUMIFS(INDIRECT(M$6&amp;"[[durée en Hrs]:[durée en Hrs]]"),INDIRECT(M$6&amp;"[[machine]:[machine]]"),Data[[Machine]:[Machine]])</calculatedColumnFormula>
    </tableColumn>
    <tableColumn id="14" xr3:uid="{00000000-0010-0000-0C00-00000E000000}" name="total année" dataDxfId="0">
      <calculatedColumnFormula>SUM(Data[[#This Row],[janv]:[decembre]])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Relationship Id="rId4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7.x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8.x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table" Target="../tables/table9.x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0.x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1.x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2.x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4">
    <pageSetUpPr fitToPage="1"/>
  </sheetPr>
  <dimension ref="A1:O40"/>
  <sheetViews>
    <sheetView zoomScaleNormal="100" zoomScalePageLayoutView="50" workbookViewId="0">
      <selection activeCell="E3" sqref="E3"/>
    </sheetView>
  </sheetViews>
  <sheetFormatPr baseColWidth="10" defaultColWidth="0" defaultRowHeight="14.4" x14ac:dyDescent="0.3"/>
  <cols>
    <col min="1" max="1" width="6.44140625" customWidth="1"/>
    <col min="2" max="2" width="14" style="1" customWidth="1"/>
    <col min="3" max="3" width="15.109375" customWidth="1"/>
    <col min="4" max="4" width="7.6640625" style="5" customWidth="1"/>
    <col min="5" max="5" width="70.6640625" customWidth="1"/>
    <col min="6" max="6" width="14.5546875" customWidth="1"/>
    <col min="7" max="15" width="11.44140625" customWidth="1"/>
    <col min="16" max="16384" width="11.44140625" hidden="1"/>
  </cols>
  <sheetData>
    <row r="1" spans="2:5" ht="27" customHeight="1" x14ac:dyDescent="0.3"/>
    <row r="2" spans="2:5" ht="43.5" customHeight="1" x14ac:dyDescent="0.3">
      <c r="B2" s="2" t="s">
        <v>0</v>
      </c>
      <c r="C2" s="3" t="s">
        <v>1</v>
      </c>
      <c r="D2" s="4" t="s">
        <v>66</v>
      </c>
      <c r="E2" s="3" t="s">
        <v>2</v>
      </c>
    </row>
    <row r="3" spans="2:5" x14ac:dyDescent="0.3">
      <c r="B3" s="47">
        <v>44206</v>
      </c>
      <c r="C3" s="48" t="s">
        <v>30</v>
      </c>
      <c r="D3" s="49">
        <v>0.5</v>
      </c>
      <c r="E3" s="50" t="s">
        <v>68</v>
      </c>
    </row>
    <row r="4" spans="2:5" x14ac:dyDescent="0.3">
      <c r="B4" s="47">
        <v>44214</v>
      </c>
      <c r="C4" s="48" t="s">
        <v>29</v>
      </c>
      <c r="D4" s="49">
        <v>1</v>
      </c>
      <c r="E4" s="50" t="s">
        <v>69</v>
      </c>
    </row>
    <row r="5" spans="2:5" x14ac:dyDescent="0.3">
      <c r="B5" s="47">
        <v>44508</v>
      </c>
      <c r="C5" s="48" t="s">
        <v>22</v>
      </c>
      <c r="D5" s="49">
        <v>0.5</v>
      </c>
      <c r="E5" s="50" t="s">
        <v>70</v>
      </c>
    </row>
    <row r="6" spans="2:5" x14ac:dyDescent="0.3">
      <c r="B6" s="47">
        <v>24</v>
      </c>
      <c r="C6" s="48" t="s">
        <v>29</v>
      </c>
      <c r="D6" s="49">
        <v>1</v>
      </c>
      <c r="E6" s="50"/>
    </row>
    <row r="7" spans="2:5" x14ac:dyDescent="0.3">
      <c r="B7" s="47">
        <v>44214</v>
      </c>
      <c r="C7" s="48" t="s">
        <v>22</v>
      </c>
      <c r="D7" s="49">
        <v>1</v>
      </c>
      <c r="E7" s="50" t="s">
        <v>71</v>
      </c>
    </row>
    <row r="8" spans="2:5" x14ac:dyDescent="0.3">
      <c r="B8" s="47"/>
      <c r="C8" s="48"/>
      <c r="D8" s="49"/>
      <c r="E8" s="50"/>
    </row>
    <row r="9" spans="2:5" x14ac:dyDescent="0.3">
      <c r="B9" s="47"/>
      <c r="C9" s="48"/>
      <c r="D9" s="49"/>
      <c r="E9" s="50"/>
    </row>
    <row r="10" spans="2:5" x14ac:dyDescent="0.3">
      <c r="B10" s="47"/>
      <c r="C10" s="48"/>
      <c r="D10" s="49"/>
      <c r="E10" s="50"/>
    </row>
    <row r="11" spans="2:5" x14ac:dyDescent="0.3">
      <c r="B11" s="47"/>
      <c r="C11" s="48"/>
      <c r="D11" s="49"/>
      <c r="E11" s="50"/>
    </row>
    <row r="12" spans="2:5" x14ac:dyDescent="0.3">
      <c r="B12" s="47"/>
      <c r="C12" s="48"/>
      <c r="D12" s="49"/>
      <c r="E12" s="50"/>
    </row>
    <row r="13" spans="2:5" x14ac:dyDescent="0.3">
      <c r="B13" s="47"/>
      <c r="C13" s="48"/>
      <c r="D13" s="49"/>
      <c r="E13" s="50"/>
    </row>
    <row r="14" spans="2:5" x14ac:dyDescent="0.3">
      <c r="B14" s="47"/>
      <c r="C14" s="48"/>
      <c r="D14" s="49"/>
      <c r="E14" s="50"/>
    </row>
    <row r="15" spans="2:5" x14ac:dyDescent="0.3">
      <c r="B15" s="47"/>
      <c r="C15" s="48"/>
      <c r="D15" s="49"/>
      <c r="E15" s="50"/>
    </row>
    <row r="16" spans="2:5" x14ac:dyDescent="0.3">
      <c r="B16" s="47"/>
      <c r="C16" s="48"/>
      <c r="D16" s="49"/>
      <c r="E16" s="50"/>
    </row>
    <row r="17" spans="2:5" x14ac:dyDescent="0.3">
      <c r="B17" s="47"/>
      <c r="C17" s="48"/>
      <c r="D17" s="49"/>
      <c r="E17" s="50"/>
    </row>
    <row r="18" spans="2:5" x14ac:dyDescent="0.3">
      <c r="B18" s="47"/>
      <c r="C18" s="48"/>
      <c r="D18" s="49"/>
      <c r="E18" s="50"/>
    </row>
    <row r="19" spans="2:5" x14ac:dyDescent="0.3">
      <c r="B19" s="47"/>
      <c r="C19" s="48"/>
      <c r="D19" s="49"/>
      <c r="E19" s="50"/>
    </row>
    <row r="20" spans="2:5" x14ac:dyDescent="0.3">
      <c r="B20" s="47"/>
      <c r="C20" s="48"/>
      <c r="D20" s="49"/>
      <c r="E20" s="50"/>
    </row>
    <row r="21" spans="2:5" x14ac:dyDescent="0.3">
      <c r="B21" s="47"/>
      <c r="C21" s="48"/>
      <c r="D21" s="49"/>
      <c r="E21" s="50"/>
    </row>
    <row r="22" spans="2:5" x14ac:dyDescent="0.3">
      <c r="B22" s="47"/>
      <c r="C22" s="48"/>
      <c r="D22" s="49"/>
      <c r="E22" s="50"/>
    </row>
    <row r="23" spans="2:5" x14ac:dyDescent="0.3">
      <c r="B23" s="47"/>
      <c r="C23" s="48"/>
      <c r="D23" s="49"/>
      <c r="E23" s="50"/>
    </row>
    <row r="24" spans="2:5" x14ac:dyDescent="0.3">
      <c r="B24" s="47"/>
      <c r="C24" s="48"/>
      <c r="D24" s="49"/>
      <c r="E24" s="50"/>
    </row>
    <row r="25" spans="2:5" x14ac:dyDescent="0.3">
      <c r="B25" s="47"/>
      <c r="C25" s="48"/>
      <c r="D25" s="49"/>
      <c r="E25" s="50"/>
    </row>
    <row r="26" spans="2:5" x14ac:dyDescent="0.3">
      <c r="B26" s="47"/>
      <c r="C26" s="48"/>
      <c r="D26" s="49"/>
      <c r="E26" s="50"/>
    </row>
    <row r="27" spans="2:5" ht="16.5" customHeight="1" x14ac:dyDescent="0.3">
      <c r="B27" s="47"/>
      <c r="C27" s="48"/>
      <c r="D27" s="49"/>
      <c r="E27" s="50"/>
    </row>
    <row r="28" spans="2:5" x14ac:dyDescent="0.3">
      <c r="B28" s="47"/>
      <c r="C28" s="48"/>
      <c r="D28" s="49"/>
      <c r="E28" s="50"/>
    </row>
    <row r="29" spans="2:5" x14ac:dyDescent="0.3">
      <c r="B29" s="47"/>
      <c r="C29" s="48"/>
      <c r="D29" s="49"/>
      <c r="E29" s="50"/>
    </row>
    <row r="30" spans="2:5" x14ac:dyDescent="0.3">
      <c r="B30" s="47"/>
      <c r="C30" s="48"/>
      <c r="D30" s="49"/>
      <c r="E30" s="50"/>
    </row>
    <row r="32" spans="2:5" ht="15" thickBot="1" x14ac:dyDescent="0.35"/>
    <row r="33" spans="4:11" x14ac:dyDescent="0.3">
      <c r="D33" s="23"/>
      <c r="E33" s="24"/>
      <c r="F33" s="24"/>
      <c r="G33" s="24"/>
      <c r="H33" s="24"/>
      <c r="I33" s="24"/>
      <c r="J33" s="24"/>
      <c r="K33" s="25"/>
    </row>
    <row r="34" spans="4:11" x14ac:dyDescent="0.3">
      <c r="D34" s="26"/>
      <c r="E34" s="11" t="s">
        <v>34</v>
      </c>
      <c r="F34" s="51">
        <v>1200</v>
      </c>
      <c r="G34" s="7"/>
      <c r="H34" s="7"/>
      <c r="I34" s="7"/>
      <c r="J34" s="7"/>
      <c r="K34" s="27"/>
    </row>
    <row r="35" spans="4:11" ht="15.6" x14ac:dyDescent="0.3">
      <c r="D35" s="28"/>
      <c r="E35" s="29" t="s">
        <v>12</v>
      </c>
      <c r="F35" s="52">
        <v>1682</v>
      </c>
      <c r="G35" s="7"/>
      <c r="H35" s="7"/>
      <c r="I35" s="7"/>
      <c r="J35" s="7"/>
      <c r="K35" s="27"/>
    </row>
    <row r="36" spans="4:11" ht="15.6" x14ac:dyDescent="0.3">
      <c r="D36" s="28"/>
      <c r="E36" s="31" t="s">
        <v>16</v>
      </c>
      <c r="F36" s="30">
        <f>SUM(F35-F34)</f>
        <v>482</v>
      </c>
      <c r="G36" s="7"/>
      <c r="H36" s="7"/>
      <c r="I36" s="7"/>
      <c r="J36" s="7"/>
      <c r="K36" s="27"/>
    </row>
    <row r="37" spans="4:11" ht="15.6" x14ac:dyDescent="0.3">
      <c r="D37" s="32"/>
      <c r="E37" s="29" t="s">
        <v>35</v>
      </c>
      <c r="F37" s="33">
        <f>IFERROR(SUM(F36/COUNTA(Janv[durée en Hrs])),0)</f>
        <v>96.4</v>
      </c>
      <c r="G37" s="7" t="s">
        <v>14</v>
      </c>
      <c r="H37" s="7"/>
      <c r="I37" s="7"/>
      <c r="J37" s="7"/>
      <c r="K37" s="27"/>
    </row>
    <row r="38" spans="4:11" ht="15.6" x14ac:dyDescent="0.3">
      <c r="D38" s="28"/>
      <c r="E38" s="34" t="s">
        <v>36</v>
      </c>
      <c r="F38" s="33">
        <f>IFERROR((SUM(Janv[durée en Hrs])/(COUNTA(Janv[durée en Hrs]))),0)</f>
        <v>0.8</v>
      </c>
      <c r="G38" s="7" t="s">
        <v>15</v>
      </c>
      <c r="H38" s="7"/>
      <c r="I38" s="7"/>
      <c r="J38" s="7"/>
      <c r="K38" s="27"/>
    </row>
    <row r="39" spans="4:11" ht="15.6" x14ac:dyDescent="0.3">
      <c r="D39" s="28"/>
      <c r="E39" s="29" t="s">
        <v>13</v>
      </c>
      <c r="F39" s="35">
        <f>IFERROR(SUM((F37/(F38+F37))*100),100)</f>
        <v>99.176954732510296</v>
      </c>
      <c r="G39" s="7" t="s">
        <v>33</v>
      </c>
      <c r="H39" s="7"/>
      <c r="I39" s="7"/>
      <c r="J39" s="7"/>
      <c r="K39" s="27"/>
    </row>
    <row r="40" spans="4:11" ht="15" thickBot="1" x14ac:dyDescent="0.35">
      <c r="D40" s="36"/>
      <c r="E40" s="37"/>
      <c r="F40" s="37"/>
      <c r="G40" s="37"/>
      <c r="H40" s="37"/>
      <c r="I40" s="37"/>
      <c r="J40" s="37"/>
      <c r="K40" s="38"/>
    </row>
  </sheetData>
  <sheetProtection selectLockedCells="1"/>
  <dataValidations count="1">
    <dataValidation type="list" allowBlank="1" showInputMessage="1" showErrorMessage="1" sqref="C2 C31:C33" xr:uid="{00000000-0002-0000-0000-000000000000}">
      <formula1>$B$5:$B$13</formula1>
    </dataValidation>
  </dataValidations>
  <pageMargins left="0.35729166666666667" right="0.21437500000000001" top="0.41854166666666665" bottom="0.75" header="0.3" footer="0.3"/>
  <pageSetup paperSize="9" scale="61" orientation="landscape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1000000}">
          <x14:formula1>
            <xm:f>DATA!$A$7:$A$26</xm:f>
          </x14:formula1>
          <xm:sqref>C3:C30</xm:sqref>
        </x14:dataValidation>
        <x14:dataValidation type="list" allowBlank="1" showInputMessage="1" showErrorMessage="1" xr:uid="{00000000-0002-0000-0000-000002000000}">
          <x14:formula1>
            <xm:f>DATA!$A$7:$A$15</xm:f>
          </x14:formula1>
          <xm:sqref>C40:C1048576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pageSetUpPr fitToPage="1"/>
  </sheetPr>
  <dimension ref="A1:O40"/>
  <sheetViews>
    <sheetView tabSelected="1" topLeftCell="F1" zoomScaleNormal="100" workbookViewId="0">
      <selection activeCell="M4" sqref="M4"/>
    </sheetView>
  </sheetViews>
  <sheetFormatPr baseColWidth="10" defaultColWidth="0" defaultRowHeight="14.4" x14ac:dyDescent="0.3"/>
  <cols>
    <col min="1" max="1" width="6.109375" customWidth="1"/>
    <col min="2" max="2" width="15.88671875" style="1" customWidth="1"/>
    <col min="3" max="3" width="15.109375" customWidth="1"/>
    <col min="4" max="4" width="8.44140625" style="5" customWidth="1"/>
    <col min="5" max="5" width="70.6640625" customWidth="1"/>
    <col min="6" max="6" width="14.5546875" customWidth="1"/>
    <col min="7" max="8" width="11.44140625" customWidth="1"/>
    <col min="9" max="9" width="19.5546875" bestFit="1" customWidth="1"/>
    <col min="10" max="10" width="21.21875" bestFit="1" customWidth="1"/>
    <col min="11" max="15" width="11.44140625" customWidth="1"/>
    <col min="16" max="16384" width="11.44140625" hidden="1"/>
  </cols>
  <sheetData>
    <row r="1" spans="2:10" ht="25.5" customHeight="1" x14ac:dyDescent="0.3"/>
    <row r="2" spans="2:10" ht="43.5" customHeight="1" x14ac:dyDescent="0.3">
      <c r="B2" s="2" t="s">
        <v>0</v>
      </c>
      <c r="C2" s="3" t="s">
        <v>1</v>
      </c>
      <c r="D2" s="4" t="s">
        <v>66</v>
      </c>
      <c r="E2" s="3" t="s">
        <v>2</v>
      </c>
    </row>
    <row r="3" spans="2:10" x14ac:dyDescent="0.3">
      <c r="B3" s="47">
        <v>44593</v>
      </c>
      <c r="C3" s="48" t="s">
        <v>31</v>
      </c>
      <c r="D3" s="49">
        <v>1</v>
      </c>
      <c r="E3" s="50"/>
    </row>
    <row r="4" spans="2:10" x14ac:dyDescent="0.3">
      <c r="B4" s="47"/>
      <c r="C4" s="48" t="s">
        <v>30</v>
      </c>
      <c r="D4" s="49">
        <v>1</v>
      </c>
      <c r="E4" s="50"/>
      <c r="I4" t="str">
        <f>"Sur 100% des pannes de "&amp;TEXT(B3,"mmmm")</f>
        <v>Sur 100% des pannes de février</v>
      </c>
    </row>
    <row r="5" spans="2:10" x14ac:dyDescent="0.3">
      <c r="B5" s="47"/>
      <c r="C5" s="48" t="s">
        <v>31</v>
      </c>
      <c r="D5" s="49">
        <v>1</v>
      </c>
      <c r="E5" s="50"/>
    </row>
    <row r="6" spans="2:10" x14ac:dyDescent="0.3">
      <c r="B6" s="47"/>
      <c r="C6" s="48"/>
      <c r="D6" s="49"/>
      <c r="E6" s="50"/>
      <c r="I6" s="59" t="s">
        <v>72</v>
      </c>
      <c r="J6" t="s">
        <v>74</v>
      </c>
    </row>
    <row r="7" spans="2:10" x14ac:dyDescent="0.3">
      <c r="B7" s="47"/>
      <c r="C7" s="48"/>
      <c r="D7" s="49"/>
      <c r="E7" s="50"/>
      <c r="I7" s="60" t="s">
        <v>31</v>
      </c>
      <c r="J7" s="5">
        <v>2</v>
      </c>
    </row>
    <row r="8" spans="2:10" x14ac:dyDescent="0.3">
      <c r="B8" s="47"/>
      <c r="C8" s="48"/>
      <c r="D8" s="49"/>
      <c r="E8" s="50"/>
      <c r="I8" s="60" t="s">
        <v>30</v>
      </c>
      <c r="J8" s="5">
        <v>1</v>
      </c>
    </row>
    <row r="9" spans="2:10" x14ac:dyDescent="0.3">
      <c r="B9" s="47"/>
      <c r="C9" s="48"/>
      <c r="D9" s="49"/>
      <c r="E9" s="50"/>
      <c r="I9" s="60" t="s">
        <v>73</v>
      </c>
      <c r="J9" s="5">
        <v>3</v>
      </c>
    </row>
    <row r="10" spans="2:10" x14ac:dyDescent="0.3">
      <c r="B10" s="47"/>
      <c r="C10" s="48"/>
      <c r="D10" s="49"/>
      <c r="E10" s="50"/>
    </row>
    <row r="11" spans="2:10" x14ac:dyDescent="0.3">
      <c r="B11" s="47"/>
      <c r="C11" s="48"/>
      <c r="D11" s="49"/>
      <c r="E11" s="50"/>
    </row>
    <row r="12" spans="2:10" x14ac:dyDescent="0.3">
      <c r="B12" s="47"/>
      <c r="C12" s="48"/>
      <c r="D12" s="49"/>
      <c r="E12" s="50"/>
    </row>
    <row r="13" spans="2:10" x14ac:dyDescent="0.3">
      <c r="B13" s="47"/>
      <c r="C13" s="48"/>
      <c r="D13" s="49"/>
      <c r="E13" s="50"/>
    </row>
    <row r="14" spans="2:10" x14ac:dyDescent="0.3">
      <c r="B14" s="47"/>
      <c r="C14" s="48"/>
      <c r="D14" s="49"/>
      <c r="E14" s="50"/>
    </row>
    <row r="15" spans="2:10" x14ac:dyDescent="0.3">
      <c r="B15" s="47"/>
      <c r="C15" s="48"/>
      <c r="D15" s="49"/>
      <c r="E15" s="50"/>
    </row>
    <row r="16" spans="2:10" x14ac:dyDescent="0.3">
      <c r="B16" s="47"/>
      <c r="C16" s="48"/>
      <c r="D16" s="49"/>
      <c r="E16" s="50"/>
    </row>
    <row r="17" spans="2:5" x14ac:dyDescent="0.3">
      <c r="B17" s="47"/>
      <c r="C17" s="48"/>
      <c r="D17" s="49"/>
      <c r="E17" s="50"/>
    </row>
    <row r="18" spans="2:5" x14ac:dyDescent="0.3">
      <c r="B18" s="47"/>
      <c r="C18" s="48"/>
      <c r="D18" s="49"/>
      <c r="E18" s="50"/>
    </row>
    <row r="19" spans="2:5" x14ac:dyDescent="0.3">
      <c r="B19" s="47"/>
      <c r="C19" s="48"/>
      <c r="D19" s="49"/>
      <c r="E19" s="50"/>
    </row>
    <row r="20" spans="2:5" x14ac:dyDescent="0.3">
      <c r="B20" s="47"/>
      <c r="C20" s="48"/>
      <c r="D20" s="49"/>
      <c r="E20" s="50"/>
    </row>
    <row r="21" spans="2:5" x14ac:dyDescent="0.3">
      <c r="B21" s="47"/>
      <c r="C21" s="48"/>
      <c r="D21" s="49"/>
      <c r="E21" s="50"/>
    </row>
    <row r="22" spans="2:5" x14ac:dyDescent="0.3">
      <c r="B22" s="47"/>
      <c r="C22" s="48"/>
      <c r="D22" s="49"/>
      <c r="E22" s="50"/>
    </row>
    <row r="23" spans="2:5" x14ac:dyDescent="0.3">
      <c r="B23" s="47"/>
      <c r="C23" s="48"/>
      <c r="D23" s="49"/>
      <c r="E23" s="50"/>
    </row>
    <row r="24" spans="2:5" x14ac:dyDescent="0.3">
      <c r="B24" s="47"/>
      <c r="C24" s="48"/>
      <c r="D24" s="49"/>
      <c r="E24" s="50"/>
    </row>
    <row r="25" spans="2:5" x14ac:dyDescent="0.3">
      <c r="B25" s="47"/>
      <c r="C25" s="48"/>
      <c r="D25" s="49"/>
      <c r="E25" s="50"/>
    </row>
    <row r="26" spans="2:5" x14ac:dyDescent="0.3">
      <c r="B26" s="47"/>
      <c r="C26" s="48"/>
      <c r="D26" s="49"/>
      <c r="E26" s="50"/>
    </row>
    <row r="27" spans="2:5" ht="16.5" customHeight="1" x14ac:dyDescent="0.3">
      <c r="B27" s="47"/>
      <c r="C27" s="48"/>
      <c r="D27" s="49"/>
      <c r="E27" s="50"/>
    </row>
    <row r="28" spans="2:5" x14ac:dyDescent="0.3">
      <c r="B28" s="47"/>
      <c r="C28" s="48"/>
      <c r="D28" s="49"/>
      <c r="E28" s="50"/>
    </row>
    <row r="29" spans="2:5" x14ac:dyDescent="0.3">
      <c r="B29" s="47"/>
      <c r="C29" s="48"/>
      <c r="D29" s="49"/>
      <c r="E29" s="50"/>
    </row>
    <row r="30" spans="2:5" x14ac:dyDescent="0.3">
      <c r="B30" s="47"/>
      <c r="C30" s="48"/>
      <c r="D30" s="49"/>
      <c r="E30" s="50"/>
    </row>
    <row r="33" spans="2:12" ht="15" thickBot="1" x14ac:dyDescent="0.35"/>
    <row r="34" spans="2:12" x14ac:dyDescent="0.3">
      <c r="E34" s="39"/>
      <c r="F34" s="24"/>
      <c r="G34" s="24"/>
      <c r="H34" s="24"/>
      <c r="I34" s="24"/>
      <c r="J34" s="24"/>
      <c r="K34" s="24"/>
      <c r="L34" s="25"/>
    </row>
    <row r="35" spans="2:12" ht="15.6" x14ac:dyDescent="0.3">
      <c r="B35"/>
      <c r="E35" s="28"/>
      <c r="F35" s="29" t="s">
        <v>12</v>
      </c>
      <c r="G35" s="52">
        <v>1800</v>
      </c>
      <c r="H35" s="7"/>
      <c r="I35" s="7"/>
      <c r="J35" s="7"/>
      <c r="K35" s="7"/>
      <c r="L35" s="27"/>
    </row>
    <row r="36" spans="2:12" ht="15.6" x14ac:dyDescent="0.3">
      <c r="B36"/>
      <c r="E36" s="28"/>
      <c r="F36" s="31" t="s">
        <v>16</v>
      </c>
      <c r="G36" s="30">
        <f>SUM(G35-JANV!F35)</f>
        <v>118</v>
      </c>
      <c r="H36" s="7"/>
      <c r="I36" s="7"/>
      <c r="J36" s="7"/>
      <c r="K36" s="7"/>
      <c r="L36" s="27"/>
    </row>
    <row r="37" spans="2:12" ht="15.6" x14ac:dyDescent="0.3">
      <c r="B37" s="6"/>
      <c r="E37" s="28"/>
      <c r="F37" s="40" t="s">
        <v>35</v>
      </c>
      <c r="G37" s="33">
        <f>IFERROR(SUM(G36/COUNTA(FEV[durée en Hrs])),0)</f>
        <v>39.333333333333336</v>
      </c>
      <c r="H37" s="7" t="s">
        <v>14</v>
      </c>
      <c r="I37" s="7"/>
      <c r="J37" s="7"/>
      <c r="K37" s="7"/>
      <c r="L37" s="27"/>
    </row>
    <row r="38" spans="2:12" ht="15.6" x14ac:dyDescent="0.3">
      <c r="B38"/>
      <c r="E38" s="28"/>
      <c r="F38" s="41" t="s">
        <v>36</v>
      </c>
      <c r="G38" s="33">
        <f>IFERROR((SUM(FEV[durée en Hrs])/(COUNTA(FEV[durée en Hrs]))),0)</f>
        <v>1</v>
      </c>
      <c r="H38" s="7" t="s">
        <v>15</v>
      </c>
      <c r="I38" s="7"/>
      <c r="J38" s="7"/>
      <c r="K38" s="7"/>
      <c r="L38" s="27"/>
    </row>
    <row r="39" spans="2:12" ht="15.6" x14ac:dyDescent="0.3">
      <c r="B39"/>
      <c r="E39" s="28"/>
      <c r="F39" s="29" t="s">
        <v>13</v>
      </c>
      <c r="G39" s="35">
        <f>IFERROR(SUM((G37/(G38+G37))*100),100)</f>
        <v>97.52066115702479</v>
      </c>
      <c r="H39" s="7" t="s">
        <v>33</v>
      </c>
      <c r="I39" s="7"/>
      <c r="J39" s="7"/>
      <c r="K39" s="7"/>
      <c r="L39" s="27"/>
    </row>
    <row r="40" spans="2:12" ht="15" thickBot="1" x14ac:dyDescent="0.35">
      <c r="E40" s="42"/>
      <c r="F40" s="37"/>
      <c r="G40" s="37"/>
      <c r="H40" s="37"/>
      <c r="I40" s="37"/>
      <c r="J40" s="37"/>
      <c r="K40" s="37"/>
      <c r="L40" s="38"/>
    </row>
  </sheetData>
  <sheetProtection selectLockedCells="1"/>
  <dataValidations count="1">
    <dataValidation type="list" allowBlank="1" showInputMessage="1" showErrorMessage="1" sqref="C2 C40:C1048576" xr:uid="{00000000-0002-0000-0100-000000000000}">
      <formula1>$B$5:$B$13</formula1>
    </dataValidation>
  </dataValidations>
  <pageMargins left="0.7" right="0.7" top="0.75" bottom="0.75" header="0.3" footer="0.3"/>
  <pageSetup paperSize="9" scale="67" orientation="landscape" r:id="rId2"/>
  <drawing r:id="rId3"/>
  <tableParts count="1">
    <tablePart r:id="rId4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100-000001000000}">
          <x14:formula1>
            <xm:f>DATA!$A$7:$A$15</xm:f>
          </x14:formula1>
          <xm:sqref>C31:C34</xm:sqref>
        </x14:dataValidation>
        <x14:dataValidation type="list" allowBlank="1" showInputMessage="1" showErrorMessage="1" xr:uid="{00000000-0002-0000-0100-000002000000}">
          <x14:formula1>
            <xm:f>DATA!$A$7:$A$26</xm:f>
          </x14:formula1>
          <xm:sqref>C3:C30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pageSetUpPr fitToPage="1"/>
  </sheetPr>
  <dimension ref="A1:O40"/>
  <sheetViews>
    <sheetView zoomScaleNormal="100" workbookViewId="0"/>
  </sheetViews>
  <sheetFormatPr baseColWidth="10" defaultColWidth="0" defaultRowHeight="14.4" x14ac:dyDescent="0.3"/>
  <cols>
    <col min="1" max="1" width="3.88671875" customWidth="1"/>
    <col min="2" max="2" width="15.88671875" style="1" customWidth="1"/>
    <col min="3" max="3" width="15.109375" customWidth="1"/>
    <col min="4" max="4" width="9.44140625" style="5" customWidth="1"/>
    <col min="5" max="5" width="70.6640625" customWidth="1"/>
    <col min="6" max="6" width="14.5546875" customWidth="1"/>
    <col min="7" max="15" width="11.44140625" customWidth="1"/>
    <col min="16" max="16384" width="11.44140625" hidden="1"/>
  </cols>
  <sheetData>
    <row r="1" spans="2:5" ht="28.5" customHeight="1" x14ac:dyDescent="0.3"/>
    <row r="2" spans="2:5" ht="43.5" customHeight="1" x14ac:dyDescent="0.3">
      <c r="B2" s="2" t="s">
        <v>0</v>
      </c>
      <c r="C2" s="3" t="s">
        <v>1</v>
      </c>
      <c r="D2" s="4" t="s">
        <v>66</v>
      </c>
      <c r="E2" s="3" t="s">
        <v>2</v>
      </c>
    </row>
    <row r="3" spans="2:5" x14ac:dyDescent="0.3">
      <c r="B3" s="47"/>
      <c r="C3" s="48"/>
      <c r="D3" s="49"/>
      <c r="E3" s="50"/>
    </row>
    <row r="4" spans="2:5" x14ac:dyDescent="0.3">
      <c r="B4" s="47"/>
      <c r="C4" s="48"/>
      <c r="D4" s="49"/>
      <c r="E4" s="50"/>
    </row>
    <row r="5" spans="2:5" x14ac:dyDescent="0.3">
      <c r="B5" s="47"/>
      <c r="C5" s="48"/>
      <c r="D5" s="49"/>
      <c r="E5" s="50"/>
    </row>
    <row r="6" spans="2:5" x14ac:dyDescent="0.3">
      <c r="B6" s="47"/>
      <c r="C6" s="48"/>
      <c r="D6" s="49"/>
      <c r="E6" s="50"/>
    </row>
    <row r="7" spans="2:5" x14ac:dyDescent="0.3">
      <c r="B7" s="47"/>
      <c r="C7" s="48"/>
      <c r="D7" s="49"/>
      <c r="E7" s="50"/>
    </row>
    <row r="8" spans="2:5" x14ac:dyDescent="0.3">
      <c r="B8" s="47"/>
      <c r="C8" s="48"/>
      <c r="D8" s="49"/>
      <c r="E8" s="50"/>
    </row>
    <row r="9" spans="2:5" x14ac:dyDescent="0.3">
      <c r="B9" s="47"/>
      <c r="C9" s="48"/>
      <c r="D9" s="49"/>
      <c r="E9" s="50"/>
    </row>
    <row r="10" spans="2:5" x14ac:dyDescent="0.3">
      <c r="B10" s="47"/>
      <c r="C10" s="48"/>
      <c r="D10" s="49"/>
      <c r="E10" s="50"/>
    </row>
    <row r="11" spans="2:5" x14ac:dyDescent="0.3">
      <c r="B11" s="47"/>
      <c r="C11" s="48"/>
      <c r="D11" s="49"/>
      <c r="E11" s="50"/>
    </row>
    <row r="12" spans="2:5" x14ac:dyDescent="0.3">
      <c r="B12" s="47"/>
      <c r="C12" s="48"/>
      <c r="D12" s="49"/>
      <c r="E12" s="50"/>
    </row>
    <row r="13" spans="2:5" x14ac:dyDescent="0.3">
      <c r="B13" s="47"/>
      <c r="C13" s="48"/>
      <c r="D13" s="49"/>
      <c r="E13" s="50"/>
    </row>
    <row r="14" spans="2:5" x14ac:dyDescent="0.3">
      <c r="B14" s="47"/>
      <c r="C14" s="48"/>
      <c r="D14" s="49"/>
      <c r="E14" s="50"/>
    </row>
    <row r="15" spans="2:5" x14ac:dyDescent="0.3">
      <c r="B15" s="47"/>
      <c r="C15" s="48"/>
      <c r="D15" s="49"/>
      <c r="E15" s="50"/>
    </row>
    <row r="16" spans="2:5" x14ac:dyDescent="0.3">
      <c r="B16" s="47"/>
      <c r="C16" s="48"/>
      <c r="D16" s="49"/>
      <c r="E16" s="50"/>
    </row>
    <row r="17" spans="2:5" x14ac:dyDescent="0.3">
      <c r="B17" s="47"/>
      <c r="C17" s="48"/>
      <c r="D17" s="49"/>
      <c r="E17" s="50"/>
    </row>
    <row r="18" spans="2:5" x14ac:dyDescent="0.3">
      <c r="B18" s="47"/>
      <c r="C18" s="48"/>
      <c r="D18" s="49"/>
      <c r="E18" s="50"/>
    </row>
    <row r="19" spans="2:5" x14ac:dyDescent="0.3">
      <c r="B19" s="47"/>
      <c r="C19" s="48"/>
      <c r="D19" s="49"/>
      <c r="E19" s="50"/>
    </row>
    <row r="20" spans="2:5" x14ac:dyDescent="0.3">
      <c r="B20" s="47"/>
      <c r="C20" s="48"/>
      <c r="D20" s="49"/>
      <c r="E20" s="50"/>
    </row>
    <row r="21" spans="2:5" x14ac:dyDescent="0.3">
      <c r="B21" s="47"/>
      <c r="C21" s="48"/>
      <c r="D21" s="49"/>
      <c r="E21" s="50"/>
    </row>
    <row r="22" spans="2:5" x14ac:dyDescent="0.3">
      <c r="B22" s="47"/>
      <c r="C22" s="48"/>
      <c r="D22" s="49"/>
      <c r="E22" s="50"/>
    </row>
    <row r="23" spans="2:5" x14ac:dyDescent="0.3">
      <c r="B23" s="47"/>
      <c r="C23" s="48"/>
      <c r="D23" s="49"/>
      <c r="E23" s="50"/>
    </row>
    <row r="24" spans="2:5" x14ac:dyDescent="0.3">
      <c r="B24" s="47"/>
      <c r="C24" s="48"/>
      <c r="D24" s="49"/>
      <c r="E24" s="50"/>
    </row>
    <row r="25" spans="2:5" x14ac:dyDescent="0.3">
      <c r="B25" s="47"/>
      <c r="C25" s="48"/>
      <c r="D25" s="49"/>
      <c r="E25" s="50"/>
    </row>
    <row r="26" spans="2:5" x14ac:dyDescent="0.3">
      <c r="B26" s="47"/>
      <c r="C26" s="48"/>
      <c r="D26" s="49"/>
      <c r="E26" s="50"/>
    </row>
    <row r="27" spans="2:5" ht="16.5" customHeight="1" x14ac:dyDescent="0.3">
      <c r="B27" s="47"/>
      <c r="C27" s="48"/>
      <c r="D27" s="49"/>
      <c r="E27" s="50"/>
    </row>
    <row r="28" spans="2:5" x14ac:dyDescent="0.3">
      <c r="B28" s="47"/>
      <c r="C28" s="48"/>
      <c r="D28" s="49"/>
      <c r="E28" s="50"/>
    </row>
    <row r="29" spans="2:5" x14ac:dyDescent="0.3">
      <c r="B29" s="47"/>
      <c r="C29" s="48"/>
      <c r="D29" s="49"/>
      <c r="E29" s="50"/>
    </row>
    <row r="30" spans="2:5" x14ac:dyDescent="0.3">
      <c r="B30" s="47"/>
      <c r="C30" s="48"/>
      <c r="D30" s="49"/>
      <c r="E30" s="50"/>
    </row>
    <row r="33" spans="2:12" ht="15" thickBot="1" x14ac:dyDescent="0.35"/>
    <row r="34" spans="2:12" x14ac:dyDescent="0.3">
      <c r="E34" s="39"/>
      <c r="F34" s="24"/>
      <c r="G34" s="24"/>
      <c r="H34" s="24"/>
      <c r="I34" s="24"/>
      <c r="J34" s="24"/>
      <c r="K34" s="24"/>
      <c r="L34" s="25"/>
    </row>
    <row r="35" spans="2:12" ht="15.6" x14ac:dyDescent="0.3">
      <c r="B35"/>
      <c r="E35" s="28"/>
      <c r="F35" s="29" t="s">
        <v>12</v>
      </c>
      <c r="G35" s="52">
        <v>1900</v>
      </c>
      <c r="H35" s="7"/>
      <c r="I35" s="7"/>
      <c r="J35" s="7"/>
      <c r="K35" s="7"/>
      <c r="L35" s="27"/>
    </row>
    <row r="36" spans="2:12" ht="15.6" x14ac:dyDescent="0.3">
      <c r="B36"/>
      <c r="E36" s="28"/>
      <c r="F36" s="31" t="s">
        <v>16</v>
      </c>
      <c r="G36" s="30">
        <f>SUM(G35-FEV!G35)</f>
        <v>100</v>
      </c>
      <c r="H36" s="7"/>
      <c r="I36" s="7"/>
      <c r="J36" s="7"/>
      <c r="K36" s="7"/>
      <c r="L36" s="27"/>
    </row>
    <row r="37" spans="2:12" ht="15.6" x14ac:dyDescent="0.3">
      <c r="B37" s="6"/>
      <c r="E37" s="28"/>
      <c r="F37" s="29" t="s">
        <v>46</v>
      </c>
      <c r="G37" s="33">
        <f>IFERROR(SUM(G36/COUNTA(Mars[durée en Hrs])),0)</f>
        <v>0</v>
      </c>
      <c r="H37" s="7" t="s">
        <v>14</v>
      </c>
      <c r="I37" s="7"/>
      <c r="J37" s="7"/>
      <c r="K37" s="7"/>
      <c r="L37" s="27"/>
    </row>
    <row r="38" spans="2:12" ht="15.6" x14ac:dyDescent="0.3">
      <c r="B38"/>
      <c r="E38" s="28"/>
      <c r="F38" s="34" t="s">
        <v>47</v>
      </c>
      <c r="G38" s="33">
        <f>IFERROR((SUM(Mars[durée en Hrs])/(COUNTA(Mars[durée en Hrs]))),0)</f>
        <v>0</v>
      </c>
      <c r="H38" s="7" t="s">
        <v>15</v>
      </c>
      <c r="I38" s="7"/>
      <c r="J38" s="7"/>
      <c r="K38" s="7"/>
      <c r="L38" s="27"/>
    </row>
    <row r="39" spans="2:12" ht="15.6" x14ac:dyDescent="0.3">
      <c r="B39"/>
      <c r="E39" s="28"/>
      <c r="F39" s="29" t="s">
        <v>13</v>
      </c>
      <c r="G39" s="35">
        <f>IFERROR(SUM((G37/(G38+G37))*100),100)</f>
        <v>100</v>
      </c>
      <c r="H39" s="7" t="s">
        <v>33</v>
      </c>
      <c r="I39" s="7"/>
      <c r="J39" s="7"/>
      <c r="K39" s="7"/>
      <c r="L39" s="27"/>
    </row>
    <row r="40" spans="2:12" ht="15" thickBot="1" x14ac:dyDescent="0.35">
      <c r="E40" s="42"/>
      <c r="F40" s="37"/>
      <c r="G40" s="37"/>
      <c r="H40" s="37"/>
      <c r="I40" s="37"/>
      <c r="J40" s="37"/>
      <c r="K40" s="37"/>
      <c r="L40" s="38"/>
    </row>
  </sheetData>
  <sheetProtection selectLockedCells="1"/>
  <dataValidations count="1">
    <dataValidation type="list" allowBlank="1" showInputMessage="1" showErrorMessage="1" sqref="C2 C40:C1048576" xr:uid="{00000000-0002-0000-0200-000000000000}">
      <formula1>$B$5:$B$13</formula1>
    </dataValidation>
  </dataValidations>
  <pageMargins left="0.7" right="0.7" top="0.75" bottom="0.75" header="0.3" footer="0.3"/>
  <pageSetup paperSize="9" scale="67" orientation="landscape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200-000001000000}">
          <x14:formula1>
            <xm:f>DATA!$A$7:$A$26</xm:f>
          </x14:formula1>
          <xm:sqref>C3:C30</xm:sqref>
        </x14:dataValidation>
        <x14:dataValidation type="list" allowBlank="1" showInputMessage="1" showErrorMessage="1" xr:uid="{00000000-0002-0000-0200-000002000000}">
          <x14:formula1>
            <xm:f>DATA!$A$7:$A$15</xm:f>
          </x14:formula1>
          <xm:sqref>C31:C34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5">
    <pageSetUpPr fitToPage="1"/>
  </sheetPr>
  <dimension ref="A1:XFC40"/>
  <sheetViews>
    <sheetView zoomScaleNormal="100" zoomScalePageLayoutView="50" workbookViewId="0">
      <selection activeCell="B3" sqref="B3"/>
    </sheetView>
  </sheetViews>
  <sheetFormatPr baseColWidth="10" defaultColWidth="0" defaultRowHeight="14.4" x14ac:dyDescent="0.3"/>
  <cols>
    <col min="1" max="1" width="4.33203125" customWidth="1"/>
    <col min="2" max="2" width="15.88671875" style="1" customWidth="1"/>
    <col min="3" max="3" width="15.109375" customWidth="1"/>
    <col min="4" max="4" width="9.44140625" style="5" customWidth="1"/>
    <col min="5" max="5" width="70.6640625" customWidth="1"/>
    <col min="6" max="6" width="14.5546875" customWidth="1"/>
    <col min="7" max="15" width="11.44140625" customWidth="1"/>
    <col min="16" max="16380" width="11.44140625" hidden="1"/>
    <col min="16381" max="16381" width="3.33203125" hidden="1" customWidth="1"/>
    <col min="16382" max="16382" width="17.5546875" hidden="1" customWidth="1"/>
    <col min="16383" max="16383" width="5.88671875" hidden="1" customWidth="1"/>
    <col min="16384" max="16384" width="33.6640625" hidden="1" customWidth="1"/>
  </cols>
  <sheetData>
    <row r="1" spans="2:5" ht="30.75" customHeight="1" x14ac:dyDescent="0.3"/>
    <row r="2" spans="2:5" ht="43.5" customHeight="1" x14ac:dyDescent="0.3">
      <c r="B2" s="2" t="s">
        <v>0</v>
      </c>
      <c r="C2" s="3" t="s">
        <v>1</v>
      </c>
      <c r="D2" s="4" t="s">
        <v>66</v>
      </c>
      <c r="E2" s="3" t="s">
        <v>2</v>
      </c>
    </row>
    <row r="3" spans="2:5" x14ac:dyDescent="0.3">
      <c r="B3" s="47"/>
      <c r="C3" s="48"/>
      <c r="D3" s="49"/>
      <c r="E3" s="50"/>
    </row>
    <row r="4" spans="2:5" x14ac:dyDescent="0.3">
      <c r="B4" s="47"/>
      <c r="C4" s="48"/>
      <c r="D4" s="49"/>
      <c r="E4" s="50"/>
    </row>
    <row r="5" spans="2:5" x14ac:dyDescent="0.3">
      <c r="B5" s="47"/>
      <c r="C5" s="48"/>
      <c r="D5" s="49"/>
      <c r="E5" s="50"/>
    </row>
    <row r="6" spans="2:5" x14ac:dyDescent="0.3">
      <c r="B6" s="47"/>
      <c r="C6" s="48"/>
      <c r="D6" s="49"/>
      <c r="E6" s="50"/>
    </row>
    <row r="7" spans="2:5" x14ac:dyDescent="0.3">
      <c r="B7" s="47"/>
      <c r="C7" s="48"/>
      <c r="D7" s="49"/>
      <c r="E7" s="50"/>
    </row>
    <row r="8" spans="2:5" x14ac:dyDescent="0.3">
      <c r="B8" s="47"/>
      <c r="C8" s="48"/>
      <c r="D8" s="49"/>
      <c r="E8" s="50"/>
    </row>
    <row r="9" spans="2:5" x14ac:dyDescent="0.3">
      <c r="B9" s="47"/>
      <c r="C9" s="48"/>
      <c r="D9" s="49"/>
      <c r="E9" s="50"/>
    </row>
    <row r="10" spans="2:5" x14ac:dyDescent="0.3">
      <c r="B10" s="47"/>
      <c r="C10" s="48"/>
      <c r="D10" s="49"/>
      <c r="E10" s="50"/>
    </row>
    <row r="11" spans="2:5" x14ac:dyDescent="0.3">
      <c r="B11" s="47"/>
      <c r="C11" s="48"/>
      <c r="D11" s="49"/>
      <c r="E11" s="50"/>
    </row>
    <row r="12" spans="2:5" x14ac:dyDescent="0.3">
      <c r="B12" s="47"/>
      <c r="C12" s="48"/>
      <c r="D12" s="49"/>
      <c r="E12" s="50"/>
    </row>
    <row r="13" spans="2:5" x14ac:dyDescent="0.3">
      <c r="B13" s="47"/>
      <c r="C13" s="48"/>
      <c r="D13" s="49"/>
      <c r="E13" s="50"/>
    </row>
    <row r="14" spans="2:5" x14ac:dyDescent="0.3">
      <c r="B14" s="47"/>
      <c r="C14" s="48"/>
      <c r="D14" s="49"/>
      <c r="E14" s="50"/>
    </row>
    <row r="15" spans="2:5" x14ac:dyDescent="0.3">
      <c r="B15" s="47"/>
      <c r="C15" s="48"/>
      <c r="D15" s="49"/>
      <c r="E15" s="50"/>
    </row>
    <row r="16" spans="2:5" x14ac:dyDescent="0.3">
      <c r="B16" s="47"/>
      <c r="C16" s="48"/>
      <c r="D16" s="49"/>
      <c r="E16" s="50"/>
    </row>
    <row r="17" spans="2:5" x14ac:dyDescent="0.3">
      <c r="B17" s="47"/>
      <c r="C17" s="48"/>
      <c r="D17" s="49"/>
      <c r="E17" s="50"/>
    </row>
    <row r="18" spans="2:5" x14ac:dyDescent="0.3">
      <c r="B18" s="47"/>
      <c r="C18" s="48"/>
      <c r="D18" s="49"/>
      <c r="E18" s="50"/>
    </row>
    <row r="19" spans="2:5" x14ac:dyDescent="0.3">
      <c r="B19" s="47"/>
      <c r="C19" s="48"/>
      <c r="D19" s="49"/>
      <c r="E19" s="50"/>
    </row>
    <row r="20" spans="2:5" x14ac:dyDescent="0.3">
      <c r="B20" s="47"/>
      <c r="C20" s="48"/>
      <c r="D20" s="49"/>
      <c r="E20" s="50"/>
    </row>
    <row r="21" spans="2:5" x14ac:dyDescent="0.3">
      <c r="B21" s="47"/>
      <c r="C21" s="48"/>
      <c r="D21" s="49"/>
      <c r="E21" s="50"/>
    </row>
    <row r="22" spans="2:5" x14ac:dyDescent="0.3">
      <c r="B22" s="47"/>
      <c r="C22" s="48"/>
      <c r="D22" s="49"/>
      <c r="E22" s="50"/>
    </row>
    <row r="23" spans="2:5" x14ac:dyDescent="0.3">
      <c r="B23" s="47"/>
      <c r="C23" s="48"/>
      <c r="D23" s="49"/>
      <c r="E23" s="50"/>
    </row>
    <row r="24" spans="2:5" x14ac:dyDescent="0.3">
      <c r="B24" s="47"/>
      <c r="C24" s="48"/>
      <c r="D24" s="49"/>
      <c r="E24" s="50"/>
    </row>
    <row r="25" spans="2:5" x14ac:dyDescent="0.3">
      <c r="B25" s="47"/>
      <c r="C25" s="48"/>
      <c r="D25" s="49"/>
      <c r="E25" s="50"/>
    </row>
    <row r="26" spans="2:5" x14ac:dyDescent="0.3">
      <c r="B26" s="47"/>
      <c r="C26" s="48"/>
      <c r="D26" s="49"/>
      <c r="E26" s="50"/>
    </row>
    <row r="27" spans="2:5" ht="16.5" customHeight="1" x14ac:dyDescent="0.3">
      <c r="B27" s="47"/>
      <c r="C27" s="48"/>
      <c r="D27" s="49"/>
      <c r="E27" s="50"/>
    </row>
    <row r="28" spans="2:5" x14ac:dyDescent="0.3">
      <c r="B28" s="47"/>
      <c r="C28" s="48"/>
      <c r="D28" s="49"/>
      <c r="E28" s="50"/>
    </row>
    <row r="29" spans="2:5" x14ac:dyDescent="0.3">
      <c r="B29" s="47"/>
      <c r="C29" s="48"/>
      <c r="D29" s="49"/>
      <c r="E29" s="50"/>
    </row>
    <row r="30" spans="2:5" x14ac:dyDescent="0.3">
      <c r="B30" s="47"/>
      <c r="C30" s="48"/>
      <c r="D30" s="49"/>
      <c r="E30" s="50"/>
    </row>
    <row r="33" spans="2:12" ht="15" thickBot="1" x14ac:dyDescent="0.35"/>
    <row r="34" spans="2:12" x14ac:dyDescent="0.3">
      <c r="E34" s="39"/>
      <c r="F34" s="24"/>
      <c r="G34" s="24"/>
      <c r="H34" s="24"/>
      <c r="I34" s="24"/>
      <c r="J34" s="24"/>
      <c r="K34" s="24"/>
      <c r="L34" s="25"/>
    </row>
    <row r="35" spans="2:12" ht="15.6" x14ac:dyDescent="0.3">
      <c r="B35"/>
      <c r="E35" s="28"/>
      <c r="F35" s="29" t="s">
        <v>12</v>
      </c>
      <c r="G35" s="52">
        <v>1910</v>
      </c>
      <c r="H35" s="7"/>
      <c r="I35" s="7"/>
      <c r="J35" s="7"/>
      <c r="K35" s="7"/>
      <c r="L35" s="27"/>
    </row>
    <row r="36" spans="2:12" ht="15.6" x14ac:dyDescent="0.3">
      <c r="B36"/>
      <c r="E36" s="28"/>
      <c r="F36" s="31" t="s">
        <v>16</v>
      </c>
      <c r="G36" s="30">
        <f>SUM(G35-MARS!G35)</f>
        <v>10</v>
      </c>
      <c r="H36" s="7"/>
      <c r="I36" s="7"/>
      <c r="J36" s="7"/>
      <c r="K36" s="7"/>
      <c r="L36" s="27"/>
    </row>
    <row r="37" spans="2:12" ht="15.6" x14ac:dyDescent="0.3">
      <c r="B37" s="6"/>
      <c r="E37" s="28"/>
      <c r="F37" s="40" t="s">
        <v>48</v>
      </c>
      <c r="G37" s="33">
        <f>IFERROR(SUM(G36/COUNTA(AVRIL[durée en Hrs])),0)</f>
        <v>0</v>
      </c>
      <c r="H37" s="7" t="s">
        <v>14</v>
      </c>
      <c r="I37" s="7"/>
      <c r="J37" s="7"/>
      <c r="K37" s="7"/>
      <c r="L37" s="27"/>
    </row>
    <row r="38" spans="2:12" ht="15.6" x14ac:dyDescent="0.3">
      <c r="B38"/>
      <c r="E38" s="28"/>
      <c r="F38" s="41" t="s">
        <v>49</v>
      </c>
      <c r="G38" s="33">
        <f>IFERROR((SUM(AVRIL[durée en Hrs])/(COUNTA(AVRIL[durée en Hrs]))),0)</f>
        <v>0</v>
      </c>
      <c r="H38" s="7" t="s">
        <v>15</v>
      </c>
      <c r="I38" s="7"/>
      <c r="J38" s="7"/>
      <c r="K38" s="7"/>
      <c r="L38" s="27"/>
    </row>
    <row r="39" spans="2:12" ht="15.6" x14ac:dyDescent="0.3">
      <c r="B39"/>
      <c r="E39" s="28"/>
      <c r="F39" s="29" t="s">
        <v>13</v>
      </c>
      <c r="G39" s="35">
        <f>IFERROR(SUM((G37/(G38+G37))*100),100)</f>
        <v>100</v>
      </c>
      <c r="H39" s="7" t="s">
        <v>33</v>
      </c>
      <c r="I39" s="7"/>
      <c r="J39" s="7"/>
      <c r="K39" s="7"/>
      <c r="L39" s="27"/>
    </row>
    <row r="40" spans="2:12" ht="15" thickBot="1" x14ac:dyDescent="0.35">
      <c r="E40" s="42"/>
      <c r="F40" s="37"/>
      <c r="G40" s="37"/>
      <c r="H40" s="37"/>
      <c r="I40" s="37"/>
      <c r="J40" s="37"/>
      <c r="K40" s="37"/>
      <c r="L40" s="38"/>
    </row>
  </sheetData>
  <sheetProtection selectLockedCells="1"/>
  <dataValidations count="1">
    <dataValidation type="list" allowBlank="1" showInputMessage="1" showErrorMessage="1" sqref="C2 C40:C1048576" xr:uid="{00000000-0002-0000-0300-000000000000}">
      <formula1>$B$5:$B$13</formula1>
    </dataValidation>
  </dataValidations>
  <pageMargins left="0.25" right="0.25" top="0.75" bottom="0.75" header="0.3" footer="0.3"/>
  <pageSetup paperSize="9" scale="61" orientation="landscape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300-000001000000}">
          <x14:formula1>
            <xm:f>DATA!$A$7:$A$15</xm:f>
          </x14:formula1>
          <xm:sqref>C31:C34</xm:sqref>
        </x14:dataValidation>
        <x14:dataValidation type="list" allowBlank="1" showInputMessage="1" showErrorMessage="1" xr:uid="{00000000-0002-0000-0300-000002000000}">
          <x14:formula1>
            <xm:f>DATA!$A$7:$A$26</xm:f>
          </x14:formula1>
          <xm:sqref>C3:C30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6">
    <pageSetUpPr fitToPage="1"/>
  </sheetPr>
  <dimension ref="A1:O40"/>
  <sheetViews>
    <sheetView zoomScaleNormal="100" workbookViewId="0">
      <selection activeCell="B3" sqref="B3"/>
    </sheetView>
  </sheetViews>
  <sheetFormatPr baseColWidth="10" defaultColWidth="0" defaultRowHeight="14.4" x14ac:dyDescent="0.3"/>
  <cols>
    <col min="1" max="1" width="5.44140625" customWidth="1"/>
    <col min="2" max="2" width="15.88671875" style="1" customWidth="1"/>
    <col min="3" max="3" width="15.109375" customWidth="1"/>
    <col min="4" max="4" width="8.88671875" style="5" customWidth="1"/>
    <col min="5" max="5" width="70.6640625" customWidth="1"/>
    <col min="6" max="6" width="14.5546875" customWidth="1"/>
    <col min="7" max="15" width="11.44140625" customWidth="1"/>
    <col min="16" max="16384" width="11.44140625" hidden="1"/>
  </cols>
  <sheetData>
    <row r="1" spans="2:5" ht="30.75" customHeight="1" x14ac:dyDescent="0.3"/>
    <row r="2" spans="2:5" ht="43.5" customHeight="1" x14ac:dyDescent="0.3">
      <c r="B2" s="2" t="s">
        <v>0</v>
      </c>
      <c r="C2" s="3" t="s">
        <v>1</v>
      </c>
      <c r="D2" s="4" t="s">
        <v>66</v>
      </c>
      <c r="E2" s="3" t="s">
        <v>2</v>
      </c>
    </row>
    <row r="3" spans="2:5" x14ac:dyDescent="0.3">
      <c r="B3" s="47"/>
      <c r="C3" s="48"/>
      <c r="D3" s="49"/>
      <c r="E3" s="50"/>
    </row>
    <row r="4" spans="2:5" x14ac:dyDescent="0.3">
      <c r="B4" s="47"/>
      <c r="C4" s="48"/>
      <c r="D4" s="49"/>
      <c r="E4" s="50"/>
    </row>
    <row r="5" spans="2:5" x14ac:dyDescent="0.3">
      <c r="B5" s="47"/>
      <c r="C5" s="48"/>
      <c r="D5" s="49"/>
      <c r="E5" s="50"/>
    </row>
    <row r="6" spans="2:5" x14ac:dyDescent="0.3">
      <c r="B6" s="47"/>
      <c r="C6" s="48"/>
      <c r="D6" s="49"/>
      <c r="E6" s="50"/>
    </row>
    <row r="7" spans="2:5" x14ac:dyDescent="0.3">
      <c r="B7" s="47"/>
      <c r="C7" s="48"/>
      <c r="D7" s="49"/>
      <c r="E7" s="50"/>
    </row>
    <row r="8" spans="2:5" x14ac:dyDescent="0.3">
      <c r="B8" s="47"/>
      <c r="C8" s="48"/>
      <c r="D8" s="49"/>
      <c r="E8" s="50"/>
    </row>
    <row r="9" spans="2:5" x14ac:dyDescent="0.3">
      <c r="B9" s="47"/>
      <c r="C9" s="48"/>
      <c r="D9" s="49"/>
      <c r="E9" s="50"/>
    </row>
    <row r="10" spans="2:5" x14ac:dyDescent="0.3">
      <c r="B10" s="47"/>
      <c r="C10" s="48"/>
      <c r="D10" s="49"/>
      <c r="E10" s="50"/>
    </row>
    <row r="11" spans="2:5" x14ac:dyDescent="0.3">
      <c r="B11" s="47"/>
      <c r="C11" s="48"/>
      <c r="D11" s="49"/>
      <c r="E11" s="50"/>
    </row>
    <row r="12" spans="2:5" x14ac:dyDescent="0.3">
      <c r="B12" s="47"/>
      <c r="C12" s="48"/>
      <c r="D12" s="49"/>
      <c r="E12" s="50"/>
    </row>
    <row r="13" spans="2:5" x14ac:dyDescent="0.3">
      <c r="B13" s="47"/>
      <c r="C13" s="48"/>
      <c r="D13" s="49"/>
      <c r="E13" s="50"/>
    </row>
    <row r="14" spans="2:5" x14ac:dyDescent="0.3">
      <c r="B14" s="47"/>
      <c r="C14" s="48"/>
      <c r="D14" s="49"/>
      <c r="E14" s="50"/>
    </row>
    <row r="15" spans="2:5" x14ac:dyDescent="0.3">
      <c r="B15" s="47"/>
      <c r="C15" s="48"/>
      <c r="D15" s="49"/>
      <c r="E15" s="50"/>
    </row>
    <row r="16" spans="2:5" x14ac:dyDescent="0.3">
      <c r="B16" s="47"/>
      <c r="C16" s="48"/>
      <c r="D16" s="49"/>
      <c r="E16" s="50"/>
    </row>
    <row r="17" spans="2:5" x14ac:dyDescent="0.3">
      <c r="B17" s="47"/>
      <c r="C17" s="48"/>
      <c r="D17" s="49"/>
      <c r="E17" s="50"/>
    </row>
    <row r="18" spans="2:5" x14ac:dyDescent="0.3">
      <c r="B18" s="47"/>
      <c r="C18" s="48"/>
      <c r="D18" s="49"/>
      <c r="E18" s="50"/>
    </row>
    <row r="19" spans="2:5" x14ac:dyDescent="0.3">
      <c r="B19" s="47"/>
      <c r="C19" s="48"/>
      <c r="D19" s="49"/>
      <c r="E19" s="50"/>
    </row>
    <row r="20" spans="2:5" x14ac:dyDescent="0.3">
      <c r="B20" s="47"/>
      <c r="C20" s="48"/>
      <c r="D20" s="49"/>
      <c r="E20" s="50"/>
    </row>
    <row r="21" spans="2:5" x14ac:dyDescent="0.3">
      <c r="B21" s="47"/>
      <c r="C21" s="48"/>
      <c r="D21" s="49"/>
      <c r="E21" s="50"/>
    </row>
    <row r="22" spans="2:5" x14ac:dyDescent="0.3">
      <c r="B22" s="47"/>
      <c r="C22" s="48"/>
      <c r="D22" s="49"/>
      <c r="E22" s="50"/>
    </row>
    <row r="23" spans="2:5" x14ac:dyDescent="0.3">
      <c r="B23" s="47"/>
      <c r="C23" s="48"/>
      <c r="D23" s="49"/>
      <c r="E23" s="50"/>
    </row>
    <row r="24" spans="2:5" x14ac:dyDescent="0.3">
      <c r="B24" s="47"/>
      <c r="C24" s="48"/>
      <c r="D24" s="49"/>
      <c r="E24" s="50"/>
    </row>
    <row r="25" spans="2:5" x14ac:dyDescent="0.3">
      <c r="B25" s="47"/>
      <c r="C25" s="48"/>
      <c r="D25" s="49"/>
      <c r="E25" s="50"/>
    </row>
    <row r="26" spans="2:5" x14ac:dyDescent="0.3">
      <c r="B26" s="47"/>
      <c r="C26" s="48"/>
      <c r="D26" s="49"/>
      <c r="E26" s="50"/>
    </row>
    <row r="27" spans="2:5" ht="16.5" customHeight="1" x14ac:dyDescent="0.3">
      <c r="B27" s="47"/>
      <c r="C27" s="48"/>
      <c r="D27" s="49"/>
      <c r="E27" s="50"/>
    </row>
    <row r="28" spans="2:5" x14ac:dyDescent="0.3">
      <c r="B28" s="47"/>
      <c r="C28" s="48"/>
      <c r="D28" s="49"/>
      <c r="E28" s="50"/>
    </row>
    <row r="29" spans="2:5" x14ac:dyDescent="0.3">
      <c r="B29" s="47"/>
      <c r="C29" s="48"/>
      <c r="D29" s="49"/>
      <c r="E29" s="50"/>
    </row>
    <row r="30" spans="2:5" x14ac:dyDescent="0.3">
      <c r="B30" s="47"/>
      <c r="C30" s="48"/>
      <c r="D30" s="49"/>
      <c r="E30" s="50"/>
    </row>
    <row r="33" spans="5:13" ht="15" thickBot="1" x14ac:dyDescent="0.35"/>
    <row r="34" spans="5:13" x14ac:dyDescent="0.3">
      <c r="E34" s="39"/>
      <c r="F34" s="24"/>
      <c r="G34" s="24"/>
      <c r="H34" s="24"/>
      <c r="I34" s="24"/>
      <c r="J34" s="24"/>
      <c r="K34" s="24"/>
      <c r="L34" s="24"/>
      <c r="M34" s="25"/>
    </row>
    <row r="35" spans="5:13" ht="15.6" x14ac:dyDescent="0.3">
      <c r="E35" s="28"/>
      <c r="F35" s="7"/>
      <c r="G35" s="29" t="s">
        <v>12</v>
      </c>
      <c r="H35" s="52">
        <v>1930</v>
      </c>
      <c r="I35" s="7"/>
      <c r="J35" s="7"/>
      <c r="K35" s="7"/>
      <c r="L35" s="7"/>
      <c r="M35" s="27"/>
    </row>
    <row r="36" spans="5:13" ht="15.6" x14ac:dyDescent="0.3">
      <c r="E36" s="28"/>
      <c r="F36" s="7"/>
      <c r="G36" s="31" t="s">
        <v>16</v>
      </c>
      <c r="H36" s="30">
        <f>SUM(H35-AVRIL!G35)</f>
        <v>20</v>
      </c>
      <c r="I36" s="7"/>
      <c r="J36" s="7"/>
      <c r="K36" s="7"/>
      <c r="L36" s="7"/>
      <c r="M36" s="27"/>
    </row>
    <row r="37" spans="5:13" ht="15.6" x14ac:dyDescent="0.3">
      <c r="E37" s="28"/>
      <c r="F37" s="11"/>
      <c r="G37" s="40" t="s">
        <v>50</v>
      </c>
      <c r="H37" s="33">
        <f>IFERROR(SUM(H36/COUNTA(MAI[durée en Hrs])),0)</f>
        <v>0</v>
      </c>
      <c r="I37" s="7" t="s">
        <v>14</v>
      </c>
      <c r="J37" s="7"/>
      <c r="K37" s="7"/>
      <c r="L37" s="7"/>
      <c r="M37" s="27"/>
    </row>
    <row r="38" spans="5:13" ht="15.6" x14ac:dyDescent="0.3">
      <c r="E38" s="28"/>
      <c r="F38" s="7"/>
      <c r="G38" s="41" t="s">
        <v>51</v>
      </c>
      <c r="H38" s="33">
        <f>IFERROR((SUM(MAI[durée en Hrs])/(COUNTA(MAI[durée en Hrs]))),0)</f>
        <v>0</v>
      </c>
      <c r="I38" s="7" t="s">
        <v>15</v>
      </c>
      <c r="J38" s="7"/>
      <c r="K38" s="7"/>
      <c r="L38" s="7"/>
      <c r="M38" s="27"/>
    </row>
    <row r="39" spans="5:13" ht="15.6" x14ac:dyDescent="0.3">
      <c r="E39" s="28"/>
      <c r="F39" s="7"/>
      <c r="G39" s="29" t="s">
        <v>13</v>
      </c>
      <c r="H39" s="35">
        <f>IFERROR(SUM((H37/(H38+H37))*100),100)</f>
        <v>100</v>
      </c>
      <c r="I39" s="7" t="s">
        <v>33</v>
      </c>
      <c r="J39" s="7"/>
      <c r="K39" s="7"/>
      <c r="L39" s="7"/>
      <c r="M39" s="27"/>
    </row>
    <row r="40" spans="5:13" ht="15" thickBot="1" x14ac:dyDescent="0.35">
      <c r="E40" s="42"/>
      <c r="F40" s="37"/>
      <c r="G40" s="37"/>
      <c r="H40" s="37"/>
      <c r="I40" s="37"/>
      <c r="J40" s="37"/>
      <c r="K40" s="37"/>
      <c r="L40" s="37"/>
      <c r="M40" s="38"/>
    </row>
  </sheetData>
  <sheetProtection selectLockedCells="1"/>
  <dataValidations count="1">
    <dataValidation type="list" allowBlank="1" showInputMessage="1" showErrorMessage="1" sqref="C2 C40:C1048576" xr:uid="{00000000-0002-0000-0400-000000000000}">
      <formula1>$B$5:$B$13</formula1>
    </dataValidation>
  </dataValidations>
  <pageMargins left="0.7" right="0.7" top="0.75" bottom="0.75" header="0.3" footer="0.3"/>
  <pageSetup paperSize="9" scale="67" orientation="landscape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400-000001000000}">
          <x14:formula1>
            <xm:f>DATA!$A$7:$A$26</xm:f>
          </x14:formula1>
          <xm:sqref>C3:C30</xm:sqref>
        </x14:dataValidation>
        <x14:dataValidation type="list" allowBlank="1" showInputMessage="1" showErrorMessage="1" xr:uid="{00000000-0002-0000-0400-000002000000}">
          <x14:formula1>
            <xm:f>DATA!$A$7:$A$15</xm:f>
          </x14:formula1>
          <xm:sqref>C31:C34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7">
    <pageSetUpPr fitToPage="1"/>
  </sheetPr>
  <dimension ref="A1:O40"/>
  <sheetViews>
    <sheetView zoomScaleNormal="100" workbookViewId="0">
      <selection activeCell="B3" sqref="B3"/>
    </sheetView>
  </sheetViews>
  <sheetFormatPr baseColWidth="10" defaultColWidth="0" defaultRowHeight="14.4" x14ac:dyDescent="0.3"/>
  <cols>
    <col min="1" max="1" width="6.6640625" customWidth="1"/>
    <col min="2" max="2" width="15.88671875" style="1" customWidth="1"/>
    <col min="3" max="3" width="15.109375" customWidth="1"/>
    <col min="4" max="4" width="9.88671875" style="5" customWidth="1"/>
    <col min="5" max="5" width="70.6640625" customWidth="1"/>
    <col min="6" max="6" width="14.5546875" customWidth="1"/>
    <col min="7" max="15" width="11.44140625" customWidth="1"/>
    <col min="16" max="16384" width="11.44140625" hidden="1"/>
  </cols>
  <sheetData>
    <row r="1" spans="2:5" ht="28.5" customHeight="1" x14ac:dyDescent="0.3"/>
    <row r="2" spans="2:5" ht="43.5" customHeight="1" x14ac:dyDescent="0.3">
      <c r="B2" s="2" t="s">
        <v>0</v>
      </c>
      <c r="C2" s="3" t="s">
        <v>1</v>
      </c>
      <c r="D2" s="4" t="s">
        <v>66</v>
      </c>
      <c r="E2" s="3" t="s">
        <v>2</v>
      </c>
    </row>
    <row r="3" spans="2:5" x14ac:dyDescent="0.3">
      <c r="B3" s="47"/>
      <c r="C3" s="48"/>
      <c r="D3" s="49"/>
      <c r="E3" s="50"/>
    </row>
    <row r="4" spans="2:5" x14ac:dyDescent="0.3">
      <c r="B4" s="47"/>
      <c r="C4" s="48"/>
      <c r="D4" s="49"/>
      <c r="E4" s="50"/>
    </row>
    <row r="5" spans="2:5" x14ac:dyDescent="0.3">
      <c r="B5" s="47"/>
      <c r="C5" s="48"/>
      <c r="D5" s="49"/>
      <c r="E5" s="50"/>
    </row>
    <row r="6" spans="2:5" x14ac:dyDescent="0.3">
      <c r="B6" s="47"/>
      <c r="C6" s="48"/>
      <c r="D6" s="49"/>
      <c r="E6" s="50"/>
    </row>
    <row r="7" spans="2:5" x14ac:dyDescent="0.3">
      <c r="B7" s="47"/>
      <c r="C7" s="48"/>
      <c r="D7" s="49"/>
      <c r="E7" s="50"/>
    </row>
    <row r="8" spans="2:5" x14ac:dyDescent="0.3">
      <c r="B8" s="47"/>
      <c r="C8" s="48"/>
      <c r="D8" s="49"/>
      <c r="E8" s="50"/>
    </row>
    <row r="9" spans="2:5" x14ac:dyDescent="0.3">
      <c r="B9" s="47"/>
      <c r="C9" s="48"/>
      <c r="D9" s="49"/>
      <c r="E9" s="50"/>
    </row>
    <row r="10" spans="2:5" x14ac:dyDescent="0.3">
      <c r="B10" s="47"/>
      <c r="C10" s="48"/>
      <c r="D10" s="49"/>
      <c r="E10" s="50"/>
    </row>
    <row r="11" spans="2:5" x14ac:dyDescent="0.3">
      <c r="B11" s="47"/>
      <c r="C11" s="48"/>
      <c r="D11" s="49"/>
      <c r="E11" s="50"/>
    </row>
    <row r="12" spans="2:5" x14ac:dyDescent="0.3">
      <c r="B12" s="47"/>
      <c r="C12" s="48"/>
      <c r="D12" s="49"/>
      <c r="E12" s="50"/>
    </row>
    <row r="13" spans="2:5" x14ac:dyDescent="0.3">
      <c r="B13" s="47"/>
      <c r="C13" s="48"/>
      <c r="D13" s="49"/>
      <c r="E13" s="50"/>
    </row>
    <row r="14" spans="2:5" x14ac:dyDescent="0.3">
      <c r="B14" s="47"/>
      <c r="C14" s="48"/>
      <c r="D14" s="49"/>
      <c r="E14" s="50"/>
    </row>
    <row r="15" spans="2:5" x14ac:dyDescent="0.3">
      <c r="B15" s="47"/>
      <c r="C15" s="48"/>
      <c r="D15" s="49"/>
      <c r="E15" s="50"/>
    </row>
    <row r="16" spans="2:5" x14ac:dyDescent="0.3">
      <c r="B16" s="47"/>
      <c r="C16" s="48"/>
      <c r="D16" s="49"/>
      <c r="E16" s="50"/>
    </row>
    <row r="17" spans="2:5" x14ac:dyDescent="0.3">
      <c r="B17" s="47"/>
      <c r="C17" s="48"/>
      <c r="D17" s="49"/>
      <c r="E17" s="50"/>
    </row>
    <row r="18" spans="2:5" x14ac:dyDescent="0.3">
      <c r="B18" s="47"/>
      <c r="C18" s="48"/>
      <c r="D18" s="49"/>
      <c r="E18" s="50"/>
    </row>
    <row r="19" spans="2:5" x14ac:dyDescent="0.3">
      <c r="B19" s="47"/>
      <c r="C19" s="48"/>
      <c r="D19" s="49"/>
      <c r="E19" s="50"/>
    </row>
    <row r="20" spans="2:5" x14ac:dyDescent="0.3">
      <c r="B20" s="47"/>
      <c r="C20" s="48"/>
      <c r="D20" s="49"/>
      <c r="E20" s="50"/>
    </row>
    <row r="21" spans="2:5" x14ac:dyDescent="0.3">
      <c r="B21" s="47"/>
      <c r="C21" s="48"/>
      <c r="D21" s="49"/>
      <c r="E21" s="50"/>
    </row>
    <row r="22" spans="2:5" x14ac:dyDescent="0.3">
      <c r="B22" s="47"/>
      <c r="C22" s="48"/>
      <c r="D22" s="49"/>
      <c r="E22" s="50"/>
    </row>
    <row r="23" spans="2:5" x14ac:dyDescent="0.3">
      <c r="B23" s="47"/>
      <c r="C23" s="48"/>
      <c r="D23" s="49"/>
      <c r="E23" s="50"/>
    </row>
    <row r="24" spans="2:5" x14ac:dyDescent="0.3">
      <c r="B24" s="47"/>
      <c r="C24" s="48"/>
      <c r="D24" s="49"/>
      <c r="E24" s="50"/>
    </row>
    <row r="25" spans="2:5" x14ac:dyDescent="0.3">
      <c r="B25" s="47"/>
      <c r="C25" s="48"/>
      <c r="D25" s="49"/>
      <c r="E25" s="50"/>
    </row>
    <row r="26" spans="2:5" x14ac:dyDescent="0.3">
      <c r="B26" s="47"/>
      <c r="C26" s="48"/>
      <c r="D26" s="49"/>
      <c r="E26" s="50"/>
    </row>
    <row r="27" spans="2:5" ht="16.5" customHeight="1" x14ac:dyDescent="0.3">
      <c r="B27" s="47"/>
      <c r="C27" s="48"/>
      <c r="D27" s="49"/>
      <c r="E27" s="50"/>
    </row>
    <row r="28" spans="2:5" x14ac:dyDescent="0.3">
      <c r="B28" s="47"/>
      <c r="C28" s="48"/>
      <c r="D28" s="49"/>
      <c r="E28" s="50"/>
    </row>
    <row r="29" spans="2:5" x14ac:dyDescent="0.3">
      <c r="B29" s="47"/>
      <c r="C29" s="48"/>
      <c r="D29" s="49"/>
      <c r="E29" s="50"/>
    </row>
    <row r="30" spans="2:5" x14ac:dyDescent="0.3">
      <c r="B30" s="47"/>
      <c r="C30" s="48"/>
      <c r="D30" s="49"/>
      <c r="E30" s="50"/>
    </row>
    <row r="33" spans="2:12" ht="15" thickBot="1" x14ac:dyDescent="0.35"/>
    <row r="34" spans="2:12" x14ac:dyDescent="0.3">
      <c r="E34" s="39"/>
      <c r="F34" s="24"/>
      <c r="G34" s="24"/>
      <c r="H34" s="24"/>
      <c r="I34" s="24"/>
      <c r="J34" s="24"/>
      <c r="K34" s="24"/>
      <c r="L34" s="25"/>
    </row>
    <row r="35" spans="2:12" ht="15.6" x14ac:dyDescent="0.3">
      <c r="B35"/>
      <c r="E35" s="32"/>
      <c r="F35" s="29" t="s">
        <v>12</v>
      </c>
      <c r="G35" s="52">
        <v>1950</v>
      </c>
      <c r="H35" s="7"/>
      <c r="I35" s="7"/>
      <c r="J35" s="7"/>
      <c r="K35" s="7"/>
      <c r="L35" s="27"/>
    </row>
    <row r="36" spans="2:12" ht="15.6" x14ac:dyDescent="0.3">
      <c r="B36"/>
      <c r="E36" s="32"/>
      <c r="F36" s="31" t="s">
        <v>16</v>
      </c>
      <c r="G36" s="30">
        <f>SUM(G35-MAI!H35)</f>
        <v>20</v>
      </c>
      <c r="H36" s="7"/>
      <c r="I36" s="7"/>
      <c r="J36" s="7"/>
      <c r="K36" s="7"/>
      <c r="L36" s="27"/>
    </row>
    <row r="37" spans="2:12" ht="15.6" x14ac:dyDescent="0.3">
      <c r="B37" s="6"/>
      <c r="E37" s="32"/>
      <c r="F37" s="29" t="s">
        <v>52</v>
      </c>
      <c r="G37" s="33">
        <f>IFERROR(SUM(G36/COUNTA(Juin[durée en Hrs])),0)</f>
        <v>0</v>
      </c>
      <c r="H37" s="7" t="s">
        <v>14</v>
      </c>
      <c r="I37" s="7"/>
      <c r="J37" s="7"/>
      <c r="K37" s="7"/>
      <c r="L37" s="27"/>
    </row>
    <row r="38" spans="2:12" ht="15.6" x14ac:dyDescent="0.3">
      <c r="B38"/>
      <c r="E38" s="32"/>
      <c r="F38" s="34" t="s">
        <v>53</v>
      </c>
      <c r="G38" s="33">
        <f>IFERROR((SUM(Juin[durée en Hrs])/(COUNTA(Juin[durée en Hrs]))),0)</f>
        <v>0</v>
      </c>
      <c r="H38" s="7" t="s">
        <v>15</v>
      </c>
      <c r="I38" s="7"/>
      <c r="J38" s="7"/>
      <c r="K38" s="7"/>
      <c r="L38" s="27"/>
    </row>
    <row r="39" spans="2:12" ht="15.6" x14ac:dyDescent="0.3">
      <c r="B39"/>
      <c r="E39" s="32"/>
      <c r="F39" s="29" t="s">
        <v>13</v>
      </c>
      <c r="G39" s="35">
        <f>IFERROR(SUM((G37/(G38+G37))*100),100)</f>
        <v>100</v>
      </c>
      <c r="H39" s="7" t="s">
        <v>33</v>
      </c>
      <c r="I39" s="7"/>
      <c r="J39" s="7"/>
      <c r="K39" s="7"/>
      <c r="L39" s="27"/>
    </row>
    <row r="40" spans="2:12" ht="15" thickBot="1" x14ac:dyDescent="0.35">
      <c r="E40" s="42"/>
      <c r="F40" s="37"/>
      <c r="G40" s="37"/>
      <c r="H40" s="37"/>
      <c r="I40" s="37"/>
      <c r="J40" s="37"/>
      <c r="K40" s="37"/>
      <c r="L40" s="38"/>
    </row>
  </sheetData>
  <sheetProtection selectLockedCells="1"/>
  <dataValidations count="1">
    <dataValidation type="list" allowBlank="1" showInputMessage="1" showErrorMessage="1" sqref="C2 C40:C1048576" xr:uid="{00000000-0002-0000-0500-000000000000}">
      <formula1>$B$5:$B$13</formula1>
    </dataValidation>
  </dataValidations>
  <pageMargins left="0.7" right="0.7" top="0.75" bottom="0.75" header="0.3" footer="0.3"/>
  <pageSetup paperSize="9" scale="67" orientation="landscape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500-000001000000}">
          <x14:formula1>
            <xm:f>DATA!$A$7:$A$15</xm:f>
          </x14:formula1>
          <xm:sqref>C31:C34</xm:sqref>
        </x14:dataValidation>
        <x14:dataValidation type="list" allowBlank="1" showInputMessage="1" showErrorMessage="1" xr:uid="{00000000-0002-0000-0500-000002000000}">
          <x14:formula1>
            <xm:f>DATA!$A$7:$A$26</xm:f>
          </x14:formula1>
          <xm:sqref>C3:C30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8">
    <pageSetUpPr fitToPage="1"/>
  </sheetPr>
  <dimension ref="A1:O40"/>
  <sheetViews>
    <sheetView zoomScaleNormal="100" workbookViewId="0">
      <selection activeCell="B3" sqref="B3"/>
    </sheetView>
  </sheetViews>
  <sheetFormatPr baseColWidth="10" defaultColWidth="0" defaultRowHeight="14.4" x14ac:dyDescent="0.3"/>
  <cols>
    <col min="1" max="1" width="8.5546875" customWidth="1"/>
    <col min="2" max="2" width="15.88671875" style="1" customWidth="1"/>
    <col min="3" max="3" width="15.109375" customWidth="1"/>
    <col min="4" max="4" width="10.44140625" style="5" customWidth="1"/>
    <col min="5" max="5" width="70.6640625" customWidth="1"/>
    <col min="6" max="6" width="14.5546875" customWidth="1"/>
    <col min="7" max="15" width="11.44140625" customWidth="1"/>
    <col min="16" max="16384" width="11.44140625" hidden="1"/>
  </cols>
  <sheetData>
    <row r="1" spans="2:5" ht="32.25" customHeight="1" x14ac:dyDescent="0.3"/>
    <row r="2" spans="2:5" ht="43.5" customHeight="1" x14ac:dyDescent="0.3">
      <c r="B2" s="2" t="s">
        <v>0</v>
      </c>
      <c r="C2" s="3" t="s">
        <v>1</v>
      </c>
      <c r="D2" s="4" t="s">
        <v>66</v>
      </c>
      <c r="E2" s="3" t="s">
        <v>2</v>
      </c>
    </row>
    <row r="3" spans="2:5" x14ac:dyDescent="0.3">
      <c r="B3" s="47"/>
      <c r="C3" s="48"/>
      <c r="D3" s="49"/>
      <c r="E3" s="50"/>
    </row>
    <row r="4" spans="2:5" x14ac:dyDescent="0.3">
      <c r="B4" s="47"/>
      <c r="C4" s="48"/>
      <c r="D4" s="49"/>
      <c r="E4" s="50"/>
    </row>
    <row r="5" spans="2:5" x14ac:dyDescent="0.3">
      <c r="B5" s="47"/>
      <c r="C5" s="48"/>
      <c r="D5" s="49"/>
      <c r="E5" s="50"/>
    </row>
    <row r="6" spans="2:5" x14ac:dyDescent="0.3">
      <c r="B6" s="47"/>
      <c r="C6" s="48"/>
      <c r="D6" s="49"/>
      <c r="E6" s="50"/>
    </row>
    <row r="7" spans="2:5" x14ac:dyDescent="0.3">
      <c r="B7" s="47"/>
      <c r="C7" s="48"/>
      <c r="D7" s="49"/>
      <c r="E7" s="50"/>
    </row>
    <row r="8" spans="2:5" x14ac:dyDescent="0.3">
      <c r="B8" s="47"/>
      <c r="C8" s="48"/>
      <c r="D8" s="49"/>
      <c r="E8" s="50"/>
    </row>
    <row r="9" spans="2:5" x14ac:dyDescent="0.3">
      <c r="B9" s="47"/>
      <c r="C9" s="48"/>
      <c r="D9" s="49"/>
      <c r="E9" s="50"/>
    </row>
    <row r="10" spans="2:5" x14ac:dyDescent="0.3">
      <c r="B10" s="47"/>
      <c r="C10" s="48"/>
      <c r="D10" s="49"/>
      <c r="E10" s="50"/>
    </row>
    <row r="11" spans="2:5" x14ac:dyDescent="0.3">
      <c r="B11" s="47"/>
      <c r="C11" s="48"/>
      <c r="D11" s="49"/>
      <c r="E11" s="50"/>
    </row>
    <row r="12" spans="2:5" x14ac:dyDescent="0.3">
      <c r="B12" s="47"/>
      <c r="C12" s="48"/>
      <c r="D12" s="49"/>
      <c r="E12" s="50"/>
    </row>
    <row r="13" spans="2:5" x14ac:dyDescent="0.3">
      <c r="B13" s="47"/>
      <c r="C13" s="48"/>
      <c r="D13" s="49"/>
      <c r="E13" s="50"/>
    </row>
    <row r="14" spans="2:5" x14ac:dyDescent="0.3">
      <c r="B14" s="47"/>
      <c r="C14" s="48"/>
      <c r="D14" s="49"/>
      <c r="E14" s="50"/>
    </row>
    <row r="15" spans="2:5" x14ac:dyDescent="0.3">
      <c r="B15" s="47"/>
      <c r="C15" s="48"/>
      <c r="D15" s="49"/>
      <c r="E15" s="50"/>
    </row>
    <row r="16" spans="2:5" x14ac:dyDescent="0.3">
      <c r="B16" s="47"/>
      <c r="C16" s="48"/>
      <c r="D16" s="49"/>
      <c r="E16" s="50"/>
    </row>
    <row r="17" spans="2:5" x14ac:dyDescent="0.3">
      <c r="B17" s="47"/>
      <c r="C17" s="48"/>
      <c r="D17" s="49"/>
      <c r="E17" s="50"/>
    </row>
    <row r="18" spans="2:5" x14ac:dyDescent="0.3">
      <c r="B18" s="47"/>
      <c r="C18" s="48"/>
      <c r="D18" s="49"/>
      <c r="E18" s="50"/>
    </row>
    <row r="19" spans="2:5" x14ac:dyDescent="0.3">
      <c r="B19" s="47"/>
      <c r="C19" s="48"/>
      <c r="D19" s="49"/>
      <c r="E19" s="50"/>
    </row>
    <row r="20" spans="2:5" x14ac:dyDescent="0.3">
      <c r="B20" s="47"/>
      <c r="C20" s="48"/>
      <c r="D20" s="49"/>
      <c r="E20" s="50"/>
    </row>
    <row r="21" spans="2:5" x14ac:dyDescent="0.3">
      <c r="B21" s="47"/>
      <c r="C21" s="48"/>
      <c r="D21" s="49"/>
      <c r="E21" s="50"/>
    </row>
    <row r="22" spans="2:5" x14ac:dyDescent="0.3">
      <c r="B22" s="47"/>
      <c r="C22" s="48"/>
      <c r="D22" s="49"/>
      <c r="E22" s="50"/>
    </row>
    <row r="23" spans="2:5" x14ac:dyDescent="0.3">
      <c r="B23" s="47"/>
      <c r="C23" s="48"/>
      <c r="D23" s="49"/>
      <c r="E23" s="50"/>
    </row>
    <row r="24" spans="2:5" x14ac:dyDescent="0.3">
      <c r="B24" s="47"/>
      <c r="C24" s="48"/>
      <c r="D24" s="49"/>
      <c r="E24" s="50"/>
    </row>
    <row r="25" spans="2:5" x14ac:dyDescent="0.3">
      <c r="B25" s="47"/>
      <c r="C25" s="48"/>
      <c r="D25" s="49"/>
      <c r="E25" s="50"/>
    </row>
    <row r="26" spans="2:5" x14ac:dyDescent="0.3">
      <c r="B26" s="47"/>
      <c r="C26" s="48"/>
      <c r="D26" s="49"/>
      <c r="E26" s="50"/>
    </row>
    <row r="27" spans="2:5" ht="16.5" customHeight="1" x14ac:dyDescent="0.3">
      <c r="B27" s="47"/>
      <c r="C27" s="48"/>
      <c r="D27" s="49"/>
      <c r="E27" s="50"/>
    </row>
    <row r="28" spans="2:5" x14ac:dyDescent="0.3">
      <c r="B28" s="47"/>
      <c r="C28" s="48"/>
      <c r="D28" s="49"/>
      <c r="E28" s="50"/>
    </row>
    <row r="29" spans="2:5" x14ac:dyDescent="0.3">
      <c r="B29" s="47"/>
      <c r="C29" s="48"/>
      <c r="D29" s="49"/>
      <c r="E29" s="50"/>
    </row>
    <row r="30" spans="2:5" x14ac:dyDescent="0.3">
      <c r="B30" s="47"/>
      <c r="C30" s="48"/>
      <c r="D30" s="49"/>
      <c r="E30" s="50"/>
    </row>
    <row r="33" spans="5:13" ht="15" thickBot="1" x14ac:dyDescent="0.35"/>
    <row r="34" spans="5:13" x14ac:dyDescent="0.3">
      <c r="E34" s="39"/>
      <c r="F34" s="24"/>
      <c r="G34" s="24"/>
      <c r="H34" s="24"/>
      <c r="I34" s="24"/>
      <c r="J34" s="24"/>
      <c r="K34" s="24"/>
      <c r="L34" s="24"/>
      <c r="M34" s="25"/>
    </row>
    <row r="35" spans="5:13" ht="15.6" x14ac:dyDescent="0.3">
      <c r="E35" s="28"/>
      <c r="F35" s="43"/>
      <c r="G35" s="44" t="s">
        <v>12</v>
      </c>
      <c r="H35" s="52">
        <v>1955</v>
      </c>
      <c r="I35" s="7"/>
      <c r="J35" s="7"/>
      <c r="K35" s="7"/>
      <c r="L35" s="7"/>
      <c r="M35" s="27"/>
    </row>
    <row r="36" spans="5:13" ht="15.6" x14ac:dyDescent="0.3">
      <c r="E36" s="28"/>
      <c r="F36" s="43"/>
      <c r="G36" s="45" t="s">
        <v>16</v>
      </c>
      <c r="H36" s="30">
        <f>SUM(H35-JUIN!G35)</f>
        <v>5</v>
      </c>
      <c r="I36" s="7"/>
      <c r="J36" s="7"/>
      <c r="K36" s="7"/>
      <c r="L36" s="7"/>
      <c r="M36" s="27"/>
    </row>
    <row r="37" spans="5:13" ht="15.6" x14ac:dyDescent="0.3">
      <c r="E37" s="28"/>
      <c r="F37" s="43"/>
      <c r="G37" s="44" t="s">
        <v>55</v>
      </c>
      <c r="H37" s="33">
        <f>IFERROR(SUM(H36/COUNTA(JUILLIET[durée en Hrs])),0)</f>
        <v>0</v>
      </c>
      <c r="I37" s="7" t="s">
        <v>14</v>
      </c>
      <c r="J37" s="7"/>
      <c r="K37" s="7"/>
      <c r="L37" s="7"/>
      <c r="M37" s="27"/>
    </row>
    <row r="38" spans="5:13" ht="15.6" x14ac:dyDescent="0.3">
      <c r="E38" s="28"/>
      <c r="F38" s="43"/>
      <c r="G38" s="46" t="s">
        <v>54</v>
      </c>
      <c r="H38" s="33">
        <f>IFERROR((SUM(JUILLIET[durée en Hrs])/(COUNTA(JUILLIET[durée en Hrs]))),0)</f>
        <v>0</v>
      </c>
      <c r="I38" s="7" t="s">
        <v>15</v>
      </c>
      <c r="J38" s="7"/>
      <c r="K38" s="7"/>
      <c r="L38" s="7"/>
      <c r="M38" s="27"/>
    </row>
    <row r="39" spans="5:13" ht="15.6" x14ac:dyDescent="0.3">
      <c r="E39" s="28"/>
      <c r="F39" s="43"/>
      <c r="G39" s="44" t="s">
        <v>13</v>
      </c>
      <c r="H39" s="35">
        <f>IFERROR(SUM((H37/(H38+H37))*100),100)</f>
        <v>100</v>
      </c>
      <c r="I39" s="7" t="s">
        <v>33</v>
      </c>
      <c r="J39" s="7"/>
      <c r="K39" s="7"/>
      <c r="L39" s="7"/>
      <c r="M39" s="27"/>
    </row>
    <row r="40" spans="5:13" ht="15" thickBot="1" x14ac:dyDescent="0.35">
      <c r="E40" s="42"/>
      <c r="F40" s="37"/>
      <c r="G40" s="37"/>
      <c r="H40" s="37"/>
      <c r="I40" s="37"/>
      <c r="J40" s="37"/>
      <c r="K40" s="37"/>
      <c r="L40" s="37"/>
      <c r="M40" s="38"/>
    </row>
  </sheetData>
  <sheetProtection selectLockedCells="1"/>
  <dataValidations count="1">
    <dataValidation type="list" allowBlank="1" showInputMessage="1" showErrorMessage="1" sqref="C2 C40:C1048576" xr:uid="{00000000-0002-0000-0600-000000000000}">
      <formula1>$B$5:$B$13</formula1>
    </dataValidation>
  </dataValidations>
  <pageMargins left="0.7" right="0.7" top="0.75" bottom="0.75" header="0.3" footer="0.3"/>
  <pageSetup paperSize="9" scale="67" orientation="landscape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600-000001000000}">
          <x14:formula1>
            <xm:f>DATA!$A$7:$A$26</xm:f>
          </x14:formula1>
          <xm:sqref>C3:C30</xm:sqref>
        </x14:dataValidation>
        <x14:dataValidation type="list" allowBlank="1" showInputMessage="1" showErrorMessage="1" xr:uid="{00000000-0002-0000-0600-000002000000}">
          <x14:formula1>
            <xm:f>DATA!$A$7:$A$15</xm:f>
          </x14:formula1>
          <xm:sqref>C31:C34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9">
    <pageSetUpPr fitToPage="1"/>
  </sheetPr>
  <dimension ref="A1:O40"/>
  <sheetViews>
    <sheetView zoomScaleNormal="100" workbookViewId="0">
      <selection activeCell="B3" sqref="B3"/>
    </sheetView>
  </sheetViews>
  <sheetFormatPr baseColWidth="10" defaultColWidth="0" defaultRowHeight="14.4" x14ac:dyDescent="0.3"/>
  <cols>
    <col min="1" max="1" width="6.44140625" customWidth="1"/>
    <col min="2" max="2" width="15.88671875" style="1" customWidth="1"/>
    <col min="3" max="3" width="15.109375" customWidth="1"/>
    <col min="4" max="4" width="9.5546875" style="5" customWidth="1"/>
    <col min="5" max="5" width="70.6640625" customWidth="1"/>
    <col min="6" max="6" width="14.5546875" customWidth="1"/>
    <col min="7" max="15" width="11.44140625" customWidth="1"/>
    <col min="16" max="16384" width="11.44140625" hidden="1"/>
  </cols>
  <sheetData>
    <row r="1" spans="2:5" ht="30.75" customHeight="1" x14ac:dyDescent="0.3"/>
    <row r="2" spans="2:5" ht="43.5" customHeight="1" x14ac:dyDescent="0.3">
      <c r="B2" s="2" t="s">
        <v>0</v>
      </c>
      <c r="C2" s="3" t="s">
        <v>1</v>
      </c>
      <c r="D2" s="4" t="s">
        <v>66</v>
      </c>
      <c r="E2" s="3" t="s">
        <v>2</v>
      </c>
    </row>
    <row r="3" spans="2:5" x14ac:dyDescent="0.3">
      <c r="B3" s="47"/>
      <c r="C3" s="48"/>
      <c r="D3" s="49"/>
      <c r="E3" s="50"/>
    </row>
    <row r="4" spans="2:5" x14ac:dyDescent="0.3">
      <c r="B4" s="47"/>
      <c r="C4" s="48"/>
      <c r="D4" s="49"/>
      <c r="E4" s="50"/>
    </row>
    <row r="5" spans="2:5" x14ac:dyDescent="0.3">
      <c r="B5" s="47"/>
      <c r="C5" s="48"/>
      <c r="D5" s="49"/>
      <c r="E5" s="50"/>
    </row>
    <row r="6" spans="2:5" x14ac:dyDescent="0.3">
      <c r="B6" s="47"/>
      <c r="C6" s="48"/>
      <c r="D6" s="49"/>
      <c r="E6" s="50"/>
    </row>
    <row r="7" spans="2:5" x14ac:dyDescent="0.3">
      <c r="B7" s="47"/>
      <c r="C7" s="48"/>
      <c r="D7" s="49"/>
      <c r="E7" s="50"/>
    </row>
    <row r="8" spans="2:5" x14ac:dyDescent="0.3">
      <c r="B8" s="47"/>
      <c r="C8" s="48"/>
      <c r="D8" s="49"/>
      <c r="E8" s="50"/>
    </row>
    <row r="9" spans="2:5" x14ac:dyDescent="0.3">
      <c r="B9" s="47"/>
      <c r="C9" s="48"/>
      <c r="D9" s="49"/>
      <c r="E9" s="50"/>
    </row>
    <row r="10" spans="2:5" x14ac:dyDescent="0.3">
      <c r="B10" s="47"/>
      <c r="C10" s="48"/>
      <c r="D10" s="49"/>
      <c r="E10" s="50"/>
    </row>
    <row r="11" spans="2:5" x14ac:dyDescent="0.3">
      <c r="B11" s="47"/>
      <c r="C11" s="48"/>
      <c r="D11" s="49"/>
      <c r="E11" s="50"/>
    </row>
    <row r="12" spans="2:5" x14ac:dyDescent="0.3">
      <c r="B12" s="47"/>
      <c r="C12" s="48"/>
      <c r="D12" s="49"/>
      <c r="E12" s="50"/>
    </row>
    <row r="13" spans="2:5" x14ac:dyDescent="0.3">
      <c r="B13" s="47"/>
      <c r="C13" s="48"/>
      <c r="D13" s="49"/>
      <c r="E13" s="50"/>
    </row>
    <row r="14" spans="2:5" x14ac:dyDescent="0.3">
      <c r="B14" s="47"/>
      <c r="C14" s="48"/>
      <c r="D14" s="49"/>
      <c r="E14" s="50"/>
    </row>
    <row r="15" spans="2:5" x14ac:dyDescent="0.3">
      <c r="B15" s="47"/>
      <c r="C15" s="48"/>
      <c r="D15" s="49"/>
      <c r="E15" s="50"/>
    </row>
    <row r="16" spans="2:5" x14ac:dyDescent="0.3">
      <c r="B16" s="47"/>
      <c r="C16" s="48"/>
      <c r="D16" s="49"/>
      <c r="E16" s="50"/>
    </row>
    <row r="17" spans="2:5" x14ac:dyDescent="0.3">
      <c r="B17" s="47"/>
      <c r="C17" s="48"/>
      <c r="D17" s="49"/>
      <c r="E17" s="50"/>
    </row>
    <row r="18" spans="2:5" x14ac:dyDescent="0.3">
      <c r="B18" s="47"/>
      <c r="C18" s="48"/>
      <c r="D18" s="49"/>
      <c r="E18" s="50"/>
    </row>
    <row r="19" spans="2:5" x14ac:dyDescent="0.3">
      <c r="B19" s="47"/>
      <c r="C19" s="48"/>
      <c r="D19" s="49"/>
      <c r="E19" s="50"/>
    </row>
    <row r="20" spans="2:5" x14ac:dyDescent="0.3">
      <c r="B20" s="47"/>
      <c r="C20" s="48"/>
      <c r="D20" s="49"/>
      <c r="E20" s="50"/>
    </row>
    <row r="21" spans="2:5" x14ac:dyDescent="0.3">
      <c r="B21" s="47"/>
      <c r="C21" s="48"/>
      <c r="D21" s="49"/>
      <c r="E21" s="50"/>
    </row>
    <row r="22" spans="2:5" x14ac:dyDescent="0.3">
      <c r="B22" s="47"/>
      <c r="C22" s="48"/>
      <c r="D22" s="49"/>
      <c r="E22" s="50"/>
    </row>
    <row r="23" spans="2:5" x14ac:dyDescent="0.3">
      <c r="B23" s="47"/>
      <c r="C23" s="48"/>
      <c r="D23" s="49"/>
      <c r="E23" s="50"/>
    </row>
    <row r="24" spans="2:5" x14ac:dyDescent="0.3">
      <c r="B24" s="47"/>
      <c r="C24" s="48"/>
      <c r="D24" s="49"/>
      <c r="E24" s="50"/>
    </row>
    <row r="25" spans="2:5" x14ac:dyDescent="0.3">
      <c r="B25" s="47"/>
      <c r="C25" s="48"/>
      <c r="D25" s="49"/>
      <c r="E25" s="50"/>
    </row>
    <row r="26" spans="2:5" x14ac:dyDescent="0.3">
      <c r="B26" s="47"/>
      <c r="C26" s="48"/>
      <c r="D26" s="49"/>
      <c r="E26" s="50"/>
    </row>
    <row r="27" spans="2:5" ht="16.5" customHeight="1" x14ac:dyDescent="0.3">
      <c r="B27" s="47"/>
      <c r="C27" s="48"/>
      <c r="D27" s="49"/>
      <c r="E27" s="50"/>
    </row>
    <row r="28" spans="2:5" x14ac:dyDescent="0.3">
      <c r="B28" s="47"/>
      <c r="C28" s="48"/>
      <c r="D28" s="49"/>
      <c r="E28" s="50"/>
    </row>
    <row r="29" spans="2:5" x14ac:dyDescent="0.3">
      <c r="B29" s="47"/>
      <c r="C29" s="48"/>
      <c r="D29" s="49"/>
      <c r="E29" s="50"/>
    </row>
    <row r="30" spans="2:5" x14ac:dyDescent="0.3">
      <c r="B30" s="47"/>
      <c r="C30" s="48"/>
      <c r="D30" s="49"/>
      <c r="E30" s="50"/>
    </row>
    <row r="33" spans="2:12" ht="15" thickBot="1" x14ac:dyDescent="0.35"/>
    <row r="34" spans="2:12" x14ac:dyDescent="0.3">
      <c r="E34" s="39"/>
      <c r="F34" s="24"/>
      <c r="G34" s="24"/>
      <c r="H34" s="24"/>
      <c r="I34" s="24"/>
      <c r="J34" s="24"/>
      <c r="K34" s="24"/>
      <c r="L34" s="25"/>
    </row>
    <row r="35" spans="2:12" ht="15.6" x14ac:dyDescent="0.3">
      <c r="B35"/>
      <c r="E35" s="28"/>
      <c r="F35" s="29" t="s">
        <v>12</v>
      </c>
      <c r="G35" s="52">
        <v>1970</v>
      </c>
      <c r="H35" s="7"/>
      <c r="I35" s="7"/>
      <c r="J35" s="7"/>
      <c r="K35" s="7"/>
      <c r="L35" s="27"/>
    </row>
    <row r="36" spans="2:12" ht="15.6" x14ac:dyDescent="0.3">
      <c r="B36"/>
      <c r="E36" s="28"/>
      <c r="F36" s="31" t="s">
        <v>16</v>
      </c>
      <c r="G36" s="30">
        <f>SUM(G35-JUILLET!H35)</f>
        <v>15</v>
      </c>
      <c r="H36" s="7"/>
      <c r="I36" s="7"/>
      <c r="J36" s="7"/>
      <c r="K36" s="7"/>
      <c r="L36" s="27"/>
    </row>
    <row r="37" spans="2:12" ht="15.6" x14ac:dyDescent="0.3">
      <c r="B37" s="6"/>
      <c r="E37" s="28"/>
      <c r="F37" s="29" t="s">
        <v>56</v>
      </c>
      <c r="G37" s="33">
        <f>IFERROR(SUM(G36/COUNTA(AOUT[durée en Hrs])),0)</f>
        <v>0</v>
      </c>
      <c r="H37" s="7" t="s">
        <v>14</v>
      </c>
      <c r="I37" s="7"/>
      <c r="J37" s="7"/>
      <c r="K37" s="7"/>
      <c r="L37" s="27"/>
    </row>
    <row r="38" spans="2:12" ht="15.6" x14ac:dyDescent="0.3">
      <c r="B38"/>
      <c r="E38" s="28"/>
      <c r="F38" s="34" t="s">
        <v>57</v>
      </c>
      <c r="G38" s="33">
        <f>IFERROR((SUM(AOUT[durée en Hrs])/(COUNTA(AOUT[durée en Hrs]))),0)</f>
        <v>0</v>
      </c>
      <c r="H38" s="7" t="s">
        <v>15</v>
      </c>
      <c r="I38" s="7"/>
      <c r="J38" s="7"/>
      <c r="K38" s="7"/>
      <c r="L38" s="27"/>
    </row>
    <row r="39" spans="2:12" ht="15.6" x14ac:dyDescent="0.3">
      <c r="B39"/>
      <c r="E39" s="28"/>
      <c r="F39" s="29" t="s">
        <v>13</v>
      </c>
      <c r="G39" s="35">
        <f>IFERROR(SUM((G37/(G38+G37))*100),100)</f>
        <v>100</v>
      </c>
      <c r="H39" s="7" t="s">
        <v>33</v>
      </c>
      <c r="I39" s="7"/>
      <c r="J39" s="7"/>
      <c r="K39" s="7"/>
      <c r="L39" s="27"/>
    </row>
    <row r="40" spans="2:12" ht="15" thickBot="1" x14ac:dyDescent="0.35">
      <c r="E40" s="42"/>
      <c r="F40" s="37"/>
      <c r="G40" s="37"/>
      <c r="H40" s="37"/>
      <c r="I40" s="37"/>
      <c r="J40" s="37"/>
      <c r="K40" s="37"/>
      <c r="L40" s="38"/>
    </row>
  </sheetData>
  <sheetProtection selectLockedCells="1"/>
  <dataValidations count="1">
    <dataValidation type="list" allowBlank="1" showInputMessage="1" showErrorMessage="1" sqref="C2 C40:C1048576" xr:uid="{00000000-0002-0000-0700-000000000000}">
      <formula1>$B$5:$B$13</formula1>
    </dataValidation>
  </dataValidations>
  <pageMargins left="0.7" right="0.7" top="0.75" bottom="0.75" header="0.3" footer="0.3"/>
  <pageSetup paperSize="9" scale="67" orientation="landscape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700-000001000000}">
          <x14:formula1>
            <xm:f>DATA!$A$7:$A$15</xm:f>
          </x14:formula1>
          <xm:sqref>C31:C34</xm:sqref>
        </x14:dataValidation>
        <x14:dataValidation type="list" allowBlank="1" showInputMessage="1" showErrorMessage="1" xr:uid="{00000000-0002-0000-0700-000002000000}">
          <x14:formula1>
            <xm:f>DATA!$A$7:$A$26</xm:f>
          </x14:formula1>
          <xm:sqref>C3:C30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10">
    <pageSetUpPr fitToPage="1"/>
  </sheetPr>
  <dimension ref="A1:O40"/>
  <sheetViews>
    <sheetView zoomScaleNormal="100" workbookViewId="0">
      <selection activeCell="B3" sqref="B3"/>
    </sheetView>
  </sheetViews>
  <sheetFormatPr baseColWidth="10" defaultColWidth="0" defaultRowHeight="14.4" x14ac:dyDescent="0.3"/>
  <cols>
    <col min="1" max="1" width="8.33203125" customWidth="1"/>
    <col min="2" max="2" width="15.88671875" style="1" customWidth="1"/>
    <col min="3" max="3" width="15.109375" customWidth="1"/>
    <col min="4" max="4" width="9.88671875" style="5" customWidth="1"/>
    <col min="5" max="5" width="70.6640625" customWidth="1"/>
    <col min="6" max="6" width="14.5546875" customWidth="1"/>
    <col min="7" max="15" width="11.44140625" customWidth="1"/>
    <col min="16" max="16384" width="11.44140625" hidden="1"/>
  </cols>
  <sheetData>
    <row r="1" spans="2:5" ht="31.5" customHeight="1" x14ac:dyDescent="0.3"/>
    <row r="2" spans="2:5" ht="43.5" customHeight="1" x14ac:dyDescent="0.3">
      <c r="B2" s="2" t="s">
        <v>0</v>
      </c>
      <c r="C2" s="3" t="s">
        <v>1</v>
      </c>
      <c r="D2" s="4" t="s">
        <v>66</v>
      </c>
      <c r="E2" s="3" t="s">
        <v>2</v>
      </c>
    </row>
    <row r="3" spans="2:5" x14ac:dyDescent="0.3">
      <c r="B3" s="47"/>
      <c r="C3" s="48"/>
      <c r="D3" s="49"/>
      <c r="E3" s="50"/>
    </row>
    <row r="4" spans="2:5" x14ac:dyDescent="0.3">
      <c r="B4" s="47"/>
      <c r="C4" s="48"/>
      <c r="D4" s="49"/>
      <c r="E4" s="50"/>
    </row>
    <row r="5" spans="2:5" x14ac:dyDescent="0.3">
      <c r="B5" s="47"/>
      <c r="C5" s="48"/>
      <c r="D5" s="49"/>
      <c r="E5" s="50"/>
    </row>
    <row r="6" spans="2:5" x14ac:dyDescent="0.3">
      <c r="B6" s="47"/>
      <c r="C6" s="48"/>
      <c r="D6" s="49"/>
      <c r="E6" s="50"/>
    </row>
    <row r="7" spans="2:5" x14ac:dyDescent="0.3">
      <c r="B7" s="47"/>
      <c r="C7" s="48"/>
      <c r="D7" s="49"/>
      <c r="E7" s="50"/>
    </row>
    <row r="8" spans="2:5" x14ac:dyDescent="0.3">
      <c r="B8" s="47"/>
      <c r="C8" s="48"/>
      <c r="D8" s="49"/>
      <c r="E8" s="50"/>
    </row>
    <row r="9" spans="2:5" x14ac:dyDescent="0.3">
      <c r="B9" s="47"/>
      <c r="C9" s="48"/>
      <c r="D9" s="49"/>
      <c r="E9" s="50"/>
    </row>
    <row r="10" spans="2:5" x14ac:dyDescent="0.3">
      <c r="B10" s="47"/>
      <c r="C10" s="48"/>
      <c r="D10" s="49"/>
      <c r="E10" s="50"/>
    </row>
    <row r="11" spans="2:5" x14ac:dyDescent="0.3">
      <c r="B11" s="47"/>
      <c r="C11" s="48"/>
      <c r="D11" s="49"/>
      <c r="E11" s="50"/>
    </row>
    <row r="12" spans="2:5" x14ac:dyDescent="0.3">
      <c r="B12" s="47"/>
      <c r="C12" s="48"/>
      <c r="D12" s="49"/>
      <c r="E12" s="50"/>
    </row>
    <row r="13" spans="2:5" x14ac:dyDescent="0.3">
      <c r="B13" s="47"/>
      <c r="C13" s="48"/>
      <c r="D13" s="49"/>
      <c r="E13" s="50"/>
    </row>
    <row r="14" spans="2:5" x14ac:dyDescent="0.3">
      <c r="B14" s="47"/>
      <c r="C14" s="48"/>
      <c r="D14" s="49"/>
      <c r="E14" s="50"/>
    </row>
    <row r="15" spans="2:5" x14ac:dyDescent="0.3">
      <c r="B15" s="47"/>
      <c r="C15" s="48"/>
      <c r="D15" s="49"/>
      <c r="E15" s="50"/>
    </row>
    <row r="16" spans="2:5" x14ac:dyDescent="0.3">
      <c r="B16" s="47"/>
      <c r="C16" s="48"/>
      <c r="D16" s="49"/>
      <c r="E16" s="50"/>
    </row>
    <row r="17" spans="2:5" x14ac:dyDescent="0.3">
      <c r="B17" s="47"/>
      <c r="C17" s="48"/>
      <c r="D17" s="49"/>
      <c r="E17" s="50"/>
    </row>
    <row r="18" spans="2:5" x14ac:dyDescent="0.3">
      <c r="B18" s="47"/>
      <c r="C18" s="48"/>
      <c r="D18" s="49"/>
      <c r="E18" s="50"/>
    </row>
    <row r="19" spans="2:5" x14ac:dyDescent="0.3">
      <c r="B19" s="47"/>
      <c r="C19" s="48"/>
      <c r="D19" s="49"/>
      <c r="E19" s="50"/>
    </row>
    <row r="20" spans="2:5" x14ac:dyDescent="0.3">
      <c r="B20" s="47"/>
      <c r="C20" s="48"/>
      <c r="D20" s="49"/>
      <c r="E20" s="50"/>
    </row>
    <row r="21" spans="2:5" x14ac:dyDescent="0.3">
      <c r="B21" s="47"/>
      <c r="C21" s="48"/>
      <c r="D21" s="49"/>
      <c r="E21" s="50"/>
    </row>
    <row r="22" spans="2:5" x14ac:dyDescent="0.3">
      <c r="B22" s="47"/>
      <c r="C22" s="48"/>
      <c r="D22" s="49"/>
      <c r="E22" s="50"/>
    </row>
    <row r="23" spans="2:5" x14ac:dyDescent="0.3">
      <c r="B23" s="47"/>
      <c r="C23" s="48"/>
      <c r="D23" s="49"/>
      <c r="E23" s="50"/>
    </row>
    <row r="24" spans="2:5" x14ac:dyDescent="0.3">
      <c r="B24" s="47"/>
      <c r="C24" s="48"/>
      <c r="D24" s="49"/>
      <c r="E24" s="50"/>
    </row>
    <row r="25" spans="2:5" x14ac:dyDescent="0.3">
      <c r="B25" s="47"/>
      <c r="C25" s="48"/>
      <c r="D25" s="49"/>
      <c r="E25" s="50"/>
    </row>
    <row r="26" spans="2:5" x14ac:dyDescent="0.3">
      <c r="B26" s="47"/>
      <c r="C26" s="48"/>
      <c r="D26" s="49"/>
      <c r="E26" s="50"/>
    </row>
    <row r="27" spans="2:5" ht="16.5" customHeight="1" x14ac:dyDescent="0.3">
      <c r="B27" s="47"/>
      <c r="C27" s="48"/>
      <c r="D27" s="49"/>
      <c r="E27" s="50"/>
    </row>
    <row r="28" spans="2:5" x14ac:dyDescent="0.3">
      <c r="B28" s="47"/>
      <c r="C28" s="48"/>
      <c r="D28" s="49"/>
      <c r="E28" s="50"/>
    </row>
    <row r="29" spans="2:5" x14ac:dyDescent="0.3">
      <c r="B29" s="47"/>
      <c r="C29" s="48"/>
      <c r="D29" s="49"/>
      <c r="E29" s="50"/>
    </row>
    <row r="30" spans="2:5" x14ac:dyDescent="0.3">
      <c r="B30" s="47"/>
      <c r="C30" s="48"/>
      <c r="D30" s="49"/>
      <c r="E30" s="50"/>
    </row>
    <row r="33" spans="2:12" ht="15" thickBot="1" x14ac:dyDescent="0.35"/>
    <row r="34" spans="2:12" x14ac:dyDescent="0.3">
      <c r="E34" s="39"/>
      <c r="F34" s="24"/>
      <c r="G34" s="24"/>
      <c r="H34" s="24"/>
      <c r="I34" s="24"/>
      <c r="J34" s="24"/>
      <c r="K34" s="24"/>
      <c r="L34" s="25"/>
    </row>
    <row r="35" spans="2:12" ht="15.6" x14ac:dyDescent="0.3">
      <c r="B35"/>
      <c r="E35" s="28"/>
      <c r="F35" s="29" t="s">
        <v>12</v>
      </c>
      <c r="G35" s="52">
        <v>1980</v>
      </c>
      <c r="H35" s="7"/>
      <c r="I35" s="7"/>
      <c r="J35" s="7"/>
      <c r="K35" s="7"/>
      <c r="L35" s="27"/>
    </row>
    <row r="36" spans="2:12" ht="15.6" x14ac:dyDescent="0.3">
      <c r="B36"/>
      <c r="E36" s="28"/>
      <c r="F36" s="31" t="s">
        <v>16</v>
      </c>
      <c r="G36" s="30">
        <f>SUM(G35-AOUT!G35)</f>
        <v>10</v>
      </c>
      <c r="H36" s="7"/>
      <c r="I36" s="7"/>
      <c r="J36" s="7"/>
      <c r="K36" s="7"/>
      <c r="L36" s="27"/>
    </row>
    <row r="37" spans="2:12" ht="15.6" x14ac:dyDescent="0.3">
      <c r="B37" s="6"/>
      <c r="E37" s="28"/>
      <c r="F37" s="29" t="s">
        <v>58</v>
      </c>
      <c r="G37" s="33">
        <f>IFERROR(SUM(G36/COUNTA(SEPTEMBRE[durée en Hrs])),0)</f>
        <v>0</v>
      </c>
      <c r="H37" s="7" t="s">
        <v>14</v>
      </c>
      <c r="I37" s="7"/>
      <c r="J37" s="7"/>
      <c r="K37" s="7"/>
      <c r="L37" s="27"/>
    </row>
    <row r="38" spans="2:12" ht="15.6" x14ac:dyDescent="0.3">
      <c r="B38"/>
      <c r="E38" s="28"/>
      <c r="F38" s="34" t="s">
        <v>59</v>
      </c>
      <c r="G38" s="33">
        <f>IFERROR((SUM(SEPTEMBRE[durée en Hrs])/(COUNTA(SEPTEMBRE[durée en Hrs]))),0)</f>
        <v>0</v>
      </c>
      <c r="H38" s="7" t="s">
        <v>15</v>
      </c>
      <c r="I38" s="7"/>
      <c r="J38" s="7"/>
      <c r="K38" s="7"/>
      <c r="L38" s="27"/>
    </row>
    <row r="39" spans="2:12" ht="15.6" x14ac:dyDescent="0.3">
      <c r="B39"/>
      <c r="E39" s="28"/>
      <c r="F39" s="29" t="s">
        <v>13</v>
      </c>
      <c r="G39" s="35">
        <f>IFERROR(SUM((G37/(G38+G37))*100),100)</f>
        <v>100</v>
      </c>
      <c r="H39" s="7" t="s">
        <v>33</v>
      </c>
      <c r="I39" s="7"/>
      <c r="J39" s="7"/>
      <c r="K39" s="7"/>
      <c r="L39" s="27"/>
    </row>
    <row r="40" spans="2:12" ht="15" thickBot="1" x14ac:dyDescent="0.35">
      <c r="E40" s="42"/>
      <c r="F40" s="37"/>
      <c r="G40" s="37"/>
      <c r="H40" s="37"/>
      <c r="I40" s="37"/>
      <c r="J40" s="37"/>
      <c r="K40" s="37"/>
      <c r="L40" s="38"/>
    </row>
  </sheetData>
  <sheetProtection selectLockedCells="1"/>
  <dataValidations count="1">
    <dataValidation type="list" allowBlank="1" showInputMessage="1" showErrorMessage="1" sqref="C2 C40:C1048576" xr:uid="{00000000-0002-0000-0800-000000000000}">
      <formula1>$B$5:$B$13</formula1>
    </dataValidation>
  </dataValidations>
  <pageMargins left="0.7" right="0.7" top="0.75" bottom="0.75" header="0.3" footer="0.3"/>
  <pageSetup paperSize="9" scale="67" orientation="landscape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800-000001000000}">
          <x14:formula1>
            <xm:f>DATA!$A$7:$A$26</xm:f>
          </x14:formula1>
          <xm:sqref>C3:C30</xm:sqref>
        </x14:dataValidation>
        <x14:dataValidation type="list" allowBlank="1" showInputMessage="1" showErrorMessage="1" xr:uid="{00000000-0002-0000-0800-000002000000}">
          <x14:formula1>
            <xm:f>DATA!$A$7:$A$15</xm:f>
          </x14:formula1>
          <xm:sqref>C31:C34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11">
    <pageSetUpPr fitToPage="1"/>
  </sheetPr>
  <dimension ref="A1:O40"/>
  <sheetViews>
    <sheetView zoomScaleNormal="100" zoomScalePageLayoutView="70" workbookViewId="0">
      <selection activeCell="B5" sqref="B5"/>
    </sheetView>
  </sheetViews>
  <sheetFormatPr baseColWidth="10" defaultColWidth="0" defaultRowHeight="14.4" x14ac:dyDescent="0.3"/>
  <cols>
    <col min="1" max="1" width="8.6640625" customWidth="1"/>
    <col min="2" max="2" width="15.88671875" style="1" customWidth="1"/>
    <col min="3" max="3" width="15.109375" customWidth="1"/>
    <col min="4" max="4" width="9.33203125" style="5" customWidth="1"/>
    <col min="5" max="5" width="70.6640625" customWidth="1"/>
    <col min="6" max="6" width="14.5546875" customWidth="1"/>
    <col min="7" max="15" width="11.44140625" customWidth="1"/>
    <col min="16" max="16384" width="11.44140625" hidden="1"/>
  </cols>
  <sheetData>
    <row r="1" spans="2:5" ht="31.5" customHeight="1" x14ac:dyDescent="0.3"/>
    <row r="2" spans="2:5" ht="43.5" customHeight="1" x14ac:dyDescent="0.3">
      <c r="B2" s="2" t="s">
        <v>0</v>
      </c>
      <c r="C2" s="3" t="s">
        <v>1</v>
      </c>
      <c r="D2" s="4" t="s">
        <v>66</v>
      </c>
      <c r="E2" s="3" t="s">
        <v>2</v>
      </c>
    </row>
    <row r="3" spans="2:5" x14ac:dyDescent="0.3">
      <c r="B3" s="47"/>
      <c r="C3" s="48"/>
      <c r="D3" s="49"/>
      <c r="E3" s="50"/>
    </row>
    <row r="4" spans="2:5" x14ac:dyDescent="0.3">
      <c r="B4" s="47"/>
      <c r="C4" s="48"/>
      <c r="D4" s="49"/>
      <c r="E4" s="50"/>
    </row>
    <row r="5" spans="2:5" x14ac:dyDescent="0.3">
      <c r="B5" s="47"/>
      <c r="C5" s="48"/>
      <c r="D5" s="49"/>
      <c r="E5" s="50"/>
    </row>
    <row r="6" spans="2:5" x14ac:dyDescent="0.3">
      <c r="B6" s="47"/>
      <c r="C6" s="48"/>
      <c r="D6" s="49"/>
      <c r="E6" s="50"/>
    </row>
    <row r="7" spans="2:5" x14ac:dyDescent="0.3">
      <c r="B7" s="47"/>
      <c r="C7" s="48"/>
      <c r="D7" s="49"/>
      <c r="E7" s="50"/>
    </row>
    <row r="8" spans="2:5" x14ac:dyDescent="0.3">
      <c r="B8" s="47"/>
      <c r="C8" s="48"/>
      <c r="D8" s="49"/>
      <c r="E8" s="50"/>
    </row>
    <row r="9" spans="2:5" x14ac:dyDescent="0.3">
      <c r="B9" s="47"/>
      <c r="C9" s="48"/>
      <c r="D9" s="49"/>
      <c r="E9" s="50"/>
    </row>
    <row r="10" spans="2:5" x14ac:dyDescent="0.3">
      <c r="B10" s="47"/>
      <c r="C10" s="48"/>
      <c r="D10" s="49"/>
      <c r="E10" s="50"/>
    </row>
    <row r="11" spans="2:5" x14ac:dyDescent="0.3">
      <c r="B11" s="47"/>
      <c r="C11" s="48"/>
      <c r="D11" s="49"/>
      <c r="E11" s="50"/>
    </row>
    <row r="12" spans="2:5" x14ac:dyDescent="0.3">
      <c r="B12" s="47"/>
      <c r="C12" s="48"/>
      <c r="D12" s="49"/>
      <c r="E12" s="50"/>
    </row>
    <row r="13" spans="2:5" x14ac:dyDescent="0.3">
      <c r="B13" s="47"/>
      <c r="C13" s="48"/>
      <c r="D13" s="49"/>
      <c r="E13" s="50"/>
    </row>
    <row r="14" spans="2:5" x14ac:dyDescent="0.3">
      <c r="B14" s="47"/>
      <c r="C14" s="48"/>
      <c r="D14" s="49"/>
      <c r="E14" s="50"/>
    </row>
    <row r="15" spans="2:5" x14ac:dyDescent="0.3">
      <c r="B15" s="47"/>
      <c r="C15" s="48"/>
      <c r="D15" s="49"/>
      <c r="E15" s="50"/>
    </row>
    <row r="16" spans="2:5" x14ac:dyDescent="0.3">
      <c r="B16" s="47"/>
      <c r="C16" s="48"/>
      <c r="D16" s="49"/>
      <c r="E16" s="50"/>
    </row>
    <row r="17" spans="2:5" x14ac:dyDescent="0.3">
      <c r="B17" s="47"/>
      <c r="C17" s="48"/>
      <c r="D17" s="49"/>
      <c r="E17" s="50"/>
    </row>
    <row r="18" spans="2:5" x14ac:dyDescent="0.3">
      <c r="B18" s="47"/>
      <c r="C18" s="48"/>
      <c r="D18" s="49"/>
      <c r="E18" s="50"/>
    </row>
    <row r="19" spans="2:5" x14ac:dyDescent="0.3">
      <c r="B19" s="47"/>
      <c r="C19" s="48"/>
      <c r="D19" s="49"/>
      <c r="E19" s="50"/>
    </row>
    <row r="20" spans="2:5" x14ac:dyDescent="0.3">
      <c r="B20" s="47"/>
      <c r="C20" s="48"/>
      <c r="D20" s="49"/>
      <c r="E20" s="50"/>
    </row>
    <row r="21" spans="2:5" x14ac:dyDescent="0.3">
      <c r="B21" s="47"/>
      <c r="C21" s="48"/>
      <c r="D21" s="49"/>
      <c r="E21" s="50"/>
    </row>
    <row r="22" spans="2:5" x14ac:dyDescent="0.3">
      <c r="B22" s="47"/>
      <c r="C22" s="48"/>
      <c r="D22" s="49"/>
      <c r="E22" s="50"/>
    </row>
    <row r="23" spans="2:5" x14ac:dyDescent="0.3">
      <c r="B23" s="47"/>
      <c r="C23" s="48"/>
      <c r="D23" s="49"/>
      <c r="E23" s="50"/>
    </row>
    <row r="24" spans="2:5" x14ac:dyDescent="0.3">
      <c r="B24" s="47"/>
      <c r="C24" s="48"/>
      <c r="D24" s="49"/>
      <c r="E24" s="50"/>
    </row>
    <row r="25" spans="2:5" x14ac:dyDescent="0.3">
      <c r="B25" s="47"/>
      <c r="C25" s="48"/>
      <c r="D25" s="49"/>
      <c r="E25" s="50"/>
    </row>
    <row r="26" spans="2:5" x14ac:dyDescent="0.3">
      <c r="B26" s="47"/>
      <c r="C26" s="48"/>
      <c r="D26" s="49"/>
      <c r="E26" s="50"/>
    </row>
    <row r="27" spans="2:5" ht="16.5" customHeight="1" x14ac:dyDescent="0.3">
      <c r="B27" s="47"/>
      <c r="C27" s="48"/>
      <c r="D27" s="49"/>
      <c r="E27" s="50"/>
    </row>
    <row r="28" spans="2:5" x14ac:dyDescent="0.3">
      <c r="B28" s="47"/>
      <c r="C28" s="48"/>
      <c r="D28" s="49"/>
      <c r="E28" s="50"/>
    </row>
    <row r="29" spans="2:5" x14ac:dyDescent="0.3">
      <c r="B29" s="47"/>
      <c r="C29" s="48"/>
      <c r="D29" s="49"/>
      <c r="E29" s="50"/>
    </row>
    <row r="30" spans="2:5" x14ac:dyDescent="0.3">
      <c r="B30" s="47"/>
      <c r="C30" s="48"/>
      <c r="D30" s="49"/>
      <c r="E30" s="50"/>
    </row>
    <row r="33" spans="2:12" ht="15" thickBot="1" x14ac:dyDescent="0.35"/>
    <row r="34" spans="2:12" x14ac:dyDescent="0.3">
      <c r="E34" s="39"/>
      <c r="F34" s="24"/>
      <c r="G34" s="24"/>
      <c r="H34" s="24"/>
      <c r="I34" s="24"/>
      <c r="J34" s="24"/>
      <c r="K34" s="24"/>
      <c r="L34" s="25"/>
    </row>
    <row r="35" spans="2:12" ht="15.6" x14ac:dyDescent="0.3">
      <c r="B35"/>
      <c r="E35" s="28"/>
      <c r="F35" s="29" t="s">
        <v>12</v>
      </c>
      <c r="G35" s="52">
        <v>2000</v>
      </c>
      <c r="H35" s="7"/>
      <c r="I35" s="7"/>
      <c r="J35" s="7"/>
      <c r="K35" s="7"/>
      <c r="L35" s="27"/>
    </row>
    <row r="36" spans="2:12" ht="15.6" x14ac:dyDescent="0.3">
      <c r="B36"/>
      <c r="E36" s="28"/>
      <c r="F36" s="31" t="s">
        <v>16</v>
      </c>
      <c r="G36" s="30">
        <f>SUM(G35-SEPTEMBRE!G35)</f>
        <v>20</v>
      </c>
      <c r="H36" s="7"/>
      <c r="I36" s="7"/>
      <c r="J36" s="7"/>
      <c r="K36" s="7"/>
      <c r="L36" s="27"/>
    </row>
    <row r="37" spans="2:12" ht="15.6" x14ac:dyDescent="0.3">
      <c r="B37" s="6"/>
      <c r="E37" s="28"/>
      <c r="F37" s="29" t="s">
        <v>60</v>
      </c>
      <c r="G37" s="33">
        <f>IFERROR(SUM(G36/COUNTA(OCTOBRE[durée en Hrs])),0)</f>
        <v>0</v>
      </c>
      <c r="H37" s="7" t="s">
        <v>14</v>
      </c>
      <c r="I37" s="7"/>
      <c r="J37" s="7"/>
      <c r="K37" s="7"/>
      <c r="L37" s="27"/>
    </row>
    <row r="38" spans="2:12" ht="15.6" x14ac:dyDescent="0.3">
      <c r="B38"/>
      <c r="E38" s="28"/>
      <c r="F38" s="34" t="s">
        <v>61</v>
      </c>
      <c r="G38" s="33">
        <f>IFERROR((SUM(OCTOBRE[durée en Hrs])/(COUNTA(OCTOBRE[durée en Hrs]))),0)</f>
        <v>0</v>
      </c>
      <c r="H38" s="7" t="s">
        <v>15</v>
      </c>
      <c r="I38" s="7"/>
      <c r="J38" s="7"/>
      <c r="K38" s="7"/>
      <c r="L38" s="27"/>
    </row>
    <row r="39" spans="2:12" ht="15.6" x14ac:dyDescent="0.3">
      <c r="B39"/>
      <c r="E39" s="28"/>
      <c r="F39" s="29" t="s">
        <v>13</v>
      </c>
      <c r="G39" s="35">
        <f>IFERROR(SUM((G37/(G38+G37))*100),100)</f>
        <v>100</v>
      </c>
      <c r="H39" s="7" t="s">
        <v>33</v>
      </c>
      <c r="I39" s="7"/>
      <c r="J39" s="7"/>
      <c r="K39" s="7"/>
      <c r="L39" s="27"/>
    </row>
    <row r="40" spans="2:12" ht="15" thickBot="1" x14ac:dyDescent="0.35">
      <c r="E40" s="42"/>
      <c r="F40" s="37"/>
      <c r="G40" s="37"/>
      <c r="H40" s="37"/>
      <c r="I40" s="37"/>
      <c r="J40" s="37"/>
      <c r="K40" s="37"/>
      <c r="L40" s="38"/>
    </row>
  </sheetData>
  <sheetProtection selectLockedCells="1"/>
  <dataValidations count="1">
    <dataValidation type="list" allowBlank="1" showInputMessage="1" showErrorMessage="1" sqref="C2 C40:C1048576" xr:uid="{00000000-0002-0000-0900-000000000000}">
      <formula1>$B$5:$B$13</formula1>
    </dataValidation>
  </dataValidations>
  <pageMargins left="0.7" right="0.7" top="0.75" bottom="0.75" header="0.3" footer="0.3"/>
  <pageSetup paperSize="9" scale="58" orientation="landscape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900-000001000000}">
          <x14:formula1>
            <xm:f>DATA!$A$7:$A$15</xm:f>
          </x14:formula1>
          <xm:sqref>C31:C34</xm:sqref>
        </x14:dataValidation>
        <x14:dataValidation type="list" allowBlank="1" showInputMessage="1" showErrorMessage="1" xr:uid="{00000000-0002-0000-0900-000002000000}">
          <x14:formula1>
            <xm:f>DATA!$A$7:$A$26</xm:f>
          </x14:formula1>
          <xm:sqref>C3:C30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12">
    <pageSetUpPr fitToPage="1"/>
  </sheetPr>
  <dimension ref="A1:O40"/>
  <sheetViews>
    <sheetView zoomScaleNormal="100" workbookViewId="0">
      <selection activeCell="B3" sqref="B3"/>
    </sheetView>
  </sheetViews>
  <sheetFormatPr baseColWidth="10" defaultColWidth="0" defaultRowHeight="14.4" x14ac:dyDescent="0.3"/>
  <cols>
    <col min="1" max="1" width="7.44140625" customWidth="1"/>
    <col min="2" max="2" width="15.88671875" style="1" customWidth="1"/>
    <col min="3" max="3" width="15.109375" customWidth="1"/>
    <col min="4" max="4" width="8.109375" style="5" customWidth="1"/>
    <col min="5" max="5" width="70.6640625" customWidth="1"/>
    <col min="6" max="6" width="14.5546875" customWidth="1"/>
    <col min="7" max="15" width="11.44140625" customWidth="1"/>
    <col min="16" max="16384" width="11.44140625" hidden="1"/>
  </cols>
  <sheetData>
    <row r="1" spans="2:5" ht="36.75" customHeight="1" x14ac:dyDescent="0.3"/>
    <row r="2" spans="2:5" ht="43.5" customHeight="1" x14ac:dyDescent="0.3">
      <c r="B2" s="2" t="s">
        <v>0</v>
      </c>
      <c r="C2" s="3" t="s">
        <v>1</v>
      </c>
      <c r="D2" s="4" t="s">
        <v>66</v>
      </c>
      <c r="E2" s="3" t="s">
        <v>2</v>
      </c>
    </row>
    <row r="3" spans="2:5" x14ac:dyDescent="0.3">
      <c r="B3" s="47"/>
      <c r="C3" s="48"/>
      <c r="D3" s="49"/>
      <c r="E3" s="50"/>
    </row>
    <row r="4" spans="2:5" x14ac:dyDescent="0.3">
      <c r="B4" s="47"/>
      <c r="C4" s="48"/>
      <c r="D4" s="49"/>
      <c r="E4" s="50"/>
    </row>
    <row r="5" spans="2:5" x14ac:dyDescent="0.3">
      <c r="B5" s="47"/>
      <c r="C5" s="48"/>
      <c r="D5" s="49"/>
      <c r="E5" s="50"/>
    </row>
    <row r="6" spans="2:5" x14ac:dyDescent="0.3">
      <c r="B6" s="47"/>
      <c r="C6" s="48"/>
      <c r="D6" s="49"/>
      <c r="E6" s="50"/>
    </row>
    <row r="7" spans="2:5" x14ac:dyDescent="0.3">
      <c r="B7" s="47"/>
      <c r="C7" s="48"/>
      <c r="D7" s="49"/>
      <c r="E7" s="50"/>
    </row>
    <row r="8" spans="2:5" x14ac:dyDescent="0.3">
      <c r="B8" s="47"/>
      <c r="C8" s="48"/>
      <c r="D8" s="49"/>
      <c r="E8" s="50"/>
    </row>
    <row r="9" spans="2:5" x14ac:dyDescent="0.3">
      <c r="B9" s="47"/>
      <c r="C9" s="48"/>
      <c r="D9" s="49"/>
      <c r="E9" s="50"/>
    </row>
    <row r="10" spans="2:5" x14ac:dyDescent="0.3">
      <c r="B10" s="47"/>
      <c r="C10" s="48"/>
      <c r="D10" s="49"/>
      <c r="E10" s="50"/>
    </row>
    <row r="11" spans="2:5" x14ac:dyDescent="0.3">
      <c r="B11" s="47"/>
      <c r="C11" s="48"/>
      <c r="D11" s="49"/>
      <c r="E11" s="50"/>
    </row>
    <row r="12" spans="2:5" x14ac:dyDescent="0.3">
      <c r="B12" s="47"/>
      <c r="C12" s="48"/>
      <c r="D12" s="49"/>
      <c r="E12" s="50"/>
    </row>
    <row r="13" spans="2:5" x14ac:dyDescent="0.3">
      <c r="B13" s="47"/>
      <c r="C13" s="48"/>
      <c r="D13" s="49"/>
      <c r="E13" s="50"/>
    </row>
    <row r="14" spans="2:5" x14ac:dyDescent="0.3">
      <c r="B14" s="47"/>
      <c r="C14" s="48"/>
      <c r="D14" s="49"/>
      <c r="E14" s="50"/>
    </row>
    <row r="15" spans="2:5" x14ac:dyDescent="0.3">
      <c r="B15" s="47"/>
      <c r="C15" s="48"/>
      <c r="D15" s="49"/>
      <c r="E15" s="50"/>
    </row>
    <row r="16" spans="2:5" x14ac:dyDescent="0.3">
      <c r="B16" s="47"/>
      <c r="C16" s="48"/>
      <c r="D16" s="49"/>
      <c r="E16" s="50"/>
    </row>
    <row r="17" spans="2:5" x14ac:dyDescent="0.3">
      <c r="B17" s="47"/>
      <c r="C17" s="48"/>
      <c r="D17" s="49"/>
      <c r="E17" s="50"/>
    </row>
    <row r="18" spans="2:5" x14ac:dyDescent="0.3">
      <c r="B18" s="47"/>
      <c r="C18" s="48"/>
      <c r="D18" s="49"/>
      <c r="E18" s="50"/>
    </row>
    <row r="19" spans="2:5" x14ac:dyDescent="0.3">
      <c r="B19" s="47"/>
      <c r="C19" s="48"/>
      <c r="D19" s="49"/>
      <c r="E19" s="50"/>
    </row>
    <row r="20" spans="2:5" x14ac:dyDescent="0.3">
      <c r="B20" s="47"/>
      <c r="C20" s="48"/>
      <c r="D20" s="49"/>
      <c r="E20" s="50"/>
    </row>
    <row r="21" spans="2:5" x14ac:dyDescent="0.3">
      <c r="B21" s="47"/>
      <c r="C21" s="48"/>
      <c r="D21" s="49"/>
      <c r="E21" s="50"/>
    </row>
    <row r="22" spans="2:5" x14ac:dyDescent="0.3">
      <c r="B22" s="47"/>
      <c r="C22" s="48"/>
      <c r="D22" s="49"/>
      <c r="E22" s="50"/>
    </row>
    <row r="23" spans="2:5" x14ac:dyDescent="0.3">
      <c r="B23" s="47"/>
      <c r="C23" s="48"/>
      <c r="D23" s="49"/>
      <c r="E23" s="50"/>
    </row>
    <row r="24" spans="2:5" x14ac:dyDescent="0.3">
      <c r="B24" s="47"/>
      <c r="C24" s="48"/>
      <c r="D24" s="49"/>
      <c r="E24" s="50"/>
    </row>
    <row r="25" spans="2:5" x14ac:dyDescent="0.3">
      <c r="B25" s="47"/>
      <c r="C25" s="48"/>
      <c r="D25" s="49"/>
      <c r="E25" s="50"/>
    </row>
    <row r="26" spans="2:5" x14ac:dyDescent="0.3">
      <c r="B26" s="47"/>
      <c r="C26" s="48"/>
      <c r="D26" s="49"/>
      <c r="E26" s="50"/>
    </row>
    <row r="27" spans="2:5" ht="16.5" customHeight="1" x14ac:dyDescent="0.3">
      <c r="B27" s="47"/>
      <c r="C27" s="48"/>
      <c r="D27" s="49"/>
      <c r="E27" s="50"/>
    </row>
    <row r="28" spans="2:5" x14ac:dyDescent="0.3">
      <c r="B28" s="47"/>
      <c r="C28" s="48"/>
      <c r="D28" s="49"/>
      <c r="E28" s="50"/>
    </row>
    <row r="29" spans="2:5" x14ac:dyDescent="0.3">
      <c r="B29" s="47"/>
      <c r="C29" s="48"/>
      <c r="D29" s="49"/>
      <c r="E29" s="50"/>
    </row>
    <row r="30" spans="2:5" x14ac:dyDescent="0.3">
      <c r="B30" s="47"/>
      <c r="C30" s="48"/>
      <c r="D30" s="49"/>
      <c r="E30" s="50"/>
    </row>
    <row r="33" spans="2:12" ht="15" thickBot="1" x14ac:dyDescent="0.35"/>
    <row r="34" spans="2:12" x14ac:dyDescent="0.3">
      <c r="E34" s="39"/>
      <c r="F34" s="24"/>
      <c r="G34" s="24"/>
      <c r="H34" s="24"/>
      <c r="I34" s="24"/>
      <c r="J34" s="24"/>
      <c r="K34" s="24"/>
      <c r="L34" s="25"/>
    </row>
    <row r="35" spans="2:12" ht="15.6" x14ac:dyDescent="0.3">
      <c r="B35"/>
      <c r="E35" s="28"/>
      <c r="F35" s="29" t="s">
        <v>12</v>
      </c>
      <c r="G35" s="52">
        <v>2030</v>
      </c>
      <c r="H35" s="7"/>
      <c r="I35" s="7"/>
      <c r="J35" s="7"/>
      <c r="K35" s="7"/>
      <c r="L35" s="27"/>
    </row>
    <row r="36" spans="2:12" ht="15.6" x14ac:dyDescent="0.3">
      <c r="B36"/>
      <c r="E36" s="28"/>
      <c r="F36" s="31" t="s">
        <v>16</v>
      </c>
      <c r="G36" s="30">
        <f>SUM(G35-OCTOBRE!G35)</f>
        <v>30</v>
      </c>
      <c r="H36" s="7"/>
      <c r="I36" s="7"/>
      <c r="J36" s="7"/>
      <c r="K36" s="7"/>
      <c r="L36" s="27"/>
    </row>
    <row r="37" spans="2:12" ht="15.6" x14ac:dyDescent="0.3">
      <c r="B37" s="6"/>
      <c r="E37" s="28"/>
      <c r="F37" s="29" t="s">
        <v>62</v>
      </c>
      <c r="G37" s="33">
        <f>IFERROR(SUM(G36/COUNTA(NOVEMBRE[durée en Hrs])),0)</f>
        <v>0</v>
      </c>
      <c r="H37" s="7" t="s">
        <v>14</v>
      </c>
      <c r="I37" s="7"/>
      <c r="J37" s="7"/>
      <c r="K37" s="7"/>
      <c r="L37" s="27"/>
    </row>
    <row r="38" spans="2:12" ht="15.6" x14ac:dyDescent="0.3">
      <c r="B38"/>
      <c r="E38" s="28"/>
      <c r="F38" s="34" t="s">
        <v>63</v>
      </c>
      <c r="G38" s="33">
        <f>IFERROR((SUM(NOVEMBRE[durée en Hrs])/(COUNTA(NOVEMBRE[durée en Hrs]))),0)</f>
        <v>0</v>
      </c>
      <c r="H38" s="7" t="s">
        <v>15</v>
      </c>
      <c r="I38" s="7"/>
      <c r="J38" s="7"/>
      <c r="K38" s="7"/>
      <c r="L38" s="27"/>
    </row>
    <row r="39" spans="2:12" ht="15.6" x14ac:dyDescent="0.3">
      <c r="B39"/>
      <c r="E39" s="28"/>
      <c r="F39" s="29" t="s">
        <v>13</v>
      </c>
      <c r="G39" s="35">
        <f>IFERROR(SUM((G37/(G38+G37))*100),100)</f>
        <v>100</v>
      </c>
      <c r="H39" s="7" t="s">
        <v>33</v>
      </c>
      <c r="I39" s="7"/>
      <c r="J39" s="7"/>
      <c r="K39" s="7"/>
      <c r="L39" s="27"/>
    </row>
    <row r="40" spans="2:12" ht="15" thickBot="1" x14ac:dyDescent="0.35">
      <c r="E40" s="42"/>
      <c r="F40" s="37"/>
      <c r="G40" s="37"/>
      <c r="H40" s="37"/>
      <c r="I40" s="37"/>
      <c r="J40" s="37"/>
      <c r="K40" s="37"/>
      <c r="L40" s="38"/>
    </row>
  </sheetData>
  <sheetProtection selectLockedCells="1"/>
  <dataValidations count="1">
    <dataValidation type="list" allowBlank="1" showInputMessage="1" showErrorMessage="1" sqref="C2 C40:C1048576" xr:uid="{00000000-0002-0000-0A00-000000000000}">
      <formula1>$B$5:$B$13</formula1>
    </dataValidation>
  </dataValidations>
  <pageMargins left="0.7" right="0.7" top="0.75" bottom="0.75" header="0.3" footer="0.3"/>
  <pageSetup paperSize="9" scale="68" orientation="landscape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A00-000001000000}">
          <x14:formula1>
            <xm:f>DATA!$A$7:$A$26</xm:f>
          </x14:formula1>
          <xm:sqref>C3:C30</xm:sqref>
        </x14:dataValidation>
        <x14:dataValidation type="list" allowBlank="1" showInputMessage="1" showErrorMessage="1" xr:uid="{00000000-0002-0000-0A00-000002000000}">
          <x14:formula1>
            <xm:f>DATA!$A$7:$A$15</xm:f>
          </x14:formula1>
          <xm:sqref>C31:C34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Feuil15">
    <pageSetUpPr fitToPage="1"/>
  </sheetPr>
  <dimension ref="A1:O40"/>
  <sheetViews>
    <sheetView zoomScaleNormal="100" workbookViewId="0">
      <selection activeCell="G35" sqref="G35"/>
    </sheetView>
  </sheetViews>
  <sheetFormatPr baseColWidth="10" defaultColWidth="0" defaultRowHeight="14.4" x14ac:dyDescent="0.3"/>
  <cols>
    <col min="1" max="1" width="6.44140625" customWidth="1"/>
    <col min="2" max="2" width="15.88671875" style="1" customWidth="1"/>
    <col min="3" max="3" width="15.109375" customWidth="1"/>
    <col min="4" max="4" width="8.88671875" style="5" customWidth="1"/>
    <col min="5" max="5" width="70.6640625" customWidth="1"/>
    <col min="6" max="6" width="14.5546875" customWidth="1"/>
    <col min="7" max="15" width="11.44140625" customWidth="1"/>
    <col min="16" max="16384" width="11.44140625" hidden="1"/>
  </cols>
  <sheetData>
    <row r="1" spans="2:5" ht="36.75" customHeight="1" x14ac:dyDescent="0.3"/>
    <row r="2" spans="2:5" ht="43.5" customHeight="1" x14ac:dyDescent="0.3">
      <c r="B2" s="2" t="s">
        <v>0</v>
      </c>
      <c r="C2" s="3" t="s">
        <v>1</v>
      </c>
      <c r="D2" s="4" t="s">
        <v>66</v>
      </c>
      <c r="E2" s="3" t="s">
        <v>2</v>
      </c>
    </row>
    <row r="3" spans="2:5" x14ac:dyDescent="0.3">
      <c r="B3" s="47"/>
      <c r="C3" s="48"/>
      <c r="D3" s="49"/>
      <c r="E3" s="50"/>
    </row>
    <row r="4" spans="2:5" x14ac:dyDescent="0.3">
      <c r="B4" s="47"/>
      <c r="C4" s="48"/>
      <c r="D4" s="49"/>
      <c r="E4" s="50"/>
    </row>
    <row r="5" spans="2:5" x14ac:dyDescent="0.3">
      <c r="B5" s="47"/>
      <c r="C5" s="48"/>
      <c r="D5" s="49"/>
      <c r="E5" s="50"/>
    </row>
    <row r="6" spans="2:5" x14ac:dyDescent="0.3">
      <c r="B6" s="47"/>
      <c r="C6" s="48"/>
      <c r="D6" s="49"/>
      <c r="E6" s="50"/>
    </row>
    <row r="7" spans="2:5" x14ac:dyDescent="0.3">
      <c r="B7" s="47"/>
      <c r="C7" s="48"/>
      <c r="D7" s="49"/>
      <c r="E7" s="50"/>
    </row>
    <row r="8" spans="2:5" x14ac:dyDescent="0.3">
      <c r="B8" s="47"/>
      <c r="C8" s="48"/>
      <c r="D8" s="49"/>
      <c r="E8" s="50"/>
    </row>
    <row r="9" spans="2:5" x14ac:dyDescent="0.3">
      <c r="B9" s="47"/>
      <c r="C9" s="48"/>
      <c r="D9" s="49"/>
      <c r="E9" s="50"/>
    </row>
    <row r="10" spans="2:5" x14ac:dyDescent="0.3">
      <c r="B10" s="47"/>
      <c r="C10" s="48"/>
      <c r="D10" s="49"/>
      <c r="E10" s="50"/>
    </row>
    <row r="11" spans="2:5" x14ac:dyDescent="0.3">
      <c r="B11" s="47"/>
      <c r="C11" s="48"/>
      <c r="D11" s="49"/>
      <c r="E11" s="50"/>
    </row>
    <row r="12" spans="2:5" x14ac:dyDescent="0.3">
      <c r="B12" s="47"/>
      <c r="C12" s="48"/>
      <c r="D12" s="49"/>
      <c r="E12" s="50"/>
    </row>
    <row r="13" spans="2:5" x14ac:dyDescent="0.3">
      <c r="B13" s="47"/>
      <c r="C13" s="48"/>
      <c r="D13" s="49"/>
      <c r="E13" s="50"/>
    </row>
    <row r="14" spans="2:5" x14ac:dyDescent="0.3">
      <c r="B14" s="47"/>
      <c r="C14" s="48"/>
      <c r="D14" s="49"/>
      <c r="E14" s="50"/>
    </row>
    <row r="15" spans="2:5" x14ac:dyDescent="0.3">
      <c r="B15" s="47"/>
      <c r="C15" s="48"/>
      <c r="D15" s="49"/>
      <c r="E15" s="50"/>
    </row>
    <row r="16" spans="2:5" x14ac:dyDescent="0.3">
      <c r="B16" s="47"/>
      <c r="C16" s="48"/>
      <c r="D16" s="49"/>
      <c r="E16" s="50"/>
    </row>
    <row r="17" spans="2:5" x14ac:dyDescent="0.3">
      <c r="B17" s="47"/>
      <c r="C17" s="48"/>
      <c r="D17" s="49"/>
      <c r="E17" s="50"/>
    </row>
    <row r="18" spans="2:5" x14ac:dyDescent="0.3">
      <c r="B18" s="47"/>
      <c r="C18" s="48"/>
      <c r="D18" s="49"/>
      <c r="E18" s="50"/>
    </row>
    <row r="19" spans="2:5" x14ac:dyDescent="0.3">
      <c r="B19" s="47"/>
      <c r="C19" s="48"/>
      <c r="D19" s="49"/>
      <c r="E19" s="50"/>
    </row>
    <row r="20" spans="2:5" x14ac:dyDescent="0.3">
      <c r="B20" s="47"/>
      <c r="C20" s="48"/>
      <c r="D20" s="49"/>
      <c r="E20" s="50"/>
    </row>
    <row r="21" spans="2:5" x14ac:dyDescent="0.3">
      <c r="B21" s="47"/>
      <c r="C21" s="48"/>
      <c r="D21" s="49"/>
      <c r="E21" s="50"/>
    </row>
    <row r="22" spans="2:5" x14ac:dyDescent="0.3">
      <c r="B22" s="47"/>
      <c r="C22" s="48"/>
      <c r="D22" s="49"/>
      <c r="E22" s="50"/>
    </row>
    <row r="23" spans="2:5" x14ac:dyDescent="0.3">
      <c r="B23" s="47"/>
      <c r="C23" s="48"/>
      <c r="D23" s="49"/>
      <c r="E23" s="50"/>
    </row>
    <row r="24" spans="2:5" x14ac:dyDescent="0.3">
      <c r="B24" s="47"/>
      <c r="C24" s="48"/>
      <c r="D24" s="49"/>
      <c r="E24" s="50"/>
    </row>
    <row r="25" spans="2:5" x14ac:dyDescent="0.3">
      <c r="B25" s="47"/>
      <c r="C25" s="48"/>
      <c r="D25" s="49"/>
      <c r="E25" s="50"/>
    </row>
    <row r="26" spans="2:5" x14ac:dyDescent="0.3">
      <c r="B26" s="47"/>
      <c r="C26" s="48"/>
      <c r="D26" s="49"/>
      <c r="E26" s="50"/>
    </row>
    <row r="27" spans="2:5" ht="16.5" customHeight="1" x14ac:dyDescent="0.3">
      <c r="B27" s="47"/>
      <c r="C27" s="48"/>
      <c r="D27" s="49"/>
      <c r="E27" s="50"/>
    </row>
    <row r="28" spans="2:5" x14ac:dyDescent="0.3">
      <c r="B28" s="47"/>
      <c r="C28" s="48"/>
      <c r="D28" s="49"/>
      <c r="E28" s="50"/>
    </row>
    <row r="29" spans="2:5" x14ac:dyDescent="0.3">
      <c r="B29" s="47"/>
      <c r="C29" s="48"/>
      <c r="D29" s="49"/>
      <c r="E29" s="50"/>
    </row>
    <row r="30" spans="2:5" x14ac:dyDescent="0.3">
      <c r="B30" s="53"/>
      <c r="C30" s="50"/>
      <c r="D30" s="54"/>
      <c r="E30" s="50"/>
    </row>
    <row r="33" spans="2:12" ht="15" thickBot="1" x14ac:dyDescent="0.35"/>
    <row r="34" spans="2:12" x14ac:dyDescent="0.3">
      <c r="E34" s="39"/>
      <c r="F34" s="24"/>
      <c r="G34" s="24"/>
      <c r="H34" s="24"/>
      <c r="I34" s="24"/>
      <c r="J34" s="24"/>
      <c r="K34" s="24"/>
      <c r="L34" s="25"/>
    </row>
    <row r="35" spans="2:12" ht="15.6" x14ac:dyDescent="0.3">
      <c r="B35"/>
      <c r="E35" s="28"/>
      <c r="F35" s="29" t="s">
        <v>12</v>
      </c>
      <c r="G35" s="52">
        <v>2050</v>
      </c>
      <c r="H35" s="7"/>
      <c r="I35" s="7"/>
      <c r="J35" s="7"/>
      <c r="K35" s="7"/>
      <c r="L35" s="27"/>
    </row>
    <row r="36" spans="2:12" ht="15.6" x14ac:dyDescent="0.3">
      <c r="B36"/>
      <c r="E36" s="28"/>
      <c r="F36" s="31" t="s">
        <v>16</v>
      </c>
      <c r="G36" s="30">
        <f>SUM(G35-NOVEMBRE!G35)</f>
        <v>20</v>
      </c>
      <c r="H36" s="7"/>
      <c r="I36" s="7"/>
      <c r="J36" s="7"/>
      <c r="K36" s="7"/>
      <c r="L36" s="27"/>
    </row>
    <row r="37" spans="2:12" ht="15.6" x14ac:dyDescent="0.3">
      <c r="B37" s="6"/>
      <c r="E37" s="28"/>
      <c r="F37" s="29" t="s">
        <v>64</v>
      </c>
      <c r="G37" s="33">
        <f>IFERROR(SUM(G36/COUNTA(DECEMBRE[durée en Hrs])),0)</f>
        <v>0</v>
      </c>
      <c r="H37" s="7" t="s">
        <v>14</v>
      </c>
      <c r="I37" s="7"/>
      <c r="J37" s="7"/>
      <c r="K37" s="7"/>
      <c r="L37" s="27"/>
    </row>
    <row r="38" spans="2:12" ht="15.6" x14ac:dyDescent="0.3">
      <c r="B38"/>
      <c r="E38" s="28"/>
      <c r="F38" s="34" t="s">
        <v>65</v>
      </c>
      <c r="G38" s="33">
        <f>IFERROR((SUM(DECEMBRE[durée en Hrs])/(COUNTA(DECEMBRE[durée en Hrs]))),0)</f>
        <v>0</v>
      </c>
      <c r="H38" s="7" t="s">
        <v>15</v>
      </c>
      <c r="I38" s="7"/>
      <c r="J38" s="7"/>
      <c r="K38" s="7"/>
      <c r="L38" s="27"/>
    </row>
    <row r="39" spans="2:12" ht="15.6" x14ac:dyDescent="0.3">
      <c r="B39"/>
      <c r="E39" s="28"/>
      <c r="F39" s="29" t="s">
        <v>13</v>
      </c>
      <c r="G39" s="35">
        <f>IFERROR(SUM((G37/(G38+G37))*100),100)</f>
        <v>100</v>
      </c>
      <c r="H39" s="7" t="s">
        <v>33</v>
      </c>
      <c r="I39" s="7"/>
      <c r="J39" s="7"/>
      <c r="K39" s="7"/>
      <c r="L39" s="27"/>
    </row>
    <row r="40" spans="2:12" ht="15" thickBot="1" x14ac:dyDescent="0.35">
      <c r="E40" s="42"/>
      <c r="F40" s="37"/>
      <c r="G40" s="37"/>
      <c r="H40" s="37"/>
      <c r="I40" s="37"/>
      <c r="J40" s="37"/>
      <c r="K40" s="37"/>
      <c r="L40" s="38"/>
    </row>
  </sheetData>
  <sheetProtection selectLockedCells="1"/>
  <dataValidations count="1">
    <dataValidation type="list" allowBlank="1" showInputMessage="1" showErrorMessage="1" sqref="C2 C40:C1048576" xr:uid="{00000000-0002-0000-0B00-000000000000}">
      <formula1>$B$5:$B$13</formula1>
    </dataValidation>
  </dataValidations>
  <pageMargins left="0.7" right="0.7" top="0.75" bottom="0.75" header="0.3" footer="0.3"/>
  <pageSetup paperSize="9" scale="67" orientation="landscape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B00-000001000000}">
          <x14:formula1>
            <xm:f>DATA!$A$7:$A$15</xm:f>
          </x14:formula1>
          <xm:sqref>C31:C34</xm:sqref>
        </x14:dataValidation>
        <x14:dataValidation type="list" allowBlank="1" showInputMessage="1" showErrorMessage="1" xr:uid="{00000000-0002-0000-0B00-000002000000}">
          <x14:formula1>
            <xm:f>DATA!$A$7:$A$26</xm:f>
          </x14:formula1>
          <xm:sqref>C3:C30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Feuil14"/>
  <dimension ref="A1:Q39"/>
  <sheetViews>
    <sheetView workbookViewId="0">
      <selection activeCell="C20" sqref="C20"/>
    </sheetView>
  </sheetViews>
  <sheetFormatPr baseColWidth="10" defaultColWidth="0" defaultRowHeight="14.4" zeroHeight="1" x14ac:dyDescent="0.3"/>
  <cols>
    <col min="1" max="1" width="15.44140625" style="7" customWidth="1"/>
    <col min="2" max="3" width="11.44140625" style="7" customWidth="1"/>
    <col min="4" max="4" width="12.44140625" style="7" customWidth="1"/>
    <col min="5" max="9" width="11.44140625" style="7" customWidth="1"/>
    <col min="10" max="10" width="12.88671875" style="7" customWidth="1"/>
    <col min="11" max="11" width="11.44140625" style="7" customWidth="1"/>
    <col min="12" max="12" width="12.33203125" style="7" customWidth="1"/>
    <col min="13" max="13" width="12.109375" style="7" customWidth="1"/>
    <col min="14" max="14" width="11.109375" style="7" customWidth="1"/>
    <col min="15" max="16" width="11.44140625" style="7" customWidth="1"/>
    <col min="17" max="17" width="0" style="7" hidden="1" customWidth="1"/>
    <col min="18" max="16384" width="11.44140625" style="7" hidden="1"/>
  </cols>
  <sheetData>
    <row r="1" spans="1:16" x14ac:dyDescent="0.3"/>
    <row r="2" spans="1:16" ht="15" thickBot="1" x14ac:dyDescent="0.35"/>
    <row r="3" spans="1:16" ht="15" thickBot="1" x14ac:dyDescent="0.35">
      <c r="A3" s="14" t="s">
        <v>42</v>
      </c>
      <c r="B3" s="18">
        <f>SUM(JANV!F35)</f>
        <v>1682</v>
      </c>
      <c r="C3" s="19">
        <f>SUM(FEV!G35)</f>
        <v>1800</v>
      </c>
      <c r="D3" s="19">
        <f>SUM(MARS!G35)</f>
        <v>1900</v>
      </c>
      <c r="E3" s="19">
        <f>SUM(AVRIL!G35)</f>
        <v>1910</v>
      </c>
      <c r="F3" s="19">
        <f>SUM(MAI!H35)</f>
        <v>1930</v>
      </c>
      <c r="G3" s="19">
        <f>SUM(JUIN!G35)</f>
        <v>1950</v>
      </c>
      <c r="H3" s="19">
        <f>SUM(JUILLET!H35)</f>
        <v>1955</v>
      </c>
      <c r="I3" s="19">
        <f>SUM(AOUT!G35)</f>
        <v>1970</v>
      </c>
      <c r="J3" s="19">
        <f>SUM(SEPTEMBRE!G35)</f>
        <v>1980</v>
      </c>
      <c r="K3" s="19">
        <f>SUM(OCTOBRE!G35)</f>
        <v>2000</v>
      </c>
      <c r="L3" s="19">
        <f>SUM(NOVEMBRE!G35)</f>
        <v>2030</v>
      </c>
      <c r="M3" s="20">
        <f>SUM(DECEMBRE!G35)</f>
        <v>2050</v>
      </c>
    </row>
    <row r="4" spans="1:16" x14ac:dyDescent="0.3"/>
    <row r="5" spans="1:16" x14ac:dyDescent="0.3">
      <c r="B5" s="7" t="s">
        <v>37</v>
      </c>
    </row>
    <row r="6" spans="1:16" x14ac:dyDescent="0.3">
      <c r="A6" s="55" t="s">
        <v>41</v>
      </c>
      <c r="B6" s="55" t="s">
        <v>9</v>
      </c>
      <c r="C6" s="55" t="s">
        <v>10</v>
      </c>
      <c r="D6" s="55" t="s">
        <v>38</v>
      </c>
      <c r="E6" s="56" t="s">
        <v>3</v>
      </c>
      <c r="F6" s="56" t="s">
        <v>4</v>
      </c>
      <c r="G6" s="56" t="s">
        <v>5</v>
      </c>
      <c r="H6" s="56" t="s">
        <v>39</v>
      </c>
      <c r="I6" s="56" t="s">
        <v>6</v>
      </c>
      <c r="J6" s="56" t="s">
        <v>7</v>
      </c>
      <c r="K6" s="56" t="s">
        <v>8</v>
      </c>
      <c r="L6" s="56" t="s">
        <v>11</v>
      </c>
      <c r="M6" s="56" t="s">
        <v>40</v>
      </c>
      <c r="N6" s="56" t="s">
        <v>43</v>
      </c>
    </row>
    <row r="7" spans="1:16" x14ac:dyDescent="0.3">
      <c r="A7" s="55" t="s">
        <v>18</v>
      </c>
      <c r="B7" s="57">
        <f ca="1">SUMIFS(INDIRECT(B$6&amp;"[[durée en Hrs]:[durée en Hrs]]"),INDIRECT(B$6&amp;"[[machine]:[machine]]"),Data[[Machine]:[Machine]])</f>
        <v>0</v>
      </c>
      <c r="C7" s="57">
        <f ca="1">SUMIFS(INDIRECT(C$6&amp;"[[durée en Hrs]:[durée en Hrs]]"),INDIRECT(C$6&amp;"[[machine]:[machine]]"),Data[[Machine]:[Machine]])</f>
        <v>0</v>
      </c>
      <c r="D7" s="57">
        <f ca="1">SUMIFS(INDIRECT(D$6&amp;"[[durée en Hrs]:[durée en Hrs]]"),INDIRECT(D$6&amp;"[[machine]:[machine]]"),Data[[Machine]:[Machine]])</f>
        <v>0</v>
      </c>
      <c r="E7" s="57">
        <f ca="1">SUMIFS(INDIRECT(E$6&amp;"[[durée en Hrs]:[durée en Hrs]]"),INDIRECT(E$6&amp;"[[machine]:[machine]]"),Data[[Machine]:[Machine]])</f>
        <v>0</v>
      </c>
      <c r="F7" s="57">
        <f ca="1">SUMIFS(INDIRECT(F$6&amp;"[[durée en Hrs]:[durée en Hrs]]"),INDIRECT(F$6&amp;"[[machine]:[machine]]"),Data[[Machine]:[Machine]])</f>
        <v>0</v>
      </c>
      <c r="G7" s="57">
        <f ca="1">SUMIFS(INDIRECT(G$6&amp;"[[durée en Hrs]:[durée en Hrs]]"),INDIRECT(G$6&amp;"[[machine]:[machine]]"),Data[[Machine]:[Machine]])</f>
        <v>0</v>
      </c>
      <c r="H7" s="57">
        <f ca="1">SUMIFS(INDIRECT(H$6&amp;"[[durée en Hrs]:[durée en Hrs]]"),INDIRECT(H$6&amp;"[[machine]:[machine]]"),Data[[Machine]:[Machine]])</f>
        <v>0</v>
      </c>
      <c r="I7" s="57">
        <f ca="1">SUMIFS(INDIRECT(I$6&amp;"[[durée en Hrs]:[durée en Hrs]]"),INDIRECT(I$6&amp;"[[machine]:[machine]]"),Data[[Machine]:[Machine]])</f>
        <v>0</v>
      </c>
      <c r="J7" s="57">
        <f ca="1">SUMIFS(INDIRECT(J$6&amp;"[[durée en Hrs]:[durée en Hrs]]"),INDIRECT(J$6&amp;"[[machine]:[machine]]"),Data[[Machine]:[Machine]])</f>
        <v>0</v>
      </c>
      <c r="K7" s="57">
        <f ca="1">SUMIFS(INDIRECT(K$6&amp;"[[durée en Hrs]:[durée en Hrs]]"),INDIRECT(K$6&amp;"[[machine]:[machine]]"),Data[[Machine]:[Machine]])</f>
        <v>0</v>
      </c>
      <c r="L7" s="57">
        <f ca="1">SUMIFS(INDIRECT(L$6&amp;"[[durée en Hrs]:[durée en Hrs]]"),INDIRECT(L$6&amp;"[[machine]:[machine]]"),Data[[Machine]:[Machine]])</f>
        <v>0</v>
      </c>
      <c r="M7" s="57">
        <f ca="1">SUMIFS(INDIRECT(M$6&amp;"[[durée en Hrs]:[durée en Hrs]]"),INDIRECT(M$6&amp;"[[machine]:[machine]]"),Data[[Machine]:[Machine]])</f>
        <v>0</v>
      </c>
      <c r="N7" s="58">
        <f ca="1">SUM(Data[[#This Row],[janv]:[decembre]])</f>
        <v>0</v>
      </c>
      <c r="P7" s="8"/>
    </row>
    <row r="8" spans="1:16" x14ac:dyDescent="0.3">
      <c r="A8" s="55" t="s">
        <v>17</v>
      </c>
      <c r="B8" s="57">
        <f ca="1">SUMIFS(INDIRECT(B$6&amp;"[[durée en Hrs]:[durée en Hrs]]"),INDIRECT(B$6&amp;"[[machine]:[machine]]"),Data[[Machine]:[Machine]])</f>
        <v>0</v>
      </c>
      <c r="C8" s="57">
        <f ca="1">SUMIFS(INDIRECT(C$6&amp;"[[durée en Hrs]:[durée en Hrs]]"),INDIRECT(C$6&amp;"[[machine]:[machine]]"),Data[[Machine]:[Machine]])</f>
        <v>0</v>
      </c>
      <c r="D8" s="57">
        <f ca="1">SUMIFS(INDIRECT(D$6&amp;"[[durée en Hrs]:[durée en Hrs]]"),INDIRECT(D$6&amp;"[[machine]:[machine]]"),Data[[Machine]:[Machine]])</f>
        <v>0</v>
      </c>
      <c r="E8" s="57">
        <f ca="1">SUMIFS(INDIRECT(E$6&amp;"[[durée en Hrs]:[durée en Hrs]]"),INDIRECT(E$6&amp;"[[machine]:[machine]]"),Data[[Machine]:[Machine]])</f>
        <v>0</v>
      </c>
      <c r="F8" s="57">
        <f ca="1">SUMIFS(INDIRECT(F$6&amp;"[[durée en Hrs]:[durée en Hrs]]"),INDIRECT(F$6&amp;"[[machine]:[machine]]"),Data[[Machine]:[Machine]])</f>
        <v>0</v>
      </c>
      <c r="G8" s="57">
        <f ca="1">SUMIFS(INDIRECT(G$6&amp;"[[durée en Hrs]:[durée en Hrs]]"),INDIRECT(G$6&amp;"[[machine]:[machine]]"),Data[[Machine]:[Machine]])</f>
        <v>0</v>
      </c>
      <c r="H8" s="57">
        <f ca="1">SUMIFS(INDIRECT(H$6&amp;"[[durée en Hrs]:[durée en Hrs]]"),INDIRECT(H$6&amp;"[[machine]:[machine]]"),Data[[Machine]:[Machine]])</f>
        <v>0</v>
      </c>
      <c r="I8" s="57">
        <f ca="1">SUMIFS(INDIRECT(I$6&amp;"[[durée en Hrs]:[durée en Hrs]]"),INDIRECT(I$6&amp;"[[machine]:[machine]]"),Data[[Machine]:[Machine]])</f>
        <v>0</v>
      </c>
      <c r="J8" s="57">
        <f ca="1">SUMIFS(INDIRECT(J$6&amp;"[[durée en Hrs]:[durée en Hrs]]"),INDIRECT(J$6&amp;"[[machine]:[machine]]"),Data[[Machine]:[Machine]])</f>
        <v>0</v>
      </c>
      <c r="K8" s="57">
        <f ca="1">SUMIFS(INDIRECT(K$6&amp;"[[durée en Hrs]:[durée en Hrs]]"),INDIRECT(K$6&amp;"[[machine]:[machine]]"),Data[[Machine]:[Machine]])</f>
        <v>0</v>
      </c>
      <c r="L8" s="57">
        <f ca="1">SUMIFS(INDIRECT(L$6&amp;"[[durée en Hrs]:[durée en Hrs]]"),INDIRECT(L$6&amp;"[[machine]:[machine]]"),Data[[Machine]:[Machine]])</f>
        <v>0</v>
      </c>
      <c r="M8" s="57">
        <f ca="1">SUMIFS(INDIRECT(M$6&amp;"[[durée en Hrs]:[durée en Hrs]]"),INDIRECT(M$6&amp;"[[machine]:[machine]]"),Data[[Machine]:[Machine]])</f>
        <v>0</v>
      </c>
      <c r="N8" s="58">
        <f ca="1">SUM(Data[[#This Row],[janv]:[decembre]])</f>
        <v>0</v>
      </c>
      <c r="P8" s="8"/>
    </row>
    <row r="9" spans="1:16" x14ac:dyDescent="0.3">
      <c r="A9" s="55" t="s">
        <v>19</v>
      </c>
      <c r="B9" s="57">
        <f ca="1">SUMIFS(INDIRECT(B$6&amp;"[[durée en Hrs]:[durée en Hrs]]"),INDIRECT(B$6&amp;"[[machine]:[machine]]"),Data[[Machine]:[Machine]])</f>
        <v>0</v>
      </c>
      <c r="C9" s="57">
        <f ca="1">SUMIFS(INDIRECT(C$6&amp;"[[durée en Hrs]:[durée en Hrs]]"),INDIRECT(C$6&amp;"[[machine]:[machine]]"),Data[[Machine]:[Machine]])</f>
        <v>0</v>
      </c>
      <c r="D9" s="57">
        <f ca="1">SUMIFS(INDIRECT(D$6&amp;"[[durée en Hrs]:[durée en Hrs]]"),INDIRECT(D$6&amp;"[[machine]:[machine]]"),Data[[Machine]:[Machine]])</f>
        <v>0</v>
      </c>
      <c r="E9" s="57">
        <f ca="1">SUMIFS(INDIRECT(E$6&amp;"[[durée en Hrs]:[durée en Hrs]]"),INDIRECT(E$6&amp;"[[machine]:[machine]]"),Data[[Machine]:[Machine]])</f>
        <v>0</v>
      </c>
      <c r="F9" s="57">
        <f ca="1">SUMIFS(INDIRECT(F$6&amp;"[[durée en Hrs]:[durée en Hrs]]"),INDIRECT(F$6&amp;"[[machine]:[machine]]"),Data[[Machine]:[Machine]])</f>
        <v>0</v>
      </c>
      <c r="G9" s="57">
        <f ca="1">SUMIFS(INDIRECT(G$6&amp;"[[durée en Hrs]:[durée en Hrs]]"),INDIRECT(G$6&amp;"[[machine]:[machine]]"),Data[[Machine]:[Machine]])</f>
        <v>0</v>
      </c>
      <c r="H9" s="57">
        <f ca="1">SUMIFS(INDIRECT(H$6&amp;"[[durée en Hrs]:[durée en Hrs]]"),INDIRECT(H$6&amp;"[[machine]:[machine]]"),Data[[Machine]:[Machine]])</f>
        <v>0</v>
      </c>
      <c r="I9" s="57">
        <f ca="1">SUMIFS(INDIRECT(I$6&amp;"[[durée en Hrs]:[durée en Hrs]]"),INDIRECT(I$6&amp;"[[machine]:[machine]]"),Data[[Machine]:[Machine]])</f>
        <v>0</v>
      </c>
      <c r="J9" s="57">
        <f ca="1">SUMIFS(INDIRECT(J$6&amp;"[[durée en Hrs]:[durée en Hrs]]"),INDIRECT(J$6&amp;"[[machine]:[machine]]"),Data[[Machine]:[Machine]])</f>
        <v>0</v>
      </c>
      <c r="K9" s="57">
        <f ca="1">SUMIFS(INDIRECT(K$6&amp;"[[durée en Hrs]:[durée en Hrs]]"),INDIRECT(K$6&amp;"[[machine]:[machine]]"),Data[[Machine]:[Machine]])</f>
        <v>0</v>
      </c>
      <c r="L9" s="57">
        <f ca="1">SUMIFS(INDIRECT(L$6&amp;"[[durée en Hrs]:[durée en Hrs]]"),INDIRECT(L$6&amp;"[[machine]:[machine]]"),Data[[Machine]:[Machine]])</f>
        <v>0</v>
      </c>
      <c r="M9" s="57">
        <f ca="1">SUMIFS(INDIRECT(M$6&amp;"[[durée en Hrs]:[durée en Hrs]]"),INDIRECT(M$6&amp;"[[machine]:[machine]]"),Data[[Machine]:[Machine]])</f>
        <v>0</v>
      </c>
      <c r="N9" s="58">
        <f ca="1">SUM(Data[[#This Row],[janv]:[decembre]])</f>
        <v>0</v>
      </c>
      <c r="P9" s="8"/>
    </row>
    <row r="10" spans="1:16" x14ac:dyDescent="0.3">
      <c r="A10" s="55" t="s">
        <v>20</v>
      </c>
      <c r="B10" s="57">
        <f ca="1">SUMIFS(INDIRECT(B$6&amp;"[[durée en Hrs]:[durée en Hrs]]"),INDIRECT(B$6&amp;"[[machine]:[machine]]"),Data[[Machine]:[Machine]])</f>
        <v>0</v>
      </c>
      <c r="C10" s="57">
        <f ca="1">SUMIFS(INDIRECT(C$6&amp;"[[durée en Hrs]:[durée en Hrs]]"),INDIRECT(C$6&amp;"[[machine]:[machine]]"),Data[[Machine]:[Machine]])</f>
        <v>0</v>
      </c>
      <c r="D10" s="57">
        <f ca="1">SUMIFS(INDIRECT(D$6&amp;"[[durée en Hrs]:[durée en Hrs]]"),INDIRECT(D$6&amp;"[[machine]:[machine]]"),Data[[Machine]:[Machine]])</f>
        <v>0</v>
      </c>
      <c r="E10" s="57">
        <f ca="1">SUMIFS(INDIRECT(E$6&amp;"[[durée en Hrs]:[durée en Hrs]]"),INDIRECT(E$6&amp;"[[machine]:[machine]]"),Data[[Machine]:[Machine]])</f>
        <v>0</v>
      </c>
      <c r="F10" s="57">
        <f ca="1">SUMIFS(INDIRECT(F$6&amp;"[[durée en Hrs]:[durée en Hrs]]"),INDIRECT(F$6&amp;"[[machine]:[machine]]"),Data[[Machine]:[Machine]])</f>
        <v>0</v>
      </c>
      <c r="G10" s="57">
        <f ca="1">SUMIFS(INDIRECT(G$6&amp;"[[durée en Hrs]:[durée en Hrs]]"),INDIRECT(G$6&amp;"[[machine]:[machine]]"),Data[[Machine]:[Machine]])</f>
        <v>0</v>
      </c>
      <c r="H10" s="57">
        <f ca="1">SUMIFS(INDIRECT(H$6&amp;"[[durée en Hrs]:[durée en Hrs]]"),INDIRECT(H$6&amp;"[[machine]:[machine]]"),Data[[Machine]:[Machine]])</f>
        <v>0</v>
      </c>
      <c r="I10" s="57">
        <f ca="1">SUMIFS(INDIRECT(I$6&amp;"[[durée en Hrs]:[durée en Hrs]]"),INDIRECT(I$6&amp;"[[machine]:[machine]]"),Data[[Machine]:[Machine]])</f>
        <v>0</v>
      </c>
      <c r="J10" s="57">
        <f ca="1">SUMIFS(INDIRECT(J$6&amp;"[[durée en Hrs]:[durée en Hrs]]"),INDIRECT(J$6&amp;"[[machine]:[machine]]"),Data[[Machine]:[Machine]])</f>
        <v>0</v>
      </c>
      <c r="K10" s="57">
        <f ca="1">SUMIFS(INDIRECT(K$6&amp;"[[durée en Hrs]:[durée en Hrs]]"),INDIRECT(K$6&amp;"[[machine]:[machine]]"),Data[[Machine]:[Machine]])</f>
        <v>0</v>
      </c>
      <c r="L10" s="57">
        <f ca="1">SUMIFS(INDIRECT(L$6&amp;"[[durée en Hrs]:[durée en Hrs]]"),INDIRECT(L$6&amp;"[[machine]:[machine]]"),Data[[Machine]:[Machine]])</f>
        <v>0</v>
      </c>
      <c r="M10" s="57">
        <f ca="1">SUMIFS(INDIRECT(M$6&amp;"[[durée en Hrs]:[durée en Hrs]]"),INDIRECT(M$6&amp;"[[machine]:[machine]]"),Data[[Machine]:[Machine]])</f>
        <v>0</v>
      </c>
      <c r="N10" s="58">
        <f ca="1">SUM(Data[[#This Row],[janv]:[decembre]])</f>
        <v>0</v>
      </c>
      <c r="P10" s="8"/>
    </row>
    <row r="11" spans="1:16" x14ac:dyDescent="0.3">
      <c r="A11" s="55" t="s">
        <v>21</v>
      </c>
      <c r="B11" s="57">
        <f ca="1">SUMIFS(INDIRECT(B$6&amp;"[[durée en Hrs]:[durée en Hrs]]"),INDIRECT(B$6&amp;"[[machine]:[machine]]"),Data[[Machine]:[Machine]])</f>
        <v>0</v>
      </c>
      <c r="C11" s="57">
        <f ca="1">SUMIFS(INDIRECT(C$6&amp;"[[durée en Hrs]:[durée en Hrs]]"),INDIRECT(C$6&amp;"[[machine]:[machine]]"),Data[[Machine]:[Machine]])</f>
        <v>0</v>
      </c>
      <c r="D11" s="57">
        <f ca="1">SUMIFS(INDIRECT(D$6&amp;"[[durée en Hrs]:[durée en Hrs]]"),INDIRECT(D$6&amp;"[[machine]:[machine]]"),Data[[Machine]:[Machine]])</f>
        <v>0</v>
      </c>
      <c r="E11" s="57">
        <f ca="1">SUMIFS(INDIRECT(E$6&amp;"[[durée en Hrs]:[durée en Hrs]]"),INDIRECT(E$6&amp;"[[machine]:[machine]]"),Data[[Machine]:[Machine]])</f>
        <v>0</v>
      </c>
      <c r="F11" s="57">
        <f ca="1">SUMIFS(INDIRECT(F$6&amp;"[[durée en Hrs]:[durée en Hrs]]"),INDIRECT(F$6&amp;"[[machine]:[machine]]"),Data[[Machine]:[Machine]])</f>
        <v>0</v>
      </c>
      <c r="G11" s="57">
        <f ca="1">SUMIFS(INDIRECT(G$6&amp;"[[durée en Hrs]:[durée en Hrs]]"),INDIRECT(G$6&amp;"[[machine]:[machine]]"),Data[[Machine]:[Machine]])</f>
        <v>0</v>
      </c>
      <c r="H11" s="57">
        <f ca="1">SUMIFS(INDIRECT(H$6&amp;"[[durée en Hrs]:[durée en Hrs]]"),INDIRECT(H$6&amp;"[[machine]:[machine]]"),Data[[Machine]:[Machine]])</f>
        <v>0</v>
      </c>
      <c r="I11" s="57">
        <f ca="1">SUMIFS(INDIRECT(I$6&amp;"[[durée en Hrs]:[durée en Hrs]]"),INDIRECT(I$6&amp;"[[machine]:[machine]]"),Data[[Machine]:[Machine]])</f>
        <v>0</v>
      </c>
      <c r="J11" s="57">
        <f ca="1">SUMIFS(INDIRECT(J$6&amp;"[[durée en Hrs]:[durée en Hrs]]"),INDIRECT(J$6&amp;"[[machine]:[machine]]"),Data[[Machine]:[Machine]])</f>
        <v>0</v>
      </c>
      <c r="K11" s="57">
        <f ca="1">SUMIFS(INDIRECT(K$6&amp;"[[durée en Hrs]:[durée en Hrs]]"),INDIRECT(K$6&amp;"[[machine]:[machine]]"),Data[[Machine]:[Machine]])</f>
        <v>0</v>
      </c>
      <c r="L11" s="57">
        <f ca="1">SUMIFS(INDIRECT(L$6&amp;"[[durée en Hrs]:[durée en Hrs]]"),INDIRECT(L$6&amp;"[[machine]:[machine]]"),Data[[Machine]:[Machine]])</f>
        <v>0</v>
      </c>
      <c r="M11" s="57">
        <f ca="1">SUMIFS(INDIRECT(M$6&amp;"[[durée en Hrs]:[durée en Hrs]]"),INDIRECT(M$6&amp;"[[machine]:[machine]]"),Data[[Machine]:[Machine]])</f>
        <v>0</v>
      </c>
      <c r="N11" s="58">
        <f ca="1">SUM(Data[[#This Row],[janv]:[decembre]])</f>
        <v>0</v>
      </c>
      <c r="P11" s="8"/>
    </row>
    <row r="12" spans="1:16" x14ac:dyDescent="0.3">
      <c r="A12" s="55" t="s">
        <v>22</v>
      </c>
      <c r="B12" s="57">
        <f ca="1">SUMIFS(INDIRECT(B$6&amp;"[[durée en Hrs]:[durée en Hrs]]"),INDIRECT(B$6&amp;"[[machine]:[machine]]"),Data[[Machine]:[Machine]])</f>
        <v>1.5</v>
      </c>
      <c r="C12" s="57">
        <f ca="1">SUMIFS(INDIRECT(C$6&amp;"[[durée en Hrs]:[durée en Hrs]]"),INDIRECT(C$6&amp;"[[machine]:[machine]]"),Data[[Machine]:[Machine]])</f>
        <v>0</v>
      </c>
      <c r="D12" s="57">
        <f ca="1">SUMIFS(INDIRECT(D$6&amp;"[[durée en Hrs]:[durée en Hrs]]"),INDIRECT(D$6&amp;"[[machine]:[machine]]"),Data[[Machine]:[Machine]])</f>
        <v>0</v>
      </c>
      <c r="E12" s="57">
        <f ca="1">SUMIFS(INDIRECT(E$6&amp;"[[durée en Hrs]:[durée en Hrs]]"),INDIRECT(E$6&amp;"[[machine]:[machine]]"),Data[[Machine]:[Machine]])</f>
        <v>0</v>
      </c>
      <c r="F12" s="57">
        <f ca="1">SUMIFS(INDIRECT(F$6&amp;"[[durée en Hrs]:[durée en Hrs]]"),INDIRECT(F$6&amp;"[[machine]:[machine]]"),Data[[Machine]:[Machine]])</f>
        <v>0</v>
      </c>
      <c r="G12" s="57">
        <f ca="1">SUMIFS(INDIRECT(G$6&amp;"[[durée en Hrs]:[durée en Hrs]]"),INDIRECT(G$6&amp;"[[machine]:[machine]]"),Data[[Machine]:[Machine]])</f>
        <v>0</v>
      </c>
      <c r="H12" s="57">
        <f ca="1">SUMIFS(INDIRECT(H$6&amp;"[[durée en Hrs]:[durée en Hrs]]"),INDIRECT(H$6&amp;"[[machine]:[machine]]"),Data[[Machine]:[Machine]])</f>
        <v>0</v>
      </c>
      <c r="I12" s="57">
        <f ca="1">SUMIFS(INDIRECT(I$6&amp;"[[durée en Hrs]:[durée en Hrs]]"),INDIRECT(I$6&amp;"[[machine]:[machine]]"),Data[[Machine]:[Machine]])</f>
        <v>0</v>
      </c>
      <c r="J12" s="57">
        <f ca="1">SUMIFS(INDIRECT(J$6&amp;"[[durée en Hrs]:[durée en Hrs]]"),INDIRECT(J$6&amp;"[[machine]:[machine]]"),Data[[Machine]:[Machine]])</f>
        <v>0</v>
      </c>
      <c r="K12" s="57">
        <f ca="1">SUMIFS(INDIRECT(K$6&amp;"[[durée en Hrs]:[durée en Hrs]]"),INDIRECT(K$6&amp;"[[machine]:[machine]]"),Data[[Machine]:[Machine]])</f>
        <v>0</v>
      </c>
      <c r="L12" s="57">
        <f ca="1">SUMIFS(INDIRECT(L$6&amp;"[[durée en Hrs]:[durée en Hrs]]"),INDIRECT(L$6&amp;"[[machine]:[machine]]"),Data[[Machine]:[Machine]])</f>
        <v>0</v>
      </c>
      <c r="M12" s="57">
        <f ca="1">SUMIFS(INDIRECT(M$6&amp;"[[durée en Hrs]:[durée en Hrs]]"),INDIRECT(M$6&amp;"[[machine]:[machine]]"),Data[[Machine]:[Machine]])</f>
        <v>0</v>
      </c>
      <c r="N12" s="58">
        <f ca="1">SUM(Data[[#This Row],[janv]:[decembre]])</f>
        <v>1.5</v>
      </c>
      <c r="P12" s="8"/>
    </row>
    <row r="13" spans="1:16" x14ac:dyDescent="0.3">
      <c r="A13" s="55" t="s">
        <v>23</v>
      </c>
      <c r="B13" s="57">
        <f ca="1">SUMIFS(INDIRECT(B$6&amp;"[[durée en Hrs]:[durée en Hrs]]"),INDIRECT(B$6&amp;"[[machine]:[machine]]"),Data[[Machine]:[Machine]])</f>
        <v>0</v>
      </c>
      <c r="C13" s="57">
        <f ca="1">SUMIFS(INDIRECT(C$6&amp;"[[durée en Hrs]:[durée en Hrs]]"),INDIRECT(C$6&amp;"[[machine]:[machine]]"),Data[[Machine]:[Machine]])</f>
        <v>0</v>
      </c>
      <c r="D13" s="57">
        <f ca="1">SUMIFS(INDIRECT(D$6&amp;"[[durée en Hrs]:[durée en Hrs]]"),INDIRECT(D$6&amp;"[[machine]:[machine]]"),Data[[Machine]:[Machine]])</f>
        <v>0</v>
      </c>
      <c r="E13" s="57">
        <f ca="1">SUMIFS(INDIRECT(E$6&amp;"[[durée en Hrs]:[durée en Hrs]]"),INDIRECT(E$6&amp;"[[machine]:[machine]]"),Data[[Machine]:[Machine]])</f>
        <v>0</v>
      </c>
      <c r="F13" s="57">
        <f ca="1">SUMIFS(INDIRECT(F$6&amp;"[[durée en Hrs]:[durée en Hrs]]"),INDIRECT(F$6&amp;"[[machine]:[machine]]"),Data[[Machine]:[Machine]])</f>
        <v>0</v>
      </c>
      <c r="G13" s="57">
        <f ca="1">SUMIFS(INDIRECT(G$6&amp;"[[durée en Hrs]:[durée en Hrs]]"),INDIRECT(G$6&amp;"[[machine]:[machine]]"),Data[[Machine]:[Machine]])</f>
        <v>0</v>
      </c>
      <c r="H13" s="57">
        <f ca="1">SUMIFS(INDIRECT(H$6&amp;"[[durée en Hrs]:[durée en Hrs]]"),INDIRECT(H$6&amp;"[[machine]:[machine]]"),Data[[Machine]:[Machine]])</f>
        <v>0</v>
      </c>
      <c r="I13" s="57">
        <f ca="1">SUMIFS(INDIRECT(I$6&amp;"[[durée en Hrs]:[durée en Hrs]]"),INDIRECT(I$6&amp;"[[machine]:[machine]]"),Data[[Machine]:[Machine]])</f>
        <v>0</v>
      </c>
      <c r="J13" s="57">
        <f ca="1">SUMIFS(INDIRECT(J$6&amp;"[[durée en Hrs]:[durée en Hrs]]"),INDIRECT(J$6&amp;"[[machine]:[machine]]"),Data[[Machine]:[Machine]])</f>
        <v>0</v>
      </c>
      <c r="K13" s="57">
        <f ca="1">SUMIFS(INDIRECT(K$6&amp;"[[durée en Hrs]:[durée en Hrs]]"),INDIRECT(K$6&amp;"[[machine]:[machine]]"),Data[[Machine]:[Machine]])</f>
        <v>0</v>
      </c>
      <c r="L13" s="57">
        <f ca="1">SUMIFS(INDIRECT(L$6&amp;"[[durée en Hrs]:[durée en Hrs]]"),INDIRECT(L$6&amp;"[[machine]:[machine]]"),Data[[Machine]:[Machine]])</f>
        <v>0</v>
      </c>
      <c r="M13" s="57">
        <f ca="1">SUMIFS(INDIRECT(M$6&amp;"[[durée en Hrs]:[durée en Hrs]]"),INDIRECT(M$6&amp;"[[machine]:[machine]]"),Data[[Machine]:[Machine]])</f>
        <v>0</v>
      </c>
      <c r="N13" s="58">
        <f ca="1">SUM(Data[[#This Row],[janv]:[decembre]])</f>
        <v>0</v>
      </c>
      <c r="P13" s="8"/>
    </row>
    <row r="14" spans="1:16" x14ac:dyDescent="0.3">
      <c r="A14" s="55" t="s">
        <v>24</v>
      </c>
      <c r="B14" s="57">
        <f ca="1">SUMIFS(INDIRECT(B$6&amp;"[[durée en Hrs]:[durée en Hrs]]"),INDIRECT(B$6&amp;"[[machine]:[machine]]"),Data[[Machine]:[Machine]])</f>
        <v>0</v>
      </c>
      <c r="C14" s="57">
        <f ca="1">SUMIFS(INDIRECT(C$6&amp;"[[durée en Hrs]:[durée en Hrs]]"),INDIRECT(C$6&amp;"[[machine]:[machine]]"),Data[[Machine]:[Machine]])</f>
        <v>0</v>
      </c>
      <c r="D14" s="57">
        <f ca="1">SUMIFS(INDIRECT(D$6&amp;"[[durée en Hrs]:[durée en Hrs]]"),INDIRECT(D$6&amp;"[[machine]:[machine]]"),Data[[Machine]:[Machine]])</f>
        <v>0</v>
      </c>
      <c r="E14" s="57">
        <f ca="1">SUMIFS(INDIRECT(E$6&amp;"[[durée en Hrs]:[durée en Hrs]]"),INDIRECT(E$6&amp;"[[machine]:[machine]]"),Data[[Machine]:[Machine]])</f>
        <v>0</v>
      </c>
      <c r="F14" s="57">
        <f ca="1">SUMIFS(INDIRECT(F$6&amp;"[[durée en Hrs]:[durée en Hrs]]"),INDIRECT(F$6&amp;"[[machine]:[machine]]"),Data[[Machine]:[Machine]])</f>
        <v>0</v>
      </c>
      <c r="G14" s="57">
        <f ca="1">SUMIFS(INDIRECT(G$6&amp;"[[durée en Hrs]:[durée en Hrs]]"),INDIRECT(G$6&amp;"[[machine]:[machine]]"),Data[[Machine]:[Machine]])</f>
        <v>0</v>
      </c>
      <c r="H14" s="57">
        <f ca="1">SUMIFS(INDIRECT(H$6&amp;"[[durée en Hrs]:[durée en Hrs]]"),INDIRECT(H$6&amp;"[[machine]:[machine]]"),Data[[Machine]:[Machine]])</f>
        <v>0</v>
      </c>
      <c r="I14" s="57">
        <f ca="1">SUMIFS(INDIRECT(I$6&amp;"[[durée en Hrs]:[durée en Hrs]]"),INDIRECT(I$6&amp;"[[machine]:[machine]]"),Data[[Machine]:[Machine]])</f>
        <v>0</v>
      </c>
      <c r="J14" s="57">
        <f ca="1">SUMIFS(INDIRECT(J$6&amp;"[[durée en Hrs]:[durée en Hrs]]"),INDIRECT(J$6&amp;"[[machine]:[machine]]"),Data[[Machine]:[Machine]])</f>
        <v>0</v>
      </c>
      <c r="K14" s="57">
        <f ca="1">SUMIFS(INDIRECT(K$6&amp;"[[durée en Hrs]:[durée en Hrs]]"),INDIRECT(K$6&amp;"[[machine]:[machine]]"),Data[[Machine]:[Machine]])</f>
        <v>0</v>
      </c>
      <c r="L14" s="57">
        <f ca="1">SUMIFS(INDIRECT(L$6&amp;"[[durée en Hrs]:[durée en Hrs]]"),INDIRECT(L$6&amp;"[[machine]:[machine]]"),Data[[Machine]:[Machine]])</f>
        <v>0</v>
      </c>
      <c r="M14" s="57">
        <f ca="1">SUMIFS(INDIRECT(M$6&amp;"[[durée en Hrs]:[durée en Hrs]]"),INDIRECT(M$6&amp;"[[machine]:[machine]]"),Data[[Machine]:[Machine]])</f>
        <v>0</v>
      </c>
      <c r="N14" s="58">
        <f ca="1">SUM(Data[[#This Row],[janv]:[decembre]])</f>
        <v>0</v>
      </c>
      <c r="P14" s="8"/>
    </row>
    <row r="15" spans="1:16" x14ac:dyDescent="0.3">
      <c r="A15" s="55" t="s">
        <v>25</v>
      </c>
      <c r="B15" s="57">
        <f ca="1">SUMIFS(INDIRECT(B$6&amp;"[[durée en Hrs]:[durée en Hrs]]"),INDIRECT(B$6&amp;"[[machine]:[machine]]"),Data[[Machine]:[Machine]])</f>
        <v>0</v>
      </c>
      <c r="C15" s="57">
        <f ca="1">SUMIFS(INDIRECT(C$6&amp;"[[durée en Hrs]:[durée en Hrs]]"),INDIRECT(C$6&amp;"[[machine]:[machine]]"),Data[[Machine]:[Machine]])</f>
        <v>0</v>
      </c>
      <c r="D15" s="57">
        <f ca="1">SUMIFS(INDIRECT(D$6&amp;"[[durée en Hrs]:[durée en Hrs]]"),INDIRECT(D$6&amp;"[[machine]:[machine]]"),Data[[Machine]:[Machine]])</f>
        <v>0</v>
      </c>
      <c r="E15" s="57">
        <f ca="1">SUMIFS(INDIRECT(E$6&amp;"[[durée en Hrs]:[durée en Hrs]]"),INDIRECT(E$6&amp;"[[machine]:[machine]]"),Data[[Machine]:[Machine]])</f>
        <v>0</v>
      </c>
      <c r="F15" s="57">
        <f ca="1">SUMIFS(INDIRECT(F$6&amp;"[[durée en Hrs]:[durée en Hrs]]"),INDIRECT(F$6&amp;"[[machine]:[machine]]"),Data[[Machine]:[Machine]])</f>
        <v>0</v>
      </c>
      <c r="G15" s="57">
        <f ca="1">SUMIFS(INDIRECT(G$6&amp;"[[durée en Hrs]:[durée en Hrs]]"),INDIRECT(G$6&amp;"[[machine]:[machine]]"),Data[[Machine]:[Machine]])</f>
        <v>0</v>
      </c>
      <c r="H15" s="57">
        <f ca="1">SUMIFS(INDIRECT(H$6&amp;"[[durée en Hrs]:[durée en Hrs]]"),INDIRECT(H$6&amp;"[[machine]:[machine]]"),Data[[Machine]:[Machine]])</f>
        <v>0</v>
      </c>
      <c r="I15" s="57">
        <f ca="1">SUMIFS(INDIRECT(I$6&amp;"[[durée en Hrs]:[durée en Hrs]]"),INDIRECT(I$6&amp;"[[machine]:[machine]]"),Data[[Machine]:[Machine]])</f>
        <v>0</v>
      </c>
      <c r="J15" s="57">
        <f ca="1">SUMIFS(INDIRECT(J$6&amp;"[[durée en Hrs]:[durée en Hrs]]"),INDIRECT(J$6&amp;"[[machine]:[machine]]"),Data[[Machine]:[Machine]])</f>
        <v>0</v>
      </c>
      <c r="K15" s="57">
        <f ca="1">SUMIFS(INDIRECT(K$6&amp;"[[durée en Hrs]:[durée en Hrs]]"),INDIRECT(K$6&amp;"[[machine]:[machine]]"),Data[[Machine]:[Machine]])</f>
        <v>0</v>
      </c>
      <c r="L15" s="57">
        <f ca="1">SUMIFS(INDIRECT(L$6&amp;"[[durée en Hrs]:[durée en Hrs]]"),INDIRECT(L$6&amp;"[[machine]:[machine]]"),Data[[Machine]:[Machine]])</f>
        <v>0</v>
      </c>
      <c r="M15" s="57">
        <f ca="1">SUMIFS(INDIRECT(M$6&amp;"[[durée en Hrs]:[durée en Hrs]]"),INDIRECT(M$6&amp;"[[machine]:[machine]]"),Data[[Machine]:[Machine]])</f>
        <v>0</v>
      </c>
      <c r="N15" s="58">
        <f ca="1">SUM(Data[[#This Row],[janv]:[decembre]])</f>
        <v>0</v>
      </c>
      <c r="P15" s="8"/>
    </row>
    <row r="16" spans="1:16" x14ac:dyDescent="0.3">
      <c r="A16" s="55" t="s">
        <v>26</v>
      </c>
      <c r="B16" s="57">
        <f ca="1">SUMIFS(INDIRECT(B$6&amp;"[[durée en Hrs]:[durée en Hrs]]"),INDIRECT(B$6&amp;"[[machine]:[machine]]"),Data[[Machine]:[Machine]])</f>
        <v>0</v>
      </c>
      <c r="C16" s="57">
        <f ca="1">SUMIFS(INDIRECT(C$6&amp;"[[durée en Hrs]:[durée en Hrs]]"),INDIRECT(C$6&amp;"[[machine]:[machine]]"),Data[[Machine]:[Machine]])</f>
        <v>0</v>
      </c>
      <c r="D16" s="57">
        <f ca="1">SUMIFS(INDIRECT(D$6&amp;"[[durée en Hrs]:[durée en Hrs]]"),INDIRECT(D$6&amp;"[[machine]:[machine]]"),Data[[Machine]:[Machine]])</f>
        <v>0</v>
      </c>
      <c r="E16" s="57">
        <f ca="1">SUMIFS(INDIRECT(E$6&amp;"[[durée en Hrs]:[durée en Hrs]]"),INDIRECT(E$6&amp;"[[machine]:[machine]]"),Data[[Machine]:[Machine]])</f>
        <v>0</v>
      </c>
      <c r="F16" s="57">
        <f ca="1">SUMIFS(INDIRECT(F$6&amp;"[[durée en Hrs]:[durée en Hrs]]"),INDIRECT(F$6&amp;"[[machine]:[machine]]"),Data[[Machine]:[Machine]])</f>
        <v>0</v>
      </c>
      <c r="G16" s="57">
        <f ca="1">SUMIFS(INDIRECT(G$6&amp;"[[durée en Hrs]:[durée en Hrs]]"),INDIRECT(G$6&amp;"[[machine]:[machine]]"),Data[[Machine]:[Machine]])</f>
        <v>0</v>
      </c>
      <c r="H16" s="57">
        <f ca="1">SUMIFS(INDIRECT(H$6&amp;"[[durée en Hrs]:[durée en Hrs]]"),INDIRECT(H$6&amp;"[[machine]:[machine]]"),Data[[Machine]:[Machine]])</f>
        <v>0</v>
      </c>
      <c r="I16" s="57">
        <f ca="1">SUMIFS(INDIRECT(I$6&amp;"[[durée en Hrs]:[durée en Hrs]]"),INDIRECT(I$6&amp;"[[machine]:[machine]]"),Data[[Machine]:[Machine]])</f>
        <v>0</v>
      </c>
      <c r="J16" s="57">
        <f ca="1">SUMIFS(INDIRECT(J$6&amp;"[[durée en Hrs]:[durée en Hrs]]"),INDIRECT(J$6&amp;"[[machine]:[machine]]"),Data[[Machine]:[Machine]])</f>
        <v>0</v>
      </c>
      <c r="K16" s="57">
        <f ca="1">SUMIFS(INDIRECT(K$6&amp;"[[durée en Hrs]:[durée en Hrs]]"),INDIRECT(K$6&amp;"[[machine]:[machine]]"),Data[[Machine]:[Machine]])</f>
        <v>0</v>
      </c>
      <c r="L16" s="57">
        <f ca="1">SUMIFS(INDIRECT(L$6&amp;"[[durée en Hrs]:[durée en Hrs]]"),INDIRECT(L$6&amp;"[[machine]:[machine]]"),Data[[Machine]:[Machine]])</f>
        <v>0</v>
      </c>
      <c r="M16" s="57">
        <f ca="1">SUMIFS(INDIRECT(M$6&amp;"[[durée en Hrs]:[durée en Hrs]]"),INDIRECT(M$6&amp;"[[machine]:[machine]]"),Data[[Machine]:[Machine]])</f>
        <v>0</v>
      </c>
      <c r="N16" s="58">
        <f ca="1">SUM(Data[[#This Row],[janv]:[decembre]])</f>
        <v>0</v>
      </c>
      <c r="P16" s="8"/>
    </row>
    <row r="17" spans="1:16" x14ac:dyDescent="0.3">
      <c r="A17" s="55" t="s">
        <v>27</v>
      </c>
      <c r="B17" s="57">
        <f ca="1">SUMIFS(INDIRECT(B$6&amp;"[[durée en Hrs]:[durée en Hrs]]"),INDIRECT(B$6&amp;"[[machine]:[machine]]"),Data[[Machine]:[Machine]])</f>
        <v>0</v>
      </c>
      <c r="C17" s="57">
        <f ca="1">SUMIFS(INDIRECT(C$6&amp;"[[durée en Hrs]:[durée en Hrs]]"),INDIRECT(C$6&amp;"[[machine]:[machine]]"),Data[[Machine]:[Machine]])</f>
        <v>0</v>
      </c>
      <c r="D17" s="57">
        <f ca="1">SUMIFS(INDIRECT(D$6&amp;"[[durée en Hrs]:[durée en Hrs]]"),INDIRECT(D$6&amp;"[[machine]:[machine]]"),Data[[Machine]:[Machine]])</f>
        <v>0</v>
      </c>
      <c r="E17" s="57">
        <f ca="1">SUMIFS(INDIRECT(E$6&amp;"[[durée en Hrs]:[durée en Hrs]]"),INDIRECT(E$6&amp;"[[machine]:[machine]]"),Data[[Machine]:[Machine]])</f>
        <v>0</v>
      </c>
      <c r="F17" s="57">
        <f ca="1">SUMIFS(INDIRECT(F$6&amp;"[[durée en Hrs]:[durée en Hrs]]"),INDIRECT(F$6&amp;"[[machine]:[machine]]"),Data[[Machine]:[Machine]])</f>
        <v>0</v>
      </c>
      <c r="G17" s="57">
        <f ca="1">SUMIFS(INDIRECT(G$6&amp;"[[durée en Hrs]:[durée en Hrs]]"),INDIRECT(G$6&amp;"[[machine]:[machine]]"),Data[[Machine]:[Machine]])</f>
        <v>0</v>
      </c>
      <c r="H17" s="57">
        <f ca="1">SUMIFS(INDIRECT(H$6&amp;"[[durée en Hrs]:[durée en Hrs]]"),INDIRECT(H$6&amp;"[[machine]:[machine]]"),Data[[Machine]:[Machine]])</f>
        <v>0</v>
      </c>
      <c r="I17" s="57">
        <f ca="1">SUMIFS(INDIRECT(I$6&amp;"[[durée en Hrs]:[durée en Hrs]]"),INDIRECT(I$6&amp;"[[machine]:[machine]]"),Data[[Machine]:[Machine]])</f>
        <v>0</v>
      </c>
      <c r="J17" s="57">
        <f ca="1">SUMIFS(INDIRECT(J$6&amp;"[[durée en Hrs]:[durée en Hrs]]"),INDIRECT(J$6&amp;"[[machine]:[machine]]"),Data[[Machine]:[Machine]])</f>
        <v>0</v>
      </c>
      <c r="K17" s="57">
        <f ca="1">SUMIFS(INDIRECT(K$6&amp;"[[durée en Hrs]:[durée en Hrs]]"),INDIRECT(K$6&amp;"[[machine]:[machine]]"),Data[[Machine]:[Machine]])</f>
        <v>0</v>
      </c>
      <c r="L17" s="57">
        <f ca="1">SUMIFS(INDIRECT(L$6&amp;"[[durée en Hrs]:[durée en Hrs]]"),INDIRECT(L$6&amp;"[[machine]:[machine]]"),Data[[Machine]:[Machine]])</f>
        <v>0</v>
      </c>
      <c r="M17" s="57">
        <f ca="1">SUMIFS(INDIRECT(M$6&amp;"[[durée en Hrs]:[durée en Hrs]]"),INDIRECT(M$6&amp;"[[machine]:[machine]]"),Data[[Machine]:[Machine]])</f>
        <v>0</v>
      </c>
      <c r="N17" s="58">
        <f ca="1">SUM(Data[[#This Row],[janv]:[decembre]])</f>
        <v>0</v>
      </c>
      <c r="P17" s="8"/>
    </row>
    <row r="18" spans="1:16" x14ac:dyDescent="0.3">
      <c r="A18" s="55" t="s">
        <v>28</v>
      </c>
      <c r="B18" s="57">
        <f ca="1">SUMIFS(INDIRECT(B$6&amp;"[[durée en Hrs]:[durée en Hrs]]"),INDIRECT(B$6&amp;"[[machine]:[machine]]"),Data[[Machine]:[Machine]])</f>
        <v>0</v>
      </c>
      <c r="C18" s="57">
        <f ca="1">SUMIFS(INDIRECT(C$6&amp;"[[durée en Hrs]:[durée en Hrs]]"),INDIRECT(C$6&amp;"[[machine]:[machine]]"),Data[[Machine]:[Machine]])</f>
        <v>0</v>
      </c>
      <c r="D18" s="57">
        <f ca="1">SUMIFS(INDIRECT(D$6&amp;"[[durée en Hrs]:[durée en Hrs]]"),INDIRECT(D$6&amp;"[[machine]:[machine]]"),Data[[Machine]:[Machine]])</f>
        <v>0</v>
      </c>
      <c r="E18" s="57">
        <f ca="1">SUMIFS(INDIRECT(E$6&amp;"[[durée en Hrs]:[durée en Hrs]]"),INDIRECT(E$6&amp;"[[machine]:[machine]]"),Data[[Machine]:[Machine]])</f>
        <v>0</v>
      </c>
      <c r="F18" s="57">
        <f ca="1">SUMIFS(INDIRECT(F$6&amp;"[[durée en Hrs]:[durée en Hrs]]"),INDIRECT(F$6&amp;"[[machine]:[machine]]"),Data[[Machine]:[Machine]])</f>
        <v>0</v>
      </c>
      <c r="G18" s="57">
        <f ca="1">SUMIFS(INDIRECT(G$6&amp;"[[durée en Hrs]:[durée en Hrs]]"),INDIRECT(G$6&amp;"[[machine]:[machine]]"),Data[[Machine]:[Machine]])</f>
        <v>0</v>
      </c>
      <c r="H18" s="57">
        <f ca="1">SUMIFS(INDIRECT(H$6&amp;"[[durée en Hrs]:[durée en Hrs]]"),INDIRECT(H$6&amp;"[[machine]:[machine]]"),Data[[Machine]:[Machine]])</f>
        <v>0</v>
      </c>
      <c r="I18" s="57">
        <f ca="1">SUMIFS(INDIRECT(I$6&amp;"[[durée en Hrs]:[durée en Hrs]]"),INDIRECT(I$6&amp;"[[machine]:[machine]]"),Data[[Machine]:[Machine]])</f>
        <v>0</v>
      </c>
      <c r="J18" s="57">
        <f ca="1">SUMIFS(INDIRECT(J$6&amp;"[[durée en Hrs]:[durée en Hrs]]"),INDIRECT(J$6&amp;"[[machine]:[machine]]"),Data[[Machine]:[Machine]])</f>
        <v>0</v>
      </c>
      <c r="K18" s="57">
        <f ca="1">SUMIFS(INDIRECT(K$6&amp;"[[durée en Hrs]:[durée en Hrs]]"),INDIRECT(K$6&amp;"[[machine]:[machine]]"),Data[[Machine]:[Machine]])</f>
        <v>0</v>
      </c>
      <c r="L18" s="57">
        <f ca="1">SUMIFS(INDIRECT(L$6&amp;"[[durée en Hrs]:[durée en Hrs]]"),INDIRECT(L$6&amp;"[[machine]:[machine]]"),Data[[Machine]:[Machine]])</f>
        <v>0</v>
      </c>
      <c r="M18" s="57">
        <f ca="1">SUMIFS(INDIRECT(M$6&amp;"[[durée en Hrs]:[durée en Hrs]]"),INDIRECT(M$6&amp;"[[machine]:[machine]]"),Data[[Machine]:[Machine]])</f>
        <v>0</v>
      </c>
      <c r="N18" s="58">
        <f ca="1">SUM(Data[[#This Row],[janv]:[decembre]])</f>
        <v>0</v>
      </c>
      <c r="P18" s="8"/>
    </row>
    <row r="19" spans="1:16" x14ac:dyDescent="0.3">
      <c r="A19" s="55" t="s">
        <v>29</v>
      </c>
      <c r="B19" s="57">
        <f ca="1">SUMIFS(INDIRECT(B$6&amp;"[[durée en Hrs]:[durée en Hrs]]"),INDIRECT(B$6&amp;"[[machine]:[machine]]"),Data[[Machine]:[Machine]])</f>
        <v>2</v>
      </c>
      <c r="C19" s="57">
        <f ca="1">SUMIFS(INDIRECT(C$6&amp;"[[durée en Hrs]:[durée en Hrs]]"),INDIRECT(C$6&amp;"[[machine]:[machine]]"),Data[[Machine]:[Machine]])</f>
        <v>0</v>
      </c>
      <c r="D19" s="57">
        <f ca="1">SUMIFS(INDIRECT(D$6&amp;"[[durée en Hrs]:[durée en Hrs]]"),INDIRECT(D$6&amp;"[[machine]:[machine]]"),Data[[Machine]:[Machine]])</f>
        <v>0</v>
      </c>
      <c r="E19" s="57">
        <f ca="1">SUMIFS(INDIRECT(E$6&amp;"[[durée en Hrs]:[durée en Hrs]]"),INDIRECT(E$6&amp;"[[machine]:[machine]]"),Data[[Machine]:[Machine]])</f>
        <v>0</v>
      </c>
      <c r="F19" s="57">
        <f ca="1">SUMIFS(INDIRECT(F$6&amp;"[[durée en Hrs]:[durée en Hrs]]"),INDIRECT(F$6&amp;"[[machine]:[machine]]"),Data[[Machine]:[Machine]])</f>
        <v>0</v>
      </c>
      <c r="G19" s="57">
        <f ca="1">SUMIFS(INDIRECT(G$6&amp;"[[durée en Hrs]:[durée en Hrs]]"),INDIRECT(G$6&amp;"[[machine]:[machine]]"),Data[[Machine]:[Machine]])</f>
        <v>0</v>
      </c>
      <c r="H19" s="57">
        <f ca="1">SUMIFS(INDIRECT(H$6&amp;"[[durée en Hrs]:[durée en Hrs]]"),INDIRECT(H$6&amp;"[[machine]:[machine]]"),Data[[Machine]:[Machine]])</f>
        <v>0</v>
      </c>
      <c r="I19" s="57">
        <f ca="1">SUMIFS(INDIRECT(I$6&amp;"[[durée en Hrs]:[durée en Hrs]]"),INDIRECT(I$6&amp;"[[machine]:[machine]]"),Data[[Machine]:[Machine]])</f>
        <v>0</v>
      </c>
      <c r="J19" s="57">
        <f ca="1">SUMIFS(INDIRECT(J$6&amp;"[[durée en Hrs]:[durée en Hrs]]"),INDIRECT(J$6&amp;"[[machine]:[machine]]"),Data[[Machine]:[Machine]])</f>
        <v>0</v>
      </c>
      <c r="K19" s="57">
        <f ca="1">SUMIFS(INDIRECT(K$6&amp;"[[durée en Hrs]:[durée en Hrs]]"),INDIRECT(K$6&amp;"[[machine]:[machine]]"),Data[[Machine]:[Machine]])</f>
        <v>0</v>
      </c>
      <c r="L19" s="57">
        <f ca="1">SUMIFS(INDIRECT(L$6&amp;"[[durée en Hrs]:[durée en Hrs]]"),INDIRECT(L$6&amp;"[[machine]:[machine]]"),Data[[Machine]:[Machine]])</f>
        <v>0</v>
      </c>
      <c r="M19" s="57">
        <f ca="1">SUMIFS(INDIRECT(M$6&amp;"[[durée en Hrs]:[durée en Hrs]]"),INDIRECT(M$6&amp;"[[machine]:[machine]]"),Data[[Machine]:[Machine]])</f>
        <v>0</v>
      </c>
      <c r="N19" s="58">
        <f ca="1">SUM(Data[[#This Row],[janv]:[decembre]])</f>
        <v>2</v>
      </c>
      <c r="P19" s="8"/>
    </row>
    <row r="20" spans="1:16" x14ac:dyDescent="0.3">
      <c r="A20" s="55" t="s">
        <v>30</v>
      </c>
      <c r="B20" s="57">
        <f ca="1">SUMIFS(INDIRECT(B$6&amp;"[[durée en Hrs]:[durée en Hrs]]"),INDIRECT(B$6&amp;"[[machine]:[machine]]"),Data[[Machine]:[Machine]])</f>
        <v>0.5</v>
      </c>
      <c r="C20" s="57">
        <f ca="1">SUMIFS(INDIRECT(C$6&amp;"[[durée en Hrs]:[durée en Hrs]]"),INDIRECT(C$6&amp;"[[machine]:[machine]]"),Data[[Machine]:[Machine]])</f>
        <v>1</v>
      </c>
      <c r="D20" s="57">
        <f ca="1">SUMIFS(INDIRECT(D$6&amp;"[[durée en Hrs]:[durée en Hrs]]"),INDIRECT(D$6&amp;"[[machine]:[machine]]"),Data[[Machine]:[Machine]])</f>
        <v>0</v>
      </c>
      <c r="E20" s="57">
        <f ca="1">SUMIFS(INDIRECT(E$6&amp;"[[durée en Hrs]:[durée en Hrs]]"),INDIRECT(E$6&amp;"[[machine]:[machine]]"),Data[[Machine]:[Machine]])</f>
        <v>0</v>
      </c>
      <c r="F20" s="57">
        <f ca="1">SUMIFS(INDIRECT(F$6&amp;"[[durée en Hrs]:[durée en Hrs]]"),INDIRECT(F$6&amp;"[[machine]:[machine]]"),Data[[Machine]:[Machine]])</f>
        <v>0</v>
      </c>
      <c r="G20" s="57">
        <f ca="1">SUMIFS(INDIRECT(G$6&amp;"[[durée en Hrs]:[durée en Hrs]]"),INDIRECT(G$6&amp;"[[machine]:[machine]]"),Data[[Machine]:[Machine]])</f>
        <v>0</v>
      </c>
      <c r="H20" s="57">
        <f ca="1">SUMIFS(INDIRECT(H$6&amp;"[[durée en Hrs]:[durée en Hrs]]"),INDIRECT(H$6&amp;"[[machine]:[machine]]"),Data[[Machine]:[Machine]])</f>
        <v>0</v>
      </c>
      <c r="I20" s="57">
        <f ca="1">SUMIFS(INDIRECT(I$6&amp;"[[durée en Hrs]:[durée en Hrs]]"),INDIRECT(I$6&amp;"[[machine]:[machine]]"),Data[[Machine]:[Machine]])</f>
        <v>0</v>
      </c>
      <c r="J20" s="57">
        <f ca="1">SUMIFS(INDIRECT(J$6&amp;"[[durée en Hrs]:[durée en Hrs]]"),INDIRECT(J$6&amp;"[[machine]:[machine]]"),Data[[Machine]:[Machine]])</f>
        <v>0</v>
      </c>
      <c r="K20" s="57">
        <f ca="1">SUMIFS(INDIRECT(K$6&amp;"[[durée en Hrs]:[durée en Hrs]]"),INDIRECT(K$6&amp;"[[machine]:[machine]]"),Data[[Machine]:[Machine]])</f>
        <v>0</v>
      </c>
      <c r="L20" s="57">
        <f ca="1">SUMIFS(INDIRECT(L$6&amp;"[[durée en Hrs]:[durée en Hrs]]"),INDIRECT(L$6&amp;"[[machine]:[machine]]"),Data[[Machine]:[Machine]])</f>
        <v>0</v>
      </c>
      <c r="M20" s="57">
        <f ca="1">SUMIFS(INDIRECT(M$6&amp;"[[durée en Hrs]:[durée en Hrs]]"),INDIRECT(M$6&amp;"[[machine]:[machine]]"),Data[[Machine]:[Machine]])</f>
        <v>0</v>
      </c>
      <c r="N20" s="58">
        <f ca="1">SUM(Data[[#This Row],[janv]:[decembre]])</f>
        <v>1.5</v>
      </c>
      <c r="P20" s="8"/>
    </row>
    <row r="21" spans="1:16" x14ac:dyDescent="0.3">
      <c r="A21" s="55" t="s">
        <v>31</v>
      </c>
      <c r="B21" s="57">
        <f ca="1">SUMIFS(INDIRECT(B$6&amp;"[[durée en Hrs]:[durée en Hrs]]"),INDIRECT(B$6&amp;"[[machine]:[machine]]"),Data[[Machine]:[Machine]])</f>
        <v>0</v>
      </c>
      <c r="C21" s="57">
        <f ca="1">SUMIFS(INDIRECT(C$6&amp;"[[durée en Hrs]:[durée en Hrs]]"),INDIRECT(C$6&amp;"[[machine]:[machine]]"),Data[[Machine]:[Machine]])</f>
        <v>2</v>
      </c>
      <c r="D21" s="57">
        <f ca="1">SUMIFS(INDIRECT(D$6&amp;"[[durée en Hrs]:[durée en Hrs]]"),INDIRECT(D$6&amp;"[[machine]:[machine]]"),Data[[Machine]:[Machine]])</f>
        <v>0</v>
      </c>
      <c r="E21" s="57">
        <f ca="1">SUMIFS(INDIRECT(E$6&amp;"[[durée en Hrs]:[durée en Hrs]]"),INDIRECT(E$6&amp;"[[machine]:[machine]]"),Data[[Machine]:[Machine]])</f>
        <v>0</v>
      </c>
      <c r="F21" s="57">
        <f ca="1">SUMIFS(INDIRECT(F$6&amp;"[[durée en Hrs]:[durée en Hrs]]"),INDIRECT(F$6&amp;"[[machine]:[machine]]"),Data[[Machine]:[Machine]])</f>
        <v>0</v>
      </c>
      <c r="G21" s="57">
        <f ca="1">SUMIFS(INDIRECT(G$6&amp;"[[durée en Hrs]:[durée en Hrs]]"),INDIRECT(G$6&amp;"[[machine]:[machine]]"),Data[[Machine]:[Machine]])</f>
        <v>0</v>
      </c>
      <c r="H21" s="57">
        <f ca="1">SUMIFS(INDIRECT(H$6&amp;"[[durée en Hrs]:[durée en Hrs]]"),INDIRECT(H$6&amp;"[[machine]:[machine]]"),Data[[Machine]:[Machine]])</f>
        <v>0</v>
      </c>
      <c r="I21" s="57">
        <f ca="1">SUMIFS(INDIRECT(I$6&amp;"[[durée en Hrs]:[durée en Hrs]]"),INDIRECT(I$6&amp;"[[machine]:[machine]]"),Data[[Machine]:[Machine]])</f>
        <v>0</v>
      </c>
      <c r="J21" s="57">
        <f ca="1">SUMIFS(INDIRECT(J$6&amp;"[[durée en Hrs]:[durée en Hrs]]"),INDIRECT(J$6&amp;"[[machine]:[machine]]"),Data[[Machine]:[Machine]])</f>
        <v>0</v>
      </c>
      <c r="K21" s="57">
        <f ca="1">SUMIFS(INDIRECT(K$6&amp;"[[durée en Hrs]:[durée en Hrs]]"),INDIRECT(K$6&amp;"[[machine]:[machine]]"),Data[[Machine]:[Machine]])</f>
        <v>0</v>
      </c>
      <c r="L21" s="57">
        <f ca="1">SUMIFS(INDIRECT(L$6&amp;"[[durée en Hrs]:[durée en Hrs]]"),INDIRECT(L$6&amp;"[[machine]:[machine]]"),Data[[Machine]:[Machine]])</f>
        <v>0</v>
      </c>
      <c r="M21" s="57">
        <f ca="1">SUMIFS(INDIRECT(M$6&amp;"[[durée en Hrs]:[durée en Hrs]]"),INDIRECT(M$6&amp;"[[machine]:[machine]]"),Data[[Machine]:[Machine]])</f>
        <v>0</v>
      </c>
      <c r="N21" s="58">
        <f ca="1">SUM(Data[[#This Row],[janv]:[decembre]])</f>
        <v>2</v>
      </c>
      <c r="P21" s="8"/>
    </row>
    <row r="22" spans="1:16" x14ac:dyDescent="0.3">
      <c r="A22" s="55" t="s">
        <v>32</v>
      </c>
      <c r="B22" s="57">
        <f ca="1">SUMIFS(INDIRECT(B$6&amp;"[[durée en Hrs]:[durée en Hrs]]"),INDIRECT(B$6&amp;"[[machine]:[machine]]"),Data[[Machine]:[Machine]])</f>
        <v>0</v>
      </c>
      <c r="C22" s="57">
        <f ca="1">SUMIFS(INDIRECT(C$6&amp;"[[durée en Hrs]:[durée en Hrs]]"),INDIRECT(C$6&amp;"[[machine]:[machine]]"),Data[[Machine]:[Machine]])</f>
        <v>0</v>
      </c>
      <c r="D22" s="57">
        <f ca="1">SUMIFS(INDIRECT(D$6&amp;"[[durée en Hrs]:[durée en Hrs]]"),INDIRECT(D$6&amp;"[[machine]:[machine]]"),Data[[Machine]:[Machine]])</f>
        <v>0</v>
      </c>
      <c r="E22" s="57">
        <f ca="1">SUMIFS(INDIRECT(E$6&amp;"[[durée en Hrs]:[durée en Hrs]]"),INDIRECT(E$6&amp;"[[machine]:[machine]]"),Data[[Machine]:[Machine]])</f>
        <v>0</v>
      </c>
      <c r="F22" s="57">
        <f ca="1">SUMIFS(INDIRECT(F$6&amp;"[[durée en Hrs]:[durée en Hrs]]"),INDIRECT(F$6&amp;"[[machine]:[machine]]"),Data[[Machine]:[Machine]])</f>
        <v>0</v>
      </c>
      <c r="G22" s="57">
        <f ca="1">SUMIFS(INDIRECT(G$6&amp;"[[durée en Hrs]:[durée en Hrs]]"),INDIRECT(G$6&amp;"[[machine]:[machine]]"),Data[[Machine]:[Machine]])</f>
        <v>0</v>
      </c>
      <c r="H22" s="57">
        <f ca="1">SUMIFS(INDIRECT(H$6&amp;"[[durée en Hrs]:[durée en Hrs]]"),INDIRECT(H$6&amp;"[[machine]:[machine]]"),Data[[Machine]:[Machine]])</f>
        <v>0</v>
      </c>
      <c r="I22" s="57">
        <f ca="1">SUMIFS(INDIRECT(I$6&amp;"[[durée en Hrs]:[durée en Hrs]]"),INDIRECT(I$6&amp;"[[machine]:[machine]]"),Data[[Machine]:[Machine]])</f>
        <v>0</v>
      </c>
      <c r="J22" s="57">
        <f ca="1">SUMIFS(INDIRECT(J$6&amp;"[[durée en Hrs]:[durée en Hrs]]"),INDIRECT(J$6&amp;"[[machine]:[machine]]"),Data[[Machine]:[Machine]])</f>
        <v>0</v>
      </c>
      <c r="K22" s="57">
        <f ca="1">SUMIFS(INDIRECT(K$6&amp;"[[durée en Hrs]:[durée en Hrs]]"),INDIRECT(K$6&amp;"[[machine]:[machine]]"),Data[[Machine]:[Machine]])</f>
        <v>0</v>
      </c>
      <c r="L22" s="57">
        <f ca="1">SUMIFS(INDIRECT(L$6&amp;"[[durée en Hrs]:[durée en Hrs]]"),INDIRECT(L$6&amp;"[[machine]:[machine]]"),Data[[Machine]:[Machine]])</f>
        <v>0</v>
      </c>
      <c r="M22" s="57">
        <f ca="1">SUMIFS(INDIRECT(M$6&amp;"[[durée en Hrs]:[durée en Hrs]]"),INDIRECT(M$6&amp;"[[machine]:[machine]]"),Data[[Machine]:[Machine]])</f>
        <v>0</v>
      </c>
      <c r="N22" s="58">
        <f ca="1">SUM(Data[[#This Row],[janv]:[decembre]])</f>
        <v>0</v>
      </c>
      <c r="P22" s="8"/>
    </row>
    <row r="23" spans="1:16" x14ac:dyDescent="0.3">
      <c r="F23" s="8"/>
      <c r="G23" s="8"/>
      <c r="H23" s="8"/>
      <c r="I23" s="8"/>
      <c r="J23" s="8"/>
      <c r="K23" s="8"/>
      <c r="L23" s="8"/>
      <c r="M23" s="8"/>
      <c r="N23" s="8"/>
      <c r="O23" s="13"/>
      <c r="P23" s="8"/>
    </row>
    <row r="24" spans="1:16" x14ac:dyDescent="0.3">
      <c r="F24" s="8"/>
      <c r="G24" s="8"/>
      <c r="H24" s="8"/>
      <c r="I24" s="8"/>
      <c r="J24" s="8"/>
      <c r="K24" s="8"/>
      <c r="L24" s="8"/>
      <c r="M24" s="8"/>
      <c r="N24" s="8"/>
      <c r="O24" s="13"/>
      <c r="P24" s="8"/>
    </row>
    <row r="25" spans="1:16" x14ac:dyDescent="0.3">
      <c r="F25" s="8"/>
      <c r="G25" s="8"/>
      <c r="H25" s="8"/>
      <c r="I25" s="8"/>
      <c r="J25" s="8"/>
      <c r="K25" s="8"/>
      <c r="L25" s="8"/>
      <c r="M25" s="8"/>
      <c r="N25" s="8"/>
      <c r="O25" s="13"/>
      <c r="P25" s="8"/>
    </row>
    <row r="26" spans="1:16" x14ac:dyDescent="0.3">
      <c r="F26" s="8"/>
      <c r="G26" s="8"/>
      <c r="H26" s="8"/>
      <c r="I26" s="8"/>
      <c r="J26" s="8"/>
      <c r="K26" s="8"/>
      <c r="L26" s="8"/>
      <c r="M26" s="8"/>
      <c r="N26" s="8"/>
      <c r="O26" s="13"/>
      <c r="P26" s="8"/>
    </row>
    <row r="27" spans="1:16" x14ac:dyDescent="0.3"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</row>
    <row r="28" spans="1:16" x14ac:dyDescent="0.3"/>
    <row r="29" spans="1:16" ht="15" thickBot="1" x14ac:dyDescent="0.35"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</row>
    <row r="30" spans="1:16" ht="15" thickBot="1" x14ac:dyDescent="0.35">
      <c r="A30" s="14" t="s">
        <v>44</v>
      </c>
      <c r="B30" s="15">
        <f>SUM(JANV!F39)</f>
        <v>99.176954732510296</v>
      </c>
      <c r="C30" s="16">
        <f>SUM(FEV!G39)</f>
        <v>97.52066115702479</v>
      </c>
      <c r="D30" s="16">
        <f>SUM(MARS!G39)</f>
        <v>100</v>
      </c>
      <c r="E30" s="16">
        <f>SUM(AVRIL!G39)</f>
        <v>100</v>
      </c>
      <c r="F30" s="16">
        <f>SUM(MAI!H39)</f>
        <v>100</v>
      </c>
      <c r="G30" s="16">
        <f>SUM(JUIN!G39)</f>
        <v>100</v>
      </c>
      <c r="H30" s="16">
        <f>SUM(JUILLET!H39)</f>
        <v>100</v>
      </c>
      <c r="I30" s="16">
        <f>SUM(AOUT!G39)</f>
        <v>100</v>
      </c>
      <c r="J30" s="16">
        <f>SUM(SEPTEMBRE!G39)</f>
        <v>100</v>
      </c>
      <c r="K30" s="16">
        <f>SUM(OCTOBRE!G39)</f>
        <v>100</v>
      </c>
      <c r="L30" s="16">
        <f>SUM(NOVEMBRE!G39)</f>
        <v>100</v>
      </c>
      <c r="M30" s="17">
        <f>SUM(DECEMBRE!G39)</f>
        <v>100</v>
      </c>
      <c r="N30" s="10"/>
      <c r="O30" s="10"/>
    </row>
    <row r="31" spans="1:16" x14ac:dyDescent="0.3">
      <c r="B31" s="11"/>
    </row>
    <row r="32" spans="1:16" x14ac:dyDescent="0.3"/>
    <row r="33" spans="1:15" x14ac:dyDescent="0.3">
      <c r="C33" s="12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</row>
    <row r="34" spans="1:15" x14ac:dyDescent="0.3">
      <c r="A34" s="7" t="s">
        <v>67</v>
      </c>
      <c r="C34" s="7">
        <v>1234</v>
      </c>
    </row>
    <row r="35" spans="1:15" x14ac:dyDescent="0.3"/>
    <row r="36" spans="1:15" x14ac:dyDescent="0.3"/>
    <row r="37" spans="1:15" x14ac:dyDescent="0.3"/>
    <row r="38" spans="1:15" x14ac:dyDescent="0.3"/>
    <row r="39" spans="1:15" x14ac:dyDescent="0.3"/>
  </sheetData>
  <sheetProtection selectLockedCells="1" autoFilter="0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Feuil13">
    <pageSetUpPr fitToPage="1"/>
  </sheetPr>
  <dimension ref="D75:F78"/>
  <sheetViews>
    <sheetView zoomScale="80" zoomScaleNormal="80" zoomScalePageLayoutView="30" workbookViewId="0">
      <selection activeCell="W87" sqref="W87"/>
    </sheetView>
  </sheetViews>
  <sheetFormatPr baseColWidth="10" defaultRowHeight="14.4" x14ac:dyDescent="0.3"/>
  <cols>
    <col min="4" max="4" width="15" customWidth="1"/>
  </cols>
  <sheetData>
    <row r="75" spans="4:6" ht="21" x14ac:dyDescent="0.4">
      <c r="F75" s="22" t="s">
        <v>45</v>
      </c>
    </row>
    <row r="78" spans="4:6" ht="15.6" x14ac:dyDescent="0.3">
      <c r="D78" s="21"/>
    </row>
  </sheetData>
  <sheetProtection selectLockedCells="1" autoFilter="0"/>
  <pageMargins left="0.27514880952380955" right="0.20833333333333334" top="0.22395833333333334" bottom="0.75" header="0.3" footer="0.3"/>
  <pageSetup paperSize="9" scale="42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D00-000000000000}">
          <x14:formula1>
            <xm:f>DATA!$A$7:$A$26</xm:f>
          </x14:formula1>
          <xm:sqref>D78</xm:sqref>
        </x14:dataValidation>
      </x14:dataValidations>
    </ext>
    <ext xmlns:x15="http://schemas.microsoft.com/office/spreadsheetml/2010/11/main" uri="{3A4CF648-6AED-40f4-86FF-DC5316D8AED3}">
      <x14:slicerList xmlns:x14="http://schemas.microsoft.com/office/spreadsheetml/2009/9/main">
        <x14:slicer r:id="rId3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14</vt:i4>
      </vt:variant>
      <vt:variant>
        <vt:lpstr>Plages nommées</vt:lpstr>
      </vt:variant>
      <vt:variant>
        <vt:i4>12</vt:i4>
      </vt:variant>
    </vt:vector>
  </HeadingPairs>
  <TitlesOfParts>
    <vt:vector size="26" baseType="lpstr">
      <vt:lpstr>JANV</vt:lpstr>
      <vt:lpstr>FEV</vt:lpstr>
      <vt:lpstr>MARS</vt:lpstr>
      <vt:lpstr>AVRIL</vt:lpstr>
      <vt:lpstr>MAI</vt:lpstr>
      <vt:lpstr>JUIN</vt:lpstr>
      <vt:lpstr>JUILLET</vt:lpstr>
      <vt:lpstr>AOUT</vt:lpstr>
      <vt:lpstr>SEPTEMBRE</vt:lpstr>
      <vt:lpstr>OCTOBRE</vt:lpstr>
      <vt:lpstr>NOVEMBRE</vt:lpstr>
      <vt:lpstr>DECEMBRE</vt:lpstr>
      <vt:lpstr>DATA</vt:lpstr>
      <vt:lpstr>Synthese</vt:lpstr>
      <vt:lpstr>AOUT!Zone_d_impression</vt:lpstr>
      <vt:lpstr>AVRIL!Zone_d_impression</vt:lpstr>
      <vt:lpstr>DECEMBRE!Zone_d_impression</vt:lpstr>
      <vt:lpstr>FEV!Zone_d_impression</vt:lpstr>
      <vt:lpstr>JANV!Zone_d_impression</vt:lpstr>
      <vt:lpstr>JUILLET!Zone_d_impression</vt:lpstr>
      <vt:lpstr>JUIN!Zone_d_impression</vt:lpstr>
      <vt:lpstr>MAI!Zone_d_impression</vt:lpstr>
      <vt:lpstr>MARS!Zone_d_impression</vt:lpstr>
      <vt:lpstr>NOVEMBRE!Zone_d_impression</vt:lpstr>
      <vt:lpstr>OCTOBRE!Zone_d_impression</vt:lpstr>
      <vt:lpstr>SEPTEMBRE!Zone_d_impression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JoDan</cp:lastModifiedBy>
  <cp:lastPrinted>2021-09-18T06:36:28Z</cp:lastPrinted>
  <dcterms:created xsi:type="dcterms:W3CDTF">2019-10-23T08:34:36Z</dcterms:created>
  <dcterms:modified xsi:type="dcterms:W3CDTF">2022-01-29T11:21:21Z</dcterms:modified>
</cp:coreProperties>
</file>