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C21291F-5473-41D7-AE08-E582BEAD33E3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Base" sheetId="4" r:id="rId1"/>
    <sheet name="Mois" sheetId="5" r:id="rId2"/>
  </sheets>
  <definedNames>
    <definedName name="Année">#REF!</definedName>
    <definedName name="IMAG">#REF!</definedName>
    <definedName name="Listeannée">#REF!</definedName>
    <definedName name="Listemois">#REF!</definedName>
    <definedName name="Mois">#REF!</definedName>
    <definedName name="Semain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H3" i="4" l="1"/>
  <c r="Q10" i="4"/>
  <c r="Q13" i="4"/>
  <c r="Q16" i="4"/>
  <c r="Q19" i="4"/>
  <c r="R19" i="4" s="1"/>
  <c r="S19" i="4" s="1"/>
  <c r="T19" i="4" s="1"/>
  <c r="Q22" i="4"/>
  <c r="Q25" i="4"/>
  <c r="Q28" i="4"/>
  <c r="Q31" i="4"/>
  <c r="R31" i="4" s="1"/>
  <c r="S31" i="4" s="1"/>
  <c r="T31" i="4" s="1"/>
  <c r="Q34" i="4"/>
  <c r="Q37" i="4"/>
  <c r="O3" i="4"/>
  <c r="Q5" i="4" s="1"/>
  <c r="R37" i="4"/>
  <c r="S37" i="4" s="1"/>
  <c r="T37" i="4" s="1"/>
  <c r="R34" i="4"/>
  <c r="S34" i="4" s="1"/>
  <c r="T34" i="4" s="1"/>
  <c r="R28" i="4"/>
  <c r="S28" i="4" s="1"/>
  <c r="T28" i="4" s="1"/>
  <c r="R25" i="4"/>
  <c r="S25" i="4" s="1"/>
  <c r="T25" i="4" s="1"/>
  <c r="R22" i="4"/>
  <c r="S22" i="4" s="1"/>
  <c r="T22" i="4" s="1"/>
  <c r="R16" i="4"/>
  <c r="S16" i="4" s="1"/>
  <c r="T16" i="4" s="1"/>
  <c r="R13" i="4"/>
  <c r="S13" i="4" s="1"/>
  <c r="T13" i="4" s="1"/>
  <c r="R10" i="4"/>
  <c r="S10" i="4" s="1"/>
  <c r="T10" i="4" s="1"/>
  <c r="Q7" i="4"/>
  <c r="R7" i="4" s="1"/>
  <c r="S7" i="4" s="1"/>
  <c r="T7" i="4" s="1"/>
  <c r="Q4" i="4"/>
  <c r="R4" i="4" s="1"/>
  <c r="S4" i="4" s="1"/>
  <c r="T4" i="4" s="1"/>
  <c r="S5" i="4" l="1"/>
  <c r="R5" i="4"/>
  <c r="P5" i="4"/>
  <c r="T5" i="4"/>
  <c r="O6" i="4"/>
  <c r="I3" i="4"/>
  <c r="D13" i="4"/>
  <c r="D5" i="4"/>
  <c r="E6" i="4" s="1"/>
  <c r="R8" i="4" l="1"/>
  <c r="Q8" i="4"/>
  <c r="T8" i="4"/>
  <c r="P8" i="4"/>
  <c r="S8" i="4"/>
  <c r="O9" i="4"/>
  <c r="J3" i="4"/>
  <c r="H4" i="4"/>
  <c r="L3" i="4"/>
  <c r="F8" i="4"/>
  <c r="K3" i="4" l="1"/>
  <c r="Q11" i="4"/>
  <c r="T11" i="4"/>
  <c r="P11" i="4"/>
  <c r="S11" i="4"/>
  <c r="R11" i="4"/>
  <c r="O12" i="4"/>
  <c r="M3" i="4"/>
  <c r="I4" i="4"/>
  <c r="H5" i="4" s="1"/>
  <c r="L4" i="4"/>
  <c r="E10" i="4"/>
  <c r="E11" i="4" s="1"/>
  <c r="J4" i="4" l="1"/>
  <c r="T14" i="4"/>
  <c r="P14" i="4"/>
  <c r="S14" i="4"/>
  <c r="R14" i="4"/>
  <c r="Q14" i="4"/>
  <c r="O15" i="4"/>
  <c r="M4" i="4"/>
  <c r="I5" i="4"/>
  <c r="H6" i="4" s="1"/>
  <c r="L5" i="4"/>
  <c r="J6" i="4" l="1"/>
  <c r="J5" i="4"/>
  <c r="K5" i="4" s="1"/>
  <c r="K4" i="4"/>
  <c r="S17" i="4"/>
  <c r="R17" i="4"/>
  <c r="Q17" i="4"/>
  <c r="T17" i="4"/>
  <c r="P17" i="4"/>
  <c r="O18" i="4"/>
  <c r="M5" i="4"/>
  <c r="I6" i="4"/>
  <c r="H7" i="4" s="1"/>
  <c r="L6" i="4"/>
  <c r="R20" i="4" l="1"/>
  <c r="Q20" i="4"/>
  <c r="T20" i="4"/>
  <c r="P20" i="4"/>
  <c r="S20" i="4"/>
  <c r="O21" i="4"/>
  <c r="M6" i="4"/>
  <c r="I7" i="4"/>
  <c r="H8" i="4" s="1"/>
  <c r="L7" i="4"/>
  <c r="J8" i="4" l="1"/>
  <c r="J7" i="4"/>
  <c r="K6" i="4"/>
  <c r="Q23" i="4"/>
  <c r="T23" i="4"/>
  <c r="P23" i="4"/>
  <c r="S23" i="4"/>
  <c r="R23" i="4"/>
  <c r="O24" i="4"/>
  <c r="K7" i="4"/>
  <c r="M7" i="4"/>
  <c r="I8" i="4"/>
  <c r="H9" i="4" s="1"/>
  <c r="L8" i="4"/>
  <c r="T26" i="4" l="1"/>
  <c r="P26" i="4"/>
  <c r="S26" i="4"/>
  <c r="R26" i="4"/>
  <c r="Q26" i="4"/>
  <c r="O27" i="4"/>
  <c r="K8" i="4"/>
  <c r="M8" i="4"/>
  <c r="I9" i="4"/>
  <c r="H10" i="4" s="1"/>
  <c r="L9" i="4"/>
  <c r="J9" i="4" l="1"/>
  <c r="S29" i="4"/>
  <c r="R29" i="4"/>
  <c r="Q29" i="4"/>
  <c r="T29" i="4"/>
  <c r="P29" i="4"/>
  <c r="O30" i="4"/>
  <c r="M9" i="4"/>
  <c r="K9" i="4"/>
  <c r="I10" i="4"/>
  <c r="H11" i="4" s="1"/>
  <c r="L10" i="4"/>
  <c r="J10" i="4" l="1"/>
  <c r="R32" i="4"/>
  <c r="Q32" i="4"/>
  <c r="T32" i="4"/>
  <c r="P32" i="4"/>
  <c r="S32" i="4"/>
  <c r="O33" i="4"/>
  <c r="K10" i="4"/>
  <c r="M10" i="4"/>
  <c r="I11" i="4"/>
  <c r="H12" i="4" s="1"/>
  <c r="L11" i="4"/>
  <c r="J11" i="4" l="1"/>
  <c r="Q35" i="4"/>
  <c r="T35" i="4"/>
  <c r="P35" i="4"/>
  <c r="S35" i="4"/>
  <c r="R35" i="4"/>
  <c r="O36" i="4"/>
  <c r="M11" i="4"/>
  <c r="K11" i="4"/>
  <c r="I12" i="4"/>
  <c r="H13" i="4" s="1"/>
  <c r="L12" i="4"/>
  <c r="J12" i="4" l="1"/>
  <c r="T38" i="4"/>
  <c r="P38" i="4"/>
  <c r="S38" i="4"/>
  <c r="R38" i="4"/>
  <c r="Q38" i="4"/>
  <c r="M12" i="4"/>
  <c r="K12" i="4"/>
  <c r="I13" i="4"/>
  <c r="H14" i="4" s="1"/>
  <c r="L13" i="4"/>
  <c r="J13" i="4" l="1"/>
  <c r="K13" i="4"/>
  <c r="M13" i="4"/>
  <c r="I14" i="4"/>
  <c r="H15" i="4" s="1"/>
  <c r="L14" i="4"/>
  <c r="J14" i="4" l="1"/>
  <c r="K14" i="4" s="1"/>
  <c r="M14" i="4"/>
  <c r="I15" i="4"/>
  <c r="H16" i="4" s="1"/>
  <c r="L15" i="4"/>
  <c r="J15" i="4" l="1"/>
  <c r="K15" i="4" s="1"/>
  <c r="M15" i="4"/>
  <c r="I16" i="4"/>
  <c r="H17" i="4" s="1"/>
  <c r="L16" i="4"/>
  <c r="J16" i="4" l="1"/>
  <c r="K16" i="4" s="1"/>
  <c r="M16" i="4"/>
  <c r="I17" i="4"/>
  <c r="H18" i="4" s="1"/>
  <c r="L17" i="4"/>
  <c r="J17" i="4" l="1"/>
  <c r="K17" i="4" s="1"/>
  <c r="M17" i="4"/>
  <c r="I18" i="4"/>
  <c r="H19" i="4" s="1"/>
  <c r="L18" i="4"/>
  <c r="J18" i="4" l="1"/>
  <c r="K18" i="4" s="1"/>
  <c r="M18" i="4"/>
  <c r="I19" i="4"/>
  <c r="H20" i="4" s="1"/>
  <c r="L19" i="4"/>
  <c r="J19" i="4" l="1"/>
  <c r="K19" i="4" s="1"/>
  <c r="M19" i="4"/>
  <c r="I20" i="4"/>
  <c r="H21" i="4" s="1"/>
  <c r="L20" i="4"/>
  <c r="J20" i="4" l="1"/>
  <c r="K20" i="4" s="1"/>
  <c r="M20" i="4"/>
  <c r="I21" i="4"/>
  <c r="H22" i="4" s="1"/>
  <c r="L21" i="4"/>
  <c r="J21" i="4" l="1"/>
  <c r="K21" i="4" s="1"/>
  <c r="M21" i="4"/>
  <c r="I22" i="4"/>
  <c r="H23" i="4" s="1"/>
  <c r="L22" i="4"/>
  <c r="J22" i="4" l="1"/>
  <c r="M22" i="4"/>
  <c r="K22" i="4"/>
  <c r="I23" i="4"/>
  <c r="H24" i="4" s="1"/>
  <c r="L23" i="4"/>
  <c r="J23" i="4" l="1"/>
  <c r="M23" i="4"/>
  <c r="K23" i="4"/>
  <c r="I24" i="4"/>
  <c r="H25" i="4" s="1"/>
  <c r="L24" i="4"/>
  <c r="J24" i="4" l="1"/>
  <c r="K24" i="4" s="1"/>
  <c r="M24" i="4"/>
  <c r="I25" i="4"/>
  <c r="H26" i="4" s="1"/>
  <c r="L25" i="4"/>
  <c r="J25" i="4" l="1"/>
  <c r="K25" i="4" s="1"/>
  <c r="M25" i="4"/>
  <c r="I26" i="4"/>
  <c r="H27" i="4" s="1"/>
  <c r="L26" i="4"/>
  <c r="J26" i="4" l="1"/>
  <c r="M26" i="4"/>
  <c r="K26" i="4"/>
  <c r="I27" i="4"/>
  <c r="H28" i="4" s="1"/>
  <c r="L27" i="4"/>
  <c r="J27" i="4" l="1"/>
  <c r="K27" i="4" s="1"/>
  <c r="M27" i="4"/>
  <c r="I28" i="4"/>
  <c r="H29" i="4" s="1"/>
  <c r="L28" i="4"/>
  <c r="J28" i="4" l="1"/>
  <c r="K28" i="4" s="1"/>
  <c r="M28" i="4"/>
  <c r="I29" i="4"/>
  <c r="H30" i="4" s="1"/>
  <c r="L29" i="4"/>
  <c r="J29" i="4" l="1"/>
  <c r="K29" i="4" s="1"/>
  <c r="M29" i="4"/>
  <c r="I30" i="4"/>
  <c r="H31" i="4" s="1"/>
  <c r="L30" i="4"/>
  <c r="J30" i="4" l="1"/>
  <c r="M30" i="4"/>
  <c r="K30" i="4"/>
  <c r="I31" i="4"/>
  <c r="H32" i="4" s="1"/>
  <c r="L31" i="4"/>
  <c r="J31" i="4" l="1"/>
  <c r="K31" i="4" s="1"/>
  <c r="M31" i="4"/>
  <c r="I32" i="4"/>
  <c r="H33" i="4" s="1"/>
  <c r="L32" i="4"/>
  <c r="J32" i="4" l="1"/>
  <c r="K32" i="4" s="1"/>
  <c r="M32" i="4"/>
  <c r="I33" i="4"/>
  <c r="H34" i="4" s="1"/>
  <c r="L33" i="4"/>
  <c r="J33" i="4" l="1"/>
  <c r="M33" i="4"/>
  <c r="K33" i="4"/>
  <c r="I34" i="4"/>
  <c r="H35" i="4" s="1"/>
  <c r="L34" i="4"/>
  <c r="J34" i="4" l="1"/>
  <c r="K34" i="4" s="1"/>
  <c r="M34" i="4"/>
  <c r="I35" i="4"/>
  <c r="H36" i="4" s="1"/>
  <c r="L35" i="4"/>
  <c r="J35" i="4" l="1"/>
  <c r="M35" i="4"/>
  <c r="K35" i="4"/>
  <c r="I36" i="4"/>
  <c r="H37" i="4" s="1"/>
  <c r="L36" i="4"/>
  <c r="J36" i="4" l="1"/>
  <c r="K36" i="4" s="1"/>
  <c r="M36" i="4"/>
  <c r="I37" i="4"/>
  <c r="H38" i="4" s="1"/>
  <c r="L37" i="4"/>
  <c r="J37" i="4" l="1"/>
  <c r="M37" i="4"/>
  <c r="K37" i="4"/>
  <c r="I38" i="4"/>
  <c r="H39" i="4" s="1"/>
  <c r="L38" i="4"/>
  <c r="J38" i="4" l="1"/>
  <c r="K38" i="4" s="1"/>
  <c r="M38" i="4"/>
  <c r="I39" i="4"/>
  <c r="H40" i="4" s="1"/>
  <c r="L39" i="4"/>
  <c r="J39" i="4" l="1"/>
  <c r="M39" i="4"/>
  <c r="K39" i="4"/>
  <c r="I40" i="4"/>
  <c r="H41" i="4" s="1"/>
  <c r="L40" i="4"/>
  <c r="J40" i="4" l="1"/>
  <c r="K40" i="4"/>
  <c r="M40" i="4"/>
  <c r="I41" i="4"/>
  <c r="H42" i="4" s="1"/>
  <c r="L41" i="4"/>
  <c r="J41" i="4" l="1"/>
  <c r="M41" i="4"/>
  <c r="K41" i="4"/>
  <c r="I42" i="4"/>
  <c r="H43" i="4" s="1"/>
  <c r="L42" i="4"/>
  <c r="J42" i="4" l="1"/>
  <c r="K42" i="4" s="1"/>
  <c r="M42" i="4"/>
  <c r="I43" i="4"/>
  <c r="H44" i="4" s="1"/>
  <c r="L43" i="4"/>
  <c r="J43" i="4" l="1"/>
  <c r="M43" i="4"/>
  <c r="K43" i="4"/>
  <c r="I44" i="4"/>
  <c r="H45" i="4" s="1"/>
  <c r="L44" i="4"/>
  <c r="J44" i="4" l="1"/>
  <c r="K44" i="4" s="1"/>
  <c r="M44" i="4"/>
  <c r="I45" i="4"/>
  <c r="H46" i="4" s="1"/>
  <c r="L45" i="4"/>
  <c r="J45" i="4" l="1"/>
  <c r="M45" i="4"/>
  <c r="K45" i="4"/>
  <c r="I46" i="4"/>
  <c r="H47" i="4" s="1"/>
  <c r="L46" i="4"/>
  <c r="J46" i="4" l="1"/>
  <c r="M46" i="4"/>
  <c r="K46" i="4"/>
  <c r="I47" i="4"/>
  <c r="H48" i="4" s="1"/>
  <c r="L47" i="4"/>
  <c r="J47" i="4" l="1"/>
  <c r="K47" i="4" s="1"/>
  <c r="M47" i="4"/>
  <c r="I48" i="4"/>
  <c r="H49" i="4" s="1"/>
  <c r="L48" i="4"/>
  <c r="J48" i="4" l="1"/>
  <c r="M48" i="4"/>
  <c r="K48" i="4"/>
  <c r="I49" i="4"/>
  <c r="H50" i="4" s="1"/>
  <c r="L49" i="4"/>
  <c r="J49" i="4" l="1"/>
  <c r="K49" i="4" s="1"/>
  <c r="M49" i="4"/>
  <c r="I50" i="4"/>
  <c r="H51" i="4" s="1"/>
  <c r="L50" i="4"/>
  <c r="J50" i="4" l="1"/>
  <c r="M50" i="4"/>
  <c r="K50" i="4"/>
  <c r="I51" i="4"/>
  <c r="H52" i="4" s="1"/>
  <c r="L51" i="4"/>
  <c r="J51" i="4" l="1"/>
  <c r="K51" i="4" s="1"/>
  <c r="M51" i="4"/>
  <c r="I52" i="4"/>
  <c r="H53" i="4" s="1"/>
  <c r="L52" i="4"/>
  <c r="J52" i="4" l="1"/>
  <c r="M52" i="4"/>
  <c r="K52" i="4"/>
  <c r="I53" i="4"/>
  <c r="H54" i="4" s="1"/>
  <c r="L53" i="4"/>
  <c r="J53" i="4" l="1"/>
  <c r="K53" i="4" s="1"/>
  <c r="M53" i="4"/>
  <c r="I54" i="4"/>
  <c r="H55" i="4" s="1"/>
  <c r="L54" i="4"/>
  <c r="J54" i="4" l="1"/>
  <c r="M54" i="4"/>
  <c r="K54" i="4"/>
  <c r="I55" i="4"/>
  <c r="J55" i="4" s="1"/>
  <c r="L55" i="4"/>
  <c r="E4" i="5" s="1"/>
  <c r="E3" i="5" l="1"/>
  <c r="G7" i="5" s="1"/>
  <c r="H7" i="5" s="1"/>
  <c r="I7" i="5" s="1"/>
  <c r="J7" i="5" s="1"/>
  <c r="K7" i="5" s="1"/>
  <c r="L7" i="5" s="1"/>
  <c r="M7" i="5" s="1"/>
  <c r="N7" i="5" s="1"/>
  <c r="O7" i="5" s="1"/>
  <c r="P7" i="5" s="1"/>
  <c r="Q7" i="5" s="1"/>
  <c r="R7" i="5" s="1"/>
  <c r="S7" i="5" s="1"/>
  <c r="T7" i="5" s="1"/>
  <c r="U7" i="5" s="1"/>
  <c r="V7" i="5" s="1"/>
  <c r="W7" i="5" s="1"/>
  <c r="X7" i="5" s="1"/>
  <c r="Y7" i="5" s="1"/>
  <c r="Z7" i="5" s="1"/>
  <c r="AA7" i="5" s="1"/>
  <c r="AB7" i="5" s="1"/>
  <c r="AC7" i="5" s="1"/>
  <c r="AD7" i="5" s="1"/>
  <c r="AE7" i="5" s="1"/>
  <c r="AF7" i="5" s="1"/>
  <c r="AG7" i="5" s="1"/>
  <c r="AH7" i="5" s="1"/>
  <c r="AI7" i="5" s="1"/>
  <c r="AJ7" i="5" s="1"/>
  <c r="AK7" i="5" s="1"/>
  <c r="AL7" i="5" s="1"/>
  <c r="AM7" i="5" s="1"/>
  <c r="AN7" i="5" s="1"/>
  <c r="AO7" i="5" s="1"/>
  <c r="AP7" i="5" s="1"/>
  <c r="AQ7" i="5" s="1"/>
  <c r="AR7" i="5" s="1"/>
  <c r="AS7" i="5" s="1"/>
  <c r="AT7" i="5" s="1"/>
  <c r="AU7" i="5" s="1"/>
  <c r="AV7" i="5" s="1"/>
  <c r="M55" i="4"/>
  <c r="K55" i="4" l="1"/>
  <c r="T9" i="4" s="1"/>
  <c r="P3" i="4"/>
  <c r="R3" i="4"/>
  <c r="Q3" i="4"/>
  <c r="P6" i="4"/>
  <c r="S3" i="4"/>
  <c r="R6" i="4"/>
  <c r="P12" i="4"/>
  <c r="Q6" i="4"/>
  <c r="R9" i="4"/>
  <c r="P9" i="4"/>
  <c r="Q9" i="4"/>
  <c r="R15" i="4"/>
  <c r="S6" i="4"/>
  <c r="S9" i="4"/>
  <c r="R12" i="4"/>
  <c r="T6" i="4"/>
  <c r="S12" i="4"/>
  <c r="S15" i="4"/>
  <c r="S18" i="4"/>
  <c r="Q12" i="4"/>
  <c r="P15" i="4"/>
  <c r="Q18" i="4"/>
  <c r="P24" i="4"/>
  <c r="R21" i="4"/>
  <c r="P21" i="4"/>
  <c r="S21" i="4"/>
  <c r="S24" i="4"/>
  <c r="R24" i="4"/>
  <c r="T18" i="4"/>
  <c r="R18" i="4"/>
  <c r="P18" i="4"/>
  <c r="Q15" i="4"/>
  <c r="Q24" i="4"/>
  <c r="R27" i="4"/>
  <c r="S27" i="4"/>
  <c r="T24" i="4"/>
  <c r="Q21" i="4"/>
  <c r="T30" i="4"/>
  <c r="Q30" i="4"/>
  <c r="P27" i="4"/>
  <c r="T27" i="4"/>
  <c r="T21" i="4"/>
  <c r="T36" i="4"/>
  <c r="T33" i="4"/>
  <c r="Q27" i="4"/>
  <c r="Q33" i="4"/>
  <c r="P30" i="4"/>
  <c r="S30" i="4"/>
  <c r="R30" i="4"/>
  <c r="S36" i="4"/>
  <c r="P36" i="4"/>
  <c r="R33" i="4"/>
  <c r="S33" i="4"/>
  <c r="R36" i="4"/>
  <c r="Q36" i="4"/>
  <c r="P33" i="4"/>
  <c r="T15" i="4" l="1"/>
  <c r="T12" i="4"/>
  <c r="T3" i="4"/>
  <c r="H8" i="5"/>
  <c r="G6" i="5"/>
  <c r="G8" i="5"/>
  <c r="H6" i="5" l="1"/>
  <c r="I8" i="5" l="1"/>
  <c r="I6" i="5" s="1"/>
  <c r="J8" i="5" l="1"/>
  <c r="J6" i="5" s="1"/>
  <c r="K8" i="5" l="1"/>
  <c r="K6" i="5" s="1"/>
  <c r="L8" i="5" l="1"/>
  <c r="L6" i="5" s="1"/>
  <c r="M8" i="5" l="1"/>
  <c r="M6" i="5" s="1"/>
  <c r="N8" i="5" l="1"/>
  <c r="N6" i="5" s="1"/>
  <c r="O8" i="5" l="1"/>
  <c r="O6" i="5" s="1"/>
  <c r="P8" i="5" l="1"/>
  <c r="P6" i="5" s="1"/>
  <c r="Q8" i="5" l="1"/>
  <c r="Q6" i="5" s="1"/>
  <c r="R8" i="5" l="1"/>
  <c r="R6" i="5" s="1"/>
  <c r="S8" i="5" l="1"/>
  <c r="S6" i="5" s="1"/>
  <c r="T8" i="5" l="1"/>
  <c r="T6" i="5" s="1"/>
  <c r="U8" i="5" l="1"/>
  <c r="U6" i="5" s="1"/>
  <c r="V8" i="5" l="1"/>
  <c r="V6" i="5" s="1"/>
  <c r="W8" i="5" l="1"/>
  <c r="W6" i="5" s="1"/>
  <c r="X8" i="5" l="1"/>
  <c r="X6" i="5" s="1"/>
  <c r="Y8" i="5" l="1"/>
  <c r="Y6" i="5" s="1"/>
  <c r="Z8" i="5" l="1"/>
  <c r="Z6" i="5" s="1"/>
  <c r="AA8" i="5" l="1"/>
  <c r="AA6" i="5" s="1"/>
  <c r="AB8" i="5" l="1"/>
  <c r="AB6" i="5" s="1"/>
  <c r="AC8" i="5" l="1"/>
  <c r="AC6" i="5" s="1"/>
  <c r="AD8" i="5" l="1"/>
  <c r="AD6" i="5" s="1"/>
  <c r="AE8" i="5" l="1"/>
  <c r="AE6" i="5" s="1"/>
  <c r="AF8" i="5" l="1"/>
  <c r="AF6" i="5" s="1"/>
  <c r="AG8" i="5" l="1"/>
  <c r="AG6" i="5" s="1"/>
  <c r="AH8" i="5" l="1"/>
  <c r="AH6" i="5" s="1"/>
  <c r="AI8" i="5" l="1"/>
  <c r="AI6" i="5" s="1"/>
  <c r="AJ8" i="5" l="1"/>
  <c r="AJ6" i="5" s="1"/>
  <c r="AK8" i="5" l="1"/>
  <c r="AK6" i="5" s="1"/>
  <c r="AL8" i="5" l="1"/>
  <c r="AL6" i="5" s="1"/>
  <c r="AM8" i="5" l="1"/>
  <c r="AM6" i="5" s="1"/>
  <c r="AN8" i="5" l="1"/>
  <c r="AN6" i="5" s="1"/>
  <c r="AO8" i="5" l="1"/>
  <c r="AO6" i="5" s="1"/>
  <c r="AP8" i="5" l="1"/>
  <c r="AP6" i="5" s="1"/>
  <c r="AQ8" i="5" l="1"/>
  <c r="AQ6" i="5" s="1"/>
  <c r="AR8" i="5" l="1"/>
  <c r="AR6" i="5" s="1"/>
  <c r="AS8" i="5" l="1"/>
  <c r="AS6" i="5" s="1"/>
  <c r="AT8" i="5" l="1"/>
  <c r="AT6" i="5" s="1"/>
  <c r="AV8" i="5" l="1"/>
  <c r="AV6" i="5" s="1"/>
  <c r="AU8" i="5"/>
  <c r="AU6" i="5" s="1"/>
</calcChain>
</file>

<file path=xl/sharedStrings.xml><?xml version="1.0" encoding="utf-8"?>
<sst xmlns="http://schemas.openxmlformats.org/spreadsheetml/2006/main" count="36" uniqueCount="30">
  <si>
    <t>Mois</t>
  </si>
  <si>
    <t>Année</t>
  </si>
  <si>
    <t>Semaine</t>
  </si>
  <si>
    <t>2 er lundi de la case Janvier :</t>
  </si>
  <si>
    <t>1 er lundi de la case Janvier :</t>
  </si>
  <si>
    <t>Premier dernier jour du mois :</t>
  </si>
  <si>
    <t>Premier jour de l'année :</t>
  </si>
  <si>
    <t>Dernier jour de l'année :</t>
  </si>
  <si>
    <t>L'idée est de me mettre dans la case N3 et vérifier si la case M3 correspond aux critères, si VRAI : je colle la donnée M3 dans la case N3, je fais +1 à la colonne M et +1 à la colonne N.</t>
  </si>
  <si>
    <t>Tant que la réponse est oui c'est bon puisque je suis en concordance N4 vérifie M4.</t>
  </si>
  <si>
    <t>Si je vérifie que N5 correspond aux critères et que la réponse est FAUX alors je mets "00/00 au 00/00" dans la case M5, je fais +1 à M et je fais +0 à N.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</si>
  <si>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</si>
  <si>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</si>
  <si>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</si>
  <si>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</si>
  <si>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</si>
  <si>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</si>
  <si>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</si>
  <si>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</si>
  <si>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</si>
  <si>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</si>
  <si>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</si>
  <si>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</si>
  <si>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Début semaine</t>
  </si>
  <si>
    <t>Fin semaine</t>
  </si>
  <si>
    <t xml:space="preserve">Jour de la semaine du premier jour de l'année : </t>
  </si>
  <si>
    <t>Lettre</t>
  </si>
  <si>
    <t>Du Au</t>
  </si>
  <si>
    <t>Première</t>
  </si>
  <si>
    <t>Dernière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</si>
</sst>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F800]dddd\,\ mmmm\ dd\,\ yyyy"/>
    <numFmt numFmtId="165" formatCode="0&quot;ère&quot;"/>
    <numFmt numFmtId="166" formatCode="0&quot;ème&quot;"/>
    <numFmt numFmtId="167" formatCode="mmmm"/>
    <numFmt numFmtId="168" formatCode="dd/mm"/>
    <numFmt numFmtId="169" formatCode="dd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393"/>
        <bgColor indexed="64"/>
      </patternFill>
    </fill>
    <fill>
      <patternFill patternType="solid">
        <fgColor rgb="FFD6BBE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5" xfId="0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16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13" xfId="0" applyNumberFormat="1" applyBorder="1" applyAlignment="1">
      <alignment horizontal="left" indent="1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6" borderId="1" xfId="0" applyNumberFormat="1" applyFill="1" applyBorder="1" applyAlignment="1">
      <alignment horizontal="center"/>
    </xf>
    <xf numFmtId="165" fontId="3" fillId="7" borderId="1" xfId="0" applyNumberFormat="1" applyFont="1" applyFill="1" applyBorder="1" applyAlignment="1">
      <alignment horizontal="center"/>
    </xf>
    <xf numFmtId="166" fontId="3" fillId="7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2" xfId="0" applyBorder="1"/>
    <xf numFmtId="0" fontId="0" fillId="0" borderId="0" xfId="0" applyFill="1" applyBorder="1" applyAlignment="1"/>
    <xf numFmtId="0" fontId="0" fillId="0" borderId="23" xfId="0" applyBorder="1"/>
    <xf numFmtId="0" fontId="0" fillId="0" borderId="0" xfId="0" applyBorder="1"/>
    <xf numFmtId="1" fontId="0" fillId="0" borderId="0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0" fillId="0" borderId="25" xfId="0" applyBorder="1" applyAlignment="1">
      <alignment horizontal="center"/>
    </xf>
    <xf numFmtId="164" fontId="0" fillId="0" borderId="14" xfId="0" applyNumberFormat="1" applyBorder="1" applyAlignment="1">
      <alignment horizontal="left" indent="1"/>
    </xf>
    <xf numFmtId="0" fontId="0" fillId="0" borderId="2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/>
    <xf numFmtId="0" fontId="0" fillId="0" borderId="28" xfId="0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/>
    <xf numFmtId="0" fontId="0" fillId="0" borderId="31" xfId="0" applyBorder="1" applyAlignment="1">
      <alignment horizontal="center"/>
    </xf>
    <xf numFmtId="168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2" fillId="0" borderId="34" xfId="0" applyFont="1" applyBorder="1" applyAlignment="1">
      <alignment horizontal="center"/>
    </xf>
    <xf numFmtId="167" fontId="2" fillId="0" borderId="19" xfId="0" applyNumberFormat="1" applyFont="1" applyBorder="1" applyAlignment="1">
      <alignment horizontal="center" vertical="center"/>
    </xf>
    <xf numFmtId="167" fontId="2" fillId="0" borderId="20" xfId="0" applyNumberFormat="1" applyFont="1" applyBorder="1" applyAlignment="1">
      <alignment horizontal="center" vertical="center"/>
    </xf>
    <xf numFmtId="167" fontId="2" fillId="0" borderId="21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0" fillId="0" borderId="0" xfId="0" applyNumberFormat="1" applyBorder="1"/>
  </cellXfs>
  <cellStyles count="2">
    <cellStyle name="Normal" xfId="0" builtinId="0"/>
    <cellStyle name="Normal 5" xfId="1" xr:uid="{D0B0B36F-A743-4D1E-B515-7D61E762095F}"/>
  </cellStyles>
  <dxfs count="6"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right style="thin">
          <color theme="0" tint="-0.24994659260841701"/>
        </right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0"/>
      </font>
    </dxf>
    <dxf>
      <font>
        <color theme="0" tint="-0.14996795556505021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D$3" max="2032" min="2021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1</xdr:row>
          <xdr:rowOff>0</xdr:rowOff>
        </xdr:from>
        <xdr:to>
          <xdr:col>4</xdr:col>
          <xdr:colOff>274320</xdr:colOff>
          <xdr:row>3</xdr:row>
          <xdr:rowOff>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043D8-2B00-4310-9A54-AF0FB4D8F7E2}">
  <sheetPr codeName="Feuil1"/>
  <dimension ref="B1:T79"/>
  <sheetViews>
    <sheetView showGridLines="0" tabSelected="1" zoomScale="75" zoomScaleNormal="75" workbookViewId="0">
      <selection activeCell="Y8" sqref="Y8"/>
    </sheetView>
  </sheetViews>
  <sheetFormatPr baseColWidth="10" defaultRowHeight="14.4" outlineLevelCol="1" x14ac:dyDescent="0.3"/>
  <cols>
    <col min="1" max="3" width="10.6640625" customWidth="1"/>
    <col min="4" max="4" width="16.77734375" bestFit="1" customWidth="1"/>
    <col min="5" max="5" width="11.6640625" bestFit="1" customWidth="1"/>
    <col min="6" max="6" width="3.6640625" customWidth="1"/>
    <col min="7" max="7" width="6.77734375" customWidth="1"/>
    <col min="8" max="8" width="24.44140625" hidden="1" customWidth="1" outlineLevel="1"/>
    <col min="9" max="9" width="28.5546875" hidden="1" customWidth="1" outlineLevel="1"/>
    <col min="10" max="12" width="10.6640625" hidden="1" customWidth="1" outlineLevel="1"/>
    <col min="13" max="13" width="15.6640625" hidden="1" customWidth="1" outlineLevel="1"/>
    <col min="14" max="14" width="6.77734375" style="32" customWidth="1" collapsed="1"/>
    <col min="15" max="15" width="11.77734375" customWidth="1"/>
    <col min="16" max="20" width="15.6640625" customWidth="1"/>
  </cols>
  <sheetData>
    <row r="1" spans="2:20" ht="15" customHeight="1" thickBot="1" x14ac:dyDescent="0.35">
      <c r="H1" s="60"/>
      <c r="I1" s="60"/>
      <c r="J1" s="60"/>
      <c r="K1" s="60"/>
    </row>
    <row r="2" spans="2:20" ht="15" customHeight="1" x14ac:dyDescent="0.3">
      <c r="B2" s="5" t="s">
        <v>2</v>
      </c>
      <c r="C2" s="5" t="s">
        <v>0</v>
      </c>
      <c r="D2" s="5" t="s">
        <v>1</v>
      </c>
      <c r="G2" s="13"/>
      <c r="H2" s="14" t="s">
        <v>23</v>
      </c>
      <c r="I2" s="15" t="s">
        <v>24</v>
      </c>
      <c r="J2" s="15" t="s">
        <v>0</v>
      </c>
      <c r="K2" s="18"/>
      <c r="L2" s="14" t="s">
        <v>2</v>
      </c>
      <c r="M2" s="41" t="s">
        <v>27</v>
      </c>
      <c r="O2" s="33"/>
    </row>
    <row r="3" spans="2:20" ht="15" customHeight="1" x14ac:dyDescent="0.3">
      <c r="B3" s="3">
        <v>1</v>
      </c>
      <c r="C3" s="3">
        <v>1</v>
      </c>
      <c r="D3" s="6">
        <v>2023</v>
      </c>
      <c r="G3" s="2"/>
      <c r="H3" s="26">
        <f>DATE($D$3,1,1)</f>
        <v>44927</v>
      </c>
      <c r="I3" s="26">
        <f>IF(WEEKDAY(H3,2)=7,H3,H3+8-WEEKDAY(H3))</f>
        <v>44927</v>
      </c>
      <c r="J3" s="3" t="str">
        <f>IF(WEEKDAY(H3,2)&lt;=4,MONTH(H3),"")</f>
        <v/>
      </c>
      <c r="K3" s="19" t="str">
        <f>IFERROR(COUNTIF($J$3:J3,J3)&amp;VLOOKUP($J3,$B$16:$C$27,2,0),"")</f>
        <v/>
      </c>
      <c r="L3" s="45">
        <f>_xlfn.ISOWEEKNUM($H3)</f>
        <v>52</v>
      </c>
      <c r="M3" s="42" t="str">
        <f>TEXT(H3,"jj/mm")&amp;" au "&amp;TEXT(I3,"jj/mm")</f>
        <v>01/01 au 01/01</v>
      </c>
      <c r="N3" s="39"/>
      <c r="O3" s="57">
        <f>DATE(D3,1,1)</f>
        <v>44927</v>
      </c>
      <c r="P3" s="29" t="str">
        <f>IFERROR(VLOOKUP(P5,$K$2:$M$55,3,0),"")</f>
        <v>02/01 au 08/01</v>
      </c>
      <c r="Q3" s="29" t="str">
        <f t="shared" ref="Q3:T3" si="0">IFERROR(VLOOKUP(Q5,$K$2:$M$55,3,0),"")</f>
        <v>09/01 au 15/01</v>
      </c>
      <c r="R3" s="29" t="str">
        <f t="shared" si="0"/>
        <v>16/01 au 22/01</v>
      </c>
      <c r="S3" s="29" t="str">
        <f t="shared" si="0"/>
        <v>23/01 au 29/01</v>
      </c>
      <c r="T3" s="29" t="str">
        <f t="shared" si="0"/>
        <v/>
      </c>
    </row>
    <row r="4" spans="2:20" ht="15" customHeight="1" thickBot="1" x14ac:dyDescent="0.35">
      <c r="G4" s="2"/>
      <c r="H4" s="26">
        <f>I3+1</f>
        <v>44928</v>
      </c>
      <c r="I4" s="26">
        <f>H4+8-WEEKDAY(H4)</f>
        <v>44934</v>
      </c>
      <c r="J4" s="3">
        <f>IF(MONTH(H4)=MONTH(I4),MONTH(H4),IF(EOMONTH(H4,0)-H4+1&lt;=3,MONTH(H4)+1,MONTH(H4)))</f>
        <v>1</v>
      </c>
      <c r="K4" s="19" t="str">
        <f>IFERROR(COUNTIF($J$3:J4,J4)&amp;VLOOKUP($J4,$B$16:$C$27,2,0),"")</f>
        <v>1A</v>
      </c>
      <c r="L4" s="45">
        <f t="shared" ref="L4:L55" si="1">_xlfn.ISOWEEKNUM($H4)</f>
        <v>1</v>
      </c>
      <c r="M4" s="42" t="str">
        <f t="shared" ref="M4:M55" si="2">TEXT(H4,"jj/mm")&amp;" au "&amp;TEXT(I4,"jj/mm")</f>
        <v>02/01 au 08/01</v>
      </c>
      <c r="N4" s="39"/>
      <c r="O4" s="58"/>
      <c r="P4" s="30">
        <v>1</v>
      </c>
      <c r="Q4" s="31">
        <f>P4+1</f>
        <v>2</v>
      </c>
      <c r="R4" s="31">
        <f t="shared" ref="R4:T4" si="3">Q4+1</f>
        <v>3</v>
      </c>
      <c r="S4" s="31">
        <f t="shared" si="3"/>
        <v>4</v>
      </c>
      <c r="T4" s="31">
        <f t="shared" si="3"/>
        <v>5</v>
      </c>
    </row>
    <row r="5" spans="2:20" ht="15" customHeight="1" thickBot="1" x14ac:dyDescent="0.35">
      <c r="B5" s="65" t="s">
        <v>6</v>
      </c>
      <c r="C5" s="66"/>
      <c r="D5" s="7">
        <f>DATE(D3,1,1)</f>
        <v>44927</v>
      </c>
      <c r="G5" s="2"/>
      <c r="H5" s="26">
        <f t="shared" ref="H5:H55" si="4">I4+1</f>
        <v>44935</v>
      </c>
      <c r="I5" s="26">
        <f t="shared" ref="I5:I55" si="5">H5+8-WEEKDAY(H5)</f>
        <v>44941</v>
      </c>
      <c r="J5" s="3">
        <f t="shared" ref="J5:J55" si="6">IF(MONTH(H5)=MONTH(I5),MONTH(H5),IF(EOMONTH(H5,0)-H5+1&lt;=3,MONTH(H5)+1,MONTH(H5)))</f>
        <v>1</v>
      </c>
      <c r="K5" s="19" t="str">
        <f>IFERROR(COUNTIF($J$3:J5,J5)&amp;VLOOKUP($J5,$B$16:$C$27,2,0),"")</f>
        <v>2A</v>
      </c>
      <c r="L5" s="45">
        <f t="shared" si="1"/>
        <v>2</v>
      </c>
      <c r="M5" s="42" t="str">
        <f t="shared" si="2"/>
        <v>09/01 au 15/01</v>
      </c>
      <c r="N5" s="39"/>
      <c r="O5" s="59"/>
      <c r="P5" s="21" t="str">
        <f>P4&amp;VLOOKUP(MONTH($O3),$B$15:$C$27,2)</f>
        <v>1A</v>
      </c>
      <c r="Q5" s="21" t="str">
        <f t="shared" ref="Q5:T5" si="7">Q4&amp;VLOOKUP(MONTH($O3),$B$15:$C$27,2)</f>
        <v>2A</v>
      </c>
      <c r="R5" s="21" t="str">
        <f t="shared" si="7"/>
        <v>3A</v>
      </c>
      <c r="S5" s="21" t="str">
        <f t="shared" si="7"/>
        <v>4A</v>
      </c>
      <c r="T5" s="21" t="str">
        <f t="shared" si="7"/>
        <v>5A</v>
      </c>
    </row>
    <row r="6" spans="2:20" ht="15" customHeight="1" thickBot="1" x14ac:dyDescent="0.35">
      <c r="B6" s="65" t="s">
        <v>5</v>
      </c>
      <c r="C6" s="66"/>
      <c r="D6" s="66"/>
      <c r="E6" s="8">
        <f>EOMONTH(D5,0)</f>
        <v>44957</v>
      </c>
      <c r="G6" s="2"/>
      <c r="H6" s="26">
        <f t="shared" si="4"/>
        <v>44942</v>
      </c>
      <c r="I6" s="26">
        <f t="shared" si="5"/>
        <v>44948</v>
      </c>
      <c r="J6" s="3">
        <f t="shared" si="6"/>
        <v>1</v>
      </c>
      <c r="K6" s="19" t="str">
        <f>IFERROR(COUNTIF($J$3:J6,J6)&amp;VLOOKUP($J6,$B$16:$C$27,2,0),"")</f>
        <v>3A</v>
      </c>
      <c r="L6" s="45">
        <f t="shared" si="1"/>
        <v>3</v>
      </c>
      <c r="M6" s="42" t="str">
        <f t="shared" si="2"/>
        <v>16/01 au 22/01</v>
      </c>
      <c r="N6" s="39"/>
      <c r="O6" s="57">
        <f>EDATE(O3,1)</f>
        <v>44958</v>
      </c>
      <c r="P6" s="38" t="str">
        <f>IFERROR(VLOOKUP(P8,$K$2:$M$55,3,0),"")</f>
        <v>30/01 au 05/02</v>
      </c>
      <c r="Q6" s="38" t="str">
        <f t="shared" ref="Q6:T6" si="8">IFERROR(VLOOKUP(Q8,$K$2:$M$55,3,0),"")</f>
        <v>06/02 au 12/02</v>
      </c>
      <c r="R6" s="38" t="str">
        <f t="shared" si="8"/>
        <v>13/02 au 19/02</v>
      </c>
      <c r="S6" s="38" t="str">
        <f t="shared" si="8"/>
        <v>20/02 au 26/02</v>
      </c>
      <c r="T6" s="38" t="str">
        <f t="shared" si="8"/>
        <v/>
      </c>
    </row>
    <row r="7" spans="2:20" ht="15" customHeight="1" thickBot="1" x14ac:dyDescent="0.35">
      <c r="G7" s="2"/>
      <c r="H7" s="26">
        <f t="shared" si="4"/>
        <v>44949</v>
      </c>
      <c r="I7" s="26">
        <f t="shared" si="5"/>
        <v>44955</v>
      </c>
      <c r="J7" s="3">
        <f t="shared" si="6"/>
        <v>1</v>
      </c>
      <c r="K7" s="19" t="str">
        <f>IFERROR(COUNTIF($J$3:J7,J7)&amp;VLOOKUP($J7,$B$16:$C$27,2,0),"")</f>
        <v>4A</v>
      </c>
      <c r="L7" s="45">
        <f t="shared" si="1"/>
        <v>4</v>
      </c>
      <c r="M7" s="42" t="str">
        <f t="shared" si="2"/>
        <v>23/01 au 29/01</v>
      </c>
      <c r="N7" s="39"/>
      <c r="O7" s="58"/>
      <c r="P7" s="30">
        <v>1</v>
      </c>
      <c r="Q7" s="31">
        <f>P7+1</f>
        <v>2</v>
      </c>
      <c r="R7" s="31">
        <f t="shared" ref="R7:T7" si="9">Q7+1</f>
        <v>3</v>
      </c>
      <c r="S7" s="31">
        <f t="shared" si="9"/>
        <v>4</v>
      </c>
      <c r="T7" s="31">
        <f t="shared" si="9"/>
        <v>5</v>
      </c>
    </row>
    <row r="8" spans="2:20" ht="15" customHeight="1" thickBot="1" x14ac:dyDescent="0.35">
      <c r="B8" s="65" t="s">
        <v>25</v>
      </c>
      <c r="C8" s="66"/>
      <c r="D8" s="66"/>
      <c r="E8" s="66"/>
      <c r="F8" s="9">
        <f>WEEKDAY(D5,2)</f>
        <v>7</v>
      </c>
      <c r="G8" s="2"/>
      <c r="H8" s="26">
        <f t="shared" si="4"/>
        <v>44956</v>
      </c>
      <c r="I8" s="26">
        <f t="shared" si="5"/>
        <v>44962</v>
      </c>
      <c r="J8" s="3">
        <f t="shared" si="6"/>
        <v>2</v>
      </c>
      <c r="K8" s="19" t="str">
        <f>IFERROR(COUNTIF($J$3:J8,J8)&amp;VLOOKUP($J8,$B$16:$C$27,2,0),"")</f>
        <v>1B</v>
      </c>
      <c r="L8" s="45">
        <f t="shared" si="1"/>
        <v>5</v>
      </c>
      <c r="M8" s="42" t="str">
        <f t="shared" si="2"/>
        <v>30/01 au 05/02</v>
      </c>
      <c r="N8" s="39"/>
      <c r="O8" s="59"/>
      <c r="P8" s="21" t="str">
        <f>P7&amp;VLOOKUP(MONTH($O6),$B$15:$C$27,2)</f>
        <v>1B</v>
      </c>
      <c r="Q8" s="21" t="str">
        <f t="shared" ref="Q8" si="10">Q7&amp;VLOOKUP(MONTH($O6),$B$15:$C$27,2)</f>
        <v>2B</v>
      </c>
      <c r="R8" s="21" t="str">
        <f t="shared" ref="R8" si="11">R7&amp;VLOOKUP(MONTH($O6),$B$15:$C$27,2)</f>
        <v>3B</v>
      </c>
      <c r="S8" s="21" t="str">
        <f t="shared" ref="S8" si="12">S7&amp;VLOOKUP(MONTH($O6),$B$15:$C$27,2)</f>
        <v>4B</v>
      </c>
      <c r="T8" s="3" t="str">
        <f t="shared" ref="T8" si="13">T7&amp;VLOOKUP(MONTH($O6),$B$15:$C$27,2)</f>
        <v>5B</v>
      </c>
    </row>
    <row r="9" spans="2:20" ht="15" customHeight="1" thickBot="1" x14ac:dyDescent="0.35">
      <c r="G9" s="2"/>
      <c r="H9" s="26">
        <f t="shared" si="4"/>
        <v>44963</v>
      </c>
      <c r="I9" s="26">
        <f t="shared" si="5"/>
        <v>44969</v>
      </c>
      <c r="J9" s="3">
        <f t="shared" si="6"/>
        <v>2</v>
      </c>
      <c r="K9" s="19" t="str">
        <f>IFERROR(COUNTIF($J$3:J9,J9)&amp;VLOOKUP($J9,$B$16:$C$27,2,0),"")</f>
        <v>2B</v>
      </c>
      <c r="L9" s="45">
        <f t="shared" si="1"/>
        <v>6</v>
      </c>
      <c r="M9" s="42" t="str">
        <f t="shared" si="2"/>
        <v>06/02 au 12/02</v>
      </c>
      <c r="N9" s="39"/>
      <c r="O9" s="57">
        <f>EDATE(O6,1)</f>
        <v>44986</v>
      </c>
      <c r="P9" s="38" t="str">
        <f>IFERROR(VLOOKUP(P11,$K$2:$M$55,3,0),"")</f>
        <v>27/02 au 05/03</v>
      </c>
      <c r="Q9" s="38" t="str">
        <f t="shared" ref="Q9:T9" si="14">IFERROR(VLOOKUP(Q11,$K$2:$M$55,3,0),"")</f>
        <v>06/03 au 12/03</v>
      </c>
      <c r="R9" s="38" t="str">
        <f t="shared" si="14"/>
        <v>13/03 au 19/03</v>
      </c>
      <c r="S9" s="38" t="str">
        <f t="shared" si="14"/>
        <v>20/03 au 26/03</v>
      </c>
      <c r="T9" s="38" t="str">
        <f t="shared" si="14"/>
        <v>27/03 au 02/04</v>
      </c>
    </row>
    <row r="10" spans="2:20" ht="15" customHeight="1" x14ac:dyDescent="0.3">
      <c r="B10" s="61" t="s">
        <v>4</v>
      </c>
      <c r="C10" s="62"/>
      <c r="D10" s="62"/>
      <c r="E10" s="10">
        <f>D5-F8+1</f>
        <v>44921</v>
      </c>
      <c r="G10" s="2"/>
      <c r="H10" s="26">
        <f t="shared" si="4"/>
        <v>44970</v>
      </c>
      <c r="I10" s="26">
        <f t="shared" si="5"/>
        <v>44976</v>
      </c>
      <c r="J10" s="3">
        <f t="shared" si="6"/>
        <v>2</v>
      </c>
      <c r="K10" s="19" t="str">
        <f>IFERROR(COUNTIF($J$3:J10,J10)&amp;VLOOKUP($J10,$B$16:$C$27,2,0),"")</f>
        <v>3B</v>
      </c>
      <c r="L10" s="45">
        <f t="shared" si="1"/>
        <v>7</v>
      </c>
      <c r="M10" s="42" t="str">
        <f t="shared" si="2"/>
        <v>13/02 au 19/02</v>
      </c>
      <c r="N10" s="39"/>
      <c r="O10" s="58"/>
      <c r="P10" s="30">
        <v>1</v>
      </c>
      <c r="Q10" s="31">
        <f>P10+1</f>
        <v>2</v>
      </c>
      <c r="R10" s="31">
        <f t="shared" ref="R10:T10" si="15">Q10+1</f>
        <v>3</v>
      </c>
      <c r="S10" s="31">
        <f t="shared" si="15"/>
        <v>4</v>
      </c>
      <c r="T10" s="31">
        <f t="shared" si="15"/>
        <v>5</v>
      </c>
    </row>
    <row r="11" spans="2:20" ht="15" customHeight="1" thickBot="1" x14ac:dyDescent="0.35">
      <c r="B11" s="63" t="s">
        <v>3</v>
      </c>
      <c r="C11" s="64"/>
      <c r="D11" s="64"/>
      <c r="E11" s="11">
        <f>E10+7</f>
        <v>44928</v>
      </c>
      <c r="G11" s="2"/>
      <c r="H11" s="26">
        <f t="shared" si="4"/>
        <v>44977</v>
      </c>
      <c r="I11" s="26">
        <f t="shared" si="5"/>
        <v>44983</v>
      </c>
      <c r="J11" s="3">
        <f t="shared" si="6"/>
        <v>2</v>
      </c>
      <c r="K11" s="19" t="str">
        <f>IFERROR(COUNTIF($J$3:J11,J11)&amp;VLOOKUP($J11,$B$16:$C$27,2,0),"")</f>
        <v>4B</v>
      </c>
      <c r="L11" s="45">
        <f t="shared" si="1"/>
        <v>8</v>
      </c>
      <c r="M11" s="42" t="str">
        <f t="shared" si="2"/>
        <v>20/02 au 26/02</v>
      </c>
      <c r="N11" s="39"/>
      <c r="O11" s="59"/>
      <c r="P11" s="21" t="str">
        <f>P10&amp;VLOOKUP(MONTH($O9),$B$15:$C$27,2)</f>
        <v>1C</v>
      </c>
      <c r="Q11" s="21" t="str">
        <f t="shared" ref="Q11" si="16">Q10&amp;VLOOKUP(MONTH($O9),$B$15:$C$27,2)</f>
        <v>2C</v>
      </c>
      <c r="R11" s="21" t="str">
        <f t="shared" ref="R11" si="17">R10&amp;VLOOKUP(MONTH($O9),$B$15:$C$27,2)</f>
        <v>3C</v>
      </c>
      <c r="S11" s="21" t="str">
        <f t="shared" ref="S11" si="18">S10&amp;VLOOKUP(MONTH($O9),$B$15:$C$27,2)</f>
        <v>4C</v>
      </c>
      <c r="T11" s="3" t="str">
        <f t="shared" ref="T11" si="19">T10&amp;VLOOKUP(MONTH($O9),$B$15:$C$27,2)</f>
        <v>5C</v>
      </c>
    </row>
    <row r="12" spans="2:20" ht="15" customHeight="1" thickBot="1" x14ac:dyDescent="0.35">
      <c r="G12" s="2"/>
      <c r="H12" s="26">
        <f t="shared" si="4"/>
        <v>44984</v>
      </c>
      <c r="I12" s="26">
        <f t="shared" si="5"/>
        <v>44990</v>
      </c>
      <c r="J12" s="3">
        <f t="shared" si="6"/>
        <v>3</v>
      </c>
      <c r="K12" s="19" t="str">
        <f>IFERROR(COUNTIF($J$3:J12,J12)&amp;VLOOKUP($J12,$B$16:$C$27,2,0),"")</f>
        <v>1C</v>
      </c>
      <c r="L12" s="45">
        <f t="shared" si="1"/>
        <v>9</v>
      </c>
      <c r="M12" s="42" t="str">
        <f t="shared" si="2"/>
        <v>27/02 au 05/03</v>
      </c>
      <c r="N12" s="40"/>
      <c r="O12" s="57">
        <f>EDATE(O9,1)</f>
        <v>45017</v>
      </c>
      <c r="P12" s="38" t="str">
        <f>IFERROR(VLOOKUP(P14,$K$2:$M$55,3,0),"")</f>
        <v>03/04 au 09/04</v>
      </c>
      <c r="Q12" s="17" t="str">
        <f t="shared" ref="Q12:T12" si="20">IFERROR(VLOOKUP(Q14,$K$2:$M$55,3,0),"")</f>
        <v>10/04 au 16/04</v>
      </c>
      <c r="R12" s="38" t="str">
        <f t="shared" si="20"/>
        <v>17/04 au 23/04</v>
      </c>
      <c r="S12" s="38" t="str">
        <f t="shared" si="20"/>
        <v>24/04 au 30/04</v>
      </c>
      <c r="T12" s="38" t="str">
        <f t="shared" si="20"/>
        <v/>
      </c>
    </row>
    <row r="13" spans="2:20" ht="15" customHeight="1" thickBot="1" x14ac:dyDescent="0.35">
      <c r="B13" s="67" t="s">
        <v>7</v>
      </c>
      <c r="C13" s="68"/>
      <c r="D13" s="8">
        <f>DATE(D3,12,31)</f>
        <v>45291</v>
      </c>
      <c r="E13" s="4"/>
      <c r="G13" s="2"/>
      <c r="H13" s="26">
        <f t="shared" si="4"/>
        <v>44991</v>
      </c>
      <c r="I13" s="26">
        <f t="shared" si="5"/>
        <v>44997</v>
      </c>
      <c r="J13" s="3">
        <f t="shared" si="6"/>
        <v>3</v>
      </c>
      <c r="K13" s="19" t="str">
        <f>IFERROR(COUNTIF($J$3:J13,J13)&amp;VLOOKUP($J13,$B$16:$C$27,2,0),"")</f>
        <v>2C</v>
      </c>
      <c r="L13" s="45">
        <f t="shared" si="1"/>
        <v>10</v>
      </c>
      <c r="M13" s="42" t="str">
        <f t="shared" si="2"/>
        <v>06/03 au 12/03</v>
      </c>
      <c r="N13" s="39"/>
      <c r="O13" s="58"/>
      <c r="P13" s="30">
        <v>1</v>
      </c>
      <c r="Q13" s="31">
        <f>P13+1</f>
        <v>2</v>
      </c>
      <c r="R13" s="31">
        <f t="shared" ref="R13:T13" si="21">Q13+1</f>
        <v>3</v>
      </c>
      <c r="S13" s="31">
        <f t="shared" si="21"/>
        <v>4</v>
      </c>
      <c r="T13" s="31">
        <f t="shared" si="21"/>
        <v>5</v>
      </c>
    </row>
    <row r="14" spans="2:20" ht="15" customHeight="1" x14ac:dyDescent="0.3">
      <c r="G14" s="2"/>
      <c r="H14" s="26">
        <f t="shared" si="4"/>
        <v>44998</v>
      </c>
      <c r="I14" s="26">
        <f t="shared" si="5"/>
        <v>45004</v>
      </c>
      <c r="J14" s="3">
        <f t="shared" si="6"/>
        <v>3</v>
      </c>
      <c r="K14" s="19" t="str">
        <f>IFERROR(COUNTIF($J$3:J14,J14)&amp;VLOOKUP($J14,$B$16:$C$27,2,0),"")</f>
        <v>3C</v>
      </c>
      <c r="L14" s="45">
        <f t="shared" si="1"/>
        <v>11</v>
      </c>
      <c r="M14" s="42" t="str">
        <f t="shared" si="2"/>
        <v>13/03 au 19/03</v>
      </c>
      <c r="N14" s="39"/>
      <c r="O14" s="59"/>
      <c r="P14" s="21" t="str">
        <f>P13&amp;VLOOKUP(MONTH($O12),$B$15:$C$27,2)</f>
        <v>1D</v>
      </c>
      <c r="Q14" s="21" t="str">
        <f t="shared" ref="Q14" si="22">Q13&amp;VLOOKUP(MONTH($O12),$B$15:$C$27,2)</f>
        <v>2D</v>
      </c>
      <c r="R14" s="21" t="str">
        <f t="shared" ref="R14" si="23">R13&amp;VLOOKUP(MONTH($O12),$B$15:$C$27,2)</f>
        <v>3D</v>
      </c>
      <c r="S14" s="21" t="str">
        <f t="shared" ref="S14" si="24">S13&amp;VLOOKUP(MONTH($O12),$B$15:$C$27,2)</f>
        <v>4D</v>
      </c>
      <c r="T14" s="21" t="str">
        <f t="shared" ref="T14" si="25">T13&amp;VLOOKUP(MONTH($O12),$B$15:$C$27,2)</f>
        <v>5D</v>
      </c>
    </row>
    <row r="15" spans="2:20" ht="15" customHeight="1" x14ac:dyDescent="0.35">
      <c r="B15" s="12" t="s">
        <v>0</v>
      </c>
      <c r="C15" s="12" t="s">
        <v>26</v>
      </c>
      <c r="F15" s="34"/>
      <c r="G15" s="2"/>
      <c r="H15" s="26">
        <f t="shared" si="4"/>
        <v>45005</v>
      </c>
      <c r="I15" s="26">
        <f t="shared" si="5"/>
        <v>45011</v>
      </c>
      <c r="J15" s="3">
        <f t="shared" si="6"/>
        <v>3</v>
      </c>
      <c r="K15" s="19" t="str">
        <f>IFERROR(COUNTIF($J$3:J15,J15)&amp;VLOOKUP($J15,$B$16:$C$27,2,0),"")</f>
        <v>4C</v>
      </c>
      <c r="L15" s="45">
        <f t="shared" si="1"/>
        <v>12</v>
      </c>
      <c r="M15" s="42" t="str">
        <f t="shared" si="2"/>
        <v>20/03 au 26/03</v>
      </c>
      <c r="N15" s="39"/>
      <c r="O15" s="57">
        <f>EDATE(O12,1)</f>
        <v>45047</v>
      </c>
      <c r="P15" s="38" t="str">
        <f>IFERROR(VLOOKUP(P17,$K$2:$M$55,3,0),"")</f>
        <v>01/05 au 07/05</v>
      </c>
      <c r="Q15" s="38" t="str">
        <f t="shared" ref="Q15:T15" si="26">IFERROR(VLOOKUP(Q17,$K$2:$M$55,3,0),"")</f>
        <v>08/05 au 14/05</v>
      </c>
      <c r="R15" s="38" t="str">
        <f t="shared" si="26"/>
        <v>15/05 au 21/05</v>
      </c>
      <c r="S15" s="38" t="str">
        <f t="shared" si="26"/>
        <v>22/05 au 28/05</v>
      </c>
      <c r="T15" s="38" t="str">
        <f t="shared" si="26"/>
        <v/>
      </c>
    </row>
    <row r="16" spans="2:20" ht="15" customHeight="1" x14ac:dyDescent="0.3">
      <c r="B16" s="3">
        <v>1</v>
      </c>
      <c r="C16" s="3" t="s">
        <v>11</v>
      </c>
      <c r="F16" s="34"/>
      <c r="G16" s="2"/>
      <c r="H16" s="26">
        <f t="shared" si="4"/>
        <v>45012</v>
      </c>
      <c r="I16" s="26">
        <f t="shared" si="5"/>
        <v>45018</v>
      </c>
      <c r="J16" s="3">
        <f t="shared" si="6"/>
        <v>3</v>
      </c>
      <c r="K16" s="19" t="str">
        <f>IFERROR(COUNTIF($J$3:J16,J16)&amp;VLOOKUP($J16,$B$16:$C$27,2,0),"")</f>
        <v>5C</v>
      </c>
      <c r="L16" s="45">
        <f t="shared" si="1"/>
        <v>13</v>
      </c>
      <c r="M16" s="42" t="str">
        <f t="shared" si="2"/>
        <v>27/03 au 02/04</v>
      </c>
      <c r="N16" s="39"/>
      <c r="O16" s="58"/>
      <c r="P16" s="30">
        <v>1</v>
      </c>
      <c r="Q16" s="31">
        <f>P16+1</f>
        <v>2</v>
      </c>
      <c r="R16" s="31">
        <f t="shared" ref="R16:T16" si="27">Q16+1</f>
        <v>3</v>
      </c>
      <c r="S16" s="31">
        <f t="shared" si="27"/>
        <v>4</v>
      </c>
      <c r="T16" s="31">
        <f t="shared" si="27"/>
        <v>5</v>
      </c>
    </row>
    <row r="17" spans="2:20" ht="15" customHeight="1" x14ac:dyDescent="0.3">
      <c r="B17" s="3">
        <v>2</v>
      </c>
      <c r="C17" s="3" t="s">
        <v>12</v>
      </c>
      <c r="F17" s="34"/>
      <c r="G17" s="2"/>
      <c r="H17" s="26">
        <f t="shared" si="4"/>
        <v>45019</v>
      </c>
      <c r="I17" s="26">
        <f t="shared" si="5"/>
        <v>45025</v>
      </c>
      <c r="J17" s="3">
        <f t="shared" si="6"/>
        <v>4</v>
      </c>
      <c r="K17" s="19" t="str">
        <f>IFERROR(COUNTIF($J$3:J17,J17)&amp;VLOOKUP($J17,$B$16:$C$27,2,0),"")</f>
        <v>1D</v>
      </c>
      <c r="L17" s="45">
        <f t="shared" si="1"/>
        <v>14</v>
      </c>
      <c r="M17" s="42" t="str">
        <f t="shared" si="2"/>
        <v>03/04 au 09/04</v>
      </c>
      <c r="N17" s="40"/>
      <c r="O17" s="59"/>
      <c r="P17" s="21" t="str">
        <f>P16&amp;VLOOKUP(MONTH($O15),$B$15:$C$27,2)</f>
        <v>1E</v>
      </c>
      <c r="Q17" s="21" t="str">
        <f t="shared" ref="Q17" si="28">Q16&amp;VLOOKUP(MONTH($O15),$B$15:$C$27,2)</f>
        <v>2E</v>
      </c>
      <c r="R17" s="21" t="str">
        <f t="shared" ref="R17" si="29">R16&amp;VLOOKUP(MONTH($O15),$B$15:$C$27,2)</f>
        <v>3E</v>
      </c>
      <c r="S17" s="21" t="str">
        <f t="shared" ref="S17" si="30">S16&amp;VLOOKUP(MONTH($O15),$B$15:$C$27,2)</f>
        <v>4E</v>
      </c>
      <c r="T17" s="3" t="str">
        <f t="shared" ref="T17" si="31">T16&amp;VLOOKUP(MONTH($O15),$B$15:$C$27,2)</f>
        <v>5E</v>
      </c>
    </row>
    <row r="18" spans="2:20" ht="15" customHeight="1" x14ac:dyDescent="0.3">
      <c r="B18" s="3">
        <v>3</v>
      </c>
      <c r="C18" s="3" t="s">
        <v>13</v>
      </c>
      <c r="F18" s="34"/>
      <c r="G18" s="2"/>
      <c r="H18" s="26">
        <f t="shared" si="4"/>
        <v>45026</v>
      </c>
      <c r="I18" s="26">
        <f t="shared" si="5"/>
        <v>45032</v>
      </c>
      <c r="J18" s="3">
        <f t="shared" si="6"/>
        <v>4</v>
      </c>
      <c r="K18" s="19" t="str">
        <f>IFERROR(COUNTIF($J$3:J18,J18)&amp;VLOOKUP($J18,$B$16:$C$27,2,0),"")</f>
        <v>2D</v>
      </c>
      <c r="L18" s="45">
        <f t="shared" si="1"/>
        <v>15</v>
      </c>
      <c r="M18" s="42" t="str">
        <f t="shared" si="2"/>
        <v>10/04 au 16/04</v>
      </c>
      <c r="N18" s="39"/>
      <c r="O18" s="57">
        <f>EDATE(O15,1)</f>
        <v>45078</v>
      </c>
      <c r="P18" s="38" t="str">
        <f>IFERROR(VLOOKUP(P20,$K$2:$M$55,3,0),"")</f>
        <v>29/05 au 04/06</v>
      </c>
      <c r="Q18" s="38" t="str">
        <f t="shared" ref="Q18:T18" si="32">IFERROR(VLOOKUP(Q20,$K$2:$M$55,3,0),"")</f>
        <v>05/06 au 11/06</v>
      </c>
      <c r="R18" s="38" t="str">
        <f t="shared" si="32"/>
        <v>12/06 au 18/06</v>
      </c>
      <c r="S18" s="38" t="str">
        <f t="shared" si="32"/>
        <v>19/06 au 25/06</v>
      </c>
      <c r="T18" s="38" t="str">
        <f t="shared" si="32"/>
        <v>26/06 au 02/07</v>
      </c>
    </row>
    <row r="19" spans="2:20" ht="15" customHeight="1" x14ac:dyDescent="0.3">
      <c r="B19" s="3">
        <v>4</v>
      </c>
      <c r="C19" s="3" t="s">
        <v>14</v>
      </c>
      <c r="F19" s="34"/>
      <c r="G19" s="2"/>
      <c r="H19" s="26">
        <f t="shared" si="4"/>
        <v>45033</v>
      </c>
      <c r="I19" s="26">
        <f t="shared" si="5"/>
        <v>45039</v>
      </c>
      <c r="J19" s="3">
        <f t="shared" si="6"/>
        <v>4</v>
      </c>
      <c r="K19" s="19" t="str">
        <f>IFERROR(COUNTIF($J$3:J19,J19)&amp;VLOOKUP($J19,$B$16:$C$27,2,0),"")</f>
        <v>3D</v>
      </c>
      <c r="L19" s="45">
        <f t="shared" si="1"/>
        <v>16</v>
      </c>
      <c r="M19" s="42" t="str">
        <f t="shared" si="2"/>
        <v>17/04 au 23/04</v>
      </c>
      <c r="N19" s="39"/>
      <c r="O19" s="58"/>
      <c r="P19" s="30">
        <v>1</v>
      </c>
      <c r="Q19" s="31">
        <f>P19+1</f>
        <v>2</v>
      </c>
      <c r="R19" s="31">
        <f t="shared" ref="R19:T19" si="33">Q19+1</f>
        <v>3</v>
      </c>
      <c r="S19" s="31">
        <f t="shared" si="33"/>
        <v>4</v>
      </c>
      <c r="T19" s="31">
        <f t="shared" si="33"/>
        <v>5</v>
      </c>
    </row>
    <row r="20" spans="2:20" ht="15" customHeight="1" x14ac:dyDescent="0.3">
      <c r="B20" s="3">
        <v>5</v>
      </c>
      <c r="C20" s="3" t="s">
        <v>15</v>
      </c>
      <c r="F20" s="34"/>
      <c r="G20" s="2"/>
      <c r="H20" s="26">
        <f t="shared" si="4"/>
        <v>45040</v>
      </c>
      <c r="I20" s="26">
        <f t="shared" si="5"/>
        <v>45046</v>
      </c>
      <c r="J20" s="3">
        <f t="shared" si="6"/>
        <v>4</v>
      </c>
      <c r="K20" s="19" t="str">
        <f>IFERROR(COUNTIF($J$3:J20,J20)&amp;VLOOKUP($J20,$B$16:$C$27,2,0),"")</f>
        <v>4D</v>
      </c>
      <c r="L20" s="45">
        <f t="shared" si="1"/>
        <v>17</v>
      </c>
      <c r="M20" s="42" t="str">
        <f t="shared" si="2"/>
        <v>24/04 au 30/04</v>
      </c>
      <c r="N20" s="39"/>
      <c r="O20" s="59"/>
      <c r="P20" s="21" t="str">
        <f>P19&amp;VLOOKUP(MONTH($O18),$B$15:$C$27,2)</f>
        <v>1F</v>
      </c>
      <c r="Q20" s="21" t="str">
        <f t="shared" ref="Q20" si="34">Q19&amp;VLOOKUP(MONTH($O18),$B$15:$C$27,2)</f>
        <v>2F</v>
      </c>
      <c r="R20" s="21" t="str">
        <f t="shared" ref="R20" si="35">R19&amp;VLOOKUP(MONTH($O18),$B$15:$C$27,2)</f>
        <v>3F</v>
      </c>
      <c r="S20" s="3" t="str">
        <f t="shared" ref="S20" si="36">S19&amp;VLOOKUP(MONTH($O18),$B$15:$C$27,2)</f>
        <v>4F</v>
      </c>
      <c r="T20" s="21" t="str">
        <f t="shared" ref="T20" si="37">T19&amp;VLOOKUP(MONTH($O18),$B$15:$C$27,2)</f>
        <v>5F</v>
      </c>
    </row>
    <row r="21" spans="2:20" ht="15" customHeight="1" x14ac:dyDescent="0.3">
      <c r="B21" s="3">
        <v>6</v>
      </c>
      <c r="C21" s="3" t="s">
        <v>16</v>
      </c>
      <c r="F21" s="34"/>
      <c r="G21" s="2"/>
      <c r="H21" s="26">
        <f t="shared" si="4"/>
        <v>45047</v>
      </c>
      <c r="I21" s="26">
        <f t="shared" si="5"/>
        <v>45053</v>
      </c>
      <c r="J21" s="3">
        <f t="shared" si="6"/>
        <v>5</v>
      </c>
      <c r="K21" s="19" t="str">
        <f>IFERROR(COUNTIF($J$3:J21,J21)&amp;VLOOKUP($J21,$B$16:$C$27,2,0),"")</f>
        <v>1E</v>
      </c>
      <c r="L21" s="45">
        <f t="shared" si="1"/>
        <v>18</v>
      </c>
      <c r="M21" s="42" t="str">
        <f t="shared" si="2"/>
        <v>01/05 au 07/05</v>
      </c>
      <c r="N21" s="39"/>
      <c r="O21" s="57">
        <f>EDATE(O18,1)</f>
        <v>45108</v>
      </c>
      <c r="P21" s="38" t="str">
        <f>IFERROR(VLOOKUP(P23,$K$2:$M$55,3,0),"")</f>
        <v>03/07 au 09/07</v>
      </c>
      <c r="Q21" s="38" t="str">
        <f t="shared" ref="Q21:T21" si="38">IFERROR(VLOOKUP(Q23,$K$2:$M$55,3,0),"")</f>
        <v>10/07 au 16/07</v>
      </c>
      <c r="R21" s="38" t="str">
        <f t="shared" si="38"/>
        <v>17/07 au 23/07</v>
      </c>
      <c r="S21" s="38" t="str">
        <f t="shared" si="38"/>
        <v>24/07 au 30/07</v>
      </c>
      <c r="T21" s="38" t="str">
        <f t="shared" si="38"/>
        <v/>
      </c>
    </row>
    <row r="22" spans="2:20" ht="15" customHeight="1" x14ac:dyDescent="0.3">
      <c r="B22" s="3">
        <v>7</v>
      </c>
      <c r="C22" s="3" t="s">
        <v>17</v>
      </c>
      <c r="F22" s="34"/>
      <c r="G22" s="2"/>
      <c r="H22" s="26">
        <f t="shared" si="4"/>
        <v>45054</v>
      </c>
      <c r="I22" s="26">
        <f t="shared" si="5"/>
        <v>45060</v>
      </c>
      <c r="J22" s="3">
        <f t="shared" si="6"/>
        <v>5</v>
      </c>
      <c r="K22" s="19" t="str">
        <f>IFERROR(COUNTIF($J$3:J22,J22)&amp;VLOOKUP($J22,$B$16:$C$27,2,0),"")</f>
        <v>2E</v>
      </c>
      <c r="L22" s="45">
        <f t="shared" si="1"/>
        <v>19</v>
      </c>
      <c r="M22" s="42" t="str">
        <f t="shared" si="2"/>
        <v>08/05 au 14/05</v>
      </c>
      <c r="N22" s="39"/>
      <c r="O22" s="58"/>
      <c r="P22" s="30">
        <v>1</v>
      </c>
      <c r="Q22" s="31">
        <f>P22+1</f>
        <v>2</v>
      </c>
      <c r="R22" s="31">
        <f t="shared" ref="R22:T22" si="39">Q22+1</f>
        <v>3</v>
      </c>
      <c r="S22" s="31">
        <f t="shared" si="39"/>
        <v>4</v>
      </c>
      <c r="T22" s="31">
        <f t="shared" si="39"/>
        <v>5</v>
      </c>
    </row>
    <row r="23" spans="2:20" ht="15" customHeight="1" x14ac:dyDescent="0.3">
      <c r="B23" s="3">
        <v>8</v>
      </c>
      <c r="C23" s="3" t="s">
        <v>18</v>
      </c>
      <c r="F23" s="34"/>
      <c r="G23" s="2"/>
      <c r="H23" s="26">
        <f t="shared" si="4"/>
        <v>45061</v>
      </c>
      <c r="I23" s="26">
        <f t="shared" si="5"/>
        <v>45067</v>
      </c>
      <c r="J23" s="3">
        <f t="shared" si="6"/>
        <v>5</v>
      </c>
      <c r="K23" s="19" t="str">
        <f>IFERROR(COUNTIF($J$3:J23,J23)&amp;VLOOKUP($J23,$B$16:$C$27,2,0),"")</f>
        <v>3E</v>
      </c>
      <c r="L23" s="45">
        <f t="shared" si="1"/>
        <v>20</v>
      </c>
      <c r="M23" s="42" t="str">
        <f t="shared" si="2"/>
        <v>15/05 au 21/05</v>
      </c>
      <c r="N23" s="39"/>
      <c r="O23" s="59"/>
      <c r="P23" s="21" t="str">
        <f>P22&amp;VLOOKUP(MONTH($O21),$B$15:$C$27,2)</f>
        <v>1G</v>
      </c>
      <c r="Q23" s="21" t="str">
        <f t="shared" ref="Q23" si="40">Q22&amp;VLOOKUP(MONTH($O21),$B$15:$C$27,2)</f>
        <v>2G</v>
      </c>
      <c r="R23" s="21" t="str">
        <f t="shared" ref="R23" si="41">R22&amp;VLOOKUP(MONTH($O21),$B$15:$C$27,2)</f>
        <v>3G</v>
      </c>
      <c r="S23" s="21" t="str">
        <f t="shared" ref="S23" si="42">S22&amp;VLOOKUP(MONTH($O21),$B$15:$C$27,2)</f>
        <v>4G</v>
      </c>
      <c r="T23" s="21" t="str">
        <f t="shared" ref="T23" si="43">T22&amp;VLOOKUP(MONTH($O21),$B$15:$C$27,2)</f>
        <v>5G</v>
      </c>
    </row>
    <row r="24" spans="2:20" ht="15" customHeight="1" x14ac:dyDescent="0.3">
      <c r="B24" s="3">
        <v>9</v>
      </c>
      <c r="C24" s="3" t="s">
        <v>19</v>
      </c>
      <c r="G24" s="2"/>
      <c r="H24" s="26">
        <f t="shared" si="4"/>
        <v>45068</v>
      </c>
      <c r="I24" s="26">
        <f t="shared" si="5"/>
        <v>45074</v>
      </c>
      <c r="J24" s="3">
        <f t="shared" si="6"/>
        <v>5</v>
      </c>
      <c r="K24" s="19" t="str">
        <f>IFERROR(COUNTIF($J$3:J24,J24)&amp;VLOOKUP($J24,$B$16:$C$27,2,0),"")</f>
        <v>4E</v>
      </c>
      <c r="L24" s="45">
        <f t="shared" si="1"/>
        <v>21</v>
      </c>
      <c r="M24" s="42" t="str">
        <f t="shared" si="2"/>
        <v>22/05 au 28/05</v>
      </c>
      <c r="N24" s="39"/>
      <c r="O24" s="57">
        <f>EDATE(O21,1)</f>
        <v>45139</v>
      </c>
      <c r="P24" s="38" t="str">
        <f>IFERROR(VLOOKUP(P26,$K$2:$M$55,3,0),"")</f>
        <v>31/07 au 06/08</v>
      </c>
      <c r="Q24" s="38" t="str">
        <f t="shared" ref="Q24:T24" si="44">IFERROR(VLOOKUP(Q26,$K$2:$M$55,3,0),"")</f>
        <v>07/08 au 13/08</v>
      </c>
      <c r="R24" s="38" t="str">
        <f t="shared" si="44"/>
        <v>14/08 au 20/08</v>
      </c>
      <c r="S24" s="38" t="str">
        <f t="shared" si="44"/>
        <v>21/08 au 27/08</v>
      </c>
      <c r="T24" s="38" t="str">
        <f t="shared" si="44"/>
        <v>28/08 au 03/09</v>
      </c>
    </row>
    <row r="25" spans="2:20" ht="15" customHeight="1" x14ac:dyDescent="0.3">
      <c r="B25" s="3">
        <v>10</v>
      </c>
      <c r="C25" s="3" t="s">
        <v>20</v>
      </c>
      <c r="G25" s="2"/>
      <c r="H25" s="26">
        <f t="shared" si="4"/>
        <v>45075</v>
      </c>
      <c r="I25" s="26">
        <f t="shared" si="5"/>
        <v>45081</v>
      </c>
      <c r="J25" s="3">
        <f t="shared" si="6"/>
        <v>6</v>
      </c>
      <c r="K25" s="19" t="str">
        <f>IFERROR(COUNTIF($J$3:J25,J25)&amp;VLOOKUP($J25,$B$16:$C$27,2,0),"")</f>
        <v>1F</v>
      </c>
      <c r="L25" s="45">
        <f t="shared" si="1"/>
        <v>22</v>
      </c>
      <c r="M25" s="42" t="str">
        <f t="shared" si="2"/>
        <v>29/05 au 04/06</v>
      </c>
      <c r="N25" s="39"/>
      <c r="O25" s="58"/>
      <c r="P25" s="30">
        <v>1</v>
      </c>
      <c r="Q25" s="31">
        <f>P25+1</f>
        <v>2</v>
      </c>
      <c r="R25" s="31">
        <f t="shared" ref="R25:T25" si="45">Q25+1</f>
        <v>3</v>
      </c>
      <c r="S25" s="31">
        <f t="shared" si="45"/>
        <v>4</v>
      </c>
      <c r="T25" s="31">
        <f t="shared" si="45"/>
        <v>5</v>
      </c>
    </row>
    <row r="26" spans="2:20" ht="15" customHeight="1" x14ac:dyDescent="0.3">
      <c r="B26" s="3">
        <v>11</v>
      </c>
      <c r="C26" s="3" t="s">
        <v>21</v>
      </c>
      <c r="G26" s="2"/>
      <c r="H26" s="26">
        <f t="shared" si="4"/>
        <v>45082</v>
      </c>
      <c r="I26" s="26">
        <f t="shared" si="5"/>
        <v>45088</v>
      </c>
      <c r="J26" s="3">
        <f t="shared" si="6"/>
        <v>6</v>
      </c>
      <c r="K26" s="19" t="str">
        <f>IFERROR(COUNTIF($J$3:J26,J26)&amp;VLOOKUP($J26,$B$16:$C$27,2,0),"")</f>
        <v>2F</v>
      </c>
      <c r="L26" s="45">
        <f t="shared" si="1"/>
        <v>23</v>
      </c>
      <c r="M26" s="42" t="str">
        <f t="shared" si="2"/>
        <v>05/06 au 11/06</v>
      </c>
      <c r="N26" s="39"/>
      <c r="O26" s="59"/>
      <c r="P26" s="21" t="str">
        <f>P25&amp;VLOOKUP(MONTH($O24),$B$15:$C$27,2)</f>
        <v>1H</v>
      </c>
      <c r="Q26" s="21" t="str">
        <f t="shared" ref="Q26" si="46">Q25&amp;VLOOKUP(MONTH($O24),$B$15:$C$27,2)</f>
        <v>2H</v>
      </c>
      <c r="R26" s="21" t="str">
        <f t="shared" ref="R26" si="47">R25&amp;VLOOKUP(MONTH($O24),$B$15:$C$27,2)</f>
        <v>3H</v>
      </c>
      <c r="S26" s="21" t="str">
        <f t="shared" ref="S26" si="48">S25&amp;VLOOKUP(MONTH($O24),$B$15:$C$27,2)</f>
        <v>4H</v>
      </c>
      <c r="T26" s="3" t="str">
        <f t="shared" ref="T26" si="49">T25&amp;VLOOKUP(MONTH($O24),$B$15:$C$27,2)</f>
        <v>5H</v>
      </c>
    </row>
    <row r="27" spans="2:20" ht="15" customHeight="1" x14ac:dyDescent="0.3">
      <c r="B27" s="3">
        <v>12</v>
      </c>
      <c r="C27" s="3" t="s">
        <v>22</v>
      </c>
      <c r="G27" s="2"/>
      <c r="H27" s="26">
        <f t="shared" si="4"/>
        <v>45089</v>
      </c>
      <c r="I27" s="26">
        <f t="shared" si="5"/>
        <v>45095</v>
      </c>
      <c r="J27" s="3">
        <f t="shared" si="6"/>
        <v>6</v>
      </c>
      <c r="K27" s="19" t="str">
        <f>IFERROR(COUNTIF($J$3:J27,J27)&amp;VLOOKUP($J27,$B$16:$C$27,2,0),"")</f>
        <v>3F</v>
      </c>
      <c r="L27" s="45">
        <f t="shared" si="1"/>
        <v>24</v>
      </c>
      <c r="M27" s="42" t="str">
        <f t="shared" si="2"/>
        <v>12/06 au 18/06</v>
      </c>
      <c r="N27" s="40"/>
      <c r="O27" s="57">
        <f>EDATE(O24,1)</f>
        <v>45170</v>
      </c>
      <c r="P27" s="38" t="str">
        <f>IFERROR(VLOOKUP(P29,$K$2:$M$55,3,0),"")</f>
        <v>04/09 au 10/09</v>
      </c>
      <c r="Q27" s="38" t="str">
        <f t="shared" ref="Q27:T27" si="50">IFERROR(VLOOKUP(Q29,$K$2:$M$55,3,0),"")</f>
        <v>11/09 au 17/09</v>
      </c>
      <c r="R27" s="38" t="str">
        <f t="shared" si="50"/>
        <v>18/09 au 24/09</v>
      </c>
      <c r="S27" s="38" t="str">
        <f t="shared" si="50"/>
        <v>25/09 au 01/10</v>
      </c>
      <c r="T27" s="38" t="str">
        <f t="shared" si="50"/>
        <v/>
      </c>
    </row>
    <row r="28" spans="2:20" ht="15" customHeight="1" x14ac:dyDescent="0.3">
      <c r="C28" s="1"/>
      <c r="G28" s="2"/>
      <c r="H28" s="26">
        <f t="shared" si="4"/>
        <v>45096</v>
      </c>
      <c r="I28" s="26">
        <f t="shared" si="5"/>
        <v>45102</v>
      </c>
      <c r="J28" s="3">
        <f t="shared" si="6"/>
        <v>6</v>
      </c>
      <c r="K28" s="19" t="str">
        <f>IFERROR(COUNTIF($J$3:J28,J28)&amp;VLOOKUP($J28,$B$16:$C$27,2,0),"")</f>
        <v>4F</v>
      </c>
      <c r="L28" s="45">
        <f t="shared" si="1"/>
        <v>25</v>
      </c>
      <c r="M28" s="42" t="str">
        <f t="shared" si="2"/>
        <v>19/06 au 25/06</v>
      </c>
      <c r="N28" s="39"/>
      <c r="O28" s="58"/>
      <c r="P28" s="30">
        <v>1</v>
      </c>
      <c r="Q28" s="31">
        <f>P28+1</f>
        <v>2</v>
      </c>
      <c r="R28" s="31">
        <f t="shared" ref="R28:T28" si="51">Q28+1</f>
        <v>3</v>
      </c>
      <c r="S28" s="31">
        <f t="shared" si="51"/>
        <v>4</v>
      </c>
      <c r="T28" s="31">
        <f t="shared" si="51"/>
        <v>5</v>
      </c>
    </row>
    <row r="29" spans="2:20" ht="15" customHeight="1" x14ac:dyDescent="0.3">
      <c r="C29" s="1"/>
      <c r="D29" s="23"/>
      <c r="G29" s="2"/>
      <c r="H29" s="26">
        <f t="shared" si="4"/>
        <v>45103</v>
      </c>
      <c r="I29" s="26">
        <f t="shared" si="5"/>
        <v>45109</v>
      </c>
      <c r="J29" s="3">
        <f t="shared" si="6"/>
        <v>6</v>
      </c>
      <c r="K29" s="19" t="str">
        <f>IFERROR(COUNTIF($J$3:J29,J29)&amp;VLOOKUP($J29,$B$16:$C$27,2,0),"")</f>
        <v>5F</v>
      </c>
      <c r="L29" s="45">
        <f t="shared" si="1"/>
        <v>26</v>
      </c>
      <c r="M29" s="42" t="str">
        <f t="shared" si="2"/>
        <v>26/06 au 02/07</v>
      </c>
      <c r="N29" s="39"/>
      <c r="O29" s="59"/>
      <c r="P29" s="3" t="str">
        <f>P28&amp;VLOOKUP(MONTH($O27),$B$15:$C$27,2)</f>
        <v>1I</v>
      </c>
      <c r="Q29" s="3" t="str">
        <f t="shared" ref="Q29" si="52">Q28&amp;VLOOKUP(MONTH($O27),$B$15:$C$27,2)</f>
        <v>2I</v>
      </c>
      <c r="R29" s="3" t="str">
        <f t="shared" ref="R29" si="53">R28&amp;VLOOKUP(MONTH($O27),$B$15:$C$27,2)</f>
        <v>3I</v>
      </c>
      <c r="S29" s="3" t="str">
        <f t="shared" ref="S29" si="54">S28&amp;VLOOKUP(MONTH($O27),$B$15:$C$27,2)</f>
        <v>4I</v>
      </c>
      <c r="T29" s="3" t="str">
        <f t="shared" ref="T29" si="55">T28&amp;VLOOKUP(MONTH($O27),$B$15:$C$27,2)</f>
        <v>5I</v>
      </c>
    </row>
    <row r="30" spans="2:20" ht="15" customHeight="1" x14ac:dyDescent="0.3">
      <c r="C30" s="1"/>
      <c r="G30" s="2"/>
      <c r="H30" s="26">
        <f t="shared" si="4"/>
        <v>45110</v>
      </c>
      <c r="I30" s="26">
        <f t="shared" si="5"/>
        <v>45116</v>
      </c>
      <c r="J30" s="3">
        <f t="shared" si="6"/>
        <v>7</v>
      </c>
      <c r="K30" s="19" t="str">
        <f>IFERROR(COUNTIF($J$3:J30,J30)&amp;VLOOKUP($J30,$B$16:$C$27,2,0),"")</f>
        <v>1G</v>
      </c>
      <c r="L30" s="45">
        <f t="shared" si="1"/>
        <v>27</v>
      </c>
      <c r="M30" s="42" t="str">
        <f t="shared" si="2"/>
        <v>03/07 au 09/07</v>
      </c>
      <c r="N30" s="39"/>
      <c r="O30" s="57">
        <f>EDATE(O27,1)</f>
        <v>45200</v>
      </c>
      <c r="P30" s="38" t="str">
        <f>IFERROR(VLOOKUP(P32,$K$2:$M$55,3,0),"")</f>
        <v>02/10 au 08/10</v>
      </c>
      <c r="Q30" s="38" t="str">
        <f t="shared" ref="Q30:T30" si="56">IFERROR(VLOOKUP(Q32,$K$2:$M$55,3,0),"")</f>
        <v>09/10 au 15/10</v>
      </c>
      <c r="R30" s="38" t="str">
        <f t="shared" si="56"/>
        <v>16/10 au 22/10</v>
      </c>
      <c r="S30" s="38" t="str">
        <f t="shared" si="56"/>
        <v>23/10 au 29/10</v>
      </c>
      <c r="T30" s="38" t="str">
        <f t="shared" si="56"/>
        <v/>
      </c>
    </row>
    <row r="31" spans="2:20" ht="15" customHeight="1" x14ac:dyDescent="0.3">
      <c r="C31" s="1"/>
      <c r="G31" s="2"/>
      <c r="H31" s="26">
        <f t="shared" si="4"/>
        <v>45117</v>
      </c>
      <c r="I31" s="26">
        <f t="shared" si="5"/>
        <v>45123</v>
      </c>
      <c r="J31" s="3">
        <f t="shared" si="6"/>
        <v>7</v>
      </c>
      <c r="K31" s="19" t="str">
        <f>IFERROR(COUNTIF($J$3:J31,J31)&amp;VLOOKUP($J31,$B$16:$C$27,2,0),"")</f>
        <v>2G</v>
      </c>
      <c r="L31" s="45">
        <f t="shared" si="1"/>
        <v>28</v>
      </c>
      <c r="M31" s="42" t="str">
        <f t="shared" si="2"/>
        <v>10/07 au 16/07</v>
      </c>
      <c r="N31" s="40"/>
      <c r="O31" s="58"/>
      <c r="P31" s="30">
        <v>1</v>
      </c>
      <c r="Q31" s="31">
        <f>P31+1</f>
        <v>2</v>
      </c>
      <c r="R31" s="31">
        <f t="shared" ref="R31:T31" si="57">Q31+1</f>
        <v>3</v>
      </c>
      <c r="S31" s="31">
        <f t="shared" si="57"/>
        <v>4</v>
      </c>
      <c r="T31" s="31">
        <f t="shared" si="57"/>
        <v>5</v>
      </c>
    </row>
    <row r="32" spans="2:20" ht="15" customHeight="1" x14ac:dyDescent="0.3">
      <c r="C32" s="1"/>
      <c r="G32" s="2"/>
      <c r="H32" s="26">
        <f t="shared" si="4"/>
        <v>45124</v>
      </c>
      <c r="I32" s="26">
        <f t="shared" si="5"/>
        <v>45130</v>
      </c>
      <c r="J32" s="3">
        <f t="shared" si="6"/>
        <v>7</v>
      </c>
      <c r="K32" s="19" t="str">
        <f>IFERROR(COUNTIF($J$3:J32,J32)&amp;VLOOKUP($J32,$B$16:$C$27,2,0),"")</f>
        <v>3G</v>
      </c>
      <c r="L32" s="45">
        <f t="shared" si="1"/>
        <v>29</v>
      </c>
      <c r="M32" s="42" t="str">
        <f t="shared" si="2"/>
        <v>17/07 au 23/07</v>
      </c>
      <c r="N32" s="39"/>
      <c r="O32" s="59"/>
      <c r="P32" s="22" t="str">
        <f>P31&amp;VLOOKUP(MONTH($O30),$B$15:$C$27,2)</f>
        <v>1J</v>
      </c>
      <c r="Q32" s="22" t="str">
        <f t="shared" ref="Q32" si="58">Q31&amp;VLOOKUP(MONTH($O30),$B$15:$C$27,2)</f>
        <v>2J</v>
      </c>
      <c r="R32" s="22" t="str">
        <f t="shared" ref="R32" si="59">R31&amp;VLOOKUP(MONTH($O30),$B$15:$C$27,2)</f>
        <v>3J</v>
      </c>
      <c r="S32" s="22" t="str">
        <f t="shared" ref="S32" si="60">S31&amp;VLOOKUP(MONTH($O30),$B$15:$C$27,2)</f>
        <v>4J</v>
      </c>
      <c r="T32" s="22" t="str">
        <f t="shared" ref="T32" si="61">T31&amp;VLOOKUP(MONTH($O30),$B$15:$C$27,2)</f>
        <v>5J</v>
      </c>
    </row>
    <row r="33" spans="3:20" ht="15" customHeight="1" x14ac:dyDescent="0.3">
      <c r="C33" s="1"/>
      <c r="G33" s="2"/>
      <c r="H33" s="26">
        <f t="shared" si="4"/>
        <v>45131</v>
      </c>
      <c r="I33" s="26">
        <f t="shared" si="5"/>
        <v>45137</v>
      </c>
      <c r="J33" s="3">
        <f t="shared" si="6"/>
        <v>7</v>
      </c>
      <c r="K33" s="19" t="str">
        <f>IFERROR(COUNTIF($J$3:J33,J33)&amp;VLOOKUP($J33,$B$16:$C$27,2,0),"")</f>
        <v>4G</v>
      </c>
      <c r="L33" s="45">
        <f t="shared" si="1"/>
        <v>30</v>
      </c>
      <c r="M33" s="42" t="str">
        <f t="shared" si="2"/>
        <v>24/07 au 30/07</v>
      </c>
      <c r="N33" s="39"/>
      <c r="O33" s="57">
        <f>EDATE(O30,1)</f>
        <v>45231</v>
      </c>
      <c r="P33" s="38" t="str">
        <f>IFERROR(VLOOKUP(P35,$K$2:$M$55,3,0),"")</f>
        <v>30/10 au 05/11</v>
      </c>
      <c r="Q33" s="38" t="str">
        <f t="shared" ref="Q33:T33" si="62">IFERROR(VLOOKUP(Q35,$K$2:$M$55,3,0),"")</f>
        <v>06/11 au 12/11</v>
      </c>
      <c r="R33" s="38" t="str">
        <f t="shared" si="62"/>
        <v>13/11 au 19/11</v>
      </c>
      <c r="S33" s="38" t="str">
        <f t="shared" si="62"/>
        <v>20/11 au 26/11</v>
      </c>
      <c r="T33" s="38" t="str">
        <f t="shared" si="62"/>
        <v>27/11 au 03/12</v>
      </c>
    </row>
    <row r="34" spans="3:20" ht="15" customHeight="1" x14ac:dyDescent="0.3">
      <c r="C34" s="1"/>
      <c r="G34" s="2"/>
      <c r="H34" s="26">
        <f t="shared" si="4"/>
        <v>45138</v>
      </c>
      <c r="I34" s="26">
        <f t="shared" si="5"/>
        <v>45144</v>
      </c>
      <c r="J34" s="3">
        <f t="shared" si="6"/>
        <v>8</v>
      </c>
      <c r="K34" s="19" t="str">
        <f>IFERROR(COUNTIF($J$3:J34,J34)&amp;VLOOKUP($J34,$B$16:$C$27,2,0),"")</f>
        <v>1H</v>
      </c>
      <c r="L34" s="45">
        <f t="shared" si="1"/>
        <v>31</v>
      </c>
      <c r="M34" s="42" t="str">
        <f t="shared" si="2"/>
        <v>31/07 au 06/08</v>
      </c>
      <c r="N34" s="39"/>
      <c r="O34" s="58"/>
      <c r="P34" s="30">
        <v>1</v>
      </c>
      <c r="Q34" s="31">
        <f>P34+1</f>
        <v>2</v>
      </c>
      <c r="R34" s="31">
        <f t="shared" ref="R34:T34" si="63">Q34+1</f>
        <v>3</v>
      </c>
      <c r="S34" s="31">
        <f t="shared" si="63"/>
        <v>4</v>
      </c>
      <c r="T34" s="31">
        <f t="shared" si="63"/>
        <v>5</v>
      </c>
    </row>
    <row r="35" spans="3:20" ht="15" customHeight="1" x14ac:dyDescent="0.3">
      <c r="C35" s="1"/>
      <c r="G35" s="2"/>
      <c r="H35" s="26">
        <f t="shared" si="4"/>
        <v>45145</v>
      </c>
      <c r="I35" s="26">
        <f t="shared" si="5"/>
        <v>45151</v>
      </c>
      <c r="J35" s="3">
        <f t="shared" si="6"/>
        <v>8</v>
      </c>
      <c r="K35" s="19" t="str">
        <f>IFERROR(COUNTIF($J$3:J35,J35)&amp;VLOOKUP($J35,$B$16:$C$27,2,0),"")</f>
        <v>2H</v>
      </c>
      <c r="L35" s="45">
        <f t="shared" si="1"/>
        <v>32</v>
      </c>
      <c r="M35" s="42" t="str">
        <f t="shared" si="2"/>
        <v>07/08 au 13/08</v>
      </c>
      <c r="N35" s="39"/>
      <c r="O35" s="59"/>
      <c r="P35" s="21" t="str">
        <f>P34&amp;VLOOKUP(MONTH($O33),$B$15:$C$27,2)</f>
        <v>1K</v>
      </c>
      <c r="Q35" s="21" t="str">
        <f t="shared" ref="Q35" si="64">Q34&amp;VLOOKUP(MONTH($O33),$B$15:$C$27,2)</f>
        <v>2K</v>
      </c>
      <c r="R35" s="3" t="str">
        <f t="shared" ref="R35" si="65">R34&amp;VLOOKUP(MONTH($O33),$B$15:$C$27,2)</f>
        <v>3K</v>
      </c>
      <c r="S35" s="21" t="str">
        <f t="shared" ref="S35" si="66">S34&amp;VLOOKUP(MONTH($O33),$B$15:$C$27,2)</f>
        <v>4K</v>
      </c>
      <c r="T35" s="3" t="str">
        <f t="shared" ref="T35" si="67">T34&amp;VLOOKUP(MONTH($O33),$B$15:$C$27,2)</f>
        <v>5K</v>
      </c>
    </row>
    <row r="36" spans="3:20" ht="15" customHeight="1" x14ac:dyDescent="0.3">
      <c r="C36" s="24"/>
      <c r="G36" s="2"/>
      <c r="H36" s="26">
        <f t="shared" si="4"/>
        <v>45152</v>
      </c>
      <c r="I36" s="26">
        <f t="shared" si="5"/>
        <v>45158</v>
      </c>
      <c r="J36" s="3">
        <f t="shared" si="6"/>
        <v>8</v>
      </c>
      <c r="K36" s="19" t="str">
        <f>IFERROR(COUNTIF($J$3:J36,J36)&amp;VLOOKUP($J36,$B$16:$C$27,2,0),"")</f>
        <v>3H</v>
      </c>
      <c r="L36" s="45">
        <f t="shared" si="1"/>
        <v>33</v>
      </c>
      <c r="M36" s="42" t="str">
        <f t="shared" si="2"/>
        <v>14/08 au 20/08</v>
      </c>
      <c r="N36" s="39"/>
      <c r="O36" s="57">
        <f>EDATE(O33,1)</f>
        <v>45261</v>
      </c>
      <c r="P36" s="38" t="str">
        <f>IFERROR(VLOOKUP(P38,$K$2:$M$55,3,0),"")</f>
        <v>04/12 au 10/12</v>
      </c>
      <c r="Q36" s="38" t="str">
        <f t="shared" ref="Q36:T36" si="68">IFERROR(VLOOKUP(Q38,$K$2:$M$55,3,0),"")</f>
        <v>11/12 au 17/12</v>
      </c>
      <c r="R36" s="38" t="str">
        <f t="shared" si="68"/>
        <v>18/12 au 24/12</v>
      </c>
      <c r="S36" s="38" t="str">
        <f t="shared" si="68"/>
        <v>25/12 au 31/12</v>
      </c>
      <c r="T36" s="38" t="str">
        <f t="shared" si="68"/>
        <v/>
      </c>
    </row>
    <row r="37" spans="3:20" ht="15" customHeight="1" x14ac:dyDescent="0.3">
      <c r="C37" s="1"/>
      <c r="G37" s="2"/>
      <c r="H37" s="26">
        <f t="shared" si="4"/>
        <v>45159</v>
      </c>
      <c r="I37" s="26">
        <f t="shared" si="5"/>
        <v>45165</v>
      </c>
      <c r="J37" s="3">
        <f t="shared" si="6"/>
        <v>8</v>
      </c>
      <c r="K37" s="19" t="str">
        <f>IFERROR(COUNTIF($J$3:J37,J37)&amp;VLOOKUP($J37,$B$16:$C$27,2,0),"")</f>
        <v>4H</v>
      </c>
      <c r="L37" s="45">
        <f t="shared" si="1"/>
        <v>34</v>
      </c>
      <c r="M37" s="42" t="str">
        <f t="shared" si="2"/>
        <v>21/08 au 27/08</v>
      </c>
      <c r="N37" s="39"/>
      <c r="O37" s="58"/>
      <c r="P37" s="30">
        <v>1</v>
      </c>
      <c r="Q37" s="31">
        <f>P37+1</f>
        <v>2</v>
      </c>
      <c r="R37" s="31">
        <f t="shared" ref="R37:T37" si="69">Q37+1</f>
        <v>3</v>
      </c>
      <c r="S37" s="31">
        <f t="shared" si="69"/>
        <v>4</v>
      </c>
      <c r="T37" s="31">
        <f t="shared" si="69"/>
        <v>5</v>
      </c>
    </row>
    <row r="38" spans="3:20" ht="15" customHeight="1" x14ac:dyDescent="0.3">
      <c r="C38" s="1"/>
      <c r="G38" s="2"/>
      <c r="H38" s="26">
        <f t="shared" si="4"/>
        <v>45166</v>
      </c>
      <c r="I38" s="26">
        <f t="shared" si="5"/>
        <v>45172</v>
      </c>
      <c r="J38" s="3">
        <f t="shared" si="6"/>
        <v>8</v>
      </c>
      <c r="K38" s="19" t="str">
        <f>IFERROR(COUNTIF($J$3:J38,J38)&amp;VLOOKUP($J38,$B$16:$C$27,2,0),"")</f>
        <v>5H</v>
      </c>
      <c r="L38" s="45">
        <f t="shared" si="1"/>
        <v>35</v>
      </c>
      <c r="M38" s="42" t="str">
        <f t="shared" si="2"/>
        <v>28/08 au 03/09</v>
      </c>
      <c r="N38" s="39"/>
      <c r="O38" s="59"/>
      <c r="P38" s="21" t="str">
        <f>P37&amp;VLOOKUP(MONTH($O36),$B$15:$C$27,2)</f>
        <v>1L</v>
      </c>
      <c r="Q38" s="21" t="str">
        <f t="shared" ref="Q38" si="70">Q37&amp;VLOOKUP(MONTH($O36),$B$15:$C$27,2)</f>
        <v>2L</v>
      </c>
      <c r="R38" s="21" t="str">
        <f t="shared" ref="R38" si="71">R37&amp;VLOOKUP(MONTH($O36),$B$15:$C$27,2)</f>
        <v>3L</v>
      </c>
      <c r="S38" s="21" t="str">
        <f t="shared" ref="S38" si="72">S37&amp;VLOOKUP(MONTH($O36),$B$15:$C$27,2)</f>
        <v>4L</v>
      </c>
      <c r="T38" s="21" t="str">
        <f t="shared" ref="T38" si="73">T37&amp;VLOOKUP(MONTH($O36),$B$15:$C$27,2)</f>
        <v>5L</v>
      </c>
    </row>
    <row r="39" spans="3:20" ht="15" customHeight="1" x14ac:dyDescent="0.3">
      <c r="C39" s="1"/>
      <c r="G39" s="2"/>
      <c r="H39" s="26">
        <f t="shared" si="4"/>
        <v>45173</v>
      </c>
      <c r="I39" s="26">
        <f t="shared" si="5"/>
        <v>45179</v>
      </c>
      <c r="J39" s="3">
        <f t="shared" si="6"/>
        <v>9</v>
      </c>
      <c r="K39" s="19" t="str">
        <f>IFERROR(COUNTIF($J$3:J39,J39)&amp;VLOOKUP($J39,$B$16:$C$27,2,0),"")</f>
        <v>1I</v>
      </c>
      <c r="L39" s="45">
        <f t="shared" si="1"/>
        <v>36</v>
      </c>
      <c r="M39" s="42" t="str">
        <f t="shared" si="2"/>
        <v>04/09 au 10/09</v>
      </c>
      <c r="N39" s="37"/>
      <c r="O39" s="35"/>
    </row>
    <row r="40" spans="3:20" ht="15" customHeight="1" x14ac:dyDescent="0.3">
      <c r="C40" s="1"/>
      <c r="G40" s="2"/>
      <c r="H40" s="26">
        <f t="shared" si="4"/>
        <v>45180</v>
      </c>
      <c r="I40" s="26">
        <f t="shared" si="5"/>
        <v>45186</v>
      </c>
      <c r="J40" s="3">
        <f t="shared" si="6"/>
        <v>9</v>
      </c>
      <c r="K40" s="19" t="str">
        <f>IFERROR(COUNTIF($J$3:J40,J40)&amp;VLOOKUP($J40,$B$16:$C$27,2,0),"")</f>
        <v>2I</v>
      </c>
      <c r="L40" s="45">
        <f t="shared" si="1"/>
        <v>37</v>
      </c>
      <c r="M40" s="42" t="str">
        <f t="shared" si="2"/>
        <v>11/09 au 17/09</v>
      </c>
      <c r="N40" s="37"/>
      <c r="O40" s="36"/>
    </row>
    <row r="41" spans="3:20" ht="15" customHeight="1" x14ac:dyDescent="0.3">
      <c r="C41" s="1"/>
      <c r="G41" s="2"/>
      <c r="H41" s="26">
        <f t="shared" si="4"/>
        <v>45187</v>
      </c>
      <c r="I41" s="26">
        <f t="shared" si="5"/>
        <v>45193</v>
      </c>
      <c r="J41" s="3">
        <f t="shared" si="6"/>
        <v>9</v>
      </c>
      <c r="K41" s="19" t="str">
        <f>IFERROR(COUNTIF($J$3:J41,J41)&amp;VLOOKUP($J41,$B$16:$C$27,2,0),"")</f>
        <v>3I</v>
      </c>
      <c r="L41" s="45">
        <f t="shared" si="1"/>
        <v>38</v>
      </c>
      <c r="M41" s="42" t="str">
        <f t="shared" si="2"/>
        <v>18/09 au 24/09</v>
      </c>
      <c r="N41" s="37"/>
      <c r="O41" s="36"/>
    </row>
    <row r="42" spans="3:20" ht="15" customHeight="1" x14ac:dyDescent="0.3">
      <c r="C42" s="1"/>
      <c r="G42" s="2"/>
      <c r="H42" s="26">
        <f t="shared" si="4"/>
        <v>45194</v>
      </c>
      <c r="I42" s="26">
        <f t="shared" si="5"/>
        <v>45200</v>
      </c>
      <c r="J42" s="3">
        <f t="shared" si="6"/>
        <v>9</v>
      </c>
      <c r="K42" s="19" t="str">
        <f>IFERROR(COUNTIF($J$3:J42,J42)&amp;VLOOKUP($J42,$B$16:$C$27,2,0),"")</f>
        <v>4I</v>
      </c>
      <c r="L42" s="45">
        <f t="shared" si="1"/>
        <v>39</v>
      </c>
      <c r="M42" s="42" t="str">
        <f t="shared" si="2"/>
        <v>25/09 au 01/10</v>
      </c>
      <c r="O42" s="71"/>
    </row>
    <row r="43" spans="3:20" ht="15" customHeight="1" x14ac:dyDescent="0.3">
      <c r="C43" s="1"/>
      <c r="G43" s="2"/>
      <c r="H43" s="26">
        <f t="shared" si="4"/>
        <v>45201</v>
      </c>
      <c r="I43" s="26">
        <f t="shared" si="5"/>
        <v>45207</v>
      </c>
      <c r="J43" s="3">
        <f t="shared" si="6"/>
        <v>10</v>
      </c>
      <c r="K43" s="19" t="str">
        <f>IFERROR(COUNTIF($J$3:J43,J43)&amp;VLOOKUP($J43,$B$16:$C$27,2,0),"")</f>
        <v>1J</v>
      </c>
      <c r="L43" s="45">
        <f t="shared" si="1"/>
        <v>40</v>
      </c>
      <c r="M43" s="42" t="str">
        <f t="shared" si="2"/>
        <v>02/10 au 08/10</v>
      </c>
      <c r="O43" s="36"/>
    </row>
    <row r="44" spans="3:20" ht="15" customHeight="1" x14ac:dyDescent="0.3">
      <c r="C44" s="1"/>
      <c r="G44" s="2"/>
      <c r="H44" s="26">
        <f t="shared" si="4"/>
        <v>45208</v>
      </c>
      <c r="I44" s="26">
        <f t="shared" si="5"/>
        <v>45214</v>
      </c>
      <c r="J44" s="3">
        <f t="shared" si="6"/>
        <v>10</v>
      </c>
      <c r="K44" s="19" t="str">
        <f>IFERROR(COUNTIF($J$3:J44,J44)&amp;VLOOKUP($J44,$B$16:$C$27,2,0),"")</f>
        <v>2J</v>
      </c>
      <c r="L44" s="45">
        <f t="shared" si="1"/>
        <v>41</v>
      </c>
      <c r="M44" s="42" t="str">
        <f t="shared" si="2"/>
        <v>09/10 au 15/10</v>
      </c>
      <c r="O44" s="36"/>
    </row>
    <row r="45" spans="3:20" ht="15" customHeight="1" x14ac:dyDescent="0.3">
      <c r="C45" s="1"/>
      <c r="G45" s="2"/>
      <c r="H45" s="26">
        <f t="shared" si="4"/>
        <v>45215</v>
      </c>
      <c r="I45" s="26">
        <f t="shared" si="5"/>
        <v>45221</v>
      </c>
      <c r="J45" s="3">
        <f t="shared" si="6"/>
        <v>10</v>
      </c>
      <c r="K45" s="19" t="str">
        <f>IFERROR(COUNTIF($J$3:J45,J45)&amp;VLOOKUP($J45,$B$16:$C$27,2,0),"")</f>
        <v>3J</v>
      </c>
      <c r="L45" s="45">
        <f t="shared" si="1"/>
        <v>42</v>
      </c>
      <c r="M45" s="42" t="str">
        <f t="shared" si="2"/>
        <v>16/10 au 22/10</v>
      </c>
      <c r="O45" s="36"/>
    </row>
    <row r="46" spans="3:20" ht="15" customHeight="1" x14ac:dyDescent="0.3">
      <c r="C46" s="1"/>
      <c r="G46" s="2"/>
      <c r="H46" s="26">
        <f t="shared" si="4"/>
        <v>45222</v>
      </c>
      <c r="I46" s="26">
        <f t="shared" si="5"/>
        <v>45228</v>
      </c>
      <c r="J46" s="3">
        <f t="shared" si="6"/>
        <v>10</v>
      </c>
      <c r="K46" s="19" t="str">
        <f>IFERROR(COUNTIF($J$3:J46,J46)&amp;VLOOKUP($J46,$B$16:$C$27,2,0),"")</f>
        <v>4J</v>
      </c>
      <c r="L46" s="45">
        <f t="shared" si="1"/>
        <v>43</v>
      </c>
      <c r="M46" s="42" t="str">
        <f t="shared" si="2"/>
        <v>23/10 au 29/10</v>
      </c>
      <c r="O46" s="36"/>
    </row>
    <row r="47" spans="3:20" ht="15" customHeight="1" x14ac:dyDescent="0.3">
      <c r="C47" s="1"/>
      <c r="G47" s="2"/>
      <c r="H47" s="26">
        <f t="shared" si="4"/>
        <v>45229</v>
      </c>
      <c r="I47" s="26">
        <f t="shared" si="5"/>
        <v>45235</v>
      </c>
      <c r="J47" s="3">
        <f t="shared" si="6"/>
        <v>11</v>
      </c>
      <c r="K47" s="19" t="str">
        <f>IFERROR(COUNTIF($J$3:J47,J47)&amp;VLOOKUP($J47,$B$16:$C$27,2,0),"")</f>
        <v>1K</v>
      </c>
      <c r="L47" s="45">
        <f t="shared" si="1"/>
        <v>44</v>
      </c>
      <c r="M47" s="42" t="str">
        <f t="shared" si="2"/>
        <v>30/10 au 05/11</v>
      </c>
      <c r="O47" s="36"/>
    </row>
    <row r="48" spans="3:20" ht="15" customHeight="1" x14ac:dyDescent="0.3">
      <c r="C48" s="1"/>
      <c r="G48" s="2"/>
      <c r="H48" s="26">
        <f t="shared" si="4"/>
        <v>45236</v>
      </c>
      <c r="I48" s="26">
        <f t="shared" si="5"/>
        <v>45242</v>
      </c>
      <c r="J48" s="3">
        <f t="shared" si="6"/>
        <v>11</v>
      </c>
      <c r="K48" s="19" t="str">
        <f>IFERROR(COUNTIF($J$3:J48,J48)&amp;VLOOKUP($J48,$B$16:$C$27,2,0),"")</f>
        <v>2K</v>
      </c>
      <c r="L48" s="45">
        <f t="shared" si="1"/>
        <v>45</v>
      </c>
      <c r="M48" s="42" t="str">
        <f t="shared" si="2"/>
        <v>06/11 au 12/11</v>
      </c>
      <c r="N48" s="37"/>
      <c r="O48" s="36"/>
    </row>
    <row r="49" spans="3:15" ht="15" customHeight="1" x14ac:dyDescent="0.3">
      <c r="C49" s="1"/>
      <c r="G49" s="2"/>
      <c r="H49" s="26">
        <f t="shared" si="4"/>
        <v>45243</v>
      </c>
      <c r="I49" s="26">
        <f t="shared" si="5"/>
        <v>45249</v>
      </c>
      <c r="J49" s="3">
        <f t="shared" si="6"/>
        <v>11</v>
      </c>
      <c r="K49" s="19" t="str">
        <f>IFERROR(COUNTIF($J$3:J49,J49)&amp;VLOOKUP($J49,$B$16:$C$27,2,0),"")</f>
        <v>3K</v>
      </c>
      <c r="L49" s="45">
        <f t="shared" si="1"/>
        <v>46</v>
      </c>
      <c r="M49" s="42" t="str">
        <f t="shared" si="2"/>
        <v>13/11 au 19/11</v>
      </c>
      <c r="N49" s="37"/>
      <c r="O49" s="36"/>
    </row>
    <row r="50" spans="3:15" ht="15" customHeight="1" x14ac:dyDescent="0.3">
      <c r="C50" s="1"/>
      <c r="G50" s="2"/>
      <c r="H50" s="26">
        <f t="shared" si="4"/>
        <v>45250</v>
      </c>
      <c r="I50" s="26">
        <f t="shared" si="5"/>
        <v>45256</v>
      </c>
      <c r="J50" s="3">
        <f t="shared" si="6"/>
        <v>11</v>
      </c>
      <c r="K50" s="19" t="str">
        <f>IFERROR(COUNTIF($J$3:J50,J50)&amp;VLOOKUP($J50,$B$16:$C$27,2,0),"")</f>
        <v>4K</v>
      </c>
      <c r="L50" s="45">
        <f t="shared" si="1"/>
        <v>47</v>
      </c>
      <c r="M50" s="42" t="str">
        <f t="shared" si="2"/>
        <v>20/11 au 26/11</v>
      </c>
      <c r="N50" s="37"/>
      <c r="O50" s="36"/>
    </row>
    <row r="51" spans="3:15" ht="15" customHeight="1" x14ac:dyDescent="0.3">
      <c r="C51" s="1"/>
      <c r="G51" s="2"/>
      <c r="H51" s="26">
        <f t="shared" si="4"/>
        <v>45257</v>
      </c>
      <c r="I51" s="26">
        <f t="shared" si="5"/>
        <v>45263</v>
      </c>
      <c r="J51" s="3">
        <f t="shared" si="6"/>
        <v>11</v>
      </c>
      <c r="K51" s="19" t="str">
        <f>IFERROR(COUNTIF($J$3:J51,J51)&amp;VLOOKUP($J51,$B$16:$C$27,2,0),"")</f>
        <v>5K</v>
      </c>
      <c r="L51" s="45">
        <f t="shared" si="1"/>
        <v>48</v>
      </c>
      <c r="M51" s="42" t="str">
        <f t="shared" si="2"/>
        <v>27/11 au 03/12</v>
      </c>
      <c r="N51" s="37"/>
      <c r="O51" s="36"/>
    </row>
    <row r="52" spans="3:15" ht="15" customHeight="1" x14ac:dyDescent="0.3">
      <c r="C52" s="1"/>
      <c r="G52" s="2"/>
      <c r="H52" s="26">
        <f t="shared" si="4"/>
        <v>45264</v>
      </c>
      <c r="I52" s="26">
        <f t="shared" si="5"/>
        <v>45270</v>
      </c>
      <c r="J52" s="3">
        <f t="shared" si="6"/>
        <v>12</v>
      </c>
      <c r="K52" s="19" t="str">
        <f>IFERROR(COUNTIF($J$3:J52,J52)&amp;VLOOKUP($J52,$B$16:$C$27,2,0),"")</f>
        <v>1L</v>
      </c>
      <c r="L52" s="45">
        <f t="shared" si="1"/>
        <v>49</v>
      </c>
      <c r="M52" s="42" t="str">
        <f t="shared" si="2"/>
        <v>04/12 au 10/12</v>
      </c>
      <c r="N52" s="37"/>
      <c r="O52" s="36"/>
    </row>
    <row r="53" spans="3:15" ht="15" customHeight="1" x14ac:dyDescent="0.3">
      <c r="C53" s="1"/>
      <c r="G53" s="2"/>
      <c r="H53" s="26">
        <f t="shared" si="4"/>
        <v>45271</v>
      </c>
      <c r="I53" s="26">
        <f t="shared" si="5"/>
        <v>45277</v>
      </c>
      <c r="J53" s="3">
        <f t="shared" si="6"/>
        <v>12</v>
      </c>
      <c r="K53" s="19" t="str">
        <f>IFERROR(COUNTIF($J$3:J53,J53)&amp;VLOOKUP($J53,$B$16:$C$27,2,0),"")</f>
        <v>2L</v>
      </c>
      <c r="L53" s="45">
        <f t="shared" si="1"/>
        <v>50</v>
      </c>
      <c r="M53" s="42" t="str">
        <f t="shared" si="2"/>
        <v>11/12 au 17/12</v>
      </c>
      <c r="N53" s="37"/>
      <c r="O53" s="36"/>
    </row>
    <row r="54" spans="3:15" ht="15" customHeight="1" x14ac:dyDescent="0.3">
      <c r="C54" s="1"/>
      <c r="G54" s="2"/>
      <c r="H54" s="26">
        <f t="shared" si="4"/>
        <v>45278</v>
      </c>
      <c r="I54" s="26">
        <f t="shared" si="5"/>
        <v>45284</v>
      </c>
      <c r="J54" s="3">
        <f t="shared" si="6"/>
        <v>12</v>
      </c>
      <c r="K54" s="19" t="str">
        <f>IFERROR(COUNTIF($J$3:J54,J54)&amp;VLOOKUP($J54,$B$16:$C$27,2,0),"")</f>
        <v>3L</v>
      </c>
      <c r="L54" s="45">
        <f t="shared" si="1"/>
        <v>51</v>
      </c>
      <c r="M54" s="42" t="str">
        <f t="shared" si="2"/>
        <v>18/12 au 24/12</v>
      </c>
      <c r="N54" s="37"/>
      <c r="O54" s="36"/>
    </row>
    <row r="55" spans="3:15" ht="15" customHeight="1" thickBot="1" x14ac:dyDescent="0.35">
      <c r="C55" s="1"/>
      <c r="H55" s="43">
        <f t="shared" si="4"/>
        <v>45285</v>
      </c>
      <c r="I55" s="43">
        <f t="shared" si="5"/>
        <v>45291</v>
      </c>
      <c r="J55" s="16">
        <f t="shared" si="6"/>
        <v>12</v>
      </c>
      <c r="K55" s="20" t="str">
        <f>IFERROR(COUNTIF($J$3:J55,J55)&amp;VLOOKUP($J55,$B$16:$C$27,2,0),"")</f>
        <v>4L</v>
      </c>
      <c r="L55" s="46">
        <f t="shared" si="1"/>
        <v>52</v>
      </c>
      <c r="M55" s="44" t="str">
        <f t="shared" si="2"/>
        <v>25/12 au 31/12</v>
      </c>
      <c r="O55" s="36"/>
    </row>
    <row r="56" spans="3:15" ht="15" customHeight="1" x14ac:dyDescent="0.3">
      <c r="C56" s="1"/>
      <c r="K56" s="2"/>
      <c r="M56" s="36"/>
      <c r="N56" s="37"/>
      <c r="O56" s="36"/>
    </row>
    <row r="57" spans="3:15" ht="15" customHeight="1" x14ac:dyDescent="0.3">
      <c r="C57" s="1"/>
      <c r="K57" s="2"/>
      <c r="M57" s="36"/>
      <c r="O57" s="36"/>
    </row>
    <row r="58" spans="3:15" ht="15" customHeight="1" x14ac:dyDescent="0.3">
      <c r="C58" s="1"/>
      <c r="K58" s="2"/>
      <c r="M58" s="36"/>
      <c r="N58" s="37"/>
      <c r="O58" s="36"/>
    </row>
    <row r="59" spans="3:15" ht="15" customHeight="1" x14ac:dyDescent="0.3">
      <c r="K59" s="2"/>
      <c r="M59" s="36"/>
      <c r="N59" s="37"/>
      <c r="O59" s="36"/>
    </row>
    <row r="60" spans="3:15" ht="15" customHeight="1" x14ac:dyDescent="0.3">
      <c r="K60" s="2"/>
      <c r="M60" s="36"/>
      <c r="N60" s="37"/>
      <c r="O60" s="36"/>
    </row>
    <row r="61" spans="3:15" ht="15" customHeight="1" x14ac:dyDescent="0.3">
      <c r="C61" s="1"/>
      <c r="K61" s="2"/>
      <c r="M61" s="36"/>
      <c r="N61" s="37"/>
      <c r="O61" s="36"/>
    </row>
    <row r="62" spans="3:15" ht="15" customHeight="1" x14ac:dyDescent="0.3">
      <c r="C62" s="27"/>
      <c r="D62" s="28"/>
      <c r="E62" s="28"/>
      <c r="F62" s="25"/>
      <c r="G62" s="25"/>
      <c r="K62" s="2"/>
      <c r="M62" s="36"/>
      <c r="N62" s="37"/>
      <c r="O62" s="36"/>
    </row>
    <row r="63" spans="3:15" ht="15" customHeight="1" x14ac:dyDescent="0.3">
      <c r="C63" s="27"/>
      <c r="D63" s="28"/>
      <c r="E63" s="28"/>
      <c r="F63" s="25"/>
      <c r="G63" s="25"/>
      <c r="K63" s="2"/>
    </row>
    <row r="64" spans="3:15" ht="15" customHeight="1" x14ac:dyDescent="0.3">
      <c r="C64" s="27"/>
      <c r="D64" s="28"/>
      <c r="E64" s="28"/>
      <c r="F64" s="25"/>
      <c r="G64" s="25"/>
      <c r="K64" s="2"/>
    </row>
    <row r="65" spans="2:11" ht="15" customHeight="1" x14ac:dyDescent="0.3">
      <c r="C65" s="27"/>
      <c r="D65" s="28"/>
      <c r="E65" s="28"/>
      <c r="F65" s="25"/>
      <c r="G65" s="25"/>
      <c r="K65" s="2"/>
    </row>
    <row r="66" spans="2:11" ht="15" customHeight="1" x14ac:dyDescent="0.3">
      <c r="C66" s="27"/>
      <c r="D66" s="28"/>
      <c r="E66" s="28"/>
      <c r="F66" s="25"/>
      <c r="G66" s="25"/>
      <c r="K66" s="2"/>
    </row>
    <row r="67" spans="2:11" ht="15" customHeight="1" x14ac:dyDescent="0.3">
      <c r="C67" s="27"/>
      <c r="D67" s="28"/>
      <c r="E67" s="28"/>
      <c r="F67" s="25"/>
      <c r="G67" s="25"/>
      <c r="K67" s="2"/>
    </row>
    <row r="68" spans="2:11" x14ac:dyDescent="0.3">
      <c r="C68" s="27"/>
      <c r="D68" s="28"/>
      <c r="E68" s="28"/>
      <c r="F68" s="25"/>
      <c r="G68" s="25"/>
      <c r="K68" s="2"/>
    </row>
    <row r="69" spans="2:11" x14ac:dyDescent="0.3">
      <c r="C69" s="28"/>
      <c r="D69" s="28"/>
      <c r="E69" s="28"/>
      <c r="F69" s="25"/>
      <c r="G69" s="25"/>
      <c r="K69" s="2"/>
    </row>
    <row r="70" spans="2:11" x14ac:dyDescent="0.3">
      <c r="F70" s="25"/>
      <c r="G70" s="25"/>
      <c r="K70" s="2"/>
    </row>
    <row r="71" spans="2:11" x14ac:dyDescent="0.3">
      <c r="F71" s="25"/>
      <c r="G71" s="25"/>
      <c r="K71" s="2"/>
    </row>
    <row r="72" spans="2:11" x14ac:dyDescent="0.3">
      <c r="F72" s="25"/>
      <c r="G72" s="25"/>
      <c r="K72" s="2"/>
    </row>
    <row r="73" spans="2:11" x14ac:dyDescent="0.3">
      <c r="F73" s="25"/>
      <c r="G73" s="25"/>
      <c r="K73" s="2"/>
    </row>
    <row r="77" spans="2:11" x14ac:dyDescent="0.3">
      <c r="B77" t="s">
        <v>8</v>
      </c>
    </row>
    <row r="78" spans="2:11" x14ac:dyDescent="0.3">
      <c r="B78" t="s">
        <v>9</v>
      </c>
    </row>
    <row r="79" spans="2:11" x14ac:dyDescent="0.3">
      <c r="B79" t="s">
        <v>10</v>
      </c>
    </row>
  </sheetData>
  <mergeCells count="20">
    <mergeCell ref="O15:O17"/>
    <mergeCell ref="O18:O20"/>
    <mergeCell ref="O21:O23"/>
    <mergeCell ref="O12:O14"/>
    <mergeCell ref="B13:C13"/>
    <mergeCell ref="H1:I1"/>
    <mergeCell ref="J1:K1"/>
    <mergeCell ref="O3:O5"/>
    <mergeCell ref="O9:O11"/>
    <mergeCell ref="B10:D10"/>
    <mergeCell ref="B11:D11"/>
    <mergeCell ref="B5:C5"/>
    <mergeCell ref="B6:D6"/>
    <mergeCell ref="O6:O8"/>
    <mergeCell ref="B8:E8"/>
    <mergeCell ref="O24:O26"/>
    <mergeCell ref="O27:O29"/>
    <mergeCell ref="O30:O32"/>
    <mergeCell ref="O33:O35"/>
    <mergeCell ref="O36:O38"/>
  </mergeCells>
  <conditionalFormatting sqref="Q5:T5 P8:T8 P11:T11 P14:T14 P17:T17 P20:T20 P23:T23 P26:T26 P29:T29 P32:T32 P35:T35 P38:T38">
    <cfRule type="expression" dxfId="5" priority="2">
      <formula>P3=""</formula>
    </cfRule>
  </conditionalFormatting>
  <conditionalFormatting sqref="P4:T4 P7:T7 P10:T10 P13:T13 P16:T16 P19:T19 P22:T22 P25:T25 P28:T28 P31:T31 P34:T34 P37:T37">
    <cfRule type="expression" dxfId="4" priority="1">
      <formula>P3=""</formula>
    </cfRule>
  </conditionalFormatting>
  <dataValidations disablePrompts="1" count="3">
    <dataValidation type="list" allowBlank="1" showInputMessage="1" showErrorMessage="1" sqref="C3" xr:uid="{05716308-CEE8-4EC0-9147-9F1852310A00}">
      <formula1>Mois</formula1>
    </dataValidation>
    <dataValidation type="list" allowBlank="1" showInputMessage="1" showErrorMessage="1" sqref="D3" xr:uid="{F149D89C-C97C-4DFF-8672-459AB9D97745}">
      <formula1>Année</formula1>
    </dataValidation>
    <dataValidation type="list" allowBlank="1" showInputMessage="1" showErrorMessage="1" sqref="B3" xr:uid="{07A5DA03-4956-452B-858A-C9E57C6851F0}">
      <formula1>Semaine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4</xdr:col>
                    <xdr:colOff>15240</xdr:colOff>
                    <xdr:row>1</xdr:row>
                    <xdr:rowOff>0</xdr:rowOff>
                  </from>
                  <to>
                    <xdr:col>4</xdr:col>
                    <xdr:colOff>274320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D7982C-41F3-4B0D-B96A-91959677648E}">
  <sheetPr codeName="Feuil2"/>
  <dimension ref="B2:AV8"/>
  <sheetViews>
    <sheetView showGridLines="0" zoomScale="73" zoomScaleNormal="73" workbookViewId="0">
      <selection activeCell="AL11" sqref="AL11"/>
    </sheetView>
  </sheetViews>
  <sheetFormatPr baseColWidth="10" defaultRowHeight="14.4" x14ac:dyDescent="0.3"/>
  <cols>
    <col min="1" max="1" width="2.77734375" customWidth="1"/>
    <col min="2" max="2" width="8.77734375" customWidth="1"/>
    <col min="3" max="3" width="6.77734375" customWidth="1"/>
    <col min="4" max="4" width="9.77734375" customWidth="1"/>
    <col min="5" max="5" width="4.77734375" customWidth="1"/>
    <col min="6" max="6" width="2.77734375" customWidth="1"/>
    <col min="7" max="48" width="5.77734375" customWidth="1"/>
  </cols>
  <sheetData>
    <row r="2" spans="2:48" ht="15.6" x14ac:dyDescent="0.3">
      <c r="B2" s="5" t="s">
        <v>1</v>
      </c>
      <c r="C2" s="5" t="s">
        <v>0</v>
      </c>
      <c r="D2" s="69" t="s">
        <v>2</v>
      </c>
      <c r="E2" s="70"/>
    </row>
    <row r="3" spans="2:48" x14ac:dyDescent="0.3">
      <c r="B3" s="49">
        <f>Base!D3</f>
        <v>2023</v>
      </c>
      <c r="C3" s="50">
        <v>8</v>
      </c>
      <c r="D3" s="51" t="s">
        <v>28</v>
      </c>
      <c r="E3" s="52">
        <f>INDEX(Base!$L$3:$L$55,MATCH(C3,Base!$J$3:$J$55,0))</f>
        <v>31</v>
      </c>
    </row>
    <row r="4" spans="2:48" x14ac:dyDescent="0.3">
      <c r="D4" s="47" t="s">
        <v>29</v>
      </c>
      <c r="E4" s="48">
        <f>IF(C3&lt;&gt;12,INDEX(Base!$L$3:$L$55,MATCH(C3+1,Base!$J$3:$J$55,0))-1,MAX(Base!L3:L55))</f>
        <v>35</v>
      </c>
    </row>
    <row r="6" spans="2:48" x14ac:dyDescent="0.3">
      <c r="G6" s="56">
        <f>_xlfn.ISOWEEKNUM(G7)</f>
        <v>31</v>
      </c>
      <c r="H6" s="23">
        <f>IF(H7&lt;&gt;"",_xlfn.ISOWEEKNUM(H7),"")</f>
        <v>31</v>
      </c>
      <c r="I6" s="23">
        <f t="shared" ref="I6:AV6" si="0">IF(I8&lt;&gt;"",_xlfn.ISOWEEKNUM(I8),"")</f>
        <v>31</v>
      </c>
      <c r="J6" s="23">
        <f t="shared" si="0"/>
        <v>31</v>
      </c>
      <c r="K6" s="23">
        <f t="shared" si="0"/>
        <v>31</v>
      </c>
      <c r="L6" s="23">
        <f t="shared" si="0"/>
        <v>31</v>
      </c>
      <c r="M6" s="23">
        <f t="shared" si="0"/>
        <v>31</v>
      </c>
      <c r="N6" s="23">
        <f t="shared" si="0"/>
        <v>32</v>
      </c>
      <c r="O6" s="23">
        <f t="shared" si="0"/>
        <v>32</v>
      </c>
      <c r="P6" s="23">
        <f t="shared" si="0"/>
        <v>32</v>
      </c>
      <c r="Q6" s="23">
        <f t="shared" si="0"/>
        <v>32</v>
      </c>
      <c r="R6" s="23">
        <f t="shared" si="0"/>
        <v>32</v>
      </c>
      <c r="S6" s="23">
        <f t="shared" si="0"/>
        <v>32</v>
      </c>
      <c r="T6" s="23">
        <f t="shared" si="0"/>
        <v>32</v>
      </c>
      <c r="U6" s="23">
        <f t="shared" si="0"/>
        <v>33</v>
      </c>
      <c r="V6" s="23">
        <f t="shared" si="0"/>
        <v>33</v>
      </c>
      <c r="W6" s="23">
        <f t="shared" si="0"/>
        <v>33</v>
      </c>
      <c r="X6" s="23">
        <f t="shared" si="0"/>
        <v>33</v>
      </c>
      <c r="Y6" s="23">
        <f t="shared" si="0"/>
        <v>33</v>
      </c>
      <c r="Z6" s="23">
        <f t="shared" si="0"/>
        <v>33</v>
      </c>
      <c r="AA6" s="23">
        <f t="shared" si="0"/>
        <v>33</v>
      </c>
      <c r="AB6" s="23">
        <f t="shared" si="0"/>
        <v>34</v>
      </c>
      <c r="AC6" s="23">
        <f t="shared" si="0"/>
        <v>34</v>
      </c>
      <c r="AD6" s="23">
        <f t="shared" si="0"/>
        <v>34</v>
      </c>
      <c r="AE6" s="23">
        <f t="shared" si="0"/>
        <v>34</v>
      </c>
      <c r="AF6" s="23">
        <f t="shared" si="0"/>
        <v>34</v>
      </c>
      <c r="AG6" s="23">
        <f t="shared" si="0"/>
        <v>34</v>
      </c>
      <c r="AH6" s="23">
        <f t="shared" si="0"/>
        <v>34</v>
      </c>
      <c r="AI6" s="23">
        <f t="shared" si="0"/>
        <v>35</v>
      </c>
      <c r="AJ6" s="23">
        <f t="shared" si="0"/>
        <v>35</v>
      </c>
      <c r="AK6" s="23">
        <f t="shared" si="0"/>
        <v>35</v>
      </c>
      <c r="AL6" s="23">
        <f t="shared" si="0"/>
        <v>35</v>
      </c>
      <c r="AM6" s="23">
        <f t="shared" si="0"/>
        <v>35</v>
      </c>
      <c r="AN6" s="23">
        <f t="shared" si="0"/>
        <v>35</v>
      </c>
      <c r="AO6" s="23">
        <f t="shared" si="0"/>
        <v>35</v>
      </c>
      <c r="AP6" s="23" t="str">
        <f t="shared" si="0"/>
        <v/>
      </c>
      <c r="AQ6" s="23" t="str">
        <f t="shared" si="0"/>
        <v/>
      </c>
      <c r="AR6" s="23" t="str">
        <f t="shared" si="0"/>
        <v/>
      </c>
      <c r="AS6" s="23" t="str">
        <f t="shared" si="0"/>
        <v/>
      </c>
      <c r="AT6" s="23" t="str">
        <f t="shared" si="0"/>
        <v/>
      </c>
      <c r="AU6" s="23" t="str">
        <f t="shared" si="0"/>
        <v/>
      </c>
      <c r="AV6" s="23" t="str">
        <f t="shared" si="0"/>
        <v/>
      </c>
    </row>
    <row r="7" spans="2:48" x14ac:dyDescent="0.3">
      <c r="G7" s="54">
        <f>INDEX(Base!$H$3:$H$55,MATCH(E3,Base!$L$3:$L$55,0))</f>
        <v>45138</v>
      </c>
      <c r="H7" s="53">
        <f>IFERROR(IF(AND(_xlfn.ISOWEEKNUM(G7+1)&lt;=$E$4,_xlfn.ISOWEEKNUM(G7+1)&gt;=$E$3),G7+1,""),"")</f>
        <v>45139</v>
      </c>
      <c r="I7" s="53">
        <f t="shared" ref="I7:AV7" si="1">IFERROR(IF(AND(_xlfn.ISOWEEKNUM(H7+1)&lt;=$E$4,_xlfn.ISOWEEKNUM(H7+1)&gt;=$E$3),H7+1,""),"")</f>
        <v>45140</v>
      </c>
      <c r="J7" s="53">
        <f t="shared" si="1"/>
        <v>45141</v>
      </c>
      <c r="K7" s="53">
        <f t="shared" si="1"/>
        <v>45142</v>
      </c>
      <c r="L7" s="53">
        <f t="shared" si="1"/>
        <v>45143</v>
      </c>
      <c r="M7" s="53">
        <f t="shared" si="1"/>
        <v>45144</v>
      </c>
      <c r="N7" s="53">
        <f t="shared" si="1"/>
        <v>45145</v>
      </c>
      <c r="O7" s="53">
        <f t="shared" si="1"/>
        <v>45146</v>
      </c>
      <c r="P7" s="53">
        <f t="shared" si="1"/>
        <v>45147</v>
      </c>
      <c r="Q7" s="53">
        <f t="shared" si="1"/>
        <v>45148</v>
      </c>
      <c r="R7" s="53">
        <f t="shared" si="1"/>
        <v>45149</v>
      </c>
      <c r="S7" s="53">
        <f t="shared" si="1"/>
        <v>45150</v>
      </c>
      <c r="T7" s="53">
        <f t="shared" si="1"/>
        <v>45151</v>
      </c>
      <c r="U7" s="53">
        <f t="shared" si="1"/>
        <v>45152</v>
      </c>
      <c r="V7" s="53">
        <f t="shared" si="1"/>
        <v>45153</v>
      </c>
      <c r="W7" s="53">
        <f t="shared" si="1"/>
        <v>45154</v>
      </c>
      <c r="X7" s="53">
        <f t="shared" si="1"/>
        <v>45155</v>
      </c>
      <c r="Y7" s="53">
        <f t="shared" si="1"/>
        <v>45156</v>
      </c>
      <c r="Z7" s="53">
        <f t="shared" si="1"/>
        <v>45157</v>
      </c>
      <c r="AA7" s="53">
        <f t="shared" si="1"/>
        <v>45158</v>
      </c>
      <c r="AB7" s="53">
        <f t="shared" si="1"/>
        <v>45159</v>
      </c>
      <c r="AC7" s="53">
        <f t="shared" si="1"/>
        <v>45160</v>
      </c>
      <c r="AD7" s="53">
        <f t="shared" si="1"/>
        <v>45161</v>
      </c>
      <c r="AE7" s="53">
        <f t="shared" si="1"/>
        <v>45162</v>
      </c>
      <c r="AF7" s="53">
        <f t="shared" si="1"/>
        <v>45163</v>
      </c>
      <c r="AG7" s="53">
        <f t="shared" si="1"/>
        <v>45164</v>
      </c>
      <c r="AH7" s="53">
        <f t="shared" si="1"/>
        <v>45165</v>
      </c>
      <c r="AI7" s="53">
        <f t="shared" si="1"/>
        <v>45166</v>
      </c>
      <c r="AJ7" s="53">
        <f t="shared" si="1"/>
        <v>45167</v>
      </c>
      <c r="AK7" s="53">
        <f t="shared" si="1"/>
        <v>45168</v>
      </c>
      <c r="AL7" s="53">
        <f t="shared" si="1"/>
        <v>45169</v>
      </c>
      <c r="AM7" s="53">
        <f t="shared" si="1"/>
        <v>45170</v>
      </c>
      <c r="AN7" s="53">
        <f t="shared" si="1"/>
        <v>45171</v>
      </c>
      <c r="AO7" s="53">
        <f t="shared" si="1"/>
        <v>45172</v>
      </c>
      <c r="AP7" s="53" t="str">
        <f t="shared" si="1"/>
        <v/>
      </c>
      <c r="AQ7" s="53" t="str">
        <f t="shared" si="1"/>
        <v/>
      </c>
      <c r="AR7" s="53" t="str">
        <f t="shared" si="1"/>
        <v/>
      </c>
      <c r="AS7" s="53" t="str">
        <f t="shared" si="1"/>
        <v/>
      </c>
      <c r="AT7" s="53" t="str">
        <f t="shared" si="1"/>
        <v/>
      </c>
      <c r="AU7" s="53" t="str">
        <f t="shared" si="1"/>
        <v/>
      </c>
      <c r="AV7" s="53" t="str">
        <f t="shared" si="1"/>
        <v/>
      </c>
    </row>
    <row r="8" spans="2:48" x14ac:dyDescent="0.3">
      <c r="G8" s="55">
        <f>IF(G7&lt;&gt;"",G7,"")</f>
        <v>45138</v>
      </c>
      <c r="H8" s="55">
        <f>IF(H7&lt;&gt;"",H7,"")</f>
        <v>45139</v>
      </c>
      <c r="I8" s="55">
        <f t="shared" ref="I8:AV8" si="2">IF(I7&lt;&gt;"",I7,"")</f>
        <v>45140</v>
      </c>
      <c r="J8" s="55">
        <f t="shared" si="2"/>
        <v>45141</v>
      </c>
      <c r="K8" s="55">
        <f t="shared" si="2"/>
        <v>45142</v>
      </c>
      <c r="L8" s="55">
        <f t="shared" si="2"/>
        <v>45143</v>
      </c>
      <c r="M8" s="55">
        <f t="shared" si="2"/>
        <v>45144</v>
      </c>
      <c r="N8" s="55">
        <f t="shared" si="2"/>
        <v>45145</v>
      </c>
      <c r="O8" s="55">
        <f t="shared" si="2"/>
        <v>45146</v>
      </c>
      <c r="P8" s="55">
        <f t="shared" si="2"/>
        <v>45147</v>
      </c>
      <c r="Q8" s="55">
        <f t="shared" si="2"/>
        <v>45148</v>
      </c>
      <c r="R8" s="55">
        <f t="shared" si="2"/>
        <v>45149</v>
      </c>
      <c r="S8" s="55">
        <f t="shared" si="2"/>
        <v>45150</v>
      </c>
      <c r="T8" s="55">
        <f t="shared" si="2"/>
        <v>45151</v>
      </c>
      <c r="U8" s="55">
        <f t="shared" si="2"/>
        <v>45152</v>
      </c>
      <c r="V8" s="55">
        <f t="shared" si="2"/>
        <v>45153</v>
      </c>
      <c r="W8" s="55">
        <f t="shared" si="2"/>
        <v>45154</v>
      </c>
      <c r="X8" s="55">
        <f t="shared" si="2"/>
        <v>45155</v>
      </c>
      <c r="Y8" s="55">
        <f t="shared" si="2"/>
        <v>45156</v>
      </c>
      <c r="Z8" s="55">
        <f t="shared" si="2"/>
        <v>45157</v>
      </c>
      <c r="AA8" s="55">
        <f t="shared" si="2"/>
        <v>45158</v>
      </c>
      <c r="AB8" s="55">
        <f t="shared" si="2"/>
        <v>45159</v>
      </c>
      <c r="AC8" s="55">
        <f t="shared" si="2"/>
        <v>45160</v>
      </c>
      <c r="AD8" s="55">
        <f t="shared" si="2"/>
        <v>45161</v>
      </c>
      <c r="AE8" s="55">
        <f t="shared" si="2"/>
        <v>45162</v>
      </c>
      <c r="AF8" s="55">
        <f t="shared" si="2"/>
        <v>45163</v>
      </c>
      <c r="AG8" s="55">
        <f t="shared" si="2"/>
        <v>45164</v>
      </c>
      <c r="AH8" s="55">
        <f t="shared" si="2"/>
        <v>45165</v>
      </c>
      <c r="AI8" s="55">
        <f t="shared" si="2"/>
        <v>45166</v>
      </c>
      <c r="AJ8" s="55">
        <f t="shared" si="2"/>
        <v>45167</v>
      </c>
      <c r="AK8" s="55">
        <f t="shared" si="2"/>
        <v>45168</v>
      </c>
      <c r="AL8" s="55">
        <f t="shared" si="2"/>
        <v>45169</v>
      </c>
      <c r="AM8" s="55">
        <f t="shared" si="2"/>
        <v>45170</v>
      </c>
      <c r="AN8" s="55">
        <f t="shared" si="2"/>
        <v>45171</v>
      </c>
      <c r="AO8" s="55">
        <f t="shared" si="2"/>
        <v>45172</v>
      </c>
      <c r="AP8" s="55" t="str">
        <f t="shared" si="2"/>
        <v/>
      </c>
      <c r="AQ8" s="55" t="str">
        <f t="shared" si="2"/>
        <v/>
      </c>
      <c r="AR8" s="55" t="str">
        <f t="shared" si="2"/>
        <v/>
      </c>
      <c r="AS8" s="55" t="str">
        <f t="shared" si="2"/>
        <v/>
      </c>
      <c r="AT8" s="55" t="str">
        <f t="shared" si="2"/>
        <v/>
      </c>
      <c r="AU8" s="55" t="str">
        <f t="shared" si="2"/>
        <v/>
      </c>
      <c r="AV8" s="55" t="str">
        <f t="shared" si="2"/>
        <v/>
      </c>
    </row>
  </sheetData>
  <mergeCells count="1">
    <mergeCell ref="D2:E2"/>
  </mergeCells>
  <conditionalFormatting sqref="H6:AV6">
    <cfRule type="expression" dxfId="3" priority="4">
      <formula>H6=G6</formula>
    </cfRule>
  </conditionalFormatting>
  <conditionalFormatting sqref="G7:AV8">
    <cfRule type="expression" dxfId="2" priority="3">
      <formula>G$7&lt;&gt;""</formula>
    </cfRule>
  </conditionalFormatting>
  <conditionalFormatting sqref="G6:AV6">
    <cfRule type="expression" dxfId="1" priority="2">
      <formula>WEEKDAY(G$7,2)=7</formula>
    </cfRule>
    <cfRule type="expression" dxfId="0" priority="1">
      <formula>G$7&lt;&gt;""</formula>
    </cfRule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8948270-C996-4540-8263-11DB14A4D087}">
          <x14:formula1>
            <xm:f>Base!$B$16:$B$27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</dc:creator>
  <cp:lastModifiedBy>JoDan</cp:lastModifiedBy>
  <dcterms:created xsi:type="dcterms:W3CDTF">2021-05-19T19:01:35Z</dcterms:created>
  <dcterms:modified xsi:type="dcterms:W3CDTF">2021-05-24T15:12:31Z</dcterms:modified>
</cp:coreProperties>
</file>