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5BF59842-D592-47F2-9929-1513A7EA5DA7}" xr6:coauthVersionLast="45" xr6:coauthVersionMax="45" xr10:uidLastSave="{00000000-0000-0000-0000-000000000000}"/>
  <bookViews>
    <workbookView xWindow="-108" yWindow="-108" windowWidth="22320" windowHeight="12048" activeTab="2" xr2:uid="{35E461BF-1E22-4854-8DE7-6BC02301E88A}"/>
  </bookViews>
  <sheets>
    <sheet name="Feuil1" sheetId="1" r:id="rId1"/>
    <sheet name="Feuil2" sheetId="2" r:id="rId2"/>
    <sheet name="Tableau" sheetId="4" r:id="rId3"/>
    <sheet name="Feuil3" sheetId="3" r:id="rId4"/>
  </sheets>
  <definedNames>
    <definedName name="_xlnm._FilterDatabase" localSheetId="0" hidden="1">Feuil1!$A$1:$S$30</definedName>
    <definedName name="AUTRES">Feuil2!$H$4:$H$6</definedName>
    <definedName name="Gamme">Feuil2!$B$4:$B$14</definedName>
    <definedName name="LOCAL">Feuil2!$F$4:$F$10</definedName>
    <definedName name="SIQO">Feuil2!$D$4:$D$8</definedName>
    <definedName name="type">Feuil2!$J$4:$J$5</definedName>
  </definedNames>
  <calcPr calcId="191029"/>
  <pivotCaches>
    <pivotCache cacheId="80" r:id="rId5"/>
    <pivotCache cacheId="87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1" l="1"/>
  <c r="S8" i="1"/>
  <c r="G35" i="1" s="1"/>
  <c r="S9" i="1"/>
  <c r="S10" i="1"/>
  <c r="S11" i="1"/>
  <c r="S12" i="1"/>
  <c r="S13" i="1"/>
  <c r="S14" i="1"/>
  <c r="S15" i="1"/>
  <c r="S16" i="1"/>
  <c r="G39" i="1" s="1"/>
  <c r="S17" i="1"/>
  <c r="S18" i="1"/>
  <c r="S19" i="1"/>
  <c r="S20" i="1"/>
  <c r="S21" i="1"/>
  <c r="G36" i="1" s="1"/>
  <c r="S22" i="1"/>
  <c r="S23" i="1"/>
  <c r="G37" i="1" s="1"/>
  <c r="S24" i="1"/>
  <c r="S25" i="1"/>
  <c r="G49" i="1"/>
  <c r="G48" i="1"/>
  <c r="G47" i="1"/>
  <c r="N26" i="1"/>
  <c r="O26" i="1"/>
  <c r="L26" i="1"/>
  <c r="K26" i="1"/>
  <c r="H26" i="1"/>
  <c r="I26" i="1"/>
  <c r="G26" i="1"/>
  <c r="G27" i="1" l="1"/>
  <c r="I35" i="1"/>
  <c r="G46" i="1" l="1"/>
  <c r="G45" i="1"/>
  <c r="G44" i="1"/>
  <c r="G43" i="1"/>
  <c r="G42" i="1"/>
  <c r="G41" i="1"/>
  <c r="G40" i="1"/>
  <c r="I28" i="1" l="1"/>
  <c r="L28" i="1"/>
  <c r="O28" i="1"/>
  <c r="K28" i="1"/>
  <c r="N28" i="1"/>
  <c r="M28" i="1"/>
  <c r="J28" i="1"/>
  <c r="H28" i="1"/>
  <c r="G28" i="1"/>
  <c r="G29" i="1" s="1"/>
  <c r="H30" i="1" l="1"/>
  <c r="H29" i="1"/>
  <c r="I30" i="1" s="1"/>
</calcChain>
</file>

<file path=xl/sharedStrings.xml><?xml version="1.0" encoding="utf-8"?>
<sst xmlns="http://schemas.openxmlformats.org/spreadsheetml/2006/main" count="219" uniqueCount="111">
  <si>
    <t xml:space="preserve">Date </t>
  </si>
  <si>
    <t>n°du bon de livraison</t>
  </si>
  <si>
    <t xml:space="preserve">Fournisseur </t>
  </si>
  <si>
    <t>Type de produits</t>
  </si>
  <si>
    <t xml:space="preserve">Produit </t>
  </si>
  <si>
    <t xml:space="preserve">Gamme </t>
  </si>
  <si>
    <t xml:space="preserve">Montant / Caractéristiques du produit </t>
  </si>
  <si>
    <t>Produits "durables"</t>
  </si>
  <si>
    <t xml:space="preserve">BIO </t>
  </si>
  <si>
    <t>Produits sans spécifications</t>
  </si>
  <si>
    <t>Total €</t>
  </si>
  <si>
    <t>Total global €</t>
  </si>
  <si>
    <t xml:space="preserve">Coût par rapport au coût total % </t>
  </si>
  <si>
    <t>H</t>
  </si>
  <si>
    <t>T</t>
  </si>
  <si>
    <t>U</t>
  </si>
  <si>
    <t>O</t>
  </si>
  <si>
    <t>¨¨</t>
  </si>
  <si>
    <t>Ö</t>
  </si>
  <si>
    <t>£</t>
  </si>
  <si>
    <t>LOO</t>
  </si>
  <si>
    <t>M</t>
  </si>
  <si>
    <t>BOF</t>
  </si>
  <si>
    <t xml:space="preserve">Viandes </t>
  </si>
  <si>
    <t>Volailles</t>
  </si>
  <si>
    <t>Fruits</t>
  </si>
  <si>
    <t>Légumes</t>
  </si>
  <si>
    <t>Poissons</t>
  </si>
  <si>
    <t>Epicerie</t>
  </si>
  <si>
    <t>Boisson</t>
  </si>
  <si>
    <t>Entretiens et jetables</t>
  </si>
  <si>
    <t>Charcuterie Traiteur</t>
  </si>
  <si>
    <t>Consommables</t>
  </si>
  <si>
    <t>AOP</t>
  </si>
  <si>
    <t>IGP</t>
  </si>
  <si>
    <t>AOC</t>
  </si>
  <si>
    <t>STG</t>
  </si>
  <si>
    <t>LABEL ROUGE</t>
  </si>
  <si>
    <t>LABELS</t>
  </si>
  <si>
    <t>Nbre de produits</t>
  </si>
  <si>
    <t>Montant total/Label</t>
  </si>
  <si>
    <t xml:space="preserve">LOCAL </t>
  </si>
  <si>
    <t xml:space="preserve">HVE </t>
  </si>
  <si>
    <t>SIQO</t>
  </si>
  <si>
    <t>Produit fermier</t>
  </si>
  <si>
    <t xml:space="preserve">Ecolabel </t>
  </si>
  <si>
    <t>Autres</t>
  </si>
  <si>
    <t>Fruits et légumes de ma région</t>
  </si>
  <si>
    <t>Les eleveurs de la charentonne</t>
  </si>
  <si>
    <t>Saveurs en OR</t>
  </si>
  <si>
    <t>Ferme des peupliers</t>
  </si>
  <si>
    <t>Adrien Labrouche</t>
  </si>
  <si>
    <t>Lionor</t>
  </si>
  <si>
    <t>100% LOCAL</t>
  </si>
  <si>
    <t>BLEU BLANC CŒUR</t>
  </si>
  <si>
    <t>Vergers ecoresponsables</t>
  </si>
  <si>
    <t>Bienvenue à la ferme</t>
  </si>
  <si>
    <t>HVE</t>
  </si>
  <si>
    <t>ECOLABEL</t>
  </si>
  <si>
    <t>Produits fermier</t>
  </si>
  <si>
    <t>Étiquettes de lignes</t>
  </si>
  <si>
    <t>(vide)</t>
  </si>
  <si>
    <t>Total général</t>
  </si>
  <si>
    <t>Frais</t>
  </si>
  <si>
    <t>Surgelé</t>
  </si>
  <si>
    <t>Cuisse de poulet</t>
  </si>
  <si>
    <t>Rôti</t>
  </si>
  <si>
    <t>Dinde</t>
  </si>
  <si>
    <t>Yaourth aux fruits</t>
  </si>
  <si>
    <t>Fromage frais</t>
  </si>
  <si>
    <t>GOUDA</t>
  </si>
  <si>
    <t>Cabillau</t>
  </si>
  <si>
    <t>Truite</t>
  </si>
  <si>
    <t>Entrecote</t>
  </si>
  <si>
    <t>Vinaigrette</t>
  </si>
  <si>
    <t>Pomme</t>
  </si>
  <si>
    <t>Clementine</t>
  </si>
  <si>
    <t>Courgette</t>
  </si>
  <si>
    <t>Haricots</t>
  </si>
  <si>
    <t>Pommes de terres</t>
  </si>
  <si>
    <t>Eau pétillante</t>
  </si>
  <si>
    <t>Papillote de fromage</t>
  </si>
  <si>
    <t>Quiche</t>
  </si>
  <si>
    <t xml:space="preserve">Suivi des approvisionnements - 2021 </t>
  </si>
  <si>
    <t>LOCAL Prix</t>
  </si>
  <si>
    <t>LOCAL Libellé</t>
  </si>
  <si>
    <t>SIQO Prix</t>
  </si>
  <si>
    <t>SIQO Libellé</t>
  </si>
  <si>
    <t>Autres 1</t>
  </si>
  <si>
    <t>Autres 2</t>
  </si>
  <si>
    <t>Autres 3</t>
  </si>
  <si>
    <t>Autres 4</t>
  </si>
  <si>
    <t>Valeur</t>
  </si>
  <si>
    <t>X €</t>
  </si>
  <si>
    <t>X€</t>
  </si>
  <si>
    <t>Qualité des approvisionnements</t>
  </si>
  <si>
    <t>% De fruits sans spécificités</t>
  </si>
  <si>
    <t>% de produits bios (ou en cours de conversion)</t>
  </si>
  <si>
    <t>% de produits LOCAUX</t>
  </si>
  <si>
    <t>% De produit HVE</t>
  </si>
  <si>
    <t>% De produit SIQUO</t>
  </si>
  <si>
    <t>% de produits fermiers</t>
  </si>
  <si>
    <t>% de produits sous écolabel</t>
  </si>
  <si>
    <t>% de produits AUTRES</t>
  </si>
  <si>
    <t>TOTAL</t>
  </si>
  <si>
    <t>x €</t>
  </si>
  <si>
    <t xml:space="preserve">Produits sans spécifications </t>
  </si>
  <si>
    <t>BIO</t>
  </si>
  <si>
    <t>LOCAL</t>
  </si>
  <si>
    <t>Ecolabel</t>
  </si>
  <si>
    <t xml:space="preserve">Produit fermier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</si>
</sst>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4.9989318521683403E-2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7"/>
      </top>
      <bottom style="thin">
        <color theme="7"/>
      </bottom>
      <diagonal/>
    </border>
    <border>
      <left/>
      <right/>
      <top/>
      <bottom style="thin">
        <color theme="0"/>
      </bottom>
      <diagonal/>
    </border>
    <border>
      <left style="thin">
        <color theme="7"/>
      </left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10" fontId="0" fillId="0" borderId="5" xfId="0" applyNumberFormat="1" applyBorder="1"/>
    <xf numFmtId="10" fontId="0" fillId="0" borderId="7" xfId="0" applyNumberFormat="1" applyBorder="1"/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right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0" fontId="0" fillId="0" borderId="6" xfId="0" applyNumberFormat="1" applyBorder="1"/>
    <xf numFmtId="10" fontId="0" fillId="0" borderId="13" xfId="0" applyNumberFormat="1" applyBorder="1" applyAlignment="1"/>
    <xf numFmtId="10" fontId="0" fillId="0" borderId="18" xfId="0" applyNumberFormat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4" borderId="0" xfId="0" applyFill="1" applyAlignment="1"/>
    <xf numFmtId="0" fontId="2" fillId="0" borderId="0" xfId="0" applyFont="1"/>
    <xf numFmtId="0" fontId="0" fillId="0" borderId="11" xfId="0" applyFont="1" applyBorder="1"/>
    <xf numFmtId="164" fontId="0" fillId="0" borderId="23" xfId="0" applyNumberFormat="1" applyFont="1" applyBorder="1"/>
    <xf numFmtId="164" fontId="0" fillId="0" borderId="11" xfId="0" applyNumberFormat="1" applyFont="1" applyBorder="1"/>
    <xf numFmtId="0" fontId="0" fillId="0" borderId="23" xfId="0" applyFont="1" applyBorder="1"/>
    <xf numFmtId="0" fontId="0" fillId="0" borderId="6" xfId="0" applyFont="1" applyBorder="1"/>
    <xf numFmtId="0" fontId="4" fillId="5" borderId="0" xfId="0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8" xfId="0" applyFill="1" applyBorder="1" applyAlignment="1"/>
    <xf numFmtId="164" fontId="0" fillId="0" borderId="18" xfId="0" applyNumberFormat="1" applyBorder="1"/>
    <xf numFmtId="164" fontId="0" fillId="0" borderId="18" xfId="0" applyNumberFormat="1" applyFill="1" applyBorder="1"/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0" fontId="0" fillId="0" borderId="21" xfId="0" applyNumberFormat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10" fontId="0" fillId="0" borderId="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right"/>
    </xf>
    <xf numFmtId="164" fontId="0" fillId="0" borderId="7" xfId="0" applyNumberFormat="1" applyBorder="1" applyAlignment="1">
      <alignment horizontal="right"/>
    </xf>
    <xf numFmtId="164" fontId="0" fillId="0" borderId="9" xfId="0" applyNumberFormat="1" applyBorder="1" applyAlignment="1">
      <alignment horizontal="right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0" fillId="0" borderId="18" xfId="0" applyBorder="1" applyAlignment="1">
      <alignment horizontal="right"/>
    </xf>
    <xf numFmtId="0" fontId="0" fillId="4" borderId="19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4"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border outline="0">
        <top style="thin">
          <color theme="1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114300</xdr:rowOff>
    </xdr:from>
    <xdr:to>
      <xdr:col>4</xdr:col>
      <xdr:colOff>904321</xdr:colOff>
      <xdr:row>2</xdr:row>
      <xdr:rowOff>504729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BF9429A-1833-4B97-808E-B791DB28B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114300"/>
          <a:ext cx="4428571" cy="77142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agiaire-B" refreshedDate="44308.567453819443" createdVersion="7" refreshedVersion="7" minRefreshableVersion="3" recordCount="25" xr:uid="{57095AEB-5B73-4D10-9A0E-5AD296ED2B78}">
  <cacheSource type="worksheet">
    <worksheetSource ref="A4:G30" sheet="Feuil1"/>
  </cacheSource>
  <cacheFields count="7">
    <cacheField name="Date " numFmtId="0">
      <sharedItems containsBlank="1"/>
    </cacheField>
    <cacheField name="n°du bon de livraison" numFmtId="0">
      <sharedItems containsNonDate="0" containsString="0" containsBlank="1"/>
    </cacheField>
    <cacheField name="Fournisseur " numFmtId="0">
      <sharedItems containsNonDate="0" containsString="0" containsBlank="1"/>
    </cacheField>
    <cacheField name="Type de produits" numFmtId="0">
      <sharedItems containsNonDate="0" containsString="0" containsBlank="1"/>
    </cacheField>
    <cacheField name="Produit " numFmtId="0">
      <sharedItems containsBlank="1" count="10">
        <m/>
        <s v="H"/>
        <s v="T"/>
        <s v="U"/>
        <s v="O"/>
        <s v="M"/>
        <s v="LOO"/>
        <s v="£"/>
        <s v="Ö"/>
        <s v="¨¨"/>
      </sharedItems>
    </cacheField>
    <cacheField name="Gamme " numFmtId="0">
      <sharedItems containsNonDate="0" containsString="0" containsBlank="1"/>
    </cacheField>
    <cacheField name="Montant / Caractéristiques du produit " numFmtId="0">
      <sharedItems containsBlank="1" containsMixedTypes="1" containsNumber="1" minValue="0.50559284116331094" maxValue="447" count="9">
        <s v="Produits sans spécifications"/>
        <m/>
        <n v="25"/>
        <n v="86"/>
        <n v="58"/>
        <n v="57"/>
        <n v="226"/>
        <n v="447"/>
        <n v="0.5055928411633109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308.727170486112" createdVersion="6" refreshedVersion="6" minRefreshableVersion="3" recordCount="18" xr:uid="{EDF0F114-594A-42C4-A91F-E2E91BEC7E16}">
  <cacheSource type="worksheet">
    <worksheetSource name="Tableau2"/>
  </cacheSource>
  <cacheFields count="19">
    <cacheField name="Date " numFmtId="0">
      <sharedItems containsNonDate="0" containsString="0" containsBlank="1"/>
    </cacheField>
    <cacheField name="n°du bon de livraison" numFmtId="0">
      <sharedItems containsNonDate="0" containsString="0" containsBlank="1"/>
    </cacheField>
    <cacheField name="Fournisseur " numFmtId="0">
      <sharedItems containsNonDate="0" containsString="0" containsBlank="1"/>
    </cacheField>
    <cacheField name="Type de produits" numFmtId="0">
      <sharedItems count="2">
        <s v="Frais"/>
        <s v="Surgelé"/>
      </sharedItems>
    </cacheField>
    <cacheField name="Produit " numFmtId="0">
      <sharedItems count="18">
        <s v="Rôti"/>
        <s v="Cuisse de poulet"/>
        <s v="Dinde"/>
        <s v="Yaourth aux fruits"/>
        <s v="Fromage frais"/>
        <s v="GOUDA"/>
        <s v="Cabillau"/>
        <s v="Truite"/>
        <s v="Entrecote"/>
        <s v="Vinaigrette"/>
        <s v="Pomme"/>
        <s v="Clementine"/>
        <s v="Courgette"/>
        <s v="Haricots"/>
        <s v="Pommes de terres"/>
        <s v="Eau pétillante"/>
        <s v="Papillote de fromage"/>
        <s v="Quiche"/>
      </sharedItems>
    </cacheField>
    <cacheField name="Gamme " numFmtId="0">
      <sharedItems count="9">
        <s v="Viandes "/>
        <s v="Volailles"/>
        <s v="BOF"/>
        <s v="Poissons"/>
        <s v="Epicerie"/>
        <s v="Fruits"/>
        <s v="Légumes"/>
        <s v="Boisson"/>
        <s v="Charcuterie Traiteur"/>
      </sharedItems>
    </cacheField>
    <cacheField name="Produits sans spécifications" numFmtId="164">
      <sharedItems containsString="0" containsBlank="1" containsNumber="1" containsInteger="1" minValue="25" maxValue="86"/>
    </cacheField>
    <cacheField name="BIO " numFmtId="164">
      <sharedItems containsString="0" containsBlank="1" containsNumber="1" containsInteger="1" minValue="22" maxValue="120"/>
    </cacheField>
    <cacheField name="LOCAL Prix" numFmtId="164">
      <sharedItems containsString="0" containsBlank="1" containsNumber="1" containsInteger="1" minValue="12" maxValue="23"/>
    </cacheField>
    <cacheField name="LOCAL Libellé" numFmtId="164">
      <sharedItems containsBlank="1"/>
    </cacheField>
    <cacheField name="HVE " numFmtId="164">
      <sharedItems containsString="0" containsBlank="1" containsNumber="1" containsInteger="1" minValue="35" maxValue="35"/>
    </cacheField>
    <cacheField name="SIQO Prix" numFmtId="164">
      <sharedItems containsString="0" containsBlank="1" containsNumber="1" containsInteger="1" minValue="22" maxValue="22"/>
    </cacheField>
    <cacheField name="SIQO Libellé" numFmtId="164">
      <sharedItems/>
    </cacheField>
    <cacheField name="Produit fermier" numFmtId="164">
      <sharedItems containsNonDate="0" containsString="0" containsBlank="1" count="1">
        <m/>
      </sharedItems>
    </cacheField>
    <cacheField name="Ecolabel " numFmtId="164">
      <sharedItems containsString="0" containsBlank="1" containsNumber="1" containsInteger="1" minValue="24" maxValue="54"/>
    </cacheField>
    <cacheField name="Autres 1" numFmtId="0">
      <sharedItems containsNonDate="0" containsString="0" containsBlank="1" count="1">
        <m/>
      </sharedItems>
    </cacheField>
    <cacheField name="Autres 2" numFmtId="0">
      <sharedItems containsNonDate="0" containsString="0" containsBlank="1"/>
    </cacheField>
    <cacheField name="Autres 3" numFmtId="0">
      <sharedItems containsNonDate="0" containsString="0" containsBlank="1"/>
    </cacheField>
    <cacheField name="Autres 4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m/>
    <m/>
    <m/>
    <m/>
    <x v="0"/>
    <m/>
    <x v="0"/>
  </r>
  <r>
    <m/>
    <m/>
    <m/>
    <m/>
    <x v="0"/>
    <m/>
    <x v="1"/>
  </r>
  <r>
    <m/>
    <m/>
    <m/>
    <m/>
    <x v="1"/>
    <m/>
    <x v="2"/>
  </r>
  <r>
    <m/>
    <m/>
    <m/>
    <m/>
    <x v="0"/>
    <m/>
    <x v="3"/>
  </r>
  <r>
    <m/>
    <m/>
    <m/>
    <m/>
    <x v="2"/>
    <m/>
    <x v="1"/>
  </r>
  <r>
    <m/>
    <m/>
    <m/>
    <m/>
    <x v="0"/>
    <m/>
    <x v="4"/>
  </r>
  <r>
    <m/>
    <m/>
    <m/>
    <m/>
    <x v="3"/>
    <m/>
    <x v="5"/>
  </r>
  <r>
    <m/>
    <m/>
    <m/>
    <m/>
    <x v="4"/>
    <m/>
    <x v="1"/>
  </r>
  <r>
    <m/>
    <m/>
    <m/>
    <m/>
    <x v="5"/>
    <m/>
    <x v="1"/>
  </r>
  <r>
    <m/>
    <m/>
    <m/>
    <m/>
    <x v="0"/>
    <m/>
    <x v="1"/>
  </r>
  <r>
    <m/>
    <m/>
    <m/>
    <m/>
    <x v="0"/>
    <m/>
    <x v="1"/>
  </r>
  <r>
    <m/>
    <m/>
    <m/>
    <m/>
    <x v="0"/>
    <m/>
    <x v="1"/>
  </r>
  <r>
    <m/>
    <m/>
    <m/>
    <m/>
    <x v="6"/>
    <m/>
    <x v="1"/>
  </r>
  <r>
    <m/>
    <m/>
    <m/>
    <m/>
    <x v="7"/>
    <m/>
    <x v="1"/>
  </r>
  <r>
    <m/>
    <m/>
    <m/>
    <m/>
    <x v="4"/>
    <m/>
    <x v="1"/>
  </r>
  <r>
    <m/>
    <m/>
    <m/>
    <m/>
    <x v="4"/>
    <m/>
    <x v="1"/>
  </r>
  <r>
    <m/>
    <m/>
    <m/>
    <m/>
    <x v="4"/>
    <m/>
    <x v="1"/>
  </r>
  <r>
    <m/>
    <m/>
    <m/>
    <m/>
    <x v="8"/>
    <m/>
    <x v="1"/>
  </r>
  <r>
    <m/>
    <m/>
    <m/>
    <m/>
    <x v="9"/>
    <m/>
    <x v="1"/>
  </r>
  <r>
    <m/>
    <m/>
    <m/>
    <m/>
    <x v="4"/>
    <m/>
    <x v="1"/>
  </r>
  <r>
    <s v="Total €"/>
    <m/>
    <m/>
    <m/>
    <x v="0"/>
    <m/>
    <x v="6"/>
  </r>
  <r>
    <s v="Total global €"/>
    <m/>
    <m/>
    <m/>
    <x v="0"/>
    <m/>
    <x v="7"/>
  </r>
  <r>
    <s v="Coût par rapport au coût total % "/>
    <m/>
    <m/>
    <m/>
    <x v="0"/>
    <m/>
    <x v="8"/>
  </r>
  <r>
    <m/>
    <m/>
    <m/>
    <m/>
    <x v="0"/>
    <m/>
    <x v="8"/>
  </r>
  <r>
    <m/>
    <m/>
    <m/>
    <m/>
    <x v="0"/>
    <m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m/>
    <m/>
    <m/>
    <x v="0"/>
    <x v="0"/>
    <x v="0"/>
    <n v="25"/>
    <m/>
    <m/>
    <m/>
    <m/>
    <m/>
    <s v="AOP"/>
    <x v="0"/>
    <m/>
    <x v="0"/>
    <m/>
    <m/>
    <n v="1"/>
  </r>
  <r>
    <m/>
    <m/>
    <m/>
    <x v="0"/>
    <x v="1"/>
    <x v="1"/>
    <n v="86"/>
    <m/>
    <m/>
    <m/>
    <m/>
    <m/>
    <s v="AOP"/>
    <x v="0"/>
    <m/>
    <x v="0"/>
    <m/>
    <m/>
    <n v="1"/>
  </r>
  <r>
    <m/>
    <m/>
    <m/>
    <x v="0"/>
    <x v="2"/>
    <x v="1"/>
    <m/>
    <m/>
    <m/>
    <m/>
    <m/>
    <m/>
    <s v="AOP"/>
    <x v="0"/>
    <m/>
    <x v="0"/>
    <m/>
    <m/>
    <n v="1"/>
  </r>
  <r>
    <m/>
    <m/>
    <m/>
    <x v="0"/>
    <x v="3"/>
    <x v="2"/>
    <n v="58"/>
    <m/>
    <m/>
    <m/>
    <m/>
    <m/>
    <s v="AOP"/>
    <x v="0"/>
    <m/>
    <x v="0"/>
    <m/>
    <m/>
    <n v="1"/>
  </r>
  <r>
    <m/>
    <m/>
    <m/>
    <x v="0"/>
    <x v="4"/>
    <x v="2"/>
    <n v="57"/>
    <m/>
    <m/>
    <m/>
    <m/>
    <m/>
    <s v="AOP"/>
    <x v="0"/>
    <m/>
    <x v="0"/>
    <m/>
    <m/>
    <n v="1"/>
  </r>
  <r>
    <m/>
    <m/>
    <m/>
    <x v="0"/>
    <x v="5"/>
    <x v="2"/>
    <m/>
    <n v="22"/>
    <m/>
    <m/>
    <m/>
    <n v="22"/>
    <s v="AOP"/>
    <x v="0"/>
    <m/>
    <x v="0"/>
    <m/>
    <m/>
    <n v="1"/>
  </r>
  <r>
    <m/>
    <m/>
    <m/>
    <x v="1"/>
    <x v="6"/>
    <x v="3"/>
    <m/>
    <m/>
    <m/>
    <m/>
    <m/>
    <m/>
    <s v="AOP"/>
    <x v="0"/>
    <n v="54"/>
    <x v="0"/>
    <m/>
    <m/>
    <n v="1"/>
  </r>
  <r>
    <m/>
    <m/>
    <m/>
    <x v="1"/>
    <x v="7"/>
    <x v="3"/>
    <m/>
    <m/>
    <m/>
    <m/>
    <m/>
    <m/>
    <s v="AOP"/>
    <x v="0"/>
    <n v="24"/>
    <x v="0"/>
    <m/>
    <m/>
    <n v="1"/>
  </r>
  <r>
    <m/>
    <m/>
    <m/>
    <x v="0"/>
    <x v="8"/>
    <x v="0"/>
    <m/>
    <n v="120"/>
    <m/>
    <m/>
    <m/>
    <m/>
    <s v="LABEL ROUGE"/>
    <x v="0"/>
    <m/>
    <x v="0"/>
    <m/>
    <m/>
    <n v="1"/>
  </r>
  <r>
    <m/>
    <m/>
    <m/>
    <x v="0"/>
    <x v="9"/>
    <x v="4"/>
    <m/>
    <m/>
    <m/>
    <m/>
    <m/>
    <m/>
    <s v="AOP"/>
    <x v="0"/>
    <m/>
    <x v="0"/>
    <m/>
    <m/>
    <n v="1"/>
  </r>
  <r>
    <m/>
    <m/>
    <m/>
    <x v="0"/>
    <x v="10"/>
    <x v="5"/>
    <m/>
    <m/>
    <m/>
    <m/>
    <m/>
    <m/>
    <s v="AOP"/>
    <x v="0"/>
    <m/>
    <x v="0"/>
    <m/>
    <m/>
    <n v="1"/>
  </r>
  <r>
    <m/>
    <m/>
    <m/>
    <x v="0"/>
    <x v="11"/>
    <x v="5"/>
    <m/>
    <m/>
    <m/>
    <m/>
    <m/>
    <m/>
    <s v="AOP"/>
    <x v="0"/>
    <m/>
    <x v="0"/>
    <m/>
    <m/>
    <n v="1"/>
  </r>
  <r>
    <m/>
    <m/>
    <m/>
    <x v="0"/>
    <x v="12"/>
    <x v="6"/>
    <m/>
    <m/>
    <n v="23"/>
    <s v="Fruits et légumes de ma région"/>
    <m/>
    <n v="22"/>
    <s v="AOP"/>
    <x v="0"/>
    <m/>
    <x v="0"/>
    <m/>
    <m/>
    <n v="1"/>
  </r>
  <r>
    <m/>
    <m/>
    <m/>
    <x v="0"/>
    <x v="13"/>
    <x v="6"/>
    <m/>
    <m/>
    <n v="22"/>
    <s v="Fruits et légumes de ma région"/>
    <n v="35"/>
    <m/>
    <s v="IGP"/>
    <x v="0"/>
    <m/>
    <x v="0"/>
    <m/>
    <m/>
    <n v="1"/>
  </r>
  <r>
    <m/>
    <m/>
    <m/>
    <x v="0"/>
    <x v="14"/>
    <x v="6"/>
    <m/>
    <m/>
    <n v="12"/>
    <s v="100% LOCAL"/>
    <m/>
    <m/>
    <s v="AOP"/>
    <x v="0"/>
    <m/>
    <x v="0"/>
    <m/>
    <m/>
    <n v="1"/>
  </r>
  <r>
    <m/>
    <m/>
    <m/>
    <x v="0"/>
    <x v="15"/>
    <x v="7"/>
    <m/>
    <m/>
    <m/>
    <m/>
    <m/>
    <m/>
    <s v="AOC"/>
    <x v="0"/>
    <m/>
    <x v="0"/>
    <m/>
    <m/>
    <n v="1"/>
  </r>
  <r>
    <m/>
    <m/>
    <m/>
    <x v="1"/>
    <x v="16"/>
    <x v="8"/>
    <m/>
    <m/>
    <m/>
    <m/>
    <m/>
    <m/>
    <s v="AOP"/>
    <x v="0"/>
    <m/>
    <x v="0"/>
    <m/>
    <m/>
    <n v="1"/>
  </r>
  <r>
    <m/>
    <m/>
    <m/>
    <x v="1"/>
    <x v="17"/>
    <x v="8"/>
    <m/>
    <n v="23"/>
    <m/>
    <m/>
    <m/>
    <m/>
    <s v="AOP"/>
    <x v="0"/>
    <m/>
    <x v="0"/>
    <m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EAF91B-CCE4-413D-88C6-6B2EF1BDC096}" name="Tableau croisé dynamique1" cacheId="87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B18:J28" firstHeaderRow="0" firstDataRow="1" firstDataCol="1"/>
  <pivotFields count="1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2">
        <item x="0"/>
        <item x="1"/>
      </items>
    </pivotField>
    <pivotField compact="0" outline="0" showAll="0" defaultSubtotal="0">
      <items count="18">
        <item x="6"/>
        <item x="11"/>
        <item x="12"/>
        <item x="1"/>
        <item x="2"/>
        <item x="15"/>
        <item x="8"/>
        <item x="4"/>
        <item x="5"/>
        <item x="13"/>
        <item x="16"/>
        <item x="10"/>
        <item x="14"/>
        <item x="17"/>
        <item x="0"/>
        <item x="7"/>
        <item x="9"/>
        <item x="3"/>
      </items>
    </pivotField>
    <pivotField axis="axisRow" compact="0" outline="0" showAll="0" defaultSubtotal="0">
      <items count="9">
        <item x="2"/>
        <item x="7"/>
        <item x="8"/>
        <item x="4"/>
        <item x="5"/>
        <item x="6"/>
        <item x="3"/>
        <item x="0"/>
        <item x="1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>
      <items count="1">
        <item x="0"/>
      </items>
    </pivotField>
    <pivotField dataField="1" compact="0" outline="0" showAll="0" defaultSubtotal="0"/>
    <pivotField dataField="1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1">
    <field x="5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Produits sans spécifications " fld="6" baseField="0" baseItem="0"/>
    <dataField name="BIO" fld="7" baseField="0" baseItem="0"/>
    <dataField name="LOCAL" fld="8" baseField="0" baseItem="0"/>
    <dataField name="HVE" fld="10" baseField="0" baseItem="0"/>
    <dataField name="SIQO" fld="11" baseField="0" baseItem="0"/>
    <dataField name="Produit fermier " fld="13" subtotal="count" baseField="5" baseItem="1"/>
    <dataField name="Ecolabel" fld="14" baseField="0" baseItem="0"/>
    <dataField name="Autres" fld="15" baseField="5" baseItem="0"/>
  </dataFields>
  <formats count="6">
    <format dxfId="5">
      <pivotArea field="5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">
      <pivotArea field="5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">
      <pivotArea field="5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1A0EBD-99ED-4402-A2FE-7962B1DD495D}" name="Tableau croisé dynamique1" cacheId="8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A29" firstHeaderRow="1" firstDataRow="1" firstDataCol="1"/>
  <pivotFields count="7">
    <pivotField showAll="0"/>
    <pivotField showAll="0"/>
    <pivotField showAll="0"/>
    <pivotField showAll="0"/>
    <pivotField axis="axisRow" showAll="0">
      <items count="11">
        <item x="9"/>
        <item x="7"/>
        <item x="1"/>
        <item x="6"/>
        <item x="5"/>
        <item x="4"/>
        <item x="8"/>
        <item x="2"/>
        <item x="3"/>
        <item x="0"/>
        <item t="default"/>
      </items>
    </pivotField>
    <pivotField showAll="0"/>
    <pivotField axis="axisRow" showAll="0">
      <items count="10">
        <item x="8"/>
        <item x="2"/>
        <item x="5"/>
        <item x="4"/>
        <item x="3"/>
        <item x="6"/>
        <item x="7"/>
        <item x="0"/>
        <item x="1"/>
        <item t="default"/>
      </items>
    </pivotField>
  </pivotFields>
  <rowFields count="2">
    <field x="6"/>
    <field x="4"/>
  </rowFields>
  <rowItems count="26">
    <i>
      <x/>
    </i>
    <i r="1">
      <x v="9"/>
    </i>
    <i>
      <x v="1"/>
    </i>
    <i r="1">
      <x v="2"/>
    </i>
    <i>
      <x v="2"/>
    </i>
    <i r="1">
      <x v="8"/>
    </i>
    <i>
      <x v="3"/>
    </i>
    <i r="1">
      <x v="9"/>
    </i>
    <i>
      <x v="4"/>
    </i>
    <i r="1">
      <x v="9"/>
    </i>
    <i>
      <x v="5"/>
    </i>
    <i r="1">
      <x v="9"/>
    </i>
    <i>
      <x v="6"/>
    </i>
    <i r="1">
      <x v="9"/>
    </i>
    <i>
      <x v="7"/>
    </i>
    <i r="1">
      <x v="9"/>
    </i>
    <i>
      <x v="8"/>
    </i>
    <i r="1">
      <x/>
    </i>
    <i r="1">
      <x v="1"/>
    </i>
    <i r="1">
      <x v="3"/>
    </i>
    <i r="1">
      <x v="4"/>
    </i>
    <i r="1">
      <x v="5"/>
    </i>
    <i r="1">
      <x v="6"/>
    </i>
    <i r="1">
      <x v="7"/>
    </i>
    <i r="1">
      <x v="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9C7C21-E94F-4034-81AF-C857F2CDFA2C}" name="Tableau2" displayName="Tableau2" ref="A7:S25" totalsRowShown="0" headerRowDxfId="33" dataDxfId="32" tableBorderDxfId="31">
  <autoFilter ref="A7:S25" xr:uid="{4C83C559-05F8-404B-A2F5-57441D461A01}"/>
  <tableColumns count="19">
    <tableColumn id="1" xr3:uid="{68986EBA-65FA-467D-9308-3BC06B17E665}" name="Date " dataDxfId="30"/>
    <tableColumn id="2" xr3:uid="{520AB6FE-E31F-49D5-8B60-F3C6437FBB47}" name="n°du bon de livraison" dataDxfId="29"/>
    <tableColumn id="3" xr3:uid="{54992B4C-68F0-4F49-B033-295F281319A2}" name="Fournisseur " dataDxfId="28"/>
    <tableColumn id="4" xr3:uid="{A817A04C-2026-4C07-BFB1-3E13A2591FD7}" name="Type de produits" dataDxfId="27"/>
    <tableColumn id="5" xr3:uid="{B1334ABD-DBEE-4E69-9BD5-1147E0CC2DE0}" name="Produit " dataDxfId="26"/>
    <tableColumn id="6" xr3:uid="{394042C5-200C-4F75-AA45-CE9334DEBC15}" name="Gamme " dataDxfId="25"/>
    <tableColumn id="7" xr3:uid="{9394A4AD-D967-4769-946E-FB0AB03415D8}" name="Produits sans spécifications" dataDxfId="24"/>
    <tableColumn id="8" xr3:uid="{25E8A727-10EA-4C40-B36D-0BAF09469C7C}" name="BIO " dataDxfId="23"/>
    <tableColumn id="9" xr3:uid="{B35F51D0-C1C9-4E92-9313-2928225B81A6}" name="LOCAL Prix" dataDxfId="22"/>
    <tableColumn id="10" xr3:uid="{92276C49-2C48-4F15-ADDC-A3AD07E8E3FC}" name="LOCAL Libellé" dataDxfId="21"/>
    <tableColumn id="11" xr3:uid="{A2E82381-BD53-4E74-BD98-F880E06967F8}" name="HVE " dataDxfId="20"/>
    <tableColumn id="12" xr3:uid="{FDE3D21B-A079-4DC9-A1FF-7D3890BA6BB4}" name="SIQO Prix" dataDxfId="19"/>
    <tableColumn id="13" xr3:uid="{768C1B57-4351-4C17-BDD1-E94D37F1BD53}" name="SIQO Libellé" dataDxfId="18"/>
    <tableColumn id="14" xr3:uid="{887F1FCF-25D2-4406-B7D1-573D4D4DB0DD}" name="Produit fermier" dataDxfId="17"/>
    <tableColumn id="15" xr3:uid="{EE65B5FF-2275-422A-AF51-9CE07896FE14}" name="Ecolabel " dataDxfId="16"/>
    <tableColumn id="16" xr3:uid="{AC5CD79A-8D6B-409D-9D3D-7F1A6B1C4CE5}" name="Autres 1" dataDxfId="15"/>
    <tableColumn id="17" xr3:uid="{1A892296-289B-46BC-B91C-4F159DFECD08}" name="Autres 2" dataDxfId="14"/>
    <tableColumn id="18" xr3:uid="{39760EC0-439C-4D9B-B0BE-543FC9C3E106}" name="Autres 3" dataDxfId="13"/>
    <tableColumn id="19" xr3:uid="{84B56400-4900-43FD-ADC4-ACDA8277E5EC}" name="Autres 4" dataDxfId="12">
      <calculatedColumnFormula>SUBTOTAL(3,D8)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D9540-FEDE-4CBA-A0D8-BAF7B969D3C2}">
  <dimension ref="A1:V50"/>
  <sheetViews>
    <sheetView topLeftCell="A15" workbookViewId="0">
      <selection activeCell="G16" sqref="G16"/>
    </sheetView>
  </sheetViews>
  <sheetFormatPr baseColWidth="10" defaultRowHeight="14.4" outlineLevelCol="1" x14ac:dyDescent="0.3"/>
  <cols>
    <col min="1" max="1" width="12.6640625" customWidth="1"/>
    <col min="2" max="2" width="16" customWidth="1"/>
    <col min="4" max="4" width="16.109375" customWidth="1"/>
    <col min="5" max="5" width="25.5546875" customWidth="1"/>
    <col min="6" max="6" width="19.88671875" customWidth="1"/>
    <col min="7" max="7" width="20.33203125" customWidth="1"/>
    <col min="10" max="10" width="29.109375" customWidth="1"/>
    <col min="13" max="13" width="12.88671875" customWidth="1"/>
    <col min="14" max="14" width="12.44140625" customWidth="1"/>
    <col min="19" max="19" width="0" hidden="1" customWidth="1" outlineLevel="1"/>
    <col min="20" max="20" width="11.5546875" collapsed="1"/>
  </cols>
  <sheetData>
    <row r="1" spans="1:22" x14ac:dyDescent="0.3">
      <c r="A1" s="19"/>
      <c r="B1" s="34"/>
      <c r="C1" s="34" t="s">
        <v>83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2"/>
      <c r="U1" s="32"/>
      <c r="V1" s="32"/>
    </row>
    <row r="2" spans="1:22" x14ac:dyDescent="0.3">
      <c r="A2" s="19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2"/>
      <c r="U2" s="32"/>
      <c r="V2" s="32"/>
    </row>
    <row r="3" spans="1:22" ht="47.25" customHeight="1" x14ac:dyDescent="0.3">
      <c r="A3" s="19"/>
      <c r="B3" s="35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2"/>
      <c r="U3" s="32"/>
      <c r="V3" s="32"/>
    </row>
    <row r="4" spans="1:22" ht="14.25" customHeight="1" x14ac:dyDescent="0.3">
      <c r="A4" s="45" t="s">
        <v>0</v>
      </c>
      <c r="B4" s="43" t="s">
        <v>1</v>
      </c>
      <c r="C4" s="45" t="s">
        <v>2</v>
      </c>
      <c r="D4" s="45" t="s">
        <v>3</v>
      </c>
      <c r="E4" s="45" t="s">
        <v>4</v>
      </c>
      <c r="F4" s="47" t="s">
        <v>5</v>
      </c>
      <c r="G4" s="53" t="s">
        <v>6</v>
      </c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5"/>
      <c r="T4" s="32"/>
      <c r="U4" s="32"/>
      <c r="V4" s="32"/>
    </row>
    <row r="5" spans="1:22" x14ac:dyDescent="0.3">
      <c r="A5" s="45"/>
      <c r="B5" s="43"/>
      <c r="C5" s="45"/>
      <c r="D5" s="45"/>
      <c r="E5" s="45"/>
      <c r="F5" s="47"/>
      <c r="G5" s="64" t="s">
        <v>9</v>
      </c>
      <c r="H5" s="53" t="s">
        <v>7</v>
      </c>
      <c r="I5" s="54"/>
      <c r="J5" s="54"/>
      <c r="K5" s="54"/>
      <c r="L5" s="54"/>
      <c r="M5" s="54"/>
      <c r="N5" s="54"/>
      <c r="O5" s="54"/>
      <c r="P5" s="54"/>
      <c r="Q5" s="54"/>
      <c r="R5" s="54"/>
      <c r="S5" s="55"/>
      <c r="T5" s="32"/>
      <c r="U5" s="32"/>
      <c r="V5" s="32"/>
    </row>
    <row r="6" spans="1:22" ht="36.75" customHeight="1" x14ac:dyDescent="0.3">
      <c r="A6" s="46"/>
      <c r="B6" s="44"/>
      <c r="C6" s="46"/>
      <c r="D6" s="46"/>
      <c r="E6" s="46"/>
      <c r="F6" s="48"/>
      <c r="G6" s="64"/>
      <c r="H6" s="6" t="s">
        <v>8</v>
      </c>
      <c r="I6" s="65" t="s">
        <v>41</v>
      </c>
      <c r="J6" s="66"/>
      <c r="K6" s="11" t="s">
        <v>42</v>
      </c>
      <c r="L6" s="67" t="s">
        <v>43</v>
      </c>
      <c r="M6" s="67"/>
      <c r="N6" s="12" t="s">
        <v>44</v>
      </c>
      <c r="O6" s="7" t="s">
        <v>45</v>
      </c>
      <c r="P6" s="68" t="s">
        <v>46</v>
      </c>
      <c r="Q6" s="68"/>
      <c r="R6" s="68"/>
      <c r="S6" s="66"/>
      <c r="T6" s="32"/>
      <c r="U6" s="32"/>
      <c r="V6" s="32"/>
    </row>
    <row r="7" spans="1:22" s="20" customFormat="1" x14ac:dyDescent="0.3">
      <c r="A7" s="26" t="s">
        <v>0</v>
      </c>
      <c r="B7" s="26" t="s">
        <v>1</v>
      </c>
      <c r="C7" s="26" t="s">
        <v>2</v>
      </c>
      <c r="D7" s="26" t="s">
        <v>3</v>
      </c>
      <c r="E7" s="26" t="s">
        <v>4</v>
      </c>
      <c r="F7" s="26" t="s">
        <v>5</v>
      </c>
      <c r="G7" s="26" t="s">
        <v>9</v>
      </c>
      <c r="H7" s="26" t="s">
        <v>8</v>
      </c>
      <c r="I7" s="26" t="s">
        <v>84</v>
      </c>
      <c r="J7" s="26" t="s">
        <v>85</v>
      </c>
      <c r="K7" s="26" t="s">
        <v>42</v>
      </c>
      <c r="L7" s="26" t="s">
        <v>86</v>
      </c>
      <c r="M7" s="26" t="s">
        <v>87</v>
      </c>
      <c r="N7" s="26" t="s">
        <v>44</v>
      </c>
      <c r="O7" s="26" t="s">
        <v>45</v>
      </c>
      <c r="P7" s="26" t="s">
        <v>88</v>
      </c>
      <c r="Q7" s="26" t="s">
        <v>89</v>
      </c>
      <c r="R7" s="26" t="s">
        <v>90</v>
      </c>
      <c r="S7" s="26" t="s">
        <v>91</v>
      </c>
      <c r="T7" s="32"/>
      <c r="U7" s="32"/>
      <c r="V7" s="32"/>
    </row>
    <row r="8" spans="1:22" x14ac:dyDescent="0.3">
      <c r="A8" s="21"/>
      <c r="B8" s="21"/>
      <c r="C8" s="21"/>
      <c r="D8" s="21" t="s">
        <v>63</v>
      </c>
      <c r="E8" s="21" t="s">
        <v>66</v>
      </c>
      <c r="F8" s="21" t="s">
        <v>23</v>
      </c>
      <c r="G8" s="22">
        <v>25</v>
      </c>
      <c r="H8" s="23"/>
      <c r="I8" s="22"/>
      <c r="J8" s="22"/>
      <c r="K8" s="22"/>
      <c r="L8" s="22"/>
      <c r="M8" s="22" t="s">
        <v>33</v>
      </c>
      <c r="N8" s="22"/>
      <c r="O8" s="22"/>
      <c r="P8" s="21"/>
      <c r="Q8" s="21"/>
      <c r="R8" s="24"/>
      <c r="S8" s="25">
        <f t="shared" ref="S8:S25" si="0">SUBTOTAL(3,D8)</f>
        <v>1</v>
      </c>
      <c r="T8" s="32"/>
      <c r="U8" s="32"/>
      <c r="V8" s="32"/>
    </row>
    <row r="9" spans="1:22" x14ac:dyDescent="0.3">
      <c r="A9" s="21"/>
      <c r="B9" s="21"/>
      <c r="C9" s="21"/>
      <c r="D9" s="21" t="s">
        <v>63</v>
      </c>
      <c r="E9" s="21" t="s">
        <v>65</v>
      </c>
      <c r="F9" s="21" t="s">
        <v>24</v>
      </c>
      <c r="G9" s="23">
        <v>86</v>
      </c>
      <c r="H9" s="23"/>
      <c r="I9" s="23"/>
      <c r="J9" s="23"/>
      <c r="K9" s="23"/>
      <c r="L9" s="23"/>
      <c r="M9" s="23" t="s">
        <v>33</v>
      </c>
      <c r="N9" s="23"/>
      <c r="O9" s="23"/>
      <c r="P9" s="21"/>
      <c r="Q9" s="21"/>
      <c r="R9" s="21"/>
      <c r="S9" s="25">
        <f t="shared" si="0"/>
        <v>1</v>
      </c>
      <c r="T9" s="32"/>
      <c r="U9" s="32"/>
      <c r="V9" s="32"/>
    </row>
    <row r="10" spans="1:22" x14ac:dyDescent="0.3">
      <c r="A10" s="21"/>
      <c r="B10" s="21"/>
      <c r="C10" s="21"/>
      <c r="D10" s="21" t="s">
        <v>63</v>
      </c>
      <c r="E10" s="21" t="s">
        <v>67</v>
      </c>
      <c r="F10" s="21" t="s">
        <v>24</v>
      </c>
      <c r="G10" s="23"/>
      <c r="H10" s="23"/>
      <c r="I10" s="23"/>
      <c r="J10" s="23"/>
      <c r="K10" s="23"/>
      <c r="L10" s="23"/>
      <c r="M10" s="23" t="s">
        <v>33</v>
      </c>
      <c r="N10" s="23"/>
      <c r="O10" s="23"/>
      <c r="P10" s="21"/>
      <c r="Q10" s="21"/>
      <c r="R10" s="21"/>
      <c r="S10" s="25">
        <f t="shared" si="0"/>
        <v>1</v>
      </c>
      <c r="T10" s="32"/>
      <c r="U10" s="32"/>
      <c r="V10" s="32"/>
    </row>
    <row r="11" spans="1:22" x14ac:dyDescent="0.3">
      <c r="A11" s="21"/>
      <c r="B11" s="21"/>
      <c r="C11" s="21"/>
      <c r="D11" s="21" t="s">
        <v>63</v>
      </c>
      <c r="E11" s="21" t="s">
        <v>68</v>
      </c>
      <c r="F11" s="21" t="s">
        <v>22</v>
      </c>
      <c r="G11" s="23">
        <v>58</v>
      </c>
      <c r="H11" s="23"/>
      <c r="I11" s="23"/>
      <c r="J11" s="23"/>
      <c r="K11" s="23"/>
      <c r="L11" s="23"/>
      <c r="M11" s="23" t="s">
        <v>33</v>
      </c>
      <c r="N11" s="23"/>
      <c r="O11" s="23"/>
      <c r="P11" s="21"/>
      <c r="Q11" s="21"/>
      <c r="R11" s="21"/>
      <c r="S11" s="25">
        <f t="shared" si="0"/>
        <v>1</v>
      </c>
      <c r="T11" s="32"/>
      <c r="U11" s="32"/>
      <c r="V11" s="32"/>
    </row>
    <row r="12" spans="1:22" x14ac:dyDescent="0.3">
      <c r="A12" s="21"/>
      <c r="B12" s="21"/>
      <c r="C12" s="21"/>
      <c r="D12" s="21" t="s">
        <v>63</v>
      </c>
      <c r="E12" s="21" t="s">
        <v>69</v>
      </c>
      <c r="F12" s="21" t="s">
        <v>22</v>
      </c>
      <c r="G12" s="23">
        <v>57</v>
      </c>
      <c r="H12" s="23"/>
      <c r="I12" s="23"/>
      <c r="J12" s="23"/>
      <c r="K12" s="23"/>
      <c r="L12" s="23"/>
      <c r="M12" s="23" t="s">
        <v>33</v>
      </c>
      <c r="N12" s="23"/>
      <c r="O12" s="23"/>
      <c r="P12" s="21"/>
      <c r="Q12" s="21"/>
      <c r="R12" s="21"/>
      <c r="S12" s="25">
        <f t="shared" si="0"/>
        <v>1</v>
      </c>
      <c r="T12" s="32"/>
      <c r="U12" s="32"/>
      <c r="V12" s="32"/>
    </row>
    <row r="13" spans="1:22" x14ac:dyDescent="0.3">
      <c r="A13" s="21"/>
      <c r="B13" s="21"/>
      <c r="C13" s="21"/>
      <c r="D13" s="21" t="s">
        <v>63</v>
      </c>
      <c r="E13" s="21" t="s">
        <v>70</v>
      </c>
      <c r="F13" s="21" t="s">
        <v>22</v>
      </c>
      <c r="G13" s="23"/>
      <c r="H13" s="23">
        <v>22</v>
      </c>
      <c r="I13" s="23"/>
      <c r="J13" s="23"/>
      <c r="K13" s="23"/>
      <c r="L13" s="23">
        <v>22</v>
      </c>
      <c r="M13" s="23" t="s">
        <v>33</v>
      </c>
      <c r="N13" s="23"/>
      <c r="O13" s="23"/>
      <c r="P13" s="21"/>
      <c r="Q13" s="21"/>
      <c r="R13" s="21"/>
      <c r="S13" s="25">
        <f t="shared" si="0"/>
        <v>1</v>
      </c>
      <c r="T13" s="32"/>
      <c r="U13" s="32"/>
      <c r="V13" s="32"/>
    </row>
    <row r="14" spans="1:22" x14ac:dyDescent="0.3">
      <c r="A14" s="21"/>
      <c r="B14" s="21"/>
      <c r="C14" s="21"/>
      <c r="D14" s="21" t="s">
        <v>64</v>
      </c>
      <c r="E14" s="21" t="s">
        <v>71</v>
      </c>
      <c r="F14" s="21" t="s">
        <v>27</v>
      </c>
      <c r="G14" s="23"/>
      <c r="H14" s="23"/>
      <c r="I14" s="23"/>
      <c r="J14" s="23"/>
      <c r="K14" s="23"/>
      <c r="L14" s="23"/>
      <c r="M14" s="23" t="s">
        <v>33</v>
      </c>
      <c r="N14" s="23"/>
      <c r="O14" s="23">
        <v>54</v>
      </c>
      <c r="P14" s="21"/>
      <c r="Q14" s="21"/>
      <c r="R14" s="21"/>
      <c r="S14" s="25">
        <f t="shared" si="0"/>
        <v>1</v>
      </c>
      <c r="T14" s="32"/>
      <c r="U14" s="32"/>
      <c r="V14" s="32"/>
    </row>
    <row r="15" spans="1:22" x14ac:dyDescent="0.3">
      <c r="A15" s="21"/>
      <c r="B15" s="21"/>
      <c r="C15" s="21"/>
      <c r="D15" s="21" t="s">
        <v>64</v>
      </c>
      <c r="E15" s="21" t="s">
        <v>72</v>
      </c>
      <c r="F15" s="21" t="s">
        <v>27</v>
      </c>
      <c r="G15" s="23"/>
      <c r="H15" s="23"/>
      <c r="I15" s="23"/>
      <c r="J15" s="23"/>
      <c r="K15" s="23"/>
      <c r="L15" s="23"/>
      <c r="M15" s="23" t="s">
        <v>33</v>
      </c>
      <c r="N15" s="23"/>
      <c r="O15" s="23">
        <v>24</v>
      </c>
      <c r="P15" s="21"/>
      <c r="Q15" s="21"/>
      <c r="R15" s="21"/>
      <c r="S15" s="25">
        <f t="shared" si="0"/>
        <v>1</v>
      </c>
      <c r="T15" s="32"/>
      <c r="U15" s="32"/>
      <c r="V15" s="32"/>
    </row>
    <row r="16" spans="1:22" x14ac:dyDescent="0.3">
      <c r="A16" s="21"/>
      <c r="B16" s="21"/>
      <c r="C16" s="21"/>
      <c r="D16" s="21" t="s">
        <v>63</v>
      </c>
      <c r="E16" s="21" t="s">
        <v>73</v>
      </c>
      <c r="F16" s="21" t="s">
        <v>23</v>
      </c>
      <c r="G16" s="23"/>
      <c r="H16" s="23">
        <v>120</v>
      </c>
      <c r="I16" s="23"/>
      <c r="J16" s="23"/>
      <c r="K16" s="23"/>
      <c r="L16" s="23"/>
      <c r="M16" s="23" t="s">
        <v>37</v>
      </c>
      <c r="N16" s="23"/>
      <c r="O16" s="23"/>
      <c r="P16" s="21"/>
      <c r="Q16" s="21"/>
      <c r="R16" s="21"/>
      <c r="S16" s="25">
        <f t="shared" si="0"/>
        <v>1</v>
      </c>
      <c r="T16" s="32"/>
      <c r="U16" s="32"/>
      <c r="V16" s="32"/>
    </row>
    <row r="17" spans="1:22" x14ac:dyDescent="0.3">
      <c r="A17" s="21"/>
      <c r="B17" s="21"/>
      <c r="C17" s="21"/>
      <c r="D17" s="21" t="s">
        <v>63</v>
      </c>
      <c r="E17" s="21" t="s">
        <v>74</v>
      </c>
      <c r="F17" s="21" t="s">
        <v>28</v>
      </c>
      <c r="G17" s="23"/>
      <c r="H17" s="23"/>
      <c r="I17" s="23"/>
      <c r="J17" s="23"/>
      <c r="K17" s="23"/>
      <c r="L17" s="23"/>
      <c r="M17" s="23" t="s">
        <v>33</v>
      </c>
      <c r="N17" s="23"/>
      <c r="O17" s="23"/>
      <c r="P17" s="21"/>
      <c r="Q17" s="21"/>
      <c r="R17" s="21"/>
      <c r="S17" s="25">
        <f t="shared" si="0"/>
        <v>1</v>
      </c>
      <c r="T17" s="32"/>
      <c r="U17" s="32"/>
      <c r="V17" s="32"/>
    </row>
    <row r="18" spans="1:22" x14ac:dyDescent="0.3">
      <c r="A18" s="21"/>
      <c r="B18" s="21"/>
      <c r="C18" s="21"/>
      <c r="D18" s="21" t="s">
        <v>63</v>
      </c>
      <c r="E18" s="21" t="s">
        <v>75</v>
      </c>
      <c r="F18" s="21" t="s">
        <v>25</v>
      </c>
      <c r="G18" s="23"/>
      <c r="H18" s="23"/>
      <c r="I18" s="23"/>
      <c r="J18" s="23"/>
      <c r="K18" s="23"/>
      <c r="L18" s="23"/>
      <c r="M18" s="23" t="s">
        <v>33</v>
      </c>
      <c r="N18" s="23"/>
      <c r="O18" s="23"/>
      <c r="P18" s="21"/>
      <c r="Q18" s="21"/>
      <c r="R18" s="21"/>
      <c r="S18" s="25">
        <f t="shared" si="0"/>
        <v>1</v>
      </c>
      <c r="T18" s="32"/>
      <c r="U18" s="32"/>
      <c r="V18" s="32"/>
    </row>
    <row r="19" spans="1:22" x14ac:dyDescent="0.3">
      <c r="A19" s="21"/>
      <c r="B19" s="21"/>
      <c r="C19" s="21"/>
      <c r="D19" s="21" t="s">
        <v>63</v>
      </c>
      <c r="E19" s="21" t="s">
        <v>76</v>
      </c>
      <c r="F19" s="21" t="s">
        <v>25</v>
      </c>
      <c r="G19" s="23"/>
      <c r="H19" s="23"/>
      <c r="I19" s="23"/>
      <c r="J19" s="23"/>
      <c r="K19" s="23"/>
      <c r="L19" s="23"/>
      <c r="M19" s="23" t="s">
        <v>33</v>
      </c>
      <c r="N19" s="23"/>
      <c r="O19" s="23"/>
      <c r="P19" s="21"/>
      <c r="Q19" s="21"/>
      <c r="R19" s="21"/>
      <c r="S19" s="25">
        <f t="shared" si="0"/>
        <v>1</v>
      </c>
      <c r="T19" s="32"/>
      <c r="U19" s="32"/>
      <c r="V19" s="32"/>
    </row>
    <row r="20" spans="1:22" x14ac:dyDescent="0.3">
      <c r="A20" s="21"/>
      <c r="B20" s="21"/>
      <c r="C20" s="21"/>
      <c r="D20" s="21" t="s">
        <v>63</v>
      </c>
      <c r="E20" s="21" t="s">
        <v>77</v>
      </c>
      <c r="F20" s="21" t="s">
        <v>26</v>
      </c>
      <c r="G20" s="23"/>
      <c r="H20" s="23"/>
      <c r="I20" s="23">
        <v>23</v>
      </c>
      <c r="J20" s="23" t="s">
        <v>47</v>
      </c>
      <c r="K20" s="23"/>
      <c r="L20" s="23">
        <v>22</v>
      </c>
      <c r="M20" s="23" t="s">
        <v>33</v>
      </c>
      <c r="N20" s="23"/>
      <c r="O20" s="23"/>
      <c r="P20" s="21"/>
      <c r="Q20" s="21"/>
      <c r="R20" s="21"/>
      <c r="S20" s="25">
        <f t="shared" si="0"/>
        <v>1</v>
      </c>
      <c r="T20" s="32"/>
      <c r="U20" s="32"/>
      <c r="V20" s="32"/>
    </row>
    <row r="21" spans="1:22" x14ac:dyDescent="0.3">
      <c r="A21" s="21"/>
      <c r="B21" s="21"/>
      <c r="C21" s="21"/>
      <c r="D21" s="21" t="s">
        <v>63</v>
      </c>
      <c r="E21" s="21" t="s">
        <v>78</v>
      </c>
      <c r="F21" s="21" t="s">
        <v>26</v>
      </c>
      <c r="G21" s="23"/>
      <c r="H21" s="23"/>
      <c r="I21" s="23">
        <v>22</v>
      </c>
      <c r="J21" s="23" t="s">
        <v>47</v>
      </c>
      <c r="K21" s="23">
        <v>35</v>
      </c>
      <c r="L21" s="23"/>
      <c r="M21" s="23" t="s">
        <v>34</v>
      </c>
      <c r="N21" s="23"/>
      <c r="O21" s="23"/>
      <c r="P21" s="21"/>
      <c r="Q21" s="21"/>
      <c r="R21" s="21"/>
      <c r="S21" s="25">
        <f t="shared" si="0"/>
        <v>1</v>
      </c>
      <c r="T21" s="32"/>
      <c r="U21" s="32"/>
      <c r="V21" s="32"/>
    </row>
    <row r="22" spans="1:22" x14ac:dyDescent="0.3">
      <c r="A22" s="21"/>
      <c r="B22" s="21"/>
      <c r="C22" s="21"/>
      <c r="D22" s="21" t="s">
        <v>63</v>
      </c>
      <c r="E22" s="21" t="s">
        <v>79</v>
      </c>
      <c r="F22" s="21" t="s">
        <v>26</v>
      </c>
      <c r="G22" s="23"/>
      <c r="H22" s="23"/>
      <c r="I22" s="23">
        <v>12</v>
      </c>
      <c r="J22" s="23" t="s">
        <v>53</v>
      </c>
      <c r="K22" s="23"/>
      <c r="L22" s="23"/>
      <c r="M22" s="23" t="s">
        <v>33</v>
      </c>
      <c r="N22" s="23"/>
      <c r="O22" s="23"/>
      <c r="P22" s="21"/>
      <c r="Q22" s="21"/>
      <c r="R22" s="21"/>
      <c r="S22" s="25">
        <f t="shared" si="0"/>
        <v>1</v>
      </c>
      <c r="T22" s="32"/>
      <c r="U22" s="32"/>
      <c r="V22" s="32"/>
    </row>
    <row r="23" spans="1:22" x14ac:dyDescent="0.3">
      <c r="A23" s="21"/>
      <c r="B23" s="21"/>
      <c r="C23" s="21"/>
      <c r="D23" s="21" t="s">
        <v>63</v>
      </c>
      <c r="E23" s="21" t="s">
        <v>80</v>
      </c>
      <c r="F23" s="21" t="s">
        <v>29</v>
      </c>
      <c r="G23" s="23"/>
      <c r="H23" s="23"/>
      <c r="I23" s="23"/>
      <c r="J23" s="23"/>
      <c r="K23" s="23"/>
      <c r="L23" s="23"/>
      <c r="M23" s="23" t="s">
        <v>35</v>
      </c>
      <c r="N23" s="23"/>
      <c r="O23" s="23"/>
      <c r="P23" s="21"/>
      <c r="Q23" s="21"/>
      <c r="R23" s="21"/>
      <c r="S23" s="25">
        <f t="shared" si="0"/>
        <v>1</v>
      </c>
      <c r="T23" s="32"/>
      <c r="U23" s="32"/>
      <c r="V23" s="32"/>
    </row>
    <row r="24" spans="1:22" x14ac:dyDescent="0.3">
      <c r="A24" s="21"/>
      <c r="B24" s="21"/>
      <c r="C24" s="21"/>
      <c r="D24" s="21" t="s">
        <v>64</v>
      </c>
      <c r="E24" s="21" t="s">
        <v>81</v>
      </c>
      <c r="F24" s="21" t="s">
        <v>31</v>
      </c>
      <c r="G24" s="23"/>
      <c r="H24" s="23"/>
      <c r="I24" s="23"/>
      <c r="J24" s="23"/>
      <c r="K24" s="23"/>
      <c r="L24" s="23"/>
      <c r="M24" s="23" t="s">
        <v>33</v>
      </c>
      <c r="N24" s="23"/>
      <c r="O24" s="23"/>
      <c r="P24" s="21"/>
      <c r="Q24" s="21"/>
      <c r="R24" s="21"/>
      <c r="S24" s="25">
        <f t="shared" si="0"/>
        <v>1</v>
      </c>
      <c r="T24" s="32"/>
      <c r="U24" s="32"/>
      <c r="V24" s="32"/>
    </row>
    <row r="25" spans="1:22" x14ac:dyDescent="0.3">
      <c r="A25" s="21"/>
      <c r="B25" s="21"/>
      <c r="C25" s="21"/>
      <c r="D25" s="21" t="s">
        <v>64</v>
      </c>
      <c r="E25" s="21" t="s">
        <v>82</v>
      </c>
      <c r="F25" s="21" t="s">
        <v>31</v>
      </c>
      <c r="G25" s="23"/>
      <c r="H25" s="23">
        <v>23</v>
      </c>
      <c r="I25" s="23"/>
      <c r="J25" s="23"/>
      <c r="K25" s="23"/>
      <c r="L25" s="23"/>
      <c r="M25" s="23" t="s">
        <v>33</v>
      </c>
      <c r="N25" s="23"/>
      <c r="O25" s="23"/>
      <c r="P25" s="21"/>
      <c r="Q25" s="21"/>
      <c r="R25" s="21"/>
      <c r="S25" s="25">
        <f t="shared" si="0"/>
        <v>1</v>
      </c>
      <c r="T25" s="32"/>
      <c r="U25" s="32"/>
      <c r="V25" s="32"/>
    </row>
    <row r="26" spans="1:22" x14ac:dyDescent="0.3">
      <c r="A26" s="8" t="s">
        <v>10</v>
      </c>
      <c r="B26" s="9"/>
      <c r="C26" s="9"/>
      <c r="D26" s="9"/>
      <c r="E26" s="9"/>
      <c r="F26" s="10"/>
      <c r="G26" s="3">
        <f>_xlfn.AGGREGATE(9,3,Tableau2[Produits sans spécifications])</f>
        <v>226</v>
      </c>
      <c r="H26" s="3">
        <f>_xlfn.AGGREGATE(9,3,Tableau2[[BIO ]])</f>
        <v>165</v>
      </c>
      <c r="I26" s="3">
        <f>_xlfn.AGGREGATE(9,3,Tableau2[LOCAL Prix])</f>
        <v>57</v>
      </c>
      <c r="J26" s="3"/>
      <c r="K26" s="3">
        <f>_xlfn.AGGREGATE(9,3,Tableau2[[HVE ]])</f>
        <v>35</v>
      </c>
      <c r="L26" s="3">
        <f>_xlfn.AGGREGATE(9,3,Tableau2[SIQO Prix])</f>
        <v>44</v>
      </c>
      <c r="M26" s="3"/>
      <c r="N26" s="3">
        <f>_xlfn.AGGREGATE(9,3,Tableau2[Produit fermier])</f>
        <v>0</v>
      </c>
      <c r="O26" s="3">
        <f>_xlfn.AGGREGATE(9,3,Tableau2[[Ecolabel ]])</f>
        <v>78</v>
      </c>
      <c r="P26" s="3"/>
      <c r="Q26" s="3"/>
      <c r="R26" s="3"/>
      <c r="S26" s="3"/>
      <c r="T26" s="32"/>
      <c r="U26" s="32"/>
      <c r="V26" s="32"/>
    </row>
    <row r="27" spans="1:22" x14ac:dyDescent="0.3">
      <c r="A27" s="56" t="s">
        <v>11</v>
      </c>
      <c r="B27" s="57"/>
      <c r="C27" s="57"/>
      <c r="D27" s="57"/>
      <c r="E27" s="57"/>
      <c r="F27" s="61"/>
      <c r="G27" s="62">
        <f>SUM(G26:O26)</f>
        <v>605</v>
      </c>
      <c r="H27" s="63"/>
      <c r="I27" s="63"/>
      <c r="J27" s="63"/>
      <c r="K27" s="63"/>
      <c r="L27" s="63"/>
      <c r="M27" s="63"/>
      <c r="N27" s="63"/>
      <c r="O27" s="63"/>
      <c r="P27" s="1"/>
      <c r="Q27" s="1"/>
      <c r="R27" s="1"/>
      <c r="S27" s="1"/>
      <c r="T27" s="32"/>
      <c r="U27" s="32"/>
      <c r="V27" s="32"/>
    </row>
    <row r="28" spans="1:22" x14ac:dyDescent="0.3">
      <c r="A28" s="58" t="s">
        <v>12</v>
      </c>
      <c r="B28" s="59"/>
      <c r="C28" s="59"/>
      <c r="D28" s="59"/>
      <c r="E28" s="59"/>
      <c r="F28" s="60"/>
      <c r="G28" s="13">
        <f t="shared" ref="G28:O28" si="1">(G26/$G$27)</f>
        <v>0.37355371900826445</v>
      </c>
      <c r="H28" s="4">
        <f t="shared" si="1"/>
        <v>0.27272727272727271</v>
      </c>
      <c r="I28" s="4">
        <f t="shared" si="1"/>
        <v>9.4214876033057851E-2</v>
      </c>
      <c r="J28" s="4">
        <f t="shared" si="1"/>
        <v>0</v>
      </c>
      <c r="K28" s="4">
        <f t="shared" si="1"/>
        <v>5.7851239669421489E-2</v>
      </c>
      <c r="L28" s="4">
        <f t="shared" si="1"/>
        <v>7.2727272727272724E-2</v>
      </c>
      <c r="M28" s="4">
        <f t="shared" si="1"/>
        <v>0</v>
      </c>
      <c r="N28" s="4">
        <f t="shared" si="1"/>
        <v>0</v>
      </c>
      <c r="O28" s="5">
        <f t="shared" si="1"/>
        <v>0.12892561983471074</v>
      </c>
      <c r="P28" s="1"/>
      <c r="Q28" s="1"/>
      <c r="R28" s="1"/>
      <c r="S28" s="1"/>
      <c r="T28" s="32"/>
      <c r="U28" s="32"/>
      <c r="V28" s="32"/>
    </row>
    <row r="29" spans="1:22" x14ac:dyDescent="0.3">
      <c r="A29" s="56"/>
      <c r="B29" s="57"/>
      <c r="C29" s="57"/>
      <c r="D29" s="57"/>
      <c r="E29" s="57"/>
      <c r="F29" s="57"/>
      <c r="G29" s="15">
        <f>G28</f>
        <v>0.37355371900826445</v>
      </c>
      <c r="H29" s="38">
        <f>SUM(H28:O28)</f>
        <v>0.62644628099173549</v>
      </c>
      <c r="I29" s="39"/>
      <c r="J29" s="39"/>
      <c r="K29" s="39"/>
      <c r="L29" s="39"/>
      <c r="M29" s="39"/>
      <c r="N29" s="39"/>
      <c r="O29" s="39"/>
      <c r="P29" s="39"/>
      <c r="Q29" s="40"/>
      <c r="R29" s="1"/>
      <c r="S29" s="1"/>
      <c r="T29" s="32"/>
      <c r="U29" s="32"/>
      <c r="V29" s="32"/>
    </row>
    <row r="30" spans="1:22" x14ac:dyDescent="0.3">
      <c r="A30" s="56"/>
      <c r="B30" s="57"/>
      <c r="C30" s="57"/>
      <c r="D30" s="57"/>
      <c r="E30" s="57"/>
      <c r="F30" s="57"/>
      <c r="G30" s="14"/>
      <c r="H30" s="4">
        <f>H28</f>
        <v>0.27272727272727271</v>
      </c>
      <c r="I30" s="41">
        <f>H29-H28</f>
        <v>0.35371900826446279</v>
      </c>
      <c r="J30" s="39"/>
      <c r="K30" s="39"/>
      <c r="L30" s="39"/>
      <c r="M30" s="39"/>
      <c r="N30" s="39"/>
      <c r="O30" s="39"/>
      <c r="P30" s="39"/>
      <c r="Q30" s="40"/>
      <c r="R30" s="1"/>
      <c r="S30" s="1"/>
      <c r="T30" s="32"/>
      <c r="U30" s="32"/>
      <c r="V30" s="32"/>
    </row>
    <row r="31" spans="1:22" x14ac:dyDescent="0.3">
      <c r="A31" s="31"/>
      <c r="B31" s="31"/>
      <c r="C31" s="31"/>
      <c r="D31" s="31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</row>
    <row r="32" spans="1:22" ht="15" thickBot="1" x14ac:dyDescent="0.3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3" spans="1:22" x14ac:dyDescent="0.3">
      <c r="A33" s="32"/>
      <c r="B33" s="32"/>
      <c r="C33" s="32"/>
      <c r="D33" s="32"/>
      <c r="E33" s="49" t="s">
        <v>38</v>
      </c>
      <c r="F33" s="50"/>
      <c r="G33" s="49" t="s">
        <v>39</v>
      </c>
      <c r="H33" s="50"/>
      <c r="I33" s="49" t="s">
        <v>40</v>
      </c>
      <c r="J33" s="50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</row>
    <row r="34" spans="1:22" x14ac:dyDescent="0.3">
      <c r="A34" s="32"/>
      <c r="B34" s="32"/>
      <c r="C34" s="32"/>
      <c r="D34" s="32"/>
      <c r="E34" s="51"/>
      <c r="F34" s="52"/>
      <c r="G34" s="51"/>
      <c r="H34" s="52"/>
      <c r="I34" s="51"/>
      <c r="J34" s="52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</row>
    <row r="35" spans="1:22" x14ac:dyDescent="0.3">
      <c r="A35" s="32"/>
      <c r="B35" s="32"/>
      <c r="C35" s="32"/>
      <c r="D35" s="32"/>
      <c r="E35" s="42" t="s">
        <v>33</v>
      </c>
      <c r="F35" s="42"/>
      <c r="G35" s="42">
        <f>COUNTIFS(Tableau2[SIQO Libellé],E35,Tableau2[Autres 4],1)</f>
        <v>15</v>
      </c>
      <c r="H35" s="42"/>
      <c r="I35" s="42">
        <f>I37</f>
        <v>0</v>
      </c>
      <c r="J35" s="42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</row>
    <row r="36" spans="1:22" x14ac:dyDescent="0.3">
      <c r="A36" s="32"/>
      <c r="B36" s="32"/>
      <c r="C36" s="32"/>
      <c r="D36" s="32"/>
      <c r="E36" s="42" t="s">
        <v>34</v>
      </c>
      <c r="F36" s="42"/>
      <c r="G36" s="42">
        <f>COUNTIFS(Tableau2[SIQO Libellé],E36,Tableau2[Autres 4],1)</f>
        <v>1</v>
      </c>
      <c r="H36" s="42"/>
      <c r="I36" s="42"/>
      <c r="J36" s="42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</row>
    <row r="37" spans="1:22" x14ac:dyDescent="0.3">
      <c r="A37" s="32"/>
      <c r="B37" s="32"/>
      <c r="C37" s="32"/>
      <c r="D37" s="32"/>
      <c r="E37" s="42" t="s">
        <v>35</v>
      </c>
      <c r="F37" s="42"/>
      <c r="G37" s="42">
        <f>COUNTIFS(Tableau2[SIQO Libellé],E37,Tableau2[Autres 4],1)</f>
        <v>1</v>
      </c>
      <c r="H37" s="42"/>
      <c r="I37" s="42"/>
      <c r="J37" s="42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</row>
    <row r="38" spans="1:22" x14ac:dyDescent="0.3">
      <c r="A38" s="32"/>
      <c r="B38" s="32"/>
      <c r="C38" s="32"/>
      <c r="D38" s="32"/>
      <c r="E38" s="42" t="s">
        <v>36</v>
      </c>
      <c r="F38" s="42"/>
      <c r="G38" s="42">
        <f>COUNTIFS(Tableau2[SIQO Libellé],E38,Tableau2[Autres 4],1)</f>
        <v>0</v>
      </c>
      <c r="H38" s="42"/>
      <c r="I38" s="42"/>
      <c r="J38" s="42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</row>
    <row r="39" spans="1:22" x14ac:dyDescent="0.3">
      <c r="A39" s="32"/>
      <c r="B39" s="32"/>
      <c r="C39" s="32"/>
      <c r="D39" s="32"/>
      <c r="E39" s="42" t="s">
        <v>37</v>
      </c>
      <c r="F39" s="42"/>
      <c r="G39" s="42">
        <f>COUNTIFS(Tableau2[SIQO Libellé],E39,Tableau2[Autres 4],1)</f>
        <v>1</v>
      </c>
      <c r="H39" s="42"/>
      <c r="I39" s="42"/>
      <c r="J39" s="42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</row>
    <row r="40" spans="1:22" x14ac:dyDescent="0.3">
      <c r="A40" s="32"/>
      <c r="B40" s="32"/>
      <c r="C40" s="32"/>
      <c r="D40" s="32"/>
      <c r="E40" s="42" t="s">
        <v>47</v>
      </c>
      <c r="F40" s="42"/>
      <c r="G40" s="42">
        <f>COUNTIF($J$8:$J$25,"Fruits et légumes de ma région")</f>
        <v>2</v>
      </c>
      <c r="H40" s="42"/>
      <c r="I40" s="42"/>
      <c r="J40" s="42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</row>
    <row r="41" spans="1:22" x14ac:dyDescent="0.3">
      <c r="A41" s="32"/>
      <c r="B41" s="32"/>
      <c r="C41" s="32"/>
      <c r="D41" s="32"/>
      <c r="E41" s="42" t="s">
        <v>48</v>
      </c>
      <c r="F41" s="42"/>
      <c r="G41" s="42">
        <f>COUNTIF($J$8:$J$25,"Les eleveurs de la charentonne")</f>
        <v>0</v>
      </c>
      <c r="H41" s="42"/>
      <c r="I41" s="42"/>
      <c r="J41" s="42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</row>
    <row r="42" spans="1:22" x14ac:dyDescent="0.3">
      <c r="A42" s="32"/>
      <c r="B42" s="32"/>
      <c r="C42" s="32"/>
      <c r="D42" s="32"/>
      <c r="E42" s="42" t="s">
        <v>49</v>
      </c>
      <c r="F42" s="42"/>
      <c r="G42" s="42">
        <f>COUNTIF($J$8:$J$25,"Saveurs en OR")</f>
        <v>0</v>
      </c>
      <c r="H42" s="42"/>
      <c r="I42" s="42"/>
      <c r="J42" s="42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</row>
    <row r="43" spans="1:22" x14ac:dyDescent="0.3">
      <c r="A43" s="32"/>
      <c r="B43" s="32"/>
      <c r="C43" s="32"/>
      <c r="D43" s="32"/>
      <c r="E43" s="42" t="s">
        <v>50</v>
      </c>
      <c r="F43" s="42"/>
      <c r="G43" s="42">
        <f>COUNTIF($J$8:$J$25,"Ferme des peupliers")</f>
        <v>0</v>
      </c>
      <c r="H43" s="42"/>
      <c r="I43" s="42"/>
      <c r="J43" s="42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</row>
    <row r="44" spans="1:22" x14ac:dyDescent="0.3">
      <c r="A44" s="32"/>
      <c r="B44" s="32"/>
      <c r="C44" s="32"/>
      <c r="D44" s="32"/>
      <c r="E44" s="42" t="s">
        <v>51</v>
      </c>
      <c r="F44" s="42"/>
      <c r="G44" s="42">
        <f>COUNTIF($J$8:$J$25,"Adrien Labrouche")</f>
        <v>0</v>
      </c>
      <c r="H44" s="42"/>
      <c r="I44" s="42"/>
      <c r="J44" s="42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</row>
    <row r="45" spans="1:22" x14ac:dyDescent="0.3">
      <c r="A45" s="32"/>
      <c r="B45" s="32"/>
      <c r="C45" s="32"/>
      <c r="D45" s="32"/>
      <c r="E45" s="42" t="s">
        <v>52</v>
      </c>
      <c r="F45" s="42"/>
      <c r="G45" s="42">
        <f>COUNTIF($J$8:$J$25,"Lionor")</f>
        <v>0</v>
      </c>
      <c r="H45" s="42"/>
      <c r="I45" s="42"/>
      <c r="J45" s="42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</row>
    <row r="46" spans="1:22" x14ac:dyDescent="0.3">
      <c r="A46" s="32"/>
      <c r="B46" s="32"/>
      <c r="C46" s="32"/>
      <c r="D46" s="32"/>
      <c r="E46" s="42" t="s">
        <v>53</v>
      </c>
      <c r="F46" s="42"/>
      <c r="G46" s="42">
        <f>COUNTIF($J$8:$J$25,"100% LOCAL")</f>
        <v>1</v>
      </c>
      <c r="H46" s="42"/>
      <c r="I46" s="42"/>
      <c r="J46" s="42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</row>
    <row r="47" spans="1:22" x14ac:dyDescent="0.3">
      <c r="A47" s="32"/>
      <c r="B47" s="32"/>
      <c r="C47" s="32"/>
      <c r="D47" s="32"/>
      <c r="E47" s="42" t="s">
        <v>57</v>
      </c>
      <c r="F47" s="42"/>
      <c r="G47" s="42">
        <f>_xlfn.AGGREGATE(3,3,Tableau2[[HVE ]])</f>
        <v>1</v>
      </c>
      <c r="H47" s="42"/>
      <c r="I47" s="42"/>
      <c r="J47" s="42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</row>
    <row r="48" spans="1:22" x14ac:dyDescent="0.3">
      <c r="A48" s="32"/>
      <c r="B48" s="32"/>
      <c r="C48" s="32"/>
      <c r="D48" s="32"/>
      <c r="E48" s="42" t="s">
        <v>58</v>
      </c>
      <c r="F48" s="42"/>
      <c r="G48" s="42">
        <f>_xlfn.AGGREGATE(3,3,O8:O25)</f>
        <v>2</v>
      </c>
      <c r="H48" s="42"/>
      <c r="I48" s="42"/>
      <c r="J48" s="42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</row>
    <row r="49" spans="1:22" x14ac:dyDescent="0.3">
      <c r="A49" s="32"/>
      <c r="B49" s="32"/>
      <c r="C49" s="32"/>
      <c r="D49" s="32"/>
      <c r="E49" s="42" t="s">
        <v>59</v>
      </c>
      <c r="F49" s="42"/>
      <c r="G49" s="42">
        <f>_xlfn.AGGREGATE(3,3,N8:N25)</f>
        <v>0</v>
      </c>
      <c r="H49" s="42"/>
      <c r="I49" s="42"/>
      <c r="J49" s="42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</row>
    <row r="50" spans="1:22" x14ac:dyDescent="0.3">
      <c r="A50" s="32"/>
      <c r="B50" s="32"/>
      <c r="C50" s="32"/>
      <c r="D50" s="32"/>
      <c r="E50" s="36"/>
      <c r="F50" s="37"/>
      <c r="G50" s="36"/>
      <c r="H50" s="37"/>
      <c r="I50" s="36"/>
      <c r="J50" s="37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</row>
  </sheetData>
  <mergeCells count="77">
    <mergeCell ref="E33:F34"/>
    <mergeCell ref="G33:H34"/>
    <mergeCell ref="I33:J34"/>
    <mergeCell ref="G4:S4"/>
    <mergeCell ref="H5:S5"/>
    <mergeCell ref="A29:F29"/>
    <mergeCell ref="A28:F28"/>
    <mergeCell ref="A27:F27"/>
    <mergeCell ref="G27:O27"/>
    <mergeCell ref="A30:F30"/>
    <mergeCell ref="G5:G6"/>
    <mergeCell ref="I6:J6"/>
    <mergeCell ref="L6:M6"/>
    <mergeCell ref="P6:Q6"/>
    <mergeCell ref="R6:S6"/>
    <mergeCell ref="A4:A6"/>
    <mergeCell ref="B4:B6"/>
    <mergeCell ref="C4:C6"/>
    <mergeCell ref="D4:D6"/>
    <mergeCell ref="E4:E6"/>
    <mergeCell ref="F4:F6"/>
    <mergeCell ref="E35:F35"/>
    <mergeCell ref="E36:F36"/>
    <mergeCell ref="E37:F37"/>
    <mergeCell ref="E38:F38"/>
    <mergeCell ref="E39:F39"/>
    <mergeCell ref="E41:F41"/>
    <mergeCell ref="E40:F40"/>
    <mergeCell ref="E42:F42"/>
    <mergeCell ref="E43:F43"/>
    <mergeCell ref="E44:F44"/>
    <mergeCell ref="E46:F46"/>
    <mergeCell ref="E45:F45"/>
    <mergeCell ref="E47:F47"/>
    <mergeCell ref="E48:F48"/>
    <mergeCell ref="E49:F49"/>
    <mergeCell ref="G37:H37"/>
    <mergeCell ref="G36:H36"/>
    <mergeCell ref="G35:H35"/>
    <mergeCell ref="G39:H39"/>
    <mergeCell ref="G38:H38"/>
    <mergeCell ref="G40:H40"/>
    <mergeCell ref="G41:H41"/>
    <mergeCell ref="G42:H42"/>
    <mergeCell ref="G43:H43"/>
    <mergeCell ref="G44:H44"/>
    <mergeCell ref="G45:H45"/>
    <mergeCell ref="G46:H46"/>
    <mergeCell ref="G47:H47"/>
    <mergeCell ref="G48:H48"/>
    <mergeCell ref="G49:H49"/>
    <mergeCell ref="I35:J35"/>
    <mergeCell ref="I36:J36"/>
    <mergeCell ref="I37:J37"/>
    <mergeCell ref="I38:J38"/>
    <mergeCell ref="I39:J39"/>
    <mergeCell ref="I40:J40"/>
    <mergeCell ref="I41:J41"/>
    <mergeCell ref="I42:J42"/>
    <mergeCell ref="I43:J43"/>
    <mergeCell ref="I44:J44"/>
    <mergeCell ref="A31:D50"/>
    <mergeCell ref="E31:V32"/>
    <mergeCell ref="K33:V50"/>
    <mergeCell ref="T1:V30"/>
    <mergeCell ref="C1:S3"/>
    <mergeCell ref="B1:B3"/>
    <mergeCell ref="E50:F50"/>
    <mergeCell ref="G50:H50"/>
    <mergeCell ref="I50:J50"/>
    <mergeCell ref="H29:Q29"/>
    <mergeCell ref="I30:Q30"/>
    <mergeCell ref="I45:J45"/>
    <mergeCell ref="I46:J46"/>
    <mergeCell ref="I47:J47"/>
    <mergeCell ref="I48:J48"/>
    <mergeCell ref="I49:J49"/>
  </mergeCells>
  <phoneticPr fontId="3" type="noConversion"/>
  <conditionalFormatting sqref="H30">
    <cfRule type="cellIs" dxfId="11" priority="6" operator="lessThan">
      <formula>20%</formula>
    </cfRule>
    <cfRule type="cellIs" dxfId="10" priority="7" operator="greaterThan">
      <formula>20%</formula>
    </cfRule>
  </conditionalFormatting>
  <conditionalFormatting sqref="I30">
    <cfRule type="cellIs" dxfId="9" priority="3" operator="lessThan">
      <formula>30%</formula>
    </cfRule>
    <cfRule type="cellIs" priority="4" operator="lessThan">
      <formula>30%</formula>
    </cfRule>
    <cfRule type="cellIs" dxfId="8" priority="5" operator="greaterThan">
      <formula>30%</formula>
    </cfRule>
  </conditionalFormatting>
  <conditionalFormatting sqref="H29">
    <cfRule type="cellIs" dxfId="7" priority="1" operator="lessThan">
      <formula>50%</formula>
    </cfRule>
    <cfRule type="cellIs" dxfId="6" priority="2" operator="greaterThan">
      <formula>50%</formula>
    </cfRule>
  </conditionalFormatting>
  <dataValidations count="5">
    <dataValidation type="list" allowBlank="1" showInputMessage="1" showErrorMessage="1" sqref="F8:F25" xr:uid="{0C718A48-2674-4419-843F-8E8D4DB2B42E}">
      <formula1>Gamme</formula1>
    </dataValidation>
    <dataValidation type="list" allowBlank="1" showInputMessage="1" showErrorMessage="1" sqref="M8:M25" xr:uid="{A9019B03-F2A3-4AB2-8A77-A34BF59AE716}">
      <formula1>SIQO</formula1>
    </dataValidation>
    <dataValidation type="list" allowBlank="1" showInputMessage="1" showErrorMessage="1" sqref="J8:J25" xr:uid="{77D41AE9-7FCE-4814-BAE6-884E893F0FC3}">
      <formula1>LOCAL</formula1>
    </dataValidation>
    <dataValidation type="list" allowBlank="1" showInputMessage="1" showErrorMessage="1" sqref="Q8:Q25" xr:uid="{1C7C5108-E719-410E-9BF2-16E5686F3707}">
      <formula1>AUTRES</formula1>
    </dataValidation>
    <dataValidation type="list" allowBlank="1" showInputMessage="1" showErrorMessage="1" sqref="D8:D25" xr:uid="{ED2B0C34-8A61-4A73-82E2-F96E5E39C2E3}">
      <formula1>type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99B8B-4C8D-4F02-800E-B7C61B8E0F42}">
  <dimension ref="B4:J14"/>
  <sheetViews>
    <sheetView workbookViewId="0">
      <selection activeCell="J4" sqref="J4:J5"/>
    </sheetView>
  </sheetViews>
  <sheetFormatPr baseColWidth="10" defaultRowHeight="14.4" x14ac:dyDescent="0.3"/>
  <cols>
    <col min="2" max="2" width="22" customWidth="1"/>
    <col min="4" max="4" width="13.33203125" customWidth="1"/>
    <col min="6" max="6" width="28.88671875" customWidth="1"/>
    <col min="8" max="8" width="25.88671875" customWidth="1"/>
  </cols>
  <sheetData>
    <row r="4" spans="2:10" x14ac:dyDescent="0.3">
      <c r="B4" s="1" t="s">
        <v>22</v>
      </c>
      <c r="D4" t="s">
        <v>33</v>
      </c>
      <c r="F4" t="s">
        <v>47</v>
      </c>
      <c r="H4" t="s">
        <v>54</v>
      </c>
      <c r="J4" t="s">
        <v>63</v>
      </c>
    </row>
    <row r="5" spans="2:10" x14ac:dyDescent="0.3">
      <c r="B5" s="1" t="s">
        <v>23</v>
      </c>
      <c r="D5" t="s">
        <v>34</v>
      </c>
      <c r="F5" t="s">
        <v>48</v>
      </c>
      <c r="H5" t="s">
        <v>55</v>
      </c>
      <c r="J5" t="s">
        <v>64</v>
      </c>
    </row>
    <row r="6" spans="2:10" x14ac:dyDescent="0.3">
      <c r="B6" s="2" t="s">
        <v>24</v>
      </c>
      <c r="D6" t="s">
        <v>35</v>
      </c>
      <c r="F6" t="s">
        <v>49</v>
      </c>
      <c r="H6" t="s">
        <v>56</v>
      </c>
    </row>
    <row r="7" spans="2:10" x14ac:dyDescent="0.3">
      <c r="B7" s="1" t="s">
        <v>25</v>
      </c>
      <c r="D7" t="s">
        <v>36</v>
      </c>
      <c r="F7" t="s">
        <v>50</v>
      </c>
    </row>
    <row r="8" spans="2:10" x14ac:dyDescent="0.3">
      <c r="B8" s="1" t="s">
        <v>26</v>
      </c>
      <c r="D8" t="s">
        <v>37</v>
      </c>
      <c r="F8" t="s">
        <v>51</v>
      </c>
    </row>
    <row r="9" spans="2:10" x14ac:dyDescent="0.3">
      <c r="B9" s="1" t="s">
        <v>27</v>
      </c>
      <c r="F9" t="s">
        <v>52</v>
      </c>
    </row>
    <row r="10" spans="2:10" x14ac:dyDescent="0.3">
      <c r="B10" s="1" t="s">
        <v>28</v>
      </c>
      <c r="F10" t="s">
        <v>53</v>
      </c>
    </row>
    <row r="11" spans="2:10" x14ac:dyDescent="0.3">
      <c r="B11" s="1" t="s">
        <v>29</v>
      </c>
    </row>
    <row r="12" spans="2:10" x14ac:dyDescent="0.3">
      <c r="B12" s="1" t="s">
        <v>30</v>
      </c>
    </row>
    <row r="13" spans="2:10" x14ac:dyDescent="0.3">
      <c r="B13" s="1" t="s">
        <v>31</v>
      </c>
    </row>
    <row r="14" spans="2:10" x14ac:dyDescent="0.3">
      <c r="B14" s="1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ACFA-F33A-4E31-8CD9-98909301BFE1}">
  <dimension ref="B7:J28"/>
  <sheetViews>
    <sheetView showGridLines="0" tabSelected="1" topLeftCell="A6" workbookViewId="0">
      <selection activeCell="C19" sqref="C19"/>
    </sheetView>
  </sheetViews>
  <sheetFormatPr baseColWidth="10" defaultRowHeight="14.4" x14ac:dyDescent="0.3"/>
  <cols>
    <col min="2" max="2" width="19.77734375" bestFit="1" customWidth="1"/>
    <col min="3" max="10" width="12.77734375" customWidth="1"/>
  </cols>
  <sheetData>
    <row r="7" spans="2:6" x14ac:dyDescent="0.3">
      <c r="B7" s="70" t="s">
        <v>95</v>
      </c>
      <c r="C7" s="71"/>
      <c r="D7" s="72"/>
      <c r="E7" s="28"/>
      <c r="F7" s="28" t="s">
        <v>92</v>
      </c>
    </row>
    <row r="8" spans="2:6" x14ac:dyDescent="0.3">
      <c r="B8" s="42" t="s">
        <v>96</v>
      </c>
      <c r="C8" s="42"/>
      <c r="D8" s="42"/>
      <c r="E8" s="27"/>
      <c r="F8" s="29" t="s">
        <v>93</v>
      </c>
    </row>
    <row r="9" spans="2:6" x14ac:dyDescent="0.3">
      <c r="B9" s="42" t="s">
        <v>97</v>
      </c>
      <c r="C9" s="42"/>
      <c r="D9" s="42"/>
      <c r="E9" s="27"/>
      <c r="F9" s="29" t="s">
        <v>93</v>
      </c>
    </row>
    <row r="10" spans="2:6" x14ac:dyDescent="0.3">
      <c r="B10" s="42" t="s">
        <v>98</v>
      </c>
      <c r="C10" s="42"/>
      <c r="D10" s="42"/>
      <c r="E10" s="27"/>
      <c r="F10" s="29" t="s">
        <v>94</v>
      </c>
    </row>
    <row r="11" spans="2:6" x14ac:dyDescent="0.3">
      <c r="B11" s="42" t="s">
        <v>99</v>
      </c>
      <c r="C11" s="42"/>
      <c r="D11" s="42"/>
      <c r="E11" s="27"/>
      <c r="F11" s="29" t="s">
        <v>94</v>
      </c>
    </row>
    <row r="12" spans="2:6" x14ac:dyDescent="0.3">
      <c r="B12" s="42" t="s">
        <v>100</v>
      </c>
      <c r="C12" s="42"/>
      <c r="D12" s="42"/>
      <c r="E12" s="27"/>
      <c r="F12" s="29" t="s">
        <v>94</v>
      </c>
    </row>
    <row r="13" spans="2:6" x14ac:dyDescent="0.3">
      <c r="B13" s="42" t="s">
        <v>101</v>
      </c>
      <c r="C13" s="42"/>
      <c r="D13" s="42"/>
      <c r="E13" s="27"/>
      <c r="F13" s="27" t="s">
        <v>93</v>
      </c>
    </row>
    <row r="14" spans="2:6" x14ac:dyDescent="0.3">
      <c r="B14" s="42" t="s">
        <v>102</v>
      </c>
      <c r="C14" s="42"/>
      <c r="D14" s="42"/>
      <c r="E14" s="27"/>
      <c r="F14" s="27" t="s">
        <v>93</v>
      </c>
    </row>
    <row r="15" spans="2:6" x14ac:dyDescent="0.3">
      <c r="B15" s="42" t="s">
        <v>103</v>
      </c>
      <c r="C15" s="42"/>
      <c r="D15" s="42"/>
      <c r="E15" s="27"/>
      <c r="F15" s="30" t="s">
        <v>93</v>
      </c>
    </row>
    <row r="16" spans="2:6" x14ac:dyDescent="0.3">
      <c r="B16" s="69" t="s">
        <v>104</v>
      </c>
      <c r="C16" s="69"/>
      <c r="D16" s="69"/>
      <c r="E16" s="27"/>
      <c r="F16" s="30" t="s">
        <v>105</v>
      </c>
    </row>
    <row r="18" spans="2:10" s="74" customFormat="1" ht="28.8" x14ac:dyDescent="0.3">
      <c r="B18" s="75" t="s">
        <v>5</v>
      </c>
      <c r="C18" s="76" t="s">
        <v>106</v>
      </c>
      <c r="D18" s="76" t="s">
        <v>107</v>
      </c>
      <c r="E18" s="76" t="s">
        <v>108</v>
      </c>
      <c r="F18" s="76" t="s">
        <v>57</v>
      </c>
      <c r="G18" s="76" t="s">
        <v>43</v>
      </c>
      <c r="H18" s="76" t="s">
        <v>110</v>
      </c>
      <c r="I18" s="76" t="s">
        <v>109</v>
      </c>
      <c r="J18" s="76" t="s">
        <v>46</v>
      </c>
    </row>
    <row r="19" spans="2:10" x14ac:dyDescent="0.3">
      <c r="B19" t="s">
        <v>22</v>
      </c>
      <c r="C19" s="73">
        <v>115</v>
      </c>
      <c r="D19" s="73">
        <v>22</v>
      </c>
      <c r="E19" s="73"/>
      <c r="F19" s="73"/>
      <c r="G19" s="73">
        <v>22</v>
      </c>
      <c r="H19" s="73"/>
      <c r="I19" s="73"/>
      <c r="J19" s="73"/>
    </row>
    <row r="20" spans="2:10" x14ac:dyDescent="0.3">
      <c r="B20" t="s">
        <v>29</v>
      </c>
      <c r="C20" s="73"/>
      <c r="D20" s="73"/>
      <c r="E20" s="73"/>
      <c r="F20" s="73"/>
      <c r="G20" s="73"/>
      <c r="H20" s="73"/>
      <c r="I20" s="73"/>
      <c r="J20" s="73"/>
    </row>
    <row r="21" spans="2:10" x14ac:dyDescent="0.3">
      <c r="B21" t="s">
        <v>31</v>
      </c>
      <c r="C21" s="73"/>
      <c r="D21" s="73">
        <v>23</v>
      </c>
      <c r="E21" s="73"/>
      <c r="F21" s="73"/>
      <c r="G21" s="73"/>
      <c r="H21" s="73"/>
      <c r="I21" s="73"/>
      <c r="J21" s="73"/>
    </row>
    <row r="22" spans="2:10" x14ac:dyDescent="0.3">
      <c r="B22" t="s">
        <v>28</v>
      </c>
      <c r="C22" s="73"/>
      <c r="D22" s="73"/>
      <c r="E22" s="73"/>
      <c r="F22" s="73"/>
      <c r="G22" s="73"/>
      <c r="H22" s="73"/>
      <c r="I22" s="73"/>
      <c r="J22" s="73"/>
    </row>
    <row r="23" spans="2:10" x14ac:dyDescent="0.3">
      <c r="B23" t="s">
        <v>25</v>
      </c>
      <c r="C23" s="73"/>
      <c r="D23" s="73"/>
      <c r="E23" s="73"/>
      <c r="F23" s="73"/>
      <c r="G23" s="73"/>
      <c r="H23" s="73"/>
      <c r="I23" s="73"/>
      <c r="J23" s="73"/>
    </row>
    <row r="24" spans="2:10" x14ac:dyDescent="0.3">
      <c r="B24" t="s">
        <v>26</v>
      </c>
      <c r="C24" s="73"/>
      <c r="D24" s="73"/>
      <c r="E24" s="73">
        <v>57</v>
      </c>
      <c r="F24" s="73">
        <v>35</v>
      </c>
      <c r="G24" s="73">
        <v>22</v>
      </c>
      <c r="H24" s="73"/>
      <c r="I24" s="73"/>
      <c r="J24" s="73"/>
    </row>
    <row r="25" spans="2:10" x14ac:dyDescent="0.3">
      <c r="B25" t="s">
        <v>27</v>
      </c>
      <c r="C25" s="73"/>
      <c r="D25" s="73"/>
      <c r="E25" s="73"/>
      <c r="F25" s="73"/>
      <c r="G25" s="73"/>
      <c r="H25" s="73"/>
      <c r="I25" s="73">
        <v>78</v>
      </c>
      <c r="J25" s="73"/>
    </row>
    <row r="26" spans="2:10" x14ac:dyDescent="0.3">
      <c r="B26" t="s">
        <v>23</v>
      </c>
      <c r="C26" s="73">
        <v>25</v>
      </c>
      <c r="D26" s="73">
        <v>120</v>
      </c>
      <c r="E26" s="73"/>
      <c r="F26" s="73"/>
      <c r="G26" s="73"/>
      <c r="H26" s="73"/>
      <c r="I26" s="73"/>
      <c r="J26" s="73"/>
    </row>
    <row r="27" spans="2:10" x14ac:dyDescent="0.3">
      <c r="B27" t="s">
        <v>24</v>
      </c>
      <c r="C27" s="73">
        <v>86</v>
      </c>
      <c r="D27" s="73"/>
      <c r="E27" s="73"/>
      <c r="F27" s="73"/>
      <c r="G27" s="73"/>
      <c r="H27" s="73"/>
      <c r="I27" s="73"/>
      <c r="J27" s="73"/>
    </row>
    <row r="28" spans="2:10" x14ac:dyDescent="0.3">
      <c r="B28" t="s">
        <v>62</v>
      </c>
      <c r="C28" s="73">
        <v>226</v>
      </c>
      <c r="D28" s="73">
        <v>165</v>
      </c>
      <c r="E28" s="73">
        <v>57</v>
      </c>
      <c r="F28" s="73">
        <v>35</v>
      </c>
      <c r="G28" s="73">
        <v>44</v>
      </c>
      <c r="H28" s="73"/>
      <c r="I28" s="73">
        <v>78</v>
      </c>
      <c r="J28" s="73"/>
    </row>
  </sheetData>
  <mergeCells count="10">
    <mergeCell ref="B7:D7"/>
    <mergeCell ref="B13:D13"/>
    <mergeCell ref="B14:D14"/>
    <mergeCell ref="B15:D15"/>
    <mergeCell ref="B16:D16"/>
    <mergeCell ref="B8:D8"/>
    <mergeCell ref="B9:D9"/>
    <mergeCell ref="B10:D10"/>
    <mergeCell ref="B11:D11"/>
    <mergeCell ref="B12:D12"/>
  </mergeCell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A0DC7-E056-496C-B8D4-F813A47062AD}">
  <dimension ref="A3:A29"/>
  <sheetViews>
    <sheetView workbookViewId="0">
      <selection activeCell="A3" sqref="A3"/>
    </sheetView>
  </sheetViews>
  <sheetFormatPr baseColWidth="10" defaultRowHeight="14.4" x14ac:dyDescent="0.3"/>
  <cols>
    <col min="1" max="1" width="27.44140625" bestFit="1" customWidth="1"/>
  </cols>
  <sheetData>
    <row r="3" spans="1:1" x14ac:dyDescent="0.3">
      <c r="A3" s="16" t="s">
        <v>60</v>
      </c>
    </row>
    <row r="4" spans="1:1" x14ac:dyDescent="0.3">
      <c r="A4" s="17">
        <v>0.50559284116331094</v>
      </c>
    </row>
    <row r="5" spans="1:1" x14ac:dyDescent="0.3">
      <c r="A5" s="18" t="s">
        <v>61</v>
      </c>
    </row>
    <row r="6" spans="1:1" x14ac:dyDescent="0.3">
      <c r="A6" s="17">
        <v>25</v>
      </c>
    </row>
    <row r="7" spans="1:1" x14ac:dyDescent="0.3">
      <c r="A7" s="18" t="s">
        <v>13</v>
      </c>
    </row>
    <row r="8" spans="1:1" x14ac:dyDescent="0.3">
      <c r="A8" s="17">
        <v>57</v>
      </c>
    </row>
    <row r="9" spans="1:1" x14ac:dyDescent="0.3">
      <c r="A9" s="18" t="s">
        <v>15</v>
      </c>
    </row>
    <row r="10" spans="1:1" x14ac:dyDescent="0.3">
      <c r="A10" s="17">
        <v>58</v>
      </c>
    </row>
    <row r="11" spans="1:1" x14ac:dyDescent="0.3">
      <c r="A11" s="18" t="s">
        <v>61</v>
      </c>
    </row>
    <row r="12" spans="1:1" x14ac:dyDescent="0.3">
      <c r="A12" s="17">
        <v>86</v>
      </c>
    </row>
    <row r="13" spans="1:1" x14ac:dyDescent="0.3">
      <c r="A13" s="18" t="s">
        <v>61</v>
      </c>
    </row>
    <row r="14" spans="1:1" x14ac:dyDescent="0.3">
      <c r="A14" s="17">
        <v>226</v>
      </c>
    </row>
    <row r="15" spans="1:1" x14ac:dyDescent="0.3">
      <c r="A15" s="18" t="s">
        <v>61</v>
      </c>
    </row>
    <row r="16" spans="1:1" x14ac:dyDescent="0.3">
      <c r="A16" s="17">
        <v>447</v>
      </c>
    </row>
    <row r="17" spans="1:1" x14ac:dyDescent="0.3">
      <c r="A17" s="18" t="s">
        <v>61</v>
      </c>
    </row>
    <row r="18" spans="1:1" x14ac:dyDescent="0.3">
      <c r="A18" s="17" t="s">
        <v>9</v>
      </c>
    </row>
    <row r="19" spans="1:1" x14ac:dyDescent="0.3">
      <c r="A19" s="18" t="s">
        <v>61</v>
      </c>
    </row>
    <row r="20" spans="1:1" x14ac:dyDescent="0.3">
      <c r="A20" s="17" t="s">
        <v>61</v>
      </c>
    </row>
    <row r="21" spans="1:1" x14ac:dyDescent="0.3">
      <c r="A21" s="18" t="s">
        <v>17</v>
      </c>
    </row>
    <row r="22" spans="1:1" x14ac:dyDescent="0.3">
      <c r="A22" s="18" t="s">
        <v>19</v>
      </c>
    </row>
    <row r="23" spans="1:1" x14ac:dyDescent="0.3">
      <c r="A23" s="18" t="s">
        <v>20</v>
      </c>
    </row>
    <row r="24" spans="1:1" x14ac:dyDescent="0.3">
      <c r="A24" s="18" t="s">
        <v>21</v>
      </c>
    </row>
    <row r="25" spans="1:1" x14ac:dyDescent="0.3">
      <c r="A25" s="18" t="s">
        <v>16</v>
      </c>
    </row>
    <row r="26" spans="1:1" x14ac:dyDescent="0.3">
      <c r="A26" s="18" t="s">
        <v>18</v>
      </c>
    </row>
    <row r="27" spans="1:1" x14ac:dyDescent="0.3">
      <c r="A27" s="18" t="s">
        <v>14</v>
      </c>
    </row>
    <row r="28" spans="1:1" x14ac:dyDescent="0.3">
      <c r="A28" s="18" t="s">
        <v>61</v>
      </c>
    </row>
    <row r="29" spans="1:1" x14ac:dyDescent="0.3">
      <c r="A29" s="17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Feuil1</vt:lpstr>
      <vt:lpstr>Feuil2</vt:lpstr>
      <vt:lpstr>Tableau</vt:lpstr>
      <vt:lpstr>Feuil3</vt:lpstr>
      <vt:lpstr>AUTRES</vt:lpstr>
      <vt:lpstr>Gamme</vt:lpstr>
      <vt:lpstr>LOCAL</vt:lpstr>
      <vt:lpstr>SIQO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JoDan</cp:lastModifiedBy>
  <dcterms:created xsi:type="dcterms:W3CDTF">2021-04-21T07:54:09Z</dcterms:created>
  <dcterms:modified xsi:type="dcterms:W3CDTF">2021-04-22T15:36:48Z</dcterms:modified>
</cp:coreProperties>
</file>