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defaultThemeVersion="124226"/>
  <xr:revisionPtr revIDLastSave="0" documentId="8_{60FE20B3-D345-4B14-B113-BEEE38231E23}" xr6:coauthVersionLast="45" xr6:coauthVersionMax="45" xr10:uidLastSave="{00000000-0000-0000-0000-000000000000}"/>
  <bookViews>
    <workbookView xWindow="-108" yWindow="-108" windowWidth="22320" windowHeight="12048" activeTab="6" xr2:uid="{00000000-000D-0000-FFFF-FFFF00000000}"/>
  </bookViews>
  <sheets>
    <sheet name="LISTE" sheetId="5" r:id="rId1"/>
    <sheet name="Détail des coffrets" sheetId="1" r:id="rId2"/>
    <sheet name="Achats" sheetId="2" r:id="rId3"/>
    <sheet name="Ventes" sheetId="3" r:id="rId4"/>
    <sheet name="Fournisseurs" sheetId="4" r:id="rId5"/>
    <sheet name="Clients" sheetId="7" r:id="rId6"/>
    <sheet name="STOCK" sheetId="6" r:id="rId7"/>
    <sheet name="Détail ventes" sheetId="8" r:id="rId8"/>
  </sheets>
  <definedNames>
    <definedName name="Coffret_Femme" localSheetId="7">Tableau11[Coffret_Femme]</definedName>
    <definedName name="Coffret_Femme">Tableau11[Coffret_Femme]</definedName>
    <definedName name="Coffret_Homme">LISTE!$E$2:$E$27</definedName>
    <definedName name="Coffret_Mariage">LISTE!$G$2:$G$5</definedName>
    <definedName name="Contenu">LISTE!$E$1:$G$1</definedName>
    <definedName name="Liste_coffret">LISTE!#REF!</definedName>
    <definedName name="TVA">LISTE!$A$2:$A$3</definedName>
    <definedName name="TYPE_COFFRET">LISTE!$C$2:$C$4</definedName>
  </definedNames>
  <calcPr calcId="191029"/>
</workbook>
</file>

<file path=xl/calcChain.xml><?xml version="1.0" encoding="utf-8"?>
<calcChain xmlns="http://schemas.openxmlformats.org/spreadsheetml/2006/main">
  <c r="D3" i="8" l="1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" i="8"/>
  <c r="C229" i="8"/>
  <c r="C228" i="8"/>
  <c r="C227" i="8"/>
  <c r="C226" i="8"/>
  <c r="C225" i="8"/>
  <c r="C224" i="8"/>
  <c r="C223" i="8"/>
  <c r="C222" i="8"/>
  <c r="C221" i="8"/>
  <c r="C220" i="8"/>
  <c r="C219" i="8"/>
  <c r="C218" i="8"/>
  <c r="C217" i="8"/>
  <c r="C216" i="8"/>
  <c r="C215" i="8"/>
  <c r="C214" i="8"/>
  <c r="C213" i="8"/>
  <c r="C212" i="8"/>
  <c r="C211" i="8"/>
  <c r="C210" i="8"/>
  <c r="C209" i="8"/>
  <c r="C208" i="8"/>
  <c r="C207" i="8"/>
  <c r="C206" i="8"/>
  <c r="C205" i="8"/>
  <c r="C204" i="8"/>
  <c r="C203" i="8"/>
  <c r="C202" i="8"/>
  <c r="C201" i="8"/>
  <c r="C200" i="8"/>
  <c r="C199" i="8"/>
  <c r="C198" i="8"/>
  <c r="C197" i="8"/>
  <c r="C196" i="8"/>
  <c r="C195" i="8"/>
  <c r="C194" i="8"/>
  <c r="C193" i="8"/>
  <c r="C192" i="8"/>
  <c r="C191" i="8"/>
  <c r="C190" i="8"/>
  <c r="C189" i="8"/>
  <c r="C188" i="8"/>
  <c r="C187" i="8"/>
  <c r="C186" i="8"/>
  <c r="C185" i="8"/>
  <c r="C184" i="8"/>
  <c r="C183" i="8"/>
  <c r="C182" i="8"/>
  <c r="C181" i="8"/>
  <c r="C180" i="8"/>
  <c r="C179" i="8"/>
  <c r="C178" i="8"/>
  <c r="C177" i="8"/>
  <c r="C176" i="8"/>
  <c r="C175" i="8"/>
  <c r="C174" i="8"/>
  <c r="C173" i="8"/>
  <c r="C172" i="8"/>
  <c r="C171" i="8"/>
  <c r="C170" i="8"/>
  <c r="C169" i="8"/>
  <c r="C168" i="8"/>
  <c r="C167" i="8"/>
  <c r="C166" i="8"/>
  <c r="C165" i="8"/>
  <c r="C164" i="8"/>
  <c r="C163" i="8"/>
  <c r="C162" i="8"/>
  <c r="C161" i="8"/>
  <c r="C160" i="8"/>
  <c r="C159" i="8"/>
  <c r="C158" i="8"/>
  <c r="C157" i="8"/>
  <c r="C156" i="8"/>
  <c r="C155" i="8"/>
  <c r="C154" i="8"/>
  <c r="C153" i="8"/>
  <c r="C152" i="8"/>
  <c r="C151" i="8"/>
  <c r="C150" i="8"/>
  <c r="C149" i="8"/>
  <c r="C148" i="8"/>
  <c r="C147" i="8"/>
  <c r="C146" i="8"/>
  <c r="C145" i="8"/>
  <c r="C144" i="8"/>
  <c r="C143" i="8"/>
  <c r="C142" i="8"/>
  <c r="C141" i="8"/>
  <c r="C140" i="8"/>
  <c r="C139" i="8"/>
  <c r="C138" i="8"/>
  <c r="C137" i="8"/>
  <c r="C136" i="8"/>
  <c r="C135" i="8"/>
  <c r="C134" i="8"/>
  <c r="C133" i="8"/>
  <c r="C132" i="8"/>
  <c r="C131" i="8"/>
  <c r="C130" i="8"/>
  <c r="C129" i="8"/>
  <c r="C128" i="8"/>
  <c r="C127" i="8"/>
  <c r="C126" i="8"/>
  <c r="C125" i="8"/>
  <c r="C124" i="8"/>
  <c r="C123" i="8"/>
  <c r="C122" i="8"/>
  <c r="C121" i="8"/>
  <c r="C120" i="8"/>
  <c r="C119" i="8"/>
  <c r="C118" i="8"/>
  <c r="C117" i="8"/>
  <c r="C116" i="8"/>
  <c r="C115" i="8"/>
  <c r="C114" i="8"/>
  <c r="C113" i="8"/>
  <c r="C112" i="8"/>
  <c r="C111" i="8"/>
  <c r="C110" i="8"/>
  <c r="C109" i="8"/>
  <c r="C108" i="8"/>
  <c r="C107" i="8"/>
  <c r="C106" i="8"/>
  <c r="C105" i="8"/>
  <c r="C104" i="8"/>
  <c r="C103" i="8"/>
  <c r="C102" i="8"/>
  <c r="C101" i="8"/>
  <c r="C100" i="8"/>
  <c r="C99" i="8"/>
  <c r="C98" i="8"/>
  <c r="C97" i="8"/>
  <c r="C96" i="8"/>
  <c r="C95" i="8"/>
  <c r="C94" i="8"/>
  <c r="C93" i="8"/>
  <c r="C92" i="8"/>
  <c r="C91" i="8"/>
  <c r="C90" i="8"/>
  <c r="C89" i="8"/>
  <c r="C88" i="8"/>
  <c r="C87" i="8"/>
  <c r="C86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72" i="8"/>
  <c r="C71" i="8"/>
  <c r="C70" i="8"/>
  <c r="C69" i="8"/>
  <c r="C68" i="8"/>
  <c r="C67" i="8"/>
  <c r="C66" i="8"/>
  <c r="C65" i="8"/>
  <c r="C64" i="8"/>
  <c r="C63" i="8"/>
  <c r="C62" i="8"/>
  <c r="C61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H4" i="6" s="1"/>
  <c r="I4" i="6" s="1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C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H79" i="6" l="1"/>
  <c r="I79" i="6" s="1"/>
  <c r="H71" i="6"/>
  <c r="I71" i="6" s="1"/>
  <c r="H55" i="6"/>
  <c r="I55" i="6" s="1"/>
  <c r="H43" i="6"/>
  <c r="I43" i="6" s="1"/>
  <c r="H35" i="6"/>
  <c r="I35" i="6" s="1"/>
  <c r="H23" i="6"/>
  <c r="I23" i="6" s="1"/>
  <c r="H11" i="6"/>
  <c r="I11" i="6" s="1"/>
  <c r="H78" i="6"/>
  <c r="I78" i="6" s="1"/>
  <c r="H74" i="6"/>
  <c r="I74" i="6" s="1"/>
  <c r="H70" i="6"/>
  <c r="I70" i="6" s="1"/>
  <c r="H66" i="6"/>
  <c r="I66" i="6" s="1"/>
  <c r="H62" i="6"/>
  <c r="I62" i="6" s="1"/>
  <c r="H58" i="6"/>
  <c r="I58" i="6" s="1"/>
  <c r="H54" i="6"/>
  <c r="I54" i="6" s="1"/>
  <c r="H50" i="6"/>
  <c r="I50" i="6" s="1"/>
  <c r="H46" i="6"/>
  <c r="I46" i="6" s="1"/>
  <c r="H42" i="6"/>
  <c r="I42" i="6" s="1"/>
  <c r="H38" i="6"/>
  <c r="I38" i="6" s="1"/>
  <c r="H34" i="6"/>
  <c r="I34" i="6" s="1"/>
  <c r="H30" i="6"/>
  <c r="I30" i="6" s="1"/>
  <c r="H26" i="6"/>
  <c r="I26" i="6" s="1"/>
  <c r="H22" i="6"/>
  <c r="I22" i="6" s="1"/>
  <c r="H18" i="6"/>
  <c r="I18" i="6" s="1"/>
  <c r="H14" i="6"/>
  <c r="I14" i="6" s="1"/>
  <c r="H10" i="6"/>
  <c r="I10" i="6" s="1"/>
  <c r="H6" i="6"/>
  <c r="I6" i="6" s="1"/>
  <c r="H2" i="6"/>
  <c r="I2" i="6" s="1"/>
  <c r="H75" i="6"/>
  <c r="I75" i="6" s="1"/>
  <c r="H63" i="6"/>
  <c r="I63" i="6" s="1"/>
  <c r="H51" i="6"/>
  <c r="I51" i="6" s="1"/>
  <c r="H39" i="6"/>
  <c r="I39" i="6" s="1"/>
  <c r="H27" i="6"/>
  <c r="I27" i="6" s="1"/>
  <c r="H15" i="6"/>
  <c r="I15" i="6" s="1"/>
  <c r="H7" i="6"/>
  <c r="I7" i="6" s="1"/>
  <c r="H77" i="6"/>
  <c r="I77" i="6" s="1"/>
  <c r="H73" i="6"/>
  <c r="I73" i="6" s="1"/>
  <c r="H69" i="6"/>
  <c r="I69" i="6" s="1"/>
  <c r="H65" i="6"/>
  <c r="I65" i="6" s="1"/>
  <c r="H61" i="6"/>
  <c r="I61" i="6" s="1"/>
  <c r="H57" i="6"/>
  <c r="I57" i="6" s="1"/>
  <c r="H53" i="6"/>
  <c r="I53" i="6" s="1"/>
  <c r="H49" i="6"/>
  <c r="I49" i="6" s="1"/>
  <c r="H45" i="6"/>
  <c r="I45" i="6" s="1"/>
  <c r="H41" i="6"/>
  <c r="I41" i="6" s="1"/>
  <c r="H37" i="6"/>
  <c r="I37" i="6" s="1"/>
  <c r="H33" i="6"/>
  <c r="I33" i="6" s="1"/>
  <c r="H29" i="6"/>
  <c r="I29" i="6" s="1"/>
  <c r="H25" i="6"/>
  <c r="I25" i="6" s="1"/>
  <c r="H21" i="6"/>
  <c r="I21" i="6" s="1"/>
  <c r="H17" i="6"/>
  <c r="I17" i="6" s="1"/>
  <c r="H13" i="6"/>
  <c r="I13" i="6" s="1"/>
  <c r="H9" i="6"/>
  <c r="I9" i="6" s="1"/>
  <c r="H5" i="6"/>
  <c r="I5" i="6" s="1"/>
  <c r="H67" i="6"/>
  <c r="I67" i="6" s="1"/>
  <c r="H59" i="6"/>
  <c r="I59" i="6" s="1"/>
  <c r="H47" i="6"/>
  <c r="I47" i="6" s="1"/>
  <c r="H31" i="6"/>
  <c r="I31" i="6" s="1"/>
  <c r="H19" i="6"/>
  <c r="I19" i="6" s="1"/>
  <c r="H3" i="6"/>
  <c r="I3" i="6" s="1"/>
  <c r="H76" i="6"/>
  <c r="I76" i="6" s="1"/>
  <c r="H72" i="6"/>
  <c r="I72" i="6" s="1"/>
  <c r="H68" i="6"/>
  <c r="I68" i="6" s="1"/>
  <c r="H64" i="6"/>
  <c r="I64" i="6" s="1"/>
  <c r="H60" i="6"/>
  <c r="I60" i="6" s="1"/>
  <c r="H56" i="6"/>
  <c r="I56" i="6" s="1"/>
  <c r="H52" i="6"/>
  <c r="I52" i="6" s="1"/>
  <c r="H48" i="6"/>
  <c r="I48" i="6" s="1"/>
  <c r="H44" i="6"/>
  <c r="I44" i="6" s="1"/>
  <c r="H40" i="6"/>
  <c r="I40" i="6" s="1"/>
  <c r="H36" i="6"/>
  <c r="I36" i="6" s="1"/>
  <c r="H32" i="6"/>
  <c r="I32" i="6" s="1"/>
  <c r="H28" i="6"/>
  <c r="I28" i="6" s="1"/>
  <c r="H24" i="6"/>
  <c r="I24" i="6" s="1"/>
  <c r="H20" i="6"/>
  <c r="I20" i="6" s="1"/>
  <c r="H16" i="6"/>
  <c r="I16" i="6" s="1"/>
  <c r="H12" i="6"/>
  <c r="I12" i="6" s="1"/>
  <c r="H8" i="6"/>
  <c r="I8" i="6" s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2" i="2"/>
  <c r="I12" i="2"/>
  <c r="I28" i="2"/>
  <c r="G6" i="2"/>
  <c r="J6" i="2" s="1"/>
  <c r="G7" i="2"/>
  <c r="J7" i="2" s="1"/>
  <c r="G8" i="2"/>
  <c r="J8" i="2" s="1"/>
  <c r="G9" i="2"/>
  <c r="J9" i="2" s="1"/>
  <c r="G10" i="2"/>
  <c r="J10" i="2" s="1"/>
  <c r="G11" i="2"/>
  <c r="G12" i="2"/>
  <c r="J12" i="2" s="1"/>
  <c r="G13" i="2"/>
  <c r="J13" i="2" s="1"/>
  <c r="G14" i="2"/>
  <c r="J14" i="2" s="1"/>
  <c r="G15" i="2"/>
  <c r="J15" i="2" s="1"/>
  <c r="G16" i="2"/>
  <c r="J16" i="2" s="1"/>
  <c r="G17" i="2"/>
  <c r="J17" i="2" s="1"/>
  <c r="G18" i="2"/>
  <c r="J18" i="2" s="1"/>
  <c r="G19" i="2"/>
  <c r="J19" i="2" s="1"/>
  <c r="G20" i="2"/>
  <c r="J20" i="2" s="1"/>
  <c r="G21" i="2"/>
  <c r="J21" i="2" s="1"/>
  <c r="G22" i="2"/>
  <c r="J22" i="2" s="1"/>
  <c r="G23" i="2"/>
  <c r="J23" i="2" s="1"/>
  <c r="G24" i="2"/>
  <c r="J24" i="2" s="1"/>
  <c r="G25" i="2"/>
  <c r="J25" i="2" s="1"/>
  <c r="G26" i="2"/>
  <c r="J26" i="2" s="1"/>
  <c r="G27" i="2"/>
  <c r="J27" i="2" s="1"/>
  <c r="G28" i="2"/>
  <c r="J28" i="2" s="1"/>
  <c r="G29" i="2"/>
  <c r="J29" i="2" s="1"/>
  <c r="G30" i="2"/>
  <c r="J30" i="2" s="1"/>
  <c r="G31" i="2"/>
  <c r="J31" i="2" s="1"/>
  <c r="G32" i="2"/>
  <c r="J32" i="2" s="1"/>
  <c r="G33" i="2"/>
  <c r="J33" i="2" s="1"/>
  <c r="G34" i="2"/>
  <c r="J34" i="2" s="1"/>
  <c r="G35" i="2"/>
  <c r="J35" i="2" s="1"/>
  <c r="G36" i="2"/>
  <c r="J36" i="2" s="1"/>
  <c r="G37" i="2"/>
  <c r="J37" i="2" s="1"/>
  <c r="G38" i="2"/>
  <c r="J38" i="2" s="1"/>
  <c r="G39" i="2"/>
  <c r="J39" i="2" s="1"/>
  <c r="G40" i="2"/>
  <c r="J40" i="2" s="1"/>
  <c r="G41" i="2"/>
  <c r="J41" i="2" s="1"/>
  <c r="G42" i="2"/>
  <c r="J42" i="2" s="1"/>
  <c r="G43" i="2"/>
  <c r="J43" i="2" s="1"/>
  <c r="G44" i="2"/>
  <c r="J44" i="2" s="1"/>
  <c r="G45" i="2"/>
  <c r="J45" i="2" s="1"/>
  <c r="G46" i="2"/>
  <c r="J46" i="2" s="1"/>
  <c r="G47" i="2"/>
  <c r="J47" i="2" s="1"/>
  <c r="G48" i="2"/>
  <c r="J48" i="2" s="1"/>
  <c r="G49" i="2"/>
  <c r="J49" i="2" s="1"/>
  <c r="G50" i="2"/>
  <c r="J50" i="2" s="1"/>
  <c r="G51" i="2"/>
  <c r="J51" i="2" s="1"/>
  <c r="G52" i="2"/>
  <c r="J52" i="2" s="1"/>
  <c r="G53" i="2"/>
  <c r="J53" i="2" s="1"/>
  <c r="G54" i="2"/>
  <c r="J54" i="2" s="1"/>
  <c r="G55" i="2"/>
  <c r="J55" i="2" s="1"/>
  <c r="G56" i="2"/>
  <c r="J56" i="2" s="1"/>
  <c r="G57" i="2"/>
  <c r="J57" i="2" s="1"/>
  <c r="G58" i="2"/>
  <c r="J58" i="2" s="1"/>
  <c r="G59" i="2"/>
  <c r="J59" i="2" s="1"/>
  <c r="G60" i="2"/>
  <c r="J60" i="2" s="1"/>
  <c r="G61" i="2"/>
  <c r="J61" i="2" s="1"/>
  <c r="G62" i="2"/>
  <c r="J62" i="2" s="1"/>
  <c r="G63" i="2"/>
  <c r="J63" i="2" s="1"/>
  <c r="G64" i="2"/>
  <c r="J64" i="2" s="1"/>
  <c r="G65" i="2"/>
  <c r="J65" i="2" s="1"/>
  <c r="G66" i="2"/>
  <c r="J66" i="2" s="1"/>
  <c r="G67" i="2"/>
  <c r="J67" i="2" s="1"/>
  <c r="G68" i="2"/>
  <c r="J68" i="2" s="1"/>
  <c r="G69" i="2"/>
  <c r="J69" i="2" s="1"/>
  <c r="G70" i="2"/>
  <c r="J70" i="2" s="1"/>
  <c r="G71" i="2"/>
  <c r="J71" i="2" s="1"/>
  <c r="G72" i="2"/>
  <c r="J72" i="2" s="1"/>
  <c r="G73" i="2"/>
  <c r="J73" i="2" s="1"/>
  <c r="G74" i="2"/>
  <c r="J74" i="2" s="1"/>
  <c r="G75" i="2"/>
  <c r="J75" i="2" s="1"/>
  <c r="G76" i="2"/>
  <c r="J76" i="2" s="1"/>
  <c r="G77" i="2"/>
  <c r="J77" i="2" s="1"/>
  <c r="G78" i="2"/>
  <c r="J78" i="2" s="1"/>
  <c r="G79" i="2"/>
  <c r="J79" i="2" s="1"/>
  <c r="G80" i="2"/>
  <c r="J80" i="2" s="1"/>
  <c r="G81" i="2"/>
  <c r="J81" i="2" s="1"/>
  <c r="G82" i="2"/>
  <c r="J82" i="2" s="1"/>
  <c r="G83" i="2"/>
  <c r="J83" i="2" s="1"/>
  <c r="G84" i="2"/>
  <c r="J84" i="2" s="1"/>
  <c r="G85" i="2"/>
  <c r="J85" i="2" s="1"/>
  <c r="G86" i="2"/>
  <c r="J86" i="2" s="1"/>
  <c r="G87" i="2"/>
  <c r="J87" i="2" s="1"/>
  <c r="G88" i="2"/>
  <c r="J88" i="2" s="1"/>
  <c r="G89" i="2"/>
  <c r="J89" i="2" s="1"/>
  <c r="G90" i="2"/>
  <c r="J90" i="2" s="1"/>
  <c r="G91" i="2"/>
  <c r="J91" i="2" s="1"/>
  <c r="G92" i="2"/>
  <c r="J92" i="2" s="1"/>
  <c r="G93" i="2"/>
  <c r="J93" i="2" s="1"/>
  <c r="G94" i="2"/>
  <c r="J94" i="2" s="1"/>
  <c r="G95" i="2"/>
  <c r="J95" i="2" s="1"/>
  <c r="G96" i="2"/>
  <c r="J96" i="2" s="1"/>
  <c r="G97" i="2"/>
  <c r="J97" i="2" s="1"/>
  <c r="G98" i="2"/>
  <c r="J98" i="2" s="1"/>
  <c r="G99" i="2"/>
  <c r="J99" i="2" s="1"/>
  <c r="G100" i="2"/>
  <c r="J100" i="2" s="1"/>
  <c r="G101" i="2"/>
  <c r="J101" i="2" s="1"/>
  <c r="G102" i="2"/>
  <c r="J102" i="2" s="1"/>
  <c r="G103" i="2"/>
  <c r="J103" i="2" s="1"/>
  <c r="G104" i="2"/>
  <c r="J104" i="2" s="1"/>
  <c r="G105" i="2"/>
  <c r="J105" i="2" s="1"/>
  <c r="G106" i="2"/>
  <c r="J106" i="2" s="1"/>
  <c r="G107" i="2"/>
  <c r="J107" i="2" s="1"/>
  <c r="G108" i="2"/>
  <c r="J108" i="2" s="1"/>
  <c r="G109" i="2"/>
  <c r="J109" i="2" s="1"/>
  <c r="G110" i="2"/>
  <c r="J110" i="2" s="1"/>
  <c r="G111" i="2"/>
  <c r="J111" i="2" s="1"/>
  <c r="G112" i="2"/>
  <c r="J112" i="2" s="1"/>
  <c r="G113" i="2"/>
  <c r="J113" i="2" s="1"/>
  <c r="G114" i="2"/>
  <c r="J114" i="2" s="1"/>
  <c r="I32" i="2" l="1"/>
  <c r="I16" i="2"/>
  <c r="I40" i="2"/>
  <c r="I24" i="2"/>
  <c r="I8" i="2"/>
  <c r="I36" i="2"/>
  <c r="I20" i="2"/>
  <c r="J11" i="2"/>
  <c r="I113" i="2"/>
  <c r="I109" i="2"/>
  <c r="I105" i="2"/>
  <c r="I101" i="2"/>
  <c r="I97" i="2"/>
  <c r="I93" i="2"/>
  <c r="I89" i="2"/>
  <c r="I85" i="2"/>
  <c r="I81" i="2"/>
  <c r="I77" i="2"/>
  <c r="I73" i="2"/>
  <c r="I69" i="2"/>
  <c r="I65" i="2"/>
  <c r="I61" i="2"/>
  <c r="I57" i="2"/>
  <c r="I53" i="2"/>
  <c r="I49" i="2"/>
  <c r="I45" i="2"/>
  <c r="I41" i="2"/>
  <c r="I37" i="2"/>
  <c r="I33" i="2"/>
  <c r="I29" i="2"/>
  <c r="I25" i="2"/>
  <c r="I21" i="2"/>
  <c r="I17" i="2"/>
  <c r="I13" i="2"/>
  <c r="I9" i="2"/>
  <c r="I112" i="2"/>
  <c r="I108" i="2"/>
  <c r="I104" i="2"/>
  <c r="I100" i="2"/>
  <c r="I96" i="2"/>
  <c r="I92" i="2"/>
  <c r="I88" i="2"/>
  <c r="I84" i="2"/>
  <c r="I80" i="2"/>
  <c r="I76" i="2"/>
  <c r="I72" i="2"/>
  <c r="I68" i="2"/>
  <c r="I64" i="2"/>
  <c r="I60" i="2"/>
  <c r="I56" i="2"/>
  <c r="I52" i="2"/>
  <c r="I48" i="2"/>
  <c r="I44" i="2"/>
  <c r="I111" i="2"/>
  <c r="I107" i="2"/>
  <c r="I103" i="2"/>
  <c r="I99" i="2"/>
  <c r="I95" i="2"/>
  <c r="I91" i="2"/>
  <c r="I87" i="2"/>
  <c r="I83" i="2"/>
  <c r="I79" i="2"/>
  <c r="I75" i="2"/>
  <c r="I71" i="2"/>
  <c r="I67" i="2"/>
  <c r="I63" i="2"/>
  <c r="I59" i="2"/>
  <c r="I55" i="2"/>
  <c r="I51" i="2"/>
  <c r="I47" i="2"/>
  <c r="I43" i="2"/>
  <c r="I39" i="2"/>
  <c r="I35" i="2"/>
  <c r="I31" i="2"/>
  <c r="I27" i="2"/>
  <c r="I23" i="2"/>
  <c r="I19" i="2"/>
  <c r="I15" i="2"/>
  <c r="I11" i="2"/>
  <c r="I7" i="2"/>
  <c r="I114" i="2"/>
  <c r="I110" i="2"/>
  <c r="I106" i="2"/>
  <c r="I102" i="2"/>
  <c r="I98" i="2"/>
  <c r="I94" i="2"/>
  <c r="I90" i="2"/>
  <c r="I86" i="2"/>
  <c r="I82" i="2"/>
  <c r="I78" i="2"/>
  <c r="I74" i="2"/>
  <c r="I70" i="2"/>
  <c r="I66" i="2"/>
  <c r="I62" i="2"/>
  <c r="I58" i="2"/>
  <c r="I54" i="2"/>
  <c r="I50" i="2"/>
  <c r="I46" i="2"/>
  <c r="I42" i="2"/>
  <c r="I38" i="2"/>
  <c r="I34" i="2"/>
  <c r="I30" i="2"/>
  <c r="I26" i="2"/>
  <c r="I22" i="2"/>
  <c r="I18" i="2"/>
  <c r="I14" i="2"/>
  <c r="I10" i="2"/>
  <c r="I6" i="2"/>
  <c r="D3" i="2"/>
  <c r="D4" i="2"/>
  <c r="D5" i="2"/>
  <c r="D6" i="2"/>
  <c r="D7" i="2"/>
  <c r="D8" i="2"/>
  <c r="D9" i="2"/>
  <c r="D10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2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" i="1"/>
  <c r="J6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I6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G6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F6" i="3"/>
  <c r="F7" i="3"/>
  <c r="G7" i="3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G3" i="2"/>
  <c r="G4" i="2"/>
  <c r="G5" i="2"/>
  <c r="G2" i="2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44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2" i="6"/>
  <c r="I3" i="2" l="1"/>
  <c r="J3" i="2" s="1"/>
  <c r="I5" i="2"/>
  <c r="J5" i="2" s="1"/>
  <c r="I4" i="2"/>
  <c r="J4" i="2" s="1"/>
  <c r="I2" i="2"/>
  <c r="H9" i="3"/>
  <c r="H12" i="3"/>
  <c r="H13" i="3"/>
  <c r="H17" i="3"/>
  <c r="H21" i="3"/>
  <c r="H25" i="3"/>
  <c r="H28" i="3"/>
  <c r="H29" i="3"/>
  <c r="H33" i="3"/>
  <c r="L2" i="5"/>
  <c r="H8" i="3" l="1"/>
  <c r="H20" i="3"/>
  <c r="H32" i="3"/>
  <c r="H16" i="3"/>
  <c r="H24" i="3"/>
  <c r="H31" i="3"/>
  <c r="H27" i="3"/>
  <c r="H23" i="3"/>
  <c r="H19" i="3"/>
  <c r="H15" i="3"/>
  <c r="H11" i="3"/>
  <c r="H7" i="3"/>
  <c r="I7" i="3" s="1"/>
  <c r="J7" i="3" s="1"/>
  <c r="H30" i="3"/>
  <c r="H22" i="3"/>
  <c r="H14" i="3"/>
  <c r="H34" i="3"/>
  <c r="H26" i="3"/>
  <c r="H18" i="3"/>
  <c r="H10" i="3"/>
  <c r="H6" i="3"/>
  <c r="L21" i="5"/>
  <c r="F5" i="3" s="1"/>
  <c r="L15" i="5"/>
  <c r="F3" i="3" s="1"/>
  <c r="G3" i="3" s="1"/>
  <c r="L35" i="5"/>
  <c r="L31" i="5"/>
  <c r="L29" i="5"/>
  <c r="L22" i="5"/>
  <c r="L14" i="5"/>
  <c r="L9" i="5"/>
  <c r="F2" i="3" s="1"/>
  <c r="G2" i="3" s="1"/>
  <c r="L6" i="5"/>
  <c r="L5" i="5"/>
  <c r="L37" i="5"/>
  <c r="L36" i="5"/>
  <c r="L34" i="5"/>
  <c r="L33" i="5"/>
  <c r="L32" i="5"/>
  <c r="L30" i="5"/>
  <c r="L28" i="5"/>
  <c r="L27" i="5"/>
  <c r="L26" i="5"/>
  <c r="L25" i="5"/>
  <c r="L24" i="5"/>
  <c r="L23" i="5"/>
  <c r="L20" i="5"/>
  <c r="L19" i="5"/>
  <c r="L18" i="5"/>
  <c r="L17" i="5"/>
  <c r="L16" i="5"/>
  <c r="L13" i="5"/>
  <c r="L12" i="5"/>
  <c r="L11" i="5"/>
  <c r="L10" i="5"/>
  <c r="L8" i="5"/>
  <c r="L7" i="5"/>
  <c r="L4" i="5"/>
  <c r="F4" i="3" s="1"/>
  <c r="G4" i="3" s="1"/>
  <c r="L3" i="5"/>
  <c r="G5" i="3" l="1"/>
  <c r="H5" i="3"/>
  <c r="I3" i="3"/>
  <c r="J3" i="3" s="1"/>
  <c r="I2" i="3"/>
  <c r="J2" i="3" s="1"/>
  <c r="H3" i="3"/>
  <c r="H4" i="3"/>
  <c r="I4" i="3" s="1"/>
  <c r="J4" i="3" s="1"/>
  <c r="H2" i="3"/>
  <c r="I5" i="3" l="1"/>
  <c r="J5" i="3" s="1"/>
  <c r="J2" i="2"/>
</calcChain>
</file>

<file path=xl/sharedStrings.xml><?xml version="1.0" encoding="utf-8"?>
<sst xmlns="http://schemas.openxmlformats.org/spreadsheetml/2006/main" count="1594" uniqueCount="336">
  <si>
    <t>NOM DES COFFRETS</t>
  </si>
  <si>
    <t>DETAIL</t>
  </si>
  <si>
    <t>COFFRET MAÏSSA</t>
  </si>
  <si>
    <t xml:space="preserve">La Citadelle du Musulman </t>
  </si>
  <si>
    <t xml:space="preserve">Brume d'intérieur </t>
  </si>
  <si>
    <t xml:space="preserve">Foulard argenté </t>
  </si>
  <si>
    <t>PRIX</t>
  </si>
  <si>
    <t>COFFRET INAYA</t>
  </si>
  <si>
    <t>Tapis de prière épais bleu turquoise</t>
  </si>
  <si>
    <t xml:space="preserve">Foulard doré </t>
  </si>
  <si>
    <t>COFFRET AYA</t>
  </si>
  <si>
    <t>Tapis de prière épais rouge</t>
  </si>
  <si>
    <t>COFFRET NOÛR</t>
  </si>
  <si>
    <t>Tapis de prière epais gris clair</t>
  </si>
  <si>
    <t>Décoration florale</t>
  </si>
  <si>
    <t>TYPE DE COFFRET</t>
  </si>
  <si>
    <t>Coffret Femme</t>
  </si>
  <si>
    <t>COFFRET AMIRA</t>
  </si>
  <si>
    <t>COFFRET DINA</t>
  </si>
  <si>
    <t>Coffret SOFIA</t>
  </si>
  <si>
    <t xml:space="preserve">Jilbab rose 2 pièces avec jupe (taille unique) </t>
  </si>
  <si>
    <t xml:space="preserve">Parfum EL NABIL </t>
  </si>
  <si>
    <t>Coffret NESS</t>
  </si>
  <si>
    <t>COFFRET IMRAN</t>
  </si>
  <si>
    <t>Coffret Homme</t>
  </si>
  <si>
    <t xml:space="preserve">Tapis de prière épais bleu roi </t>
  </si>
  <si>
    <t xml:space="preserve">Qamis beige </t>
  </si>
  <si>
    <t>COFFRET MANSOUR</t>
  </si>
  <si>
    <t>Qamis blanc</t>
  </si>
  <si>
    <t>COFFRET MOUSSA</t>
  </si>
  <si>
    <t xml:space="preserve">Tapis de prière épais marron foncé </t>
  </si>
  <si>
    <t>Qamis beige</t>
  </si>
  <si>
    <t>COFFRET ISSA</t>
  </si>
  <si>
    <t>Qamis noir</t>
  </si>
  <si>
    <t>COFFRET NOÂM</t>
  </si>
  <si>
    <t xml:space="preserve">Tapis de prière épais gris chiné </t>
  </si>
  <si>
    <t>COFFRET AYMEN</t>
  </si>
  <si>
    <t>COFFRET KASSIM</t>
  </si>
  <si>
    <t xml:space="preserve">Qamis blanc </t>
  </si>
  <si>
    <t>COFFRET MARWAN</t>
  </si>
  <si>
    <t>Tapis de prière épais bleu nuit</t>
  </si>
  <si>
    <t xml:space="preserve">Qamis bleu foncé </t>
  </si>
  <si>
    <t>COFFRET ILAN</t>
  </si>
  <si>
    <t xml:space="preserve">Tapis de prière vert foncé épais </t>
  </si>
  <si>
    <t>COFFRET IKRAM</t>
  </si>
  <si>
    <t xml:space="preserve">Qamis gris </t>
  </si>
  <si>
    <t>Parfum EL NABIL</t>
  </si>
  <si>
    <t>COFFRET ALI</t>
  </si>
  <si>
    <t>COFFRET SABRY</t>
  </si>
  <si>
    <t xml:space="preserve">Tapis de prière épais noir </t>
  </si>
  <si>
    <t>COFFRET NAÏM</t>
  </si>
  <si>
    <t>Parfum EL NABIL Musc Night</t>
  </si>
  <si>
    <t>COFFRET SAYED</t>
  </si>
  <si>
    <t>COFFRET SOLTAN</t>
  </si>
  <si>
    <t xml:space="preserve">COFFRET SALAM </t>
  </si>
  <si>
    <t>COFFRET NAHÏL</t>
  </si>
  <si>
    <t>COFFRET AMÎN</t>
  </si>
  <si>
    <t xml:space="preserve">COFFRET ADAM	</t>
  </si>
  <si>
    <t>Qamis bleu foncé</t>
  </si>
  <si>
    <t>COFFRET DJIBRIL</t>
  </si>
  <si>
    <t>COFFRET ZIYA</t>
  </si>
  <si>
    <t>COFFRET AYMAN</t>
  </si>
  <si>
    <t>COFFRET NABIL</t>
  </si>
  <si>
    <t>COFFRET KAÏS</t>
  </si>
  <si>
    <t>Tapis de prière épais noir</t>
  </si>
  <si>
    <t>COFFRET JESSIM</t>
  </si>
  <si>
    <t>COFFRET ISMAIL</t>
  </si>
  <si>
    <t>COFFRET INES</t>
  </si>
  <si>
    <t>Coffret Mariage</t>
  </si>
  <si>
    <t xml:space="preserve">Jilbab beige 2 pièces avec jupe (taille unique) </t>
  </si>
  <si>
    <t>COFFRET LINA</t>
  </si>
  <si>
    <t>Livre Mariage en ISLAM</t>
  </si>
  <si>
    <t>Foulard beige nude</t>
  </si>
  <si>
    <t xml:space="preserve">Décoration florale </t>
  </si>
  <si>
    <t>DATE</t>
  </si>
  <si>
    <t>FOURNISSEUR</t>
  </si>
  <si>
    <t>PRODUITS</t>
  </si>
  <si>
    <t>QUANTITE</t>
  </si>
  <si>
    <t>MONTANT HT</t>
  </si>
  <si>
    <t>TVA</t>
  </si>
  <si>
    <t>MONTANT TTC</t>
  </si>
  <si>
    <t>NOM</t>
  </si>
  <si>
    <t>ADRESSE</t>
  </si>
  <si>
    <t>CODE POSTALE</t>
  </si>
  <si>
    <t>VILLE</t>
  </si>
  <si>
    <t>ADRESSE MAIL</t>
  </si>
  <si>
    <t>TELEPHONE</t>
  </si>
  <si>
    <t>TOTAL HT</t>
  </si>
  <si>
    <t>SITE INTERNET</t>
  </si>
  <si>
    <t>COMPLEMENT ADRESSE</t>
  </si>
  <si>
    <t>MONTANT TVA</t>
  </si>
  <si>
    <t>PRIX ACHAT</t>
  </si>
  <si>
    <t>PRIX DE VENTE</t>
  </si>
  <si>
    <t>STOCK INITIAL</t>
  </si>
  <si>
    <t>ACHATS</t>
  </si>
  <si>
    <t>VENTES</t>
  </si>
  <si>
    <t>STOCK</t>
  </si>
  <si>
    <t>MARGE</t>
  </si>
  <si>
    <t>CLIENT</t>
  </si>
  <si>
    <t>EEEEEE</t>
  </si>
  <si>
    <t>FFFFFF</t>
  </si>
  <si>
    <t>GGGGG</t>
  </si>
  <si>
    <t>HHHHH</t>
  </si>
  <si>
    <t>TYPE_COFFRET</t>
  </si>
  <si>
    <t>NOM DU COFFRET</t>
  </si>
  <si>
    <t>Coffret ADAM</t>
  </si>
  <si>
    <t>Coffret AMIRA</t>
  </si>
  <si>
    <t>Coffret INES</t>
  </si>
  <si>
    <t>Coffret ALI</t>
  </si>
  <si>
    <t>Coffret AYA</t>
  </si>
  <si>
    <t>Coffret LINA</t>
  </si>
  <si>
    <t>Coffret AMIN</t>
  </si>
  <si>
    <t>Coffret DINA</t>
  </si>
  <si>
    <t>Coffret AYMAN</t>
  </si>
  <si>
    <t>Coffret INAYA</t>
  </si>
  <si>
    <t>Coffret AYMEN</t>
  </si>
  <si>
    <t>Coffret MAISSA</t>
  </si>
  <si>
    <t>Coffret DJIBRIL</t>
  </si>
  <si>
    <t>Coffret IKRAM</t>
  </si>
  <si>
    <t>Coffret NOUR</t>
  </si>
  <si>
    <t>Coffret ILAN</t>
  </si>
  <si>
    <t>Coffret IMRAN</t>
  </si>
  <si>
    <t>Coffret ISMAIL</t>
  </si>
  <si>
    <t>Coffret ISSA</t>
  </si>
  <si>
    <t>Coffret JESSIM</t>
  </si>
  <si>
    <t>Coffret KAIS</t>
  </si>
  <si>
    <t>Coffret KASSIM</t>
  </si>
  <si>
    <t>Coffret MANSOUR</t>
  </si>
  <si>
    <t>Coffret MARWAN</t>
  </si>
  <si>
    <t>Coffret MOUSSA</t>
  </si>
  <si>
    <t>Coffret NABIL</t>
  </si>
  <si>
    <t>Coffret NAHÏL</t>
  </si>
  <si>
    <t>Coffret NAIM</t>
  </si>
  <si>
    <t>Coffret NOAM</t>
  </si>
  <si>
    <t>Coffret SABRY</t>
  </si>
  <si>
    <t>Coffret SALAM</t>
  </si>
  <si>
    <t>Coffret SAYED</t>
  </si>
  <si>
    <t>Coffret SOLTAN</t>
  </si>
  <si>
    <t>Coffret ZIYA</t>
  </si>
  <si>
    <t>Désignation</t>
  </si>
  <si>
    <t>Tarifs TTC</t>
  </si>
  <si>
    <t>Tarifs HT</t>
  </si>
  <si>
    <t>TAUX TVA</t>
  </si>
  <si>
    <t>VENTE</t>
  </si>
  <si>
    <t>ACHAT</t>
  </si>
  <si>
    <t xml:space="preserve">Coran blanc Français-Arabe </t>
  </si>
  <si>
    <t xml:space="preserve">Coran gris argenté Français-Arabe </t>
  </si>
  <si>
    <t xml:space="preserve">Coran bleu foncé arc-en-ciel Français-Arabe </t>
  </si>
  <si>
    <t xml:space="preserve">Coran noir arc-en-ciel Français-Arabe </t>
  </si>
  <si>
    <t>Tapis de prière épais gris clair</t>
  </si>
  <si>
    <t xml:space="preserve">Tapis de prière épais rose   </t>
  </si>
  <si>
    <t xml:space="preserve">Tapis de prière épais vert foncé </t>
  </si>
  <si>
    <t xml:space="preserve">Coran bronze phonétique, Français-Arabe </t>
  </si>
  <si>
    <t xml:space="preserve">Coran gris argenté phonétique Français-Arabe </t>
  </si>
  <si>
    <t xml:space="preserve">Coran noir Arabe </t>
  </si>
  <si>
    <t xml:space="preserve">Coran rose phonétique Français-Arabe </t>
  </si>
  <si>
    <t>Livre "Nouveau départ avec MON MARI"</t>
  </si>
  <si>
    <t xml:space="preserve">Petite pochette dorée </t>
  </si>
  <si>
    <t>Coran blanc phonétique Français-Arabe</t>
  </si>
  <si>
    <t>Petit Musc EL NABIL 5 ml</t>
  </si>
  <si>
    <t>Petite pochette argentée</t>
  </si>
  <si>
    <t xml:space="preserve">Qamis noir </t>
  </si>
  <si>
    <t>Coran blanc Arabe</t>
  </si>
  <si>
    <t>La Citadelle du Musulman</t>
  </si>
  <si>
    <t>Brume d'intérieur</t>
  </si>
  <si>
    <t>Foulard doré</t>
  </si>
  <si>
    <t>Petite pochette dorée</t>
  </si>
  <si>
    <t>Foulard argenté</t>
  </si>
  <si>
    <t>Coran blanc Français-Arabe</t>
  </si>
  <si>
    <t>Coran bleu foncé arc-en-ciel Français-Arabe</t>
  </si>
  <si>
    <t>Coran bronze phonétique, Français-Arabe</t>
  </si>
  <si>
    <t>Coran gris argenté Français-Arabe</t>
  </si>
  <si>
    <t>Coran gris argenté phonétique Français-Arabe</t>
  </si>
  <si>
    <t>Coran noir Arabe</t>
  </si>
  <si>
    <t>Coran noir arc-en-ciel Français-Arabe</t>
  </si>
  <si>
    <t>Coran rose phonétique Français-Arabe</t>
  </si>
  <si>
    <t>Jilbab beige 2 pièces avec jupe (taille unique)</t>
  </si>
  <si>
    <t>Jilbab rose 2 pièces avec jupe (taille unique)</t>
  </si>
  <si>
    <t>Qamis gris</t>
  </si>
  <si>
    <t>Tapis de prière épais bleu roi</t>
  </si>
  <si>
    <t>Tapis de prière épais gris chiné</t>
  </si>
  <si>
    <t>Tapis de prière épais marron foncé</t>
  </si>
  <si>
    <t>Tapis de prière épais rose</t>
  </si>
  <si>
    <t>Tapis de prière épais vert foncé</t>
  </si>
  <si>
    <t xml:space="preserve">Coran bronze phonétique Français-Arabe </t>
  </si>
  <si>
    <t xml:space="preserve">Coran phonétique gris argenté Français-Arabe </t>
  </si>
  <si>
    <t>MONTANT UNITAIRE</t>
  </si>
  <si>
    <t>REFERENCE</t>
  </si>
  <si>
    <t>ART-001</t>
  </si>
  <si>
    <t>ART-002</t>
  </si>
  <si>
    <t>ART-003</t>
  </si>
  <si>
    <t>ART-004</t>
  </si>
  <si>
    <t>ART-005</t>
  </si>
  <si>
    <t>ART-006</t>
  </si>
  <si>
    <t>ART-007</t>
  </si>
  <si>
    <t>ART-008</t>
  </si>
  <si>
    <t>ART-009</t>
  </si>
  <si>
    <t>ART-010</t>
  </si>
  <si>
    <t>ART-011</t>
  </si>
  <si>
    <t>ART-012</t>
  </si>
  <si>
    <t>ART-013</t>
  </si>
  <si>
    <t>ART-014</t>
  </si>
  <si>
    <t>ART-015</t>
  </si>
  <si>
    <t>ART-016</t>
  </si>
  <si>
    <t>ART-017</t>
  </si>
  <si>
    <t>ART-018</t>
  </si>
  <si>
    <t>ART-019</t>
  </si>
  <si>
    <t>ART-020</t>
  </si>
  <si>
    <t>ART-021</t>
  </si>
  <si>
    <t>ART-022</t>
  </si>
  <si>
    <t>ART-023</t>
  </si>
  <si>
    <t>ART-024</t>
  </si>
  <si>
    <t>ART-025</t>
  </si>
  <si>
    <t>ART-026</t>
  </si>
  <si>
    <t>ART-027</t>
  </si>
  <si>
    <t>ART-028</t>
  </si>
  <si>
    <t>ART-029</t>
  </si>
  <si>
    <t>ART-030</t>
  </si>
  <si>
    <t>ART-031</t>
  </si>
  <si>
    <t>ART-032</t>
  </si>
  <si>
    <t>ART-033</t>
  </si>
  <si>
    <t>ART-034</t>
  </si>
  <si>
    <t>ART-035</t>
  </si>
  <si>
    <t>ART-036</t>
  </si>
  <si>
    <t>ART-037</t>
  </si>
  <si>
    <t>ART-038</t>
  </si>
  <si>
    <t>ART-039</t>
  </si>
  <si>
    <t>ART-040</t>
  </si>
  <si>
    <t>ART-041</t>
  </si>
  <si>
    <t>ART-042</t>
  </si>
  <si>
    <t>REF</t>
  </si>
  <si>
    <t>COFF-001</t>
  </si>
  <si>
    <t>COFF-002</t>
  </si>
  <si>
    <t>COFF-003</t>
  </si>
  <si>
    <t>COFF-004</t>
  </si>
  <si>
    <t>COFF-005</t>
  </si>
  <si>
    <t>COFF-006</t>
  </si>
  <si>
    <t>COFF-007</t>
  </si>
  <si>
    <t>COFF-008</t>
  </si>
  <si>
    <t>COFF-009</t>
  </si>
  <si>
    <t>COFF-010</t>
  </si>
  <si>
    <t>COFF-011</t>
  </si>
  <si>
    <t>COFF-012</t>
  </si>
  <si>
    <t>COFF-013</t>
  </si>
  <si>
    <t>COFF-014</t>
  </si>
  <si>
    <t>COFF-015</t>
  </si>
  <si>
    <t>COFF-016</t>
  </si>
  <si>
    <t>COFF-017</t>
  </si>
  <si>
    <t>COFF-018</t>
  </si>
  <si>
    <t>COFF-019</t>
  </si>
  <si>
    <t>COFF-020</t>
  </si>
  <si>
    <t>COFF-021</t>
  </si>
  <si>
    <t>COFF-022</t>
  </si>
  <si>
    <t>COFF-023</t>
  </si>
  <si>
    <t>COFF-024</t>
  </si>
  <si>
    <t>COFF-025</t>
  </si>
  <si>
    <t>COFF-026</t>
  </si>
  <si>
    <t>COFF-027</t>
  </si>
  <si>
    <t>COFF-028</t>
  </si>
  <si>
    <t>COFF-029</t>
  </si>
  <si>
    <t>COFF-030</t>
  </si>
  <si>
    <t>COFF-031</t>
  </si>
  <si>
    <t>COFF-032</t>
  </si>
  <si>
    <t>COFF-033</t>
  </si>
  <si>
    <t>COFF-034</t>
  </si>
  <si>
    <t>COFF-035</t>
  </si>
  <si>
    <t>COFF-036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</si>
  <si>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</si>
  <si>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</si>
  <si>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</si>
  <si>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</si>
  <si>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</si>
  <si>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</si>
  <si>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</si>
  <si>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</si>
  <si>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</si>
  <si>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</si>
  <si>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</si>
  <si>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</si>
  <si>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</si>
  <si>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</si>
  <si>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</si>
  <si>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</si>
  <si>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</si>
  <si>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</si>
  <si>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</si>
  <si>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</si>
  <si>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</si>
  <si>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Brume</t>
  </si>
  <si>
    <t>CORAN 1</t>
  </si>
  <si>
    <t>CORAN 2</t>
  </si>
  <si>
    <t>CORAN 3</t>
  </si>
  <si>
    <t>CORAN 4</t>
  </si>
  <si>
    <t>CORAN 5</t>
  </si>
  <si>
    <t>CORAN 6</t>
  </si>
  <si>
    <t>CORAN 7</t>
  </si>
  <si>
    <t>CORAN 8</t>
  </si>
  <si>
    <t>CORAN 9</t>
  </si>
  <si>
    <t>CORAN 10</t>
  </si>
  <si>
    <t>Déco flo</t>
  </si>
  <si>
    <t>Foulard 1</t>
  </si>
  <si>
    <t>Foulard 2</t>
  </si>
  <si>
    <t>Foulard 3</t>
  </si>
  <si>
    <t>Jilbab 1</t>
  </si>
  <si>
    <t>Jilbab 2</t>
  </si>
  <si>
    <t>Citadellel</t>
  </si>
  <si>
    <t>Livre MON MARI</t>
  </si>
  <si>
    <t>Livre MARIAGE</t>
  </si>
  <si>
    <t xml:space="preserve">Parfum 1 </t>
  </si>
  <si>
    <t>Parfum 2</t>
  </si>
  <si>
    <t>Parfum 3</t>
  </si>
  <si>
    <t>Pochette 1</t>
  </si>
  <si>
    <t>Pochette 2</t>
  </si>
  <si>
    <t>Qamis 1</t>
  </si>
  <si>
    <t>Qamis 2</t>
  </si>
  <si>
    <t>Qamis 3</t>
  </si>
  <si>
    <t>Qamis 4</t>
  </si>
  <si>
    <t>Qamis 5</t>
  </si>
  <si>
    <t>Tapis 1</t>
  </si>
  <si>
    <t>Tapis 2</t>
  </si>
  <si>
    <t>Tapis 3</t>
  </si>
  <si>
    <t>Tapis 4</t>
  </si>
  <si>
    <t>Tapis 5</t>
  </si>
  <si>
    <t>Tapis 6</t>
  </si>
  <si>
    <t>Tapis 7</t>
  </si>
  <si>
    <t>Tapis 8</t>
  </si>
  <si>
    <t>Tapis 9</t>
  </si>
  <si>
    <t>Tapis 10</t>
  </si>
  <si>
    <t>Tapis 11</t>
  </si>
  <si>
    <t>Tapis 12</t>
  </si>
  <si>
    <t>CORRESPONDANCE VENTE</t>
  </si>
  <si>
    <t>Coffret_Femme</t>
  </si>
  <si>
    <t>Coffret_Homme</t>
  </si>
  <si>
    <t>Coffret_Mariage</t>
  </si>
  <si>
    <t>Nb vente</t>
  </si>
  <si>
    <t>COFFRET 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</si>
</sst>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General\%"/>
    <numFmt numFmtId="166" formatCode="#,##0.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Font="1" applyBorder="1"/>
    <xf numFmtId="164" fontId="0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0" fillId="0" borderId="0" xfId="0" applyNumberFormat="1" applyAlignment="1">
      <alignment horizontal="left"/>
    </xf>
    <xf numFmtId="0" fontId="4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NumberFormat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0" fillId="0" borderId="0" xfId="0" applyNumberFormat="1" applyFont="1" applyBorder="1"/>
    <xf numFmtId="0" fontId="0" fillId="0" borderId="0" xfId="0" applyBorder="1"/>
    <xf numFmtId="164" fontId="0" fillId="0" borderId="0" xfId="0" applyNumberFormat="1" applyBorder="1"/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0" fillId="2" borderId="0" xfId="0" applyNumberFormat="1" applyFill="1"/>
    <xf numFmtId="9" fontId="0" fillId="2" borderId="0" xfId="0" applyNumberFormat="1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165" fontId="0" fillId="3" borderId="0" xfId="0" applyNumberFormat="1" applyFill="1"/>
    <xf numFmtId="3" fontId="0" fillId="0" borderId="0" xfId="0" applyNumberFormat="1" applyFont="1" applyBorder="1"/>
  </cellXfs>
  <cellStyles count="1">
    <cellStyle name="Normal" xfId="0" builtinId="0"/>
  </cellStyles>
  <dxfs count="52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6" tint="0.79998168889431442"/>
        </patternFill>
      </fill>
    </dxf>
    <dxf>
      <numFmt numFmtId="164" formatCode="#,##0.00\ &quot;€&quot;"/>
      <fill>
        <patternFill patternType="solid">
          <fgColor indexed="64"/>
          <bgColor theme="6" tint="0.7999816888943144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numFmt numFmtId="165" formatCode="General\%"/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5" formatCode="General\%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numFmt numFmtId="164" formatCode="#,##0.00\ &quot;€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9" displayName="Tableau9" ref="O1:S43" totalsRowShown="0">
  <autoFilter ref="O1:S43" xr:uid="{00000000-0009-0000-0100-000009000000}"/>
  <tableColumns count="5">
    <tableColumn id="1" xr3:uid="{00000000-0010-0000-0000-000001000000}" name="FOURNISSEUR"/>
    <tableColumn id="2" xr3:uid="{00000000-0010-0000-0000-000002000000}" name="ACHAT"/>
    <tableColumn id="3" xr3:uid="{00000000-0010-0000-0000-000003000000}" name="VENTE"/>
    <tableColumn id="5" xr3:uid="{00000000-0010-0000-0000-000005000000}" name="MONTANT HT" dataDxfId="51"/>
    <tableColumn id="4" xr3:uid="{00000000-0010-0000-0000-000004000000}" name="REFERENC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ableau10" displayName="Tableau10" ref="J1:M37" totalsRowShown="0" headerRowDxfId="50">
  <autoFilter ref="J1:M37" xr:uid="{00000000-0009-0000-0100-00000A000000}"/>
  <sortState xmlns:xlrd2="http://schemas.microsoft.com/office/spreadsheetml/2017/richdata2" ref="J2:M37">
    <sortCondition ref="J2:J37"/>
  </sortState>
  <tableColumns count="4">
    <tableColumn id="1" xr3:uid="{00000000-0010-0000-0100-000001000000}" name="Désignation" dataDxfId="49"/>
    <tableColumn id="4" xr3:uid="{00000000-0010-0000-0100-000004000000}" name="REFERENCE" dataDxfId="48"/>
    <tableColumn id="2" xr3:uid="{00000000-0010-0000-0100-000002000000}" name="Tarifs HT" dataDxfId="47">
      <calculatedColumnFormula>M2/1.2</calculatedColumnFormula>
    </tableColumn>
    <tableColumn id="3" xr3:uid="{00000000-0010-0000-0100-000003000000}" name="Tarifs TTC" dataDxfId="46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Tableau11" displayName="Tableau11" ref="E1:G27" totalsRowShown="0" headerRowDxfId="45">
  <autoFilter ref="E1:G27" xr:uid="{00000000-0009-0000-0100-00000B000000}"/>
  <tableColumns count="3">
    <tableColumn id="1" xr3:uid="{00000000-0010-0000-0200-000001000000}" name="Coffret_Homme" dataDxfId="44"/>
    <tableColumn id="2" xr3:uid="{00000000-0010-0000-0200-000002000000}" name="Coffret_Femme" dataDxfId="43"/>
    <tableColumn id="3" xr3:uid="{00000000-0010-0000-0200-000003000000}" name="Coffret_Mariage"/>
  </tableColumns>
  <tableStyleInfo name="TableStyleMedium2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3000000}" name="Tableau12" displayName="Tableau12" ref="C1:C4" totalsRowShown="0" headerRowDxfId="42">
  <autoFilter ref="C1:C4" xr:uid="{00000000-0009-0000-0100-00000C000000}"/>
  <tableColumns count="1">
    <tableColumn id="1" xr3:uid="{00000000-0010-0000-0300-000001000000}" name="TYPE_COFFRET"/>
  </tableColumns>
  <tableStyleInfo name="TableStyleMedium2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4000000}" name="Tableau13" displayName="Tableau13" ref="A1:A3" totalsRowShown="0" headerRowDxfId="41" dataDxfId="40">
  <autoFilter ref="A1:A3" xr:uid="{00000000-0009-0000-0100-00000D000000}"/>
  <tableColumns count="1">
    <tableColumn id="1" xr3:uid="{00000000-0010-0000-0400-000001000000}" name="TVA" dataDxfId="39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8" displayName="Tableau8" ref="A1:E229" totalsRowShown="0" headerRowDxfId="38" dataDxfId="37">
  <autoFilter ref="A1:E229" xr:uid="{00000000-0009-0000-0100-000008000000}"/>
  <tableColumns count="5">
    <tableColumn id="1" xr3:uid="{00000000-0010-0000-0500-000001000000}" name="TYPE DE COFFRET" dataDxfId="36"/>
    <tableColumn id="2" xr3:uid="{00000000-0010-0000-0500-000002000000}" name="NOM DES COFFRETS" dataDxfId="35"/>
    <tableColumn id="3" xr3:uid="{00000000-0010-0000-0500-000003000000}" name="DETAIL" dataDxfId="34"/>
    <tableColumn id="4" xr3:uid="{00000000-0010-0000-0500-000004000000}" name="REF" dataDxfId="33">
      <calculatedColumnFormula>VLOOKUP(Tableau8[[#This Row],[DETAIL]],Tableau9[#All],5)</calculatedColumnFormula>
    </tableColumn>
    <tableColumn id="5" xr3:uid="{00000000-0010-0000-0500-000005000000}" name="PRIX" dataDxfId="3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Achats" displayName="TAchats" ref="A1:J114" totalsRowShown="0">
  <autoFilter ref="A1:J114" xr:uid="{00000000-0009-0000-0100-000001000000}"/>
  <tableColumns count="10">
    <tableColumn id="1" xr3:uid="{00000000-0010-0000-0600-000001000000}" name="DATE" dataDxfId="31"/>
    <tableColumn id="2" xr3:uid="{00000000-0010-0000-0600-000002000000}" name="FOURNISSEUR"/>
    <tableColumn id="3" xr3:uid="{00000000-0010-0000-0600-000003000000}" name="PRODUITS"/>
    <tableColumn id="10" xr3:uid="{00000000-0010-0000-0600-00000A000000}" name="CORRESPONDANCE VENTE" dataDxfId="30">
      <calculatedColumnFormula>IF(C2="","",(VLOOKUP(TAchats[[#This Row],[PRODUITS]],Tableau9[[#All],[ACHAT]:[VENTE]],2)))</calculatedColumnFormula>
    </tableColumn>
    <tableColumn id="4" xr3:uid="{00000000-0010-0000-0600-000004000000}" name="QUANTITE" dataDxfId="29"/>
    <tableColumn id="9" xr3:uid="{00000000-0010-0000-0600-000009000000}" name="MONTANT UNITAIRE" dataDxfId="28">
      <calculatedColumnFormula>IF(TAchats[[#This Row],[PRODUITS]]="","",((VLOOKUP(TAchats[[#This Row],[PRODUITS]],Tableau9[#All],4))))</calculatedColumnFormula>
    </tableColumn>
    <tableColumn id="5" xr3:uid="{00000000-0010-0000-0600-000005000000}" name="MONTANT HT" dataDxfId="27">
      <calculatedColumnFormula>IF(TAchats[[#This Row],[QUANTITE]]="","",((TAchats[[#This Row],[QUANTITE]]*TAchats[[#This Row],[MONTANT UNITAIRE]])))</calculatedColumnFormula>
    </tableColumn>
    <tableColumn id="6" xr3:uid="{00000000-0010-0000-0600-000006000000}" name="TAUX TVA" dataDxfId="26"/>
    <tableColumn id="7" xr3:uid="{00000000-0010-0000-0600-000007000000}" name="MONTANT TVA" dataDxfId="25">
      <calculatedColumnFormula>IF(G2="","",(G2*H2/100)*TAchats[[#This Row],[QUANTITE]])</calculatedColumnFormula>
    </tableColumn>
    <tableColumn id="8" xr3:uid="{00000000-0010-0000-0600-000008000000}" name="MONTANT TTC" dataDxfId="24">
      <calculatedColumnFormula>IF(G2="","",(G2+I2))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7000000}" name="Tableau4" displayName="Tableau4" ref="A1:J34" totalsRowShown="0" headerRowDxfId="23">
  <autoFilter ref="A1:J34" xr:uid="{00000000-0009-0000-0100-000004000000}"/>
  <tableColumns count="10">
    <tableColumn id="1" xr3:uid="{00000000-0010-0000-0700-000001000000}" name="DATE"/>
    <tableColumn id="2" xr3:uid="{00000000-0010-0000-0700-000002000000}" name="CLIENT"/>
    <tableColumn id="3" xr3:uid="{00000000-0010-0000-0700-000003000000}" name="TYPE DE COFFRET"/>
    <tableColumn id="9" xr3:uid="{00000000-0010-0000-0700-000009000000}" name="NOM DU COFFRET"/>
    <tableColumn id="5" xr3:uid="{00000000-0010-0000-0700-000005000000}" name="QUANTITE" dataDxfId="22"/>
    <tableColumn id="6" xr3:uid="{00000000-0010-0000-0700-000006000000}" name="MONTANT UNITAIRE" dataDxfId="21">
      <calculatedColumnFormula>IF(ISNA(VLOOKUP(Tableau4[[#This Row],[NOM DU COFFRET]],Tableau10[#All],3)),"",VLOOKUP(Tableau4[[#This Row],[NOM DU COFFRET]],Tableau10[#All],3))</calculatedColumnFormula>
    </tableColumn>
    <tableColumn id="4" xr3:uid="{00000000-0010-0000-0700-000004000000}" name="MONTANT HT" dataDxfId="20">
      <calculatedColumnFormula>IF(Tableau4[[#This Row],[QUANTITE]]="","",(Tableau4[[#This Row],[QUANTITE]]*Tableau4[[#This Row],[MONTANT UNITAIRE]]))</calculatedColumnFormula>
    </tableColumn>
    <tableColumn id="7" xr3:uid="{00000000-0010-0000-0700-000007000000}" name="TAUX TVA" dataDxfId="19">
      <calculatedColumnFormula>IF(Tableau4[[#This Row],[MONTANT UNITAIRE]]="","",20%)</calculatedColumnFormula>
    </tableColumn>
    <tableColumn id="10" xr3:uid="{00000000-0010-0000-0700-00000A000000}" name="MONTANT TVA" dataDxfId="18">
      <calculatedColumnFormula>IF(Tableau4[[#This Row],[QUANTITE]]="","",(Tableau4[[#This Row],[MONTANT HT]]*Tableau4[[#This Row],[TAUX TVA]]))</calculatedColumnFormula>
    </tableColumn>
    <tableColumn id="8" xr3:uid="{00000000-0010-0000-0700-000008000000}" name="MONTANT TTC" dataDxfId="17">
      <calculatedColumnFormula>IF(Tableau4[[#This Row],[QUANTITE]]="","",(Tableau4[[#This Row],[MONTANT HT]]+Tableau4[[#This Row],[MONTANT TVA]]))</calculatedColumnFormula>
    </tableColumn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8000000}" name="Tableau2" displayName="Tableau2" ref="A1:I178" totalsRowShown="0" headerRowDxfId="16">
  <autoFilter ref="A1:I178" xr:uid="{00000000-0009-0000-0100-000002000000}"/>
  <tableColumns count="9">
    <tableColumn id="1" xr3:uid="{00000000-0010-0000-0800-000001000000}" name="NOM"/>
    <tableColumn id="2" xr3:uid="{00000000-0010-0000-0800-000002000000}" name="ADRESSE"/>
    <tableColumn id="3" xr3:uid="{00000000-0010-0000-0800-000003000000}" name="COMPLEMENT ADRESSE"/>
    <tableColumn id="4" xr3:uid="{00000000-0010-0000-0800-000004000000}" name="CODE POSTALE"/>
    <tableColumn id="5" xr3:uid="{00000000-0010-0000-0800-000005000000}" name="VILLE"/>
    <tableColumn id="6" xr3:uid="{00000000-0010-0000-0800-000006000000}" name="ADRESSE MAIL"/>
    <tableColumn id="7" xr3:uid="{00000000-0010-0000-0800-000007000000}" name="TELEPHONE"/>
    <tableColumn id="8" xr3:uid="{00000000-0010-0000-0800-000008000000}" name="SITE INTERNET"/>
    <tableColumn id="9" xr3:uid="{00000000-0010-0000-0800-000009000000}" name="TOTAL HT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9000000}" name="Tableau5" displayName="Tableau5" ref="A1:G33" totalsRowShown="0" headerRowDxfId="15">
  <autoFilter ref="A1:G33" xr:uid="{00000000-0009-0000-0100-000005000000}"/>
  <tableColumns count="7">
    <tableColumn id="1" xr3:uid="{00000000-0010-0000-0900-000001000000}" name="NOM"/>
    <tableColumn id="2" xr3:uid="{00000000-0010-0000-0900-000002000000}" name="ADRESSE"/>
    <tableColumn id="3" xr3:uid="{00000000-0010-0000-0900-000003000000}" name="COMPLEMENT ADRESSE"/>
    <tableColumn id="4" xr3:uid="{00000000-0010-0000-0900-000004000000}" name="CODE POSTALE"/>
    <tableColumn id="5" xr3:uid="{00000000-0010-0000-0900-000005000000}" name="VILLE"/>
    <tableColumn id="6" xr3:uid="{00000000-0010-0000-0900-000006000000}" name="ADRESSE MAIL"/>
    <tableColumn id="7" xr3:uid="{00000000-0010-0000-0900-000007000000}" name="TELEPHONE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Stock" displayName="TStock" ref="A1:I79" totalsRowShown="0" headerRowDxfId="14">
  <autoFilter ref="A1:I79" xr:uid="{00000000-0009-0000-0100-000003000000}"/>
  <tableColumns count="9">
    <tableColumn id="1" xr3:uid="{00000000-0010-0000-0A00-000001000000}" name="REFERENCE" dataDxfId="13">
      <calculatedColumnFormula>VLOOKUP(TStock[[#This Row],[NOM]],Tableau9[[#All],[VENTE]:[REFERENCE]],2)</calculatedColumnFormula>
    </tableColumn>
    <tableColumn id="9" xr3:uid="{00000000-0010-0000-0A00-000009000000}" name="NOM" dataDxfId="12"/>
    <tableColumn id="2" xr3:uid="{00000000-0010-0000-0A00-000002000000}" name="PRIX ACHAT" dataDxfId="9">
      <calculatedColumnFormula>VLOOKUP(TStock[[#This Row],[NOM]],Tableau9[[#All],[VENTE]:[MONTANT HT]],2)</calculatedColumnFormula>
    </tableColumn>
    <tableColumn id="3" xr3:uid="{00000000-0010-0000-0A00-000003000000}" name="PRIX DE VENTE" dataDxfId="11"/>
    <tableColumn id="4" xr3:uid="{00000000-0010-0000-0A00-000004000000}" name="MARGE"/>
    <tableColumn id="5" xr3:uid="{00000000-0010-0000-0A00-000005000000}" name="STOCK INITIAL" dataDxfId="10"/>
    <tableColumn id="6" xr3:uid="{00000000-0010-0000-0A00-000006000000}" name="ACHATS" dataDxfId="8">
      <calculatedColumnFormula>SUMIF(TAchats[CORRESPONDANCE VENTE],TStock[[#This Row],[NOM]],TAchats[QUANTITE])</calculatedColumnFormula>
    </tableColumn>
    <tableColumn id="7" xr3:uid="{00000000-0010-0000-0A00-000007000000}" name="VENTES" dataDxfId="1">
      <calculatedColumnFormula>SUMIF(TDetailVente[REF],TStock[[#This Row],[REFERENCE]],TDetailVente[Nb vente])</calculatedColumnFormula>
    </tableColumn>
    <tableColumn id="8" xr3:uid="{00000000-0010-0000-0A00-000008000000}" name="STOCK" dataDxfId="0">
      <calculatedColumnFormula>TStock[[#This Row],[STOCK INITIAL]]+TStock[[#This Row],[ACHATS]]-TStock[[#This Row],[VENTES]]</calculatedColumnFormula>
    </tableColumn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58B64BF-F7CC-47BA-A273-5E3994DBA2FF}" name="TDetailVente" displayName="TDetailVente" ref="A1:D229" totalsRowShown="0" headerRowDxfId="7" dataDxfId="6">
  <autoFilter ref="A1:D229" xr:uid="{00000000-0009-0000-0100-000008000000}"/>
  <tableColumns count="4">
    <tableColumn id="2" xr3:uid="{B3B16B9E-6EC2-4543-BE27-FDCA37F31BD4}" name="NOM DES COFFRETS" dataDxfId="5"/>
    <tableColumn id="3" xr3:uid="{285C400B-1EED-4CBA-AB78-40A3865B4283}" name="DETAIL" dataDxfId="4"/>
    <tableColumn id="4" xr3:uid="{5C7291EA-F459-497F-85B5-D4A3EA8434C9}" name="REF" dataDxfId="3">
      <calculatedColumnFormula>VLOOKUP(TDetailVente[[#This Row],[DETAIL]],Tableau9[#All],5)</calculatedColumnFormula>
    </tableColumn>
    <tableColumn id="5" xr3:uid="{1FAFE652-6620-49EB-BA58-2AA1E5843B15}" name="Nb vente" dataDxfId="2">
      <calculatedColumnFormula>IFERROR(INDEX(Tableau4[QUANTITE],MATCH(TDetailVente[[#This Row],[NOM DES COFFRETS]],Tableau4[NOM DU COFFRET],0)),"")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5"/>
  <sheetViews>
    <sheetView topLeftCell="L1" zoomScaleNormal="100" workbookViewId="0">
      <pane ySplit="1" topLeftCell="A2" activePane="bottomLeft" state="frozen"/>
      <selection activeCell="F1" sqref="F1"/>
      <selection pane="bottomLeft" activeCell="P10" sqref="P10"/>
    </sheetView>
  </sheetViews>
  <sheetFormatPr baseColWidth="10" defaultRowHeight="14.4" x14ac:dyDescent="0.3"/>
  <cols>
    <col min="2" max="2" width="3.44140625" customWidth="1"/>
    <col min="3" max="3" width="16.109375" customWidth="1"/>
    <col min="4" max="4" width="3.44140625" customWidth="1"/>
    <col min="5" max="7" width="18.109375" customWidth="1"/>
    <col min="8" max="8" width="3.33203125" customWidth="1"/>
    <col min="9" max="9" width="3.5546875" customWidth="1"/>
    <col min="10" max="10" width="17.109375" bestFit="1" customWidth="1"/>
    <col min="11" max="11" width="17.109375" customWidth="1"/>
    <col min="13" max="13" width="12.33203125" customWidth="1"/>
    <col min="14" max="14" width="3.5546875" customWidth="1"/>
    <col min="15" max="15" width="34.5546875" customWidth="1"/>
    <col min="16" max="16" width="45.88671875" customWidth="1"/>
    <col min="17" max="17" width="43.5546875" style="4" bestFit="1" customWidth="1"/>
    <col min="18" max="18" width="43.5546875" style="29" customWidth="1"/>
    <col min="19" max="19" width="34.5546875" style="30" customWidth="1"/>
  </cols>
  <sheetData>
    <row r="1" spans="1:19" s="7" customFormat="1" x14ac:dyDescent="0.3">
      <c r="A1" s="7" t="s">
        <v>79</v>
      </c>
      <c r="C1" s="7" t="s">
        <v>103</v>
      </c>
      <c r="E1" s="16" t="s">
        <v>332</v>
      </c>
      <c r="F1" s="16" t="s">
        <v>331</v>
      </c>
      <c r="G1" s="16" t="s">
        <v>333</v>
      </c>
      <c r="H1" s="16"/>
      <c r="J1" s="15" t="s">
        <v>139</v>
      </c>
      <c r="K1" s="15" t="s">
        <v>187</v>
      </c>
      <c r="L1" s="15" t="s">
        <v>141</v>
      </c>
      <c r="M1" s="15" t="s">
        <v>140</v>
      </c>
      <c r="O1" s="15" t="s">
        <v>75</v>
      </c>
      <c r="P1" s="15" t="s">
        <v>144</v>
      </c>
      <c r="Q1" s="3" t="s">
        <v>143</v>
      </c>
      <c r="R1" s="28" t="s">
        <v>78</v>
      </c>
      <c r="S1" s="3" t="s">
        <v>187</v>
      </c>
    </row>
    <row r="2" spans="1:19" x14ac:dyDescent="0.3">
      <c r="A2" s="10">
        <v>5.5</v>
      </c>
      <c r="B2" s="10"/>
      <c r="C2" s="22" t="s">
        <v>331</v>
      </c>
      <c r="E2" s="2" t="s">
        <v>105</v>
      </c>
      <c r="F2" s="2" t="s">
        <v>106</v>
      </c>
      <c r="G2" s="2" t="s">
        <v>107</v>
      </c>
      <c r="H2" s="2"/>
      <c r="J2" s="2" t="s">
        <v>105</v>
      </c>
      <c r="K2" s="2" t="s">
        <v>231</v>
      </c>
      <c r="L2" s="9">
        <f t="shared" ref="L2:L37" si="0">M2/1.2</f>
        <v>70</v>
      </c>
      <c r="M2" s="9">
        <v>84</v>
      </c>
      <c r="O2" t="s">
        <v>267</v>
      </c>
      <c r="P2" t="s">
        <v>288</v>
      </c>
      <c r="Q2" s="30" t="s">
        <v>164</v>
      </c>
      <c r="R2" s="31">
        <v>15</v>
      </c>
      <c r="S2" s="30" t="s">
        <v>188</v>
      </c>
    </row>
    <row r="3" spans="1:19" x14ac:dyDescent="0.3">
      <c r="A3" s="10">
        <v>20</v>
      </c>
      <c r="B3" s="10"/>
      <c r="C3" s="22" t="s">
        <v>332</v>
      </c>
      <c r="E3" s="17" t="s">
        <v>108</v>
      </c>
      <c r="F3" s="2" t="s">
        <v>109</v>
      </c>
      <c r="G3" s="2" t="s">
        <v>110</v>
      </c>
      <c r="H3" s="2"/>
      <c r="J3" s="17" t="s">
        <v>108</v>
      </c>
      <c r="K3" s="2" t="s">
        <v>232</v>
      </c>
      <c r="L3" s="9">
        <f t="shared" si="0"/>
        <v>77.5</v>
      </c>
      <c r="M3" s="9">
        <v>93</v>
      </c>
      <c r="O3" t="s">
        <v>268</v>
      </c>
      <c r="P3" t="s">
        <v>289</v>
      </c>
      <c r="Q3" s="30" t="s">
        <v>162</v>
      </c>
      <c r="R3" s="31">
        <v>30</v>
      </c>
      <c r="S3" s="30" t="s">
        <v>189</v>
      </c>
    </row>
    <row r="4" spans="1:19" x14ac:dyDescent="0.3">
      <c r="C4" t="s">
        <v>333</v>
      </c>
      <c r="E4" s="2" t="s">
        <v>111</v>
      </c>
      <c r="F4" s="2" t="s">
        <v>112</v>
      </c>
      <c r="G4" s="18"/>
      <c r="H4" s="18"/>
      <c r="J4" s="2" t="s">
        <v>111</v>
      </c>
      <c r="K4" s="2" t="s">
        <v>233</v>
      </c>
      <c r="L4" s="9">
        <f t="shared" si="0"/>
        <v>70</v>
      </c>
      <c r="M4" s="9">
        <v>84</v>
      </c>
      <c r="O4" t="s">
        <v>269</v>
      </c>
      <c r="P4" t="s">
        <v>290</v>
      </c>
      <c r="Q4" s="30" t="s">
        <v>168</v>
      </c>
      <c r="R4" s="31">
        <v>30</v>
      </c>
      <c r="S4" s="30" t="s">
        <v>190</v>
      </c>
    </row>
    <row r="5" spans="1:19" x14ac:dyDescent="0.3">
      <c r="E5" s="2" t="s">
        <v>113</v>
      </c>
      <c r="F5" s="2" t="s">
        <v>114</v>
      </c>
      <c r="G5" s="18"/>
      <c r="H5" s="18"/>
      <c r="J5" s="2" t="s">
        <v>106</v>
      </c>
      <c r="K5" s="2" t="s">
        <v>234</v>
      </c>
      <c r="L5" s="9">
        <f t="shared" si="0"/>
        <v>70</v>
      </c>
      <c r="M5" s="9">
        <v>84</v>
      </c>
      <c r="O5" t="s">
        <v>270</v>
      </c>
      <c r="P5" t="s">
        <v>291</v>
      </c>
      <c r="Q5" s="30" t="s">
        <v>158</v>
      </c>
      <c r="R5" s="31">
        <v>30</v>
      </c>
      <c r="S5" s="30" t="s">
        <v>191</v>
      </c>
    </row>
    <row r="6" spans="1:19" x14ac:dyDescent="0.3">
      <c r="E6" s="17" t="s">
        <v>115</v>
      </c>
      <c r="F6" s="2" t="s">
        <v>116</v>
      </c>
      <c r="G6" s="18"/>
      <c r="H6" s="18"/>
      <c r="J6" s="2" t="s">
        <v>109</v>
      </c>
      <c r="K6" s="2" t="s">
        <v>235</v>
      </c>
      <c r="L6" s="9">
        <f t="shared" si="0"/>
        <v>70</v>
      </c>
      <c r="M6" s="9">
        <v>84</v>
      </c>
      <c r="O6" t="s">
        <v>271</v>
      </c>
      <c r="P6" t="s">
        <v>292</v>
      </c>
      <c r="Q6" s="30" t="s">
        <v>169</v>
      </c>
      <c r="R6" s="31">
        <v>30</v>
      </c>
      <c r="S6" s="30" t="s">
        <v>192</v>
      </c>
    </row>
    <row r="7" spans="1:19" x14ac:dyDescent="0.3">
      <c r="E7" s="2" t="s">
        <v>117</v>
      </c>
      <c r="F7" s="2" t="s">
        <v>22</v>
      </c>
      <c r="G7" s="18"/>
      <c r="H7" s="18"/>
      <c r="J7" s="2" t="s">
        <v>113</v>
      </c>
      <c r="K7" s="2" t="s">
        <v>236</v>
      </c>
      <c r="L7" s="9">
        <f t="shared" si="0"/>
        <v>70</v>
      </c>
      <c r="M7" s="9">
        <v>84</v>
      </c>
      <c r="O7" t="s">
        <v>272</v>
      </c>
      <c r="P7" t="s">
        <v>293</v>
      </c>
      <c r="Q7" s="30" t="s">
        <v>170</v>
      </c>
      <c r="R7" s="31">
        <v>30</v>
      </c>
      <c r="S7" s="30" t="s">
        <v>193</v>
      </c>
    </row>
    <row r="8" spans="1:19" x14ac:dyDescent="0.3">
      <c r="E8" s="17" t="s">
        <v>118</v>
      </c>
      <c r="F8" s="2" t="s">
        <v>119</v>
      </c>
      <c r="G8" s="18"/>
      <c r="H8" s="18"/>
      <c r="J8" s="17" t="s">
        <v>115</v>
      </c>
      <c r="K8" s="2" t="s">
        <v>237</v>
      </c>
      <c r="L8" s="9">
        <f t="shared" si="0"/>
        <v>77.5</v>
      </c>
      <c r="M8" s="9">
        <v>93</v>
      </c>
      <c r="O8" t="s">
        <v>273</v>
      </c>
      <c r="P8" t="s">
        <v>294</v>
      </c>
      <c r="Q8" s="30" t="s">
        <v>171</v>
      </c>
      <c r="R8" s="31">
        <v>30</v>
      </c>
      <c r="S8" s="30" t="s">
        <v>194</v>
      </c>
    </row>
    <row r="9" spans="1:19" x14ac:dyDescent="0.3">
      <c r="E9" s="17" t="s">
        <v>120</v>
      </c>
      <c r="F9" s="2" t="s">
        <v>19</v>
      </c>
      <c r="G9" s="18"/>
      <c r="H9" s="18"/>
      <c r="J9" s="2" t="s">
        <v>112</v>
      </c>
      <c r="K9" s="2" t="s">
        <v>238</v>
      </c>
      <c r="L9" s="9">
        <f t="shared" si="0"/>
        <v>70</v>
      </c>
      <c r="M9" s="9">
        <v>84</v>
      </c>
      <c r="O9" t="s">
        <v>274</v>
      </c>
      <c r="P9" t="s">
        <v>295</v>
      </c>
      <c r="Q9" s="30" t="s">
        <v>172</v>
      </c>
      <c r="R9" s="31">
        <v>30</v>
      </c>
      <c r="S9" s="30" t="s">
        <v>195</v>
      </c>
    </row>
    <row r="10" spans="1:19" x14ac:dyDescent="0.3">
      <c r="E10" s="2" t="s">
        <v>121</v>
      </c>
      <c r="F10" s="18"/>
      <c r="G10" s="18"/>
      <c r="H10" s="18"/>
      <c r="J10" s="2" t="s">
        <v>117</v>
      </c>
      <c r="K10" s="2" t="s">
        <v>239</v>
      </c>
      <c r="L10" s="9">
        <f t="shared" si="0"/>
        <v>70</v>
      </c>
      <c r="M10" s="9">
        <v>84</v>
      </c>
      <c r="O10" t="s">
        <v>275</v>
      </c>
      <c r="P10" t="s">
        <v>296</v>
      </c>
      <c r="Q10" s="30" t="s">
        <v>173</v>
      </c>
      <c r="R10" s="31">
        <v>30</v>
      </c>
      <c r="S10" s="30" t="s">
        <v>196</v>
      </c>
    </row>
    <row r="11" spans="1:19" x14ac:dyDescent="0.3">
      <c r="E11" s="2" t="s">
        <v>122</v>
      </c>
      <c r="F11" s="18"/>
      <c r="G11" s="18"/>
      <c r="H11" s="18"/>
      <c r="J11" s="17" t="s">
        <v>118</v>
      </c>
      <c r="K11" s="2" t="s">
        <v>240</v>
      </c>
      <c r="L11" s="9">
        <f t="shared" si="0"/>
        <v>77.5</v>
      </c>
      <c r="M11" s="9">
        <v>93</v>
      </c>
      <c r="O11" t="s">
        <v>276</v>
      </c>
      <c r="P11" t="s">
        <v>297</v>
      </c>
      <c r="Q11" s="30" t="s">
        <v>174</v>
      </c>
      <c r="R11" s="31">
        <v>30</v>
      </c>
      <c r="S11" s="30" t="s">
        <v>197</v>
      </c>
    </row>
    <row r="12" spans="1:19" x14ac:dyDescent="0.3">
      <c r="E12" s="2" t="s">
        <v>123</v>
      </c>
      <c r="F12" s="18"/>
      <c r="G12" s="18"/>
      <c r="H12" s="18"/>
      <c r="J12" s="17" t="s">
        <v>120</v>
      </c>
      <c r="K12" s="2" t="s">
        <v>241</v>
      </c>
      <c r="L12" s="9">
        <f t="shared" si="0"/>
        <v>77.5</v>
      </c>
      <c r="M12" s="9">
        <v>93</v>
      </c>
      <c r="O12" t="s">
        <v>277</v>
      </c>
      <c r="P12" t="s">
        <v>298</v>
      </c>
      <c r="Q12" s="30" t="s">
        <v>175</v>
      </c>
      <c r="R12" s="31">
        <v>30</v>
      </c>
      <c r="S12" s="30" t="s">
        <v>198</v>
      </c>
    </row>
    <row r="13" spans="1:19" x14ac:dyDescent="0.3">
      <c r="E13" s="2" t="s">
        <v>124</v>
      </c>
      <c r="F13" s="18"/>
      <c r="G13" s="18"/>
      <c r="H13" s="18"/>
      <c r="J13" s="2" t="s">
        <v>121</v>
      </c>
      <c r="K13" s="2" t="s">
        <v>242</v>
      </c>
      <c r="L13" s="9">
        <f t="shared" si="0"/>
        <v>82.5</v>
      </c>
      <c r="M13" s="9">
        <v>99</v>
      </c>
      <c r="O13" t="s">
        <v>278</v>
      </c>
      <c r="P13" t="s">
        <v>299</v>
      </c>
      <c r="Q13" s="30" t="s">
        <v>14</v>
      </c>
      <c r="R13" s="31">
        <v>22</v>
      </c>
      <c r="S13" s="30" t="s">
        <v>199</v>
      </c>
    </row>
    <row r="14" spans="1:19" x14ac:dyDescent="0.3">
      <c r="E14" s="19" t="s">
        <v>125</v>
      </c>
      <c r="F14" s="18"/>
      <c r="J14" s="2" t="s">
        <v>114</v>
      </c>
      <c r="K14" s="2" t="s">
        <v>243</v>
      </c>
      <c r="L14" s="9">
        <f t="shared" si="0"/>
        <v>70</v>
      </c>
      <c r="M14" s="9">
        <v>84</v>
      </c>
      <c r="O14" t="s">
        <v>279</v>
      </c>
      <c r="P14" t="s">
        <v>300</v>
      </c>
      <c r="Q14" s="30" t="s">
        <v>167</v>
      </c>
      <c r="R14" s="31">
        <v>18</v>
      </c>
      <c r="S14" s="30" t="s">
        <v>200</v>
      </c>
    </row>
    <row r="15" spans="1:19" x14ac:dyDescent="0.3">
      <c r="E15" s="17" t="s">
        <v>126</v>
      </c>
      <c r="J15" s="2" t="s">
        <v>107</v>
      </c>
      <c r="K15" s="2" t="s">
        <v>244</v>
      </c>
      <c r="L15" s="9">
        <f t="shared" si="0"/>
        <v>75</v>
      </c>
      <c r="M15" s="9">
        <v>90</v>
      </c>
      <c r="O15" t="s">
        <v>280</v>
      </c>
      <c r="P15" t="s">
        <v>301</v>
      </c>
      <c r="Q15" s="30" t="s">
        <v>72</v>
      </c>
      <c r="R15" s="31">
        <v>18</v>
      </c>
      <c r="S15" s="30" t="s">
        <v>201</v>
      </c>
    </row>
    <row r="16" spans="1:19" x14ac:dyDescent="0.3">
      <c r="E16" t="s">
        <v>127</v>
      </c>
      <c r="J16" s="2" t="s">
        <v>122</v>
      </c>
      <c r="K16" s="2" t="s">
        <v>245</v>
      </c>
      <c r="L16" s="9">
        <f t="shared" si="0"/>
        <v>79.166666666666671</v>
      </c>
      <c r="M16" s="9">
        <v>95</v>
      </c>
      <c r="O16" t="s">
        <v>281</v>
      </c>
      <c r="P16" t="s">
        <v>302</v>
      </c>
      <c r="Q16" s="30" t="s">
        <v>165</v>
      </c>
      <c r="R16" s="31">
        <v>564</v>
      </c>
      <c r="S16" s="30" t="s">
        <v>202</v>
      </c>
    </row>
    <row r="17" spans="5:19" x14ac:dyDescent="0.3">
      <c r="E17" s="17" t="s">
        <v>128</v>
      </c>
      <c r="J17" s="2" t="s">
        <v>123</v>
      </c>
      <c r="K17" s="2" t="s">
        <v>246</v>
      </c>
      <c r="L17" s="9">
        <f t="shared" si="0"/>
        <v>82.5</v>
      </c>
      <c r="M17" s="9">
        <v>99</v>
      </c>
      <c r="O17" t="s">
        <v>282</v>
      </c>
      <c r="P17" t="s">
        <v>303</v>
      </c>
      <c r="Q17" s="30" t="s">
        <v>176</v>
      </c>
      <c r="R17" s="31">
        <v>54</v>
      </c>
      <c r="S17" s="30" t="s">
        <v>203</v>
      </c>
    </row>
    <row r="18" spans="5:19" x14ac:dyDescent="0.3">
      <c r="E18" s="2" t="s">
        <v>129</v>
      </c>
      <c r="J18" s="2" t="s">
        <v>124</v>
      </c>
      <c r="K18" s="2" t="s">
        <v>247</v>
      </c>
      <c r="L18" s="9">
        <f t="shared" si="0"/>
        <v>79.166666666666671</v>
      </c>
      <c r="M18" s="9">
        <v>95</v>
      </c>
      <c r="O18" t="s">
        <v>283</v>
      </c>
      <c r="P18" t="s">
        <v>304</v>
      </c>
      <c r="Q18" s="30" t="s">
        <v>177</v>
      </c>
      <c r="R18" s="31">
        <v>54</v>
      </c>
      <c r="S18" s="30" t="s">
        <v>204</v>
      </c>
    </row>
    <row r="19" spans="5:19" x14ac:dyDescent="0.3">
      <c r="E19" s="19" t="s">
        <v>130</v>
      </c>
      <c r="J19" s="19" t="s">
        <v>125</v>
      </c>
      <c r="K19" s="2" t="s">
        <v>248</v>
      </c>
      <c r="L19" s="9">
        <f t="shared" si="0"/>
        <v>70</v>
      </c>
      <c r="M19" s="9">
        <v>84</v>
      </c>
      <c r="O19" t="s">
        <v>284</v>
      </c>
      <c r="P19" t="s">
        <v>305</v>
      </c>
      <c r="Q19" s="30" t="s">
        <v>163</v>
      </c>
      <c r="R19" s="31">
        <v>546</v>
      </c>
      <c r="S19" s="30" t="s">
        <v>205</v>
      </c>
    </row>
    <row r="20" spans="5:19" x14ac:dyDescent="0.3">
      <c r="E20" s="2" t="s">
        <v>131</v>
      </c>
      <c r="J20" s="17" t="s">
        <v>126</v>
      </c>
      <c r="K20" s="2" t="s">
        <v>249</v>
      </c>
      <c r="L20" s="9">
        <f t="shared" si="0"/>
        <v>77.5</v>
      </c>
      <c r="M20" s="9">
        <v>93</v>
      </c>
      <c r="O20" t="s">
        <v>285</v>
      </c>
      <c r="P20" t="s">
        <v>306</v>
      </c>
      <c r="Q20" s="30" t="s">
        <v>156</v>
      </c>
      <c r="R20" s="31">
        <v>45</v>
      </c>
      <c r="S20" s="30" t="s">
        <v>206</v>
      </c>
    </row>
    <row r="21" spans="5:19" x14ac:dyDescent="0.3">
      <c r="E21" s="17" t="s">
        <v>132</v>
      </c>
      <c r="F21" s="9"/>
      <c r="J21" s="2" t="s">
        <v>110</v>
      </c>
      <c r="K21" s="2" t="s">
        <v>250</v>
      </c>
      <c r="L21" s="9">
        <f t="shared" si="0"/>
        <v>70.833333333333343</v>
      </c>
      <c r="M21" s="9">
        <v>85</v>
      </c>
      <c r="O21" t="s">
        <v>286</v>
      </c>
      <c r="P21" t="s">
        <v>307</v>
      </c>
      <c r="Q21" s="30" t="s">
        <v>71</v>
      </c>
      <c r="R21" s="31">
        <v>454</v>
      </c>
      <c r="S21" s="30" t="s">
        <v>207</v>
      </c>
    </row>
    <row r="22" spans="5:19" x14ac:dyDescent="0.3">
      <c r="E22" s="17" t="s">
        <v>133</v>
      </c>
      <c r="F22" s="9"/>
      <c r="J22" s="2" t="s">
        <v>116</v>
      </c>
      <c r="K22" s="2" t="s">
        <v>251</v>
      </c>
      <c r="L22" s="9">
        <f t="shared" si="0"/>
        <v>70</v>
      </c>
      <c r="M22" s="9">
        <v>84</v>
      </c>
      <c r="O22" t="s">
        <v>287</v>
      </c>
      <c r="P22" t="s">
        <v>308</v>
      </c>
      <c r="Q22" s="30" t="s">
        <v>46</v>
      </c>
      <c r="R22" s="31">
        <v>274.63157894736901</v>
      </c>
      <c r="S22" s="30" t="s">
        <v>208</v>
      </c>
    </row>
    <row r="23" spans="5:19" x14ac:dyDescent="0.3">
      <c r="E23" s="17" t="s">
        <v>134</v>
      </c>
      <c r="F23" s="9"/>
      <c r="J23" t="s">
        <v>127</v>
      </c>
      <c r="K23" s="2" t="s">
        <v>252</v>
      </c>
      <c r="L23" s="9">
        <f t="shared" si="0"/>
        <v>82.5</v>
      </c>
      <c r="M23" s="9">
        <v>99</v>
      </c>
      <c r="O23" t="s">
        <v>267</v>
      </c>
      <c r="P23" t="s">
        <v>309</v>
      </c>
      <c r="Q23" s="30" t="s">
        <v>51</v>
      </c>
      <c r="R23" s="31">
        <v>290.834586466166</v>
      </c>
      <c r="S23" s="30" t="s">
        <v>209</v>
      </c>
    </row>
    <row r="24" spans="5:19" x14ac:dyDescent="0.3">
      <c r="E24" s="2" t="s">
        <v>135</v>
      </c>
      <c r="F24" s="9"/>
      <c r="J24" s="17" t="s">
        <v>128</v>
      </c>
      <c r="K24" s="2" t="s">
        <v>253</v>
      </c>
      <c r="L24" s="9">
        <f t="shared" si="0"/>
        <v>77.5</v>
      </c>
      <c r="M24" s="9">
        <v>93</v>
      </c>
      <c r="O24" t="s">
        <v>268</v>
      </c>
      <c r="P24" t="s">
        <v>310</v>
      </c>
      <c r="Q24" s="30" t="s">
        <v>159</v>
      </c>
      <c r="R24" s="31">
        <v>307.037593984963</v>
      </c>
      <c r="S24" s="30" t="s">
        <v>210</v>
      </c>
    </row>
    <row r="25" spans="5:19" x14ac:dyDescent="0.3">
      <c r="E25" s="2" t="s">
        <v>136</v>
      </c>
      <c r="F25" s="9"/>
      <c r="J25" s="2" t="s">
        <v>129</v>
      </c>
      <c r="K25" s="2" t="s">
        <v>254</v>
      </c>
      <c r="L25" s="9">
        <f t="shared" si="0"/>
        <v>82.5</v>
      </c>
      <c r="M25" s="9">
        <v>99</v>
      </c>
      <c r="O25" t="s">
        <v>269</v>
      </c>
      <c r="P25" t="s">
        <v>311</v>
      </c>
      <c r="Q25" s="30" t="s">
        <v>160</v>
      </c>
      <c r="R25" s="31">
        <v>323.24060150375999</v>
      </c>
      <c r="S25" s="30" t="s">
        <v>211</v>
      </c>
    </row>
    <row r="26" spans="5:19" x14ac:dyDescent="0.3">
      <c r="E26" s="2" t="s">
        <v>137</v>
      </c>
      <c r="F26" s="9"/>
      <c r="J26" s="19" t="s">
        <v>130</v>
      </c>
      <c r="K26" s="2" t="s">
        <v>255</v>
      </c>
      <c r="L26" s="9">
        <f t="shared" si="0"/>
        <v>70</v>
      </c>
      <c r="M26" s="9">
        <v>84</v>
      </c>
      <c r="O26" t="s">
        <v>270</v>
      </c>
      <c r="P26" t="s">
        <v>312</v>
      </c>
      <c r="Q26" s="30" t="s">
        <v>166</v>
      </c>
      <c r="R26" s="31">
        <v>339.44360902255698</v>
      </c>
      <c r="S26" s="30" t="s">
        <v>212</v>
      </c>
    </row>
    <row r="27" spans="5:19" x14ac:dyDescent="0.3">
      <c r="E27" s="2" t="s">
        <v>138</v>
      </c>
      <c r="F27" s="9"/>
      <c r="J27" s="2" t="s">
        <v>131</v>
      </c>
      <c r="K27" s="2" t="s">
        <v>256</v>
      </c>
      <c r="L27" s="9">
        <f t="shared" si="0"/>
        <v>70</v>
      </c>
      <c r="M27" s="9">
        <v>84</v>
      </c>
      <c r="O27" t="s">
        <v>271</v>
      </c>
      <c r="P27" t="s">
        <v>313</v>
      </c>
      <c r="Q27" s="30" t="s">
        <v>31</v>
      </c>
      <c r="R27" s="31">
        <v>355.64661654135398</v>
      </c>
      <c r="S27" s="30" t="s">
        <v>213</v>
      </c>
    </row>
    <row r="28" spans="5:19" x14ac:dyDescent="0.3">
      <c r="E28" s="17"/>
      <c r="F28" s="9"/>
      <c r="J28" s="17" t="s">
        <v>132</v>
      </c>
      <c r="K28" s="2" t="s">
        <v>257</v>
      </c>
      <c r="L28" s="9">
        <f t="shared" si="0"/>
        <v>77.5</v>
      </c>
      <c r="M28" s="9">
        <v>93</v>
      </c>
      <c r="O28" t="s">
        <v>272</v>
      </c>
      <c r="P28" t="s">
        <v>314</v>
      </c>
      <c r="Q28" s="30" t="s">
        <v>28</v>
      </c>
      <c r="R28" s="31">
        <v>371.84962406015097</v>
      </c>
      <c r="S28" s="30" t="s">
        <v>214</v>
      </c>
    </row>
    <row r="29" spans="5:19" x14ac:dyDescent="0.3">
      <c r="E29" s="17"/>
      <c r="F29" s="9"/>
      <c r="J29" s="2" t="s">
        <v>22</v>
      </c>
      <c r="K29" s="2" t="s">
        <v>258</v>
      </c>
      <c r="L29" s="9">
        <f t="shared" si="0"/>
        <v>79.166666666666671</v>
      </c>
      <c r="M29" s="9">
        <v>95</v>
      </c>
      <c r="O29" t="s">
        <v>273</v>
      </c>
      <c r="P29" t="s">
        <v>315</v>
      </c>
      <c r="Q29" s="30" t="s">
        <v>58</v>
      </c>
      <c r="R29" s="31">
        <v>388.05263157894802</v>
      </c>
      <c r="S29" s="30" t="s">
        <v>215</v>
      </c>
    </row>
    <row r="30" spans="5:19" x14ac:dyDescent="0.3">
      <c r="E30" s="17"/>
      <c r="F30" s="9"/>
      <c r="J30" s="17" t="s">
        <v>133</v>
      </c>
      <c r="K30" s="2" t="s">
        <v>259</v>
      </c>
      <c r="L30" s="9">
        <f t="shared" si="0"/>
        <v>77.5</v>
      </c>
      <c r="M30" s="9">
        <v>93</v>
      </c>
      <c r="O30" t="s">
        <v>274</v>
      </c>
      <c r="P30" t="s">
        <v>316</v>
      </c>
      <c r="Q30" s="30" t="s">
        <v>178</v>
      </c>
      <c r="R30" s="31">
        <v>404.25563909774502</v>
      </c>
      <c r="S30" s="30" t="s">
        <v>216</v>
      </c>
    </row>
    <row r="31" spans="5:19" x14ac:dyDescent="0.3">
      <c r="E31" s="20"/>
      <c r="F31" s="9"/>
      <c r="J31" s="2" t="s">
        <v>119</v>
      </c>
      <c r="K31" s="2" t="s">
        <v>260</v>
      </c>
      <c r="L31" s="9">
        <f t="shared" si="0"/>
        <v>70</v>
      </c>
      <c r="M31" s="9">
        <v>84</v>
      </c>
      <c r="O31" t="s">
        <v>275</v>
      </c>
      <c r="P31" t="s">
        <v>317</v>
      </c>
      <c r="Q31" s="30" t="s">
        <v>33</v>
      </c>
      <c r="R31" s="31">
        <v>420.45864661654201</v>
      </c>
      <c r="S31" s="30" t="s">
        <v>217</v>
      </c>
    </row>
    <row r="32" spans="5:19" x14ac:dyDescent="0.3">
      <c r="E32" s="20"/>
      <c r="F32" s="9"/>
      <c r="J32" s="17" t="s">
        <v>134</v>
      </c>
      <c r="K32" s="2" t="s">
        <v>261</v>
      </c>
      <c r="L32" s="9">
        <f t="shared" si="0"/>
        <v>77.5</v>
      </c>
      <c r="M32" s="9">
        <v>93</v>
      </c>
      <c r="O32" t="s">
        <v>276</v>
      </c>
      <c r="P32" t="s">
        <v>318</v>
      </c>
      <c r="Q32" s="30" t="s">
        <v>40</v>
      </c>
      <c r="R32" s="31">
        <v>436.66165413533901</v>
      </c>
      <c r="S32" s="30" t="s">
        <v>218</v>
      </c>
    </row>
    <row r="33" spans="5:19" x14ac:dyDescent="0.3">
      <c r="E33" s="20"/>
      <c r="F33" s="9"/>
      <c r="J33" s="2" t="s">
        <v>135</v>
      </c>
      <c r="K33" s="2" t="s">
        <v>262</v>
      </c>
      <c r="L33" s="9">
        <f t="shared" si="0"/>
        <v>70</v>
      </c>
      <c r="M33" s="9">
        <v>84</v>
      </c>
      <c r="O33" t="s">
        <v>277</v>
      </c>
      <c r="P33" t="s">
        <v>319</v>
      </c>
      <c r="Q33" s="30" t="s">
        <v>179</v>
      </c>
      <c r="R33" s="31">
        <v>452.864661654136</v>
      </c>
      <c r="S33" s="30" t="s">
        <v>219</v>
      </c>
    </row>
    <row r="34" spans="5:19" x14ac:dyDescent="0.3">
      <c r="E34" s="21"/>
      <c r="F34" s="9"/>
      <c r="J34" s="2" t="s">
        <v>136</v>
      </c>
      <c r="K34" s="2" t="s">
        <v>263</v>
      </c>
      <c r="L34" s="9">
        <f t="shared" si="0"/>
        <v>70</v>
      </c>
      <c r="M34" s="9">
        <v>84</v>
      </c>
      <c r="O34" t="s">
        <v>278</v>
      </c>
      <c r="P34" t="s">
        <v>320</v>
      </c>
      <c r="Q34" s="30" t="s">
        <v>8</v>
      </c>
      <c r="R34" s="31">
        <v>469.06766917293299</v>
      </c>
      <c r="S34" s="30" t="s">
        <v>220</v>
      </c>
    </row>
    <row r="35" spans="5:19" x14ac:dyDescent="0.3">
      <c r="E35" s="20"/>
      <c r="F35" s="9"/>
      <c r="J35" s="2" t="s">
        <v>19</v>
      </c>
      <c r="K35" s="2" t="s">
        <v>264</v>
      </c>
      <c r="L35" s="9">
        <f t="shared" si="0"/>
        <v>79.166666666666671</v>
      </c>
      <c r="M35" s="9">
        <v>95</v>
      </c>
      <c r="O35" t="s">
        <v>279</v>
      </c>
      <c r="P35" t="s">
        <v>321</v>
      </c>
      <c r="Q35" s="30" t="s">
        <v>180</v>
      </c>
      <c r="R35" s="31">
        <v>485.27067669172999</v>
      </c>
      <c r="S35" s="30" t="s">
        <v>221</v>
      </c>
    </row>
    <row r="36" spans="5:19" x14ac:dyDescent="0.3">
      <c r="E36" s="20"/>
      <c r="F36" s="9"/>
      <c r="J36" s="2" t="s">
        <v>137</v>
      </c>
      <c r="K36" s="2" t="s">
        <v>265</v>
      </c>
      <c r="L36" s="9">
        <f t="shared" si="0"/>
        <v>70</v>
      </c>
      <c r="M36" s="9">
        <v>84</v>
      </c>
      <c r="O36" t="s">
        <v>280</v>
      </c>
      <c r="P36" t="s">
        <v>322</v>
      </c>
      <c r="Q36" s="30" t="s">
        <v>149</v>
      </c>
      <c r="R36" s="31">
        <v>501.47368421052698</v>
      </c>
      <c r="S36" s="30" t="s">
        <v>222</v>
      </c>
    </row>
    <row r="37" spans="5:19" x14ac:dyDescent="0.3">
      <c r="E37" s="17"/>
      <c r="F37" s="9"/>
      <c r="J37" s="2" t="s">
        <v>138</v>
      </c>
      <c r="K37" s="2" t="s">
        <v>266</v>
      </c>
      <c r="L37" s="9">
        <f t="shared" si="0"/>
        <v>70</v>
      </c>
      <c r="M37" s="9">
        <v>84</v>
      </c>
      <c r="O37" t="s">
        <v>281</v>
      </c>
      <c r="P37" t="s">
        <v>323</v>
      </c>
      <c r="Q37" s="30" t="s">
        <v>181</v>
      </c>
      <c r="R37" s="31">
        <v>517.67669172932403</v>
      </c>
      <c r="S37" s="30" t="s">
        <v>223</v>
      </c>
    </row>
    <row r="38" spans="5:19" x14ac:dyDescent="0.3">
      <c r="E38" s="17"/>
      <c r="F38" s="9"/>
      <c r="O38" t="s">
        <v>282</v>
      </c>
      <c r="P38" t="s">
        <v>324</v>
      </c>
      <c r="Q38" s="30" t="s">
        <v>64</v>
      </c>
      <c r="R38" s="31">
        <v>533.87969924812103</v>
      </c>
      <c r="S38" s="30" t="s">
        <v>224</v>
      </c>
    </row>
    <row r="39" spans="5:19" x14ac:dyDescent="0.3">
      <c r="E39" s="17"/>
      <c r="F39" s="9"/>
      <c r="O39" t="s">
        <v>283</v>
      </c>
      <c r="P39" t="s">
        <v>325</v>
      </c>
      <c r="Q39" s="30" t="s">
        <v>182</v>
      </c>
      <c r="R39" s="31">
        <v>550.08270676691802</v>
      </c>
      <c r="S39" s="30" t="s">
        <v>225</v>
      </c>
    </row>
    <row r="40" spans="5:19" x14ac:dyDescent="0.3">
      <c r="E40" s="17"/>
      <c r="F40" s="9"/>
      <c r="O40" t="s">
        <v>284</v>
      </c>
      <c r="P40" t="s">
        <v>326</v>
      </c>
      <c r="Q40" s="30" t="s">
        <v>11</v>
      </c>
      <c r="R40" s="31">
        <v>566.28571428571502</v>
      </c>
      <c r="S40" s="30" t="s">
        <v>226</v>
      </c>
    </row>
    <row r="41" spans="5:19" x14ac:dyDescent="0.3">
      <c r="E41" s="17"/>
      <c r="F41" s="9"/>
      <c r="O41" t="s">
        <v>285</v>
      </c>
      <c r="P41" t="s">
        <v>327</v>
      </c>
      <c r="Q41" s="30" t="s">
        <v>183</v>
      </c>
      <c r="R41" s="31">
        <v>582.48872180451201</v>
      </c>
      <c r="S41" s="30" t="s">
        <v>227</v>
      </c>
    </row>
    <row r="42" spans="5:19" x14ac:dyDescent="0.3">
      <c r="E42" s="17"/>
      <c r="F42" s="9"/>
      <c r="O42" t="s">
        <v>286</v>
      </c>
      <c r="P42" t="s">
        <v>328</v>
      </c>
      <c r="Q42" s="30" t="s">
        <v>11</v>
      </c>
      <c r="R42" s="31">
        <v>598.691729323309</v>
      </c>
      <c r="S42" s="30" t="s">
        <v>228</v>
      </c>
    </row>
    <row r="43" spans="5:19" x14ac:dyDescent="0.3">
      <c r="E43" s="8"/>
      <c r="F43" s="9"/>
      <c r="O43" t="s">
        <v>287</v>
      </c>
      <c r="P43" t="s">
        <v>329</v>
      </c>
      <c r="Q43" s="30" t="s">
        <v>151</v>
      </c>
      <c r="R43" s="31">
        <v>614.894736842106</v>
      </c>
      <c r="S43" s="30" t="s">
        <v>229</v>
      </c>
    </row>
    <row r="44" spans="5:19" x14ac:dyDescent="0.3">
      <c r="E44" s="8"/>
      <c r="F44" s="9"/>
      <c r="Q44" s="30"/>
      <c r="R44" s="31"/>
    </row>
    <row r="45" spans="5:19" x14ac:dyDescent="0.3">
      <c r="E45" s="8"/>
      <c r="F45" s="9"/>
      <c r="Q45" s="30"/>
      <c r="R45" s="31"/>
    </row>
    <row r="46" spans="5:19" x14ac:dyDescent="0.3">
      <c r="E46" s="8"/>
      <c r="F46" s="9"/>
      <c r="Q46" s="30"/>
      <c r="R46" s="31"/>
    </row>
    <row r="47" spans="5:19" x14ac:dyDescent="0.3">
      <c r="E47" s="8"/>
      <c r="F47" s="9"/>
      <c r="Q47" s="30"/>
      <c r="R47" s="31"/>
    </row>
    <row r="48" spans="5:19" x14ac:dyDescent="0.3">
      <c r="E48" s="8"/>
      <c r="F48" s="9"/>
      <c r="Q48" s="30"/>
      <c r="R48" s="31"/>
    </row>
    <row r="49" spans="5:18" x14ac:dyDescent="0.3">
      <c r="E49" s="8"/>
      <c r="F49" s="9"/>
      <c r="Q49" s="30"/>
      <c r="R49" s="31"/>
    </row>
    <row r="50" spans="5:18" x14ac:dyDescent="0.3">
      <c r="E50" s="8"/>
      <c r="F50" s="9"/>
      <c r="Q50" s="30"/>
      <c r="R50" s="31"/>
    </row>
    <row r="51" spans="5:18" x14ac:dyDescent="0.3">
      <c r="E51" s="8"/>
      <c r="F51" s="9"/>
      <c r="Q51" s="30"/>
      <c r="R51" s="31"/>
    </row>
    <row r="52" spans="5:18" x14ac:dyDescent="0.3">
      <c r="E52" s="8"/>
      <c r="F52" s="9"/>
      <c r="Q52" s="30"/>
      <c r="R52" s="31"/>
    </row>
    <row r="53" spans="5:18" x14ac:dyDescent="0.3">
      <c r="F53" s="9"/>
      <c r="Q53" s="30"/>
      <c r="R53" s="31"/>
    </row>
    <row r="54" spans="5:18" x14ac:dyDescent="0.3">
      <c r="F54" s="9"/>
      <c r="Q54" s="30"/>
      <c r="R54" s="31"/>
    </row>
    <row r="55" spans="5:18" x14ac:dyDescent="0.3">
      <c r="F55" s="9"/>
      <c r="Q55" s="30"/>
      <c r="R55" s="31"/>
    </row>
    <row r="56" spans="5:18" x14ac:dyDescent="0.3">
      <c r="F56" s="9"/>
      <c r="Q56" s="30"/>
      <c r="R56" s="31"/>
    </row>
    <row r="57" spans="5:18" x14ac:dyDescent="0.3">
      <c r="Q57" s="30"/>
      <c r="R57" s="31"/>
    </row>
    <row r="58" spans="5:18" x14ac:dyDescent="0.3">
      <c r="Q58" s="30"/>
      <c r="R58" s="31"/>
    </row>
    <row r="59" spans="5:18" x14ac:dyDescent="0.3">
      <c r="Q59" s="30"/>
      <c r="R59" s="31"/>
    </row>
    <row r="60" spans="5:18" x14ac:dyDescent="0.3">
      <c r="Q60" s="30"/>
      <c r="R60" s="31"/>
    </row>
    <row r="61" spans="5:18" x14ac:dyDescent="0.3">
      <c r="Q61" s="30"/>
      <c r="R61" s="31"/>
    </row>
    <row r="62" spans="5:18" x14ac:dyDescent="0.3">
      <c r="Q62" s="30"/>
      <c r="R62" s="31"/>
    </row>
    <row r="63" spans="5:18" x14ac:dyDescent="0.3">
      <c r="Q63" s="30"/>
      <c r="R63" s="31"/>
    </row>
    <row r="64" spans="5:18" x14ac:dyDescent="0.3">
      <c r="Q64" s="30"/>
      <c r="R64" s="31"/>
    </row>
    <row r="65" spans="17:18" x14ac:dyDescent="0.3">
      <c r="Q65" s="30"/>
      <c r="R65" s="31"/>
    </row>
    <row r="66" spans="17:18" x14ac:dyDescent="0.3">
      <c r="Q66" s="30"/>
      <c r="R66" s="31"/>
    </row>
    <row r="67" spans="17:18" x14ac:dyDescent="0.3">
      <c r="Q67" s="30"/>
      <c r="R67" s="31"/>
    </row>
    <row r="68" spans="17:18" x14ac:dyDescent="0.3">
      <c r="Q68" s="30"/>
      <c r="R68" s="31"/>
    </row>
    <row r="69" spans="17:18" x14ac:dyDescent="0.3">
      <c r="Q69" s="30"/>
      <c r="R69" s="31"/>
    </row>
    <row r="70" spans="17:18" x14ac:dyDescent="0.3">
      <c r="Q70" s="30"/>
      <c r="R70" s="31"/>
    </row>
    <row r="71" spans="17:18" x14ac:dyDescent="0.3">
      <c r="Q71" s="30"/>
      <c r="R71" s="31"/>
    </row>
    <row r="72" spans="17:18" x14ac:dyDescent="0.3">
      <c r="Q72" s="30"/>
      <c r="R72" s="31"/>
    </row>
    <row r="73" spans="17:18" x14ac:dyDescent="0.3">
      <c r="Q73" s="30"/>
      <c r="R73" s="31"/>
    </row>
    <row r="74" spans="17:18" x14ac:dyDescent="0.3">
      <c r="Q74" s="30"/>
      <c r="R74" s="31"/>
    </row>
    <row r="75" spans="17:18" x14ac:dyDescent="0.3">
      <c r="Q75" s="30"/>
      <c r="R75" s="31"/>
    </row>
    <row r="76" spans="17:18" x14ac:dyDescent="0.3">
      <c r="Q76" s="30"/>
      <c r="R76" s="31"/>
    </row>
    <row r="77" spans="17:18" x14ac:dyDescent="0.3">
      <c r="Q77" s="30"/>
      <c r="R77" s="31"/>
    </row>
    <row r="78" spans="17:18" x14ac:dyDescent="0.3">
      <c r="Q78" s="30"/>
      <c r="R78" s="31"/>
    </row>
    <row r="79" spans="17:18" x14ac:dyDescent="0.3">
      <c r="Q79" s="30"/>
      <c r="R79" s="31"/>
    </row>
    <row r="80" spans="17:18" x14ac:dyDescent="0.3">
      <c r="Q80" s="30"/>
      <c r="R80" s="31"/>
    </row>
    <row r="81" spans="17:18" x14ac:dyDescent="0.3">
      <c r="Q81" s="30"/>
      <c r="R81" s="31"/>
    </row>
    <row r="82" spans="17:18" x14ac:dyDescent="0.3">
      <c r="Q82" s="30"/>
      <c r="R82" s="31"/>
    </row>
    <row r="83" spans="17:18" x14ac:dyDescent="0.3">
      <c r="Q83" s="30"/>
      <c r="R83" s="31"/>
    </row>
    <row r="84" spans="17:18" x14ac:dyDescent="0.3">
      <c r="Q84" s="30"/>
      <c r="R84" s="31"/>
    </row>
    <row r="85" spans="17:18" x14ac:dyDescent="0.3">
      <c r="Q85" s="30"/>
      <c r="R85" s="31"/>
    </row>
    <row r="86" spans="17:18" x14ac:dyDescent="0.3">
      <c r="Q86" s="30"/>
      <c r="R86" s="31"/>
    </row>
    <row r="87" spans="17:18" x14ac:dyDescent="0.3">
      <c r="Q87" s="30"/>
      <c r="R87" s="31"/>
    </row>
    <row r="88" spans="17:18" x14ac:dyDescent="0.3">
      <c r="Q88" s="30"/>
      <c r="R88" s="31"/>
    </row>
    <row r="89" spans="17:18" x14ac:dyDescent="0.3">
      <c r="Q89" s="30"/>
      <c r="R89" s="31"/>
    </row>
    <row r="90" spans="17:18" x14ac:dyDescent="0.3">
      <c r="Q90" s="30"/>
      <c r="R90" s="31"/>
    </row>
    <row r="91" spans="17:18" x14ac:dyDescent="0.3">
      <c r="Q91" s="30"/>
      <c r="R91" s="31"/>
    </row>
    <row r="92" spans="17:18" x14ac:dyDescent="0.3">
      <c r="Q92" s="30"/>
      <c r="R92" s="31"/>
    </row>
    <row r="93" spans="17:18" x14ac:dyDescent="0.3">
      <c r="Q93" s="30"/>
      <c r="R93" s="31"/>
    </row>
    <row r="94" spans="17:18" x14ac:dyDescent="0.3">
      <c r="Q94" s="30"/>
      <c r="R94" s="31"/>
    </row>
    <row r="95" spans="17:18" x14ac:dyDescent="0.3">
      <c r="Q95" s="30"/>
      <c r="R95" s="31"/>
    </row>
    <row r="96" spans="17:18" x14ac:dyDescent="0.3">
      <c r="Q96" s="30"/>
      <c r="R96" s="31"/>
    </row>
    <row r="97" spans="17:18" x14ac:dyDescent="0.3">
      <c r="Q97" s="30"/>
      <c r="R97" s="31"/>
    </row>
    <row r="98" spans="17:18" x14ac:dyDescent="0.3">
      <c r="Q98" s="30"/>
      <c r="R98" s="31"/>
    </row>
    <row r="99" spans="17:18" x14ac:dyDescent="0.3">
      <c r="Q99" s="30"/>
      <c r="R99" s="31"/>
    </row>
    <row r="100" spans="17:18" x14ac:dyDescent="0.3">
      <c r="Q100" s="30"/>
      <c r="R100" s="31"/>
    </row>
    <row r="101" spans="17:18" x14ac:dyDescent="0.3">
      <c r="Q101" s="30"/>
      <c r="R101" s="31"/>
    </row>
    <row r="102" spans="17:18" x14ac:dyDescent="0.3">
      <c r="Q102" s="30"/>
      <c r="R102" s="31"/>
    </row>
    <row r="103" spans="17:18" x14ac:dyDescent="0.3">
      <c r="Q103" s="30"/>
      <c r="R103" s="31"/>
    </row>
    <row r="104" spans="17:18" x14ac:dyDescent="0.3">
      <c r="Q104" s="30"/>
      <c r="R104" s="31"/>
    </row>
    <row r="105" spans="17:18" x14ac:dyDescent="0.3">
      <c r="Q105" s="30"/>
      <c r="R105" s="31"/>
    </row>
    <row r="106" spans="17:18" x14ac:dyDescent="0.3">
      <c r="Q106" s="30"/>
      <c r="R106" s="31"/>
    </row>
    <row r="107" spans="17:18" x14ac:dyDescent="0.3">
      <c r="Q107" s="30"/>
      <c r="R107" s="31"/>
    </row>
    <row r="108" spans="17:18" x14ac:dyDescent="0.3">
      <c r="Q108" s="30"/>
      <c r="R108" s="31"/>
    </row>
    <row r="109" spans="17:18" x14ac:dyDescent="0.3">
      <c r="Q109" s="30"/>
      <c r="R109" s="31"/>
    </row>
    <row r="110" spans="17:18" x14ac:dyDescent="0.3">
      <c r="Q110" s="30"/>
      <c r="R110" s="31"/>
    </row>
    <row r="111" spans="17:18" x14ac:dyDescent="0.3">
      <c r="Q111" s="30"/>
      <c r="R111" s="31"/>
    </row>
    <row r="112" spans="17:18" x14ac:dyDescent="0.3">
      <c r="Q112" s="30"/>
      <c r="R112" s="31"/>
    </row>
    <row r="113" spans="17:18" x14ac:dyDescent="0.3">
      <c r="Q113" s="30"/>
      <c r="R113" s="31"/>
    </row>
    <row r="114" spans="17:18" x14ac:dyDescent="0.3">
      <c r="Q114" s="30"/>
      <c r="R114" s="31"/>
    </row>
    <row r="115" spans="17:18" x14ac:dyDescent="0.3">
      <c r="Q115" s="30"/>
      <c r="R115" s="31"/>
    </row>
    <row r="116" spans="17:18" x14ac:dyDescent="0.3">
      <c r="Q116" s="30"/>
      <c r="R116" s="31"/>
    </row>
    <row r="117" spans="17:18" x14ac:dyDescent="0.3">
      <c r="Q117" s="30"/>
      <c r="R117" s="31"/>
    </row>
    <row r="118" spans="17:18" x14ac:dyDescent="0.3">
      <c r="Q118" s="30"/>
      <c r="R118" s="31"/>
    </row>
    <row r="119" spans="17:18" x14ac:dyDescent="0.3">
      <c r="Q119" s="30"/>
      <c r="R119" s="31"/>
    </row>
    <row r="120" spans="17:18" x14ac:dyDescent="0.3">
      <c r="Q120" s="30"/>
      <c r="R120" s="31"/>
    </row>
    <row r="121" spans="17:18" x14ac:dyDescent="0.3">
      <c r="Q121" s="30"/>
      <c r="R121" s="31"/>
    </row>
    <row r="122" spans="17:18" x14ac:dyDescent="0.3">
      <c r="Q122" s="30"/>
      <c r="R122" s="31"/>
    </row>
    <row r="123" spans="17:18" x14ac:dyDescent="0.3">
      <c r="Q123" s="30"/>
      <c r="R123" s="31"/>
    </row>
    <row r="124" spans="17:18" x14ac:dyDescent="0.3">
      <c r="Q124" s="30"/>
      <c r="R124" s="31"/>
    </row>
    <row r="125" spans="17:18" x14ac:dyDescent="0.3">
      <c r="Q125" s="30"/>
      <c r="R125" s="31"/>
    </row>
    <row r="126" spans="17:18" x14ac:dyDescent="0.3">
      <c r="Q126" s="30"/>
      <c r="R126" s="31"/>
    </row>
    <row r="127" spans="17:18" x14ac:dyDescent="0.3">
      <c r="Q127" s="30"/>
      <c r="R127" s="31"/>
    </row>
    <row r="128" spans="17:18" x14ac:dyDescent="0.3">
      <c r="Q128" s="30"/>
      <c r="R128" s="31"/>
    </row>
    <row r="129" spans="17:18" x14ac:dyDescent="0.3">
      <c r="Q129" s="30"/>
      <c r="R129" s="31"/>
    </row>
    <row r="130" spans="17:18" x14ac:dyDescent="0.3">
      <c r="Q130" s="30"/>
      <c r="R130" s="31"/>
    </row>
    <row r="131" spans="17:18" x14ac:dyDescent="0.3">
      <c r="Q131" s="30"/>
      <c r="R131" s="31"/>
    </row>
    <row r="132" spans="17:18" x14ac:dyDescent="0.3">
      <c r="Q132" s="30"/>
      <c r="R132" s="31"/>
    </row>
    <row r="133" spans="17:18" x14ac:dyDescent="0.3">
      <c r="Q133" s="30"/>
      <c r="R133" s="31"/>
    </row>
    <row r="134" spans="17:18" x14ac:dyDescent="0.3">
      <c r="Q134" s="30"/>
      <c r="R134" s="31"/>
    </row>
    <row r="135" spans="17:18" x14ac:dyDescent="0.3">
      <c r="Q135" s="30"/>
      <c r="R135" s="31"/>
    </row>
    <row r="136" spans="17:18" x14ac:dyDescent="0.3">
      <c r="Q136" s="30"/>
      <c r="R136" s="31"/>
    </row>
    <row r="137" spans="17:18" x14ac:dyDescent="0.3">
      <c r="Q137" s="30"/>
      <c r="R137" s="31"/>
    </row>
    <row r="138" spans="17:18" x14ac:dyDescent="0.3">
      <c r="Q138" s="30"/>
      <c r="R138" s="31"/>
    </row>
    <row r="139" spans="17:18" x14ac:dyDescent="0.3">
      <c r="Q139" s="30"/>
      <c r="R139" s="31"/>
    </row>
    <row r="140" spans="17:18" x14ac:dyDescent="0.3">
      <c r="Q140" s="30"/>
      <c r="R140" s="31"/>
    </row>
    <row r="141" spans="17:18" x14ac:dyDescent="0.3">
      <c r="Q141" s="30"/>
      <c r="R141" s="31"/>
    </row>
    <row r="142" spans="17:18" x14ac:dyDescent="0.3">
      <c r="Q142" s="30"/>
      <c r="R142" s="31"/>
    </row>
    <row r="143" spans="17:18" x14ac:dyDescent="0.3">
      <c r="Q143" s="30"/>
      <c r="R143" s="31"/>
    </row>
    <row r="144" spans="17:18" x14ac:dyDescent="0.3">
      <c r="Q144" s="30"/>
      <c r="R144" s="31"/>
    </row>
    <row r="145" spans="17:18" x14ac:dyDescent="0.3">
      <c r="Q145" s="30"/>
      <c r="R145" s="31"/>
    </row>
    <row r="146" spans="17:18" x14ac:dyDescent="0.3">
      <c r="Q146" s="30"/>
      <c r="R146" s="31"/>
    </row>
    <row r="147" spans="17:18" x14ac:dyDescent="0.3">
      <c r="Q147" s="30"/>
      <c r="R147" s="31"/>
    </row>
    <row r="148" spans="17:18" x14ac:dyDescent="0.3">
      <c r="Q148" s="30"/>
      <c r="R148" s="31"/>
    </row>
    <row r="149" spans="17:18" x14ac:dyDescent="0.3">
      <c r="Q149" s="30"/>
      <c r="R149" s="31"/>
    </row>
    <row r="150" spans="17:18" x14ac:dyDescent="0.3">
      <c r="Q150" s="30"/>
      <c r="R150" s="31"/>
    </row>
    <row r="151" spans="17:18" x14ac:dyDescent="0.3">
      <c r="Q151" s="30"/>
      <c r="R151" s="31"/>
    </row>
    <row r="152" spans="17:18" x14ac:dyDescent="0.3">
      <c r="Q152" s="30"/>
      <c r="R152" s="31"/>
    </row>
    <row r="153" spans="17:18" x14ac:dyDescent="0.3">
      <c r="Q153" s="30"/>
      <c r="R153" s="31"/>
    </row>
    <row r="154" spans="17:18" x14ac:dyDescent="0.3">
      <c r="Q154" s="30"/>
      <c r="R154" s="31"/>
    </row>
    <row r="155" spans="17:18" x14ac:dyDescent="0.3">
      <c r="Q155" s="30"/>
      <c r="R155" s="31"/>
    </row>
    <row r="156" spans="17:18" x14ac:dyDescent="0.3">
      <c r="Q156" s="30"/>
      <c r="R156" s="31"/>
    </row>
    <row r="157" spans="17:18" x14ac:dyDescent="0.3">
      <c r="Q157" s="30"/>
      <c r="R157" s="31"/>
    </row>
    <row r="158" spans="17:18" x14ac:dyDescent="0.3">
      <c r="Q158" s="30"/>
      <c r="R158" s="31"/>
    </row>
    <row r="159" spans="17:18" x14ac:dyDescent="0.3">
      <c r="Q159" s="30"/>
      <c r="R159" s="31"/>
    </row>
    <row r="160" spans="17:18" x14ac:dyDescent="0.3">
      <c r="Q160" s="30"/>
      <c r="R160" s="31"/>
    </row>
    <row r="161" spans="17:18" x14ac:dyDescent="0.3">
      <c r="Q161" s="30"/>
      <c r="R161" s="31"/>
    </row>
    <row r="162" spans="17:18" x14ac:dyDescent="0.3">
      <c r="Q162" s="30"/>
      <c r="R162" s="31"/>
    </row>
    <row r="163" spans="17:18" x14ac:dyDescent="0.3">
      <c r="Q163" s="30"/>
      <c r="R163" s="31"/>
    </row>
    <row r="164" spans="17:18" x14ac:dyDescent="0.3">
      <c r="Q164" s="30"/>
      <c r="R164" s="31"/>
    </row>
    <row r="165" spans="17:18" x14ac:dyDescent="0.3">
      <c r="Q165" s="30"/>
      <c r="R165" s="31"/>
    </row>
    <row r="166" spans="17:18" x14ac:dyDescent="0.3">
      <c r="Q166" s="30"/>
      <c r="R166" s="31"/>
    </row>
    <row r="167" spans="17:18" x14ac:dyDescent="0.3">
      <c r="Q167" s="30"/>
      <c r="R167" s="31"/>
    </row>
    <row r="168" spans="17:18" x14ac:dyDescent="0.3">
      <c r="Q168" s="30"/>
      <c r="R168" s="31"/>
    </row>
    <row r="169" spans="17:18" x14ac:dyDescent="0.3">
      <c r="Q169" s="30"/>
      <c r="R169" s="31"/>
    </row>
    <row r="170" spans="17:18" x14ac:dyDescent="0.3">
      <c r="Q170" s="30"/>
      <c r="R170" s="31"/>
    </row>
    <row r="171" spans="17:18" x14ac:dyDescent="0.3">
      <c r="Q171" s="30"/>
      <c r="R171" s="31"/>
    </row>
    <row r="172" spans="17:18" x14ac:dyDescent="0.3">
      <c r="Q172" s="30"/>
      <c r="R172" s="31"/>
    </row>
    <row r="173" spans="17:18" x14ac:dyDescent="0.3">
      <c r="Q173" s="30"/>
      <c r="R173" s="31"/>
    </row>
    <row r="174" spans="17:18" x14ac:dyDescent="0.3">
      <c r="Q174" s="30"/>
      <c r="R174" s="31"/>
    </row>
    <row r="175" spans="17:18" x14ac:dyDescent="0.3">
      <c r="Q175" s="30"/>
      <c r="R175" s="31"/>
    </row>
    <row r="176" spans="17:18" x14ac:dyDescent="0.3">
      <c r="Q176" s="30"/>
      <c r="R176" s="31"/>
    </row>
    <row r="177" spans="17:18" x14ac:dyDescent="0.3">
      <c r="Q177" s="30"/>
      <c r="R177" s="31"/>
    </row>
    <row r="178" spans="17:18" x14ac:dyDescent="0.3">
      <c r="Q178" s="30"/>
      <c r="R178" s="31"/>
    </row>
    <row r="179" spans="17:18" x14ac:dyDescent="0.3">
      <c r="Q179" s="30"/>
      <c r="R179" s="31"/>
    </row>
    <row r="180" spans="17:18" x14ac:dyDescent="0.3">
      <c r="Q180" s="30"/>
      <c r="R180" s="31"/>
    </row>
    <row r="181" spans="17:18" x14ac:dyDescent="0.3">
      <c r="Q181" s="30"/>
      <c r="R181" s="31"/>
    </row>
    <row r="182" spans="17:18" x14ac:dyDescent="0.3">
      <c r="Q182" s="30"/>
      <c r="R182" s="31"/>
    </row>
    <row r="183" spans="17:18" x14ac:dyDescent="0.3">
      <c r="Q183" s="30"/>
      <c r="R183" s="31"/>
    </row>
    <row r="184" spans="17:18" x14ac:dyDescent="0.3">
      <c r="Q184" s="30"/>
      <c r="R184" s="31"/>
    </row>
    <row r="185" spans="17:18" x14ac:dyDescent="0.3">
      <c r="Q185" s="30"/>
      <c r="R185" s="31"/>
    </row>
    <row r="186" spans="17:18" x14ac:dyDescent="0.3">
      <c r="Q186" s="30"/>
      <c r="R186" s="31"/>
    </row>
    <row r="187" spans="17:18" x14ac:dyDescent="0.3">
      <c r="Q187" s="30"/>
      <c r="R187" s="31"/>
    </row>
    <row r="188" spans="17:18" x14ac:dyDescent="0.3">
      <c r="Q188" s="30"/>
      <c r="R188" s="31"/>
    </row>
    <row r="189" spans="17:18" x14ac:dyDescent="0.3">
      <c r="Q189" s="30"/>
      <c r="R189" s="31"/>
    </row>
    <row r="190" spans="17:18" x14ac:dyDescent="0.3">
      <c r="Q190" s="30"/>
      <c r="R190" s="31"/>
    </row>
    <row r="191" spans="17:18" x14ac:dyDescent="0.3">
      <c r="Q191" s="30"/>
      <c r="R191" s="31"/>
    </row>
    <row r="192" spans="17:18" x14ac:dyDescent="0.3">
      <c r="Q192" s="30"/>
      <c r="R192" s="31"/>
    </row>
    <row r="193" spans="17:18" x14ac:dyDescent="0.3">
      <c r="Q193" s="30"/>
      <c r="R193" s="31"/>
    </row>
    <row r="194" spans="17:18" x14ac:dyDescent="0.3">
      <c r="Q194" s="30"/>
      <c r="R194" s="31"/>
    </row>
    <row r="195" spans="17:18" x14ac:dyDescent="0.3">
      <c r="Q195" s="30"/>
      <c r="R195" s="31"/>
    </row>
    <row r="196" spans="17:18" x14ac:dyDescent="0.3">
      <c r="Q196" s="30"/>
      <c r="R196" s="31"/>
    </row>
    <row r="197" spans="17:18" x14ac:dyDescent="0.3">
      <c r="Q197" s="30"/>
      <c r="R197" s="31"/>
    </row>
    <row r="198" spans="17:18" x14ac:dyDescent="0.3">
      <c r="Q198" s="30"/>
      <c r="R198" s="31"/>
    </row>
    <row r="199" spans="17:18" x14ac:dyDescent="0.3">
      <c r="Q199" s="30"/>
      <c r="R199" s="31"/>
    </row>
    <row r="200" spans="17:18" x14ac:dyDescent="0.3">
      <c r="Q200" s="30"/>
      <c r="R200" s="31"/>
    </row>
    <row r="201" spans="17:18" x14ac:dyDescent="0.3">
      <c r="Q201" s="30"/>
      <c r="R201" s="31"/>
    </row>
    <row r="202" spans="17:18" x14ac:dyDescent="0.3">
      <c r="Q202" s="30"/>
      <c r="R202" s="31"/>
    </row>
    <row r="203" spans="17:18" x14ac:dyDescent="0.3">
      <c r="Q203" s="30"/>
      <c r="R203" s="31"/>
    </row>
    <row r="204" spans="17:18" x14ac:dyDescent="0.3">
      <c r="Q204" s="30"/>
      <c r="R204" s="31"/>
    </row>
    <row r="205" spans="17:18" x14ac:dyDescent="0.3">
      <c r="Q205" s="30"/>
      <c r="R205" s="31"/>
    </row>
    <row r="206" spans="17:18" x14ac:dyDescent="0.3">
      <c r="Q206" s="30"/>
      <c r="R206" s="31"/>
    </row>
    <row r="207" spans="17:18" x14ac:dyDescent="0.3">
      <c r="Q207" s="30"/>
      <c r="R207" s="31"/>
    </row>
    <row r="208" spans="17:18" x14ac:dyDescent="0.3">
      <c r="Q208" s="30"/>
      <c r="R208" s="31"/>
    </row>
    <row r="209" spans="17:18" x14ac:dyDescent="0.3">
      <c r="Q209" s="30"/>
      <c r="R209" s="31"/>
    </row>
    <row r="210" spans="17:18" x14ac:dyDescent="0.3">
      <c r="Q210" s="30"/>
      <c r="R210" s="31"/>
    </row>
    <row r="211" spans="17:18" x14ac:dyDescent="0.3">
      <c r="Q211" s="30"/>
      <c r="R211" s="31"/>
    </row>
    <row r="212" spans="17:18" x14ac:dyDescent="0.3">
      <c r="Q212" s="30"/>
      <c r="R212" s="31"/>
    </row>
    <row r="213" spans="17:18" x14ac:dyDescent="0.3">
      <c r="Q213" s="30"/>
      <c r="R213" s="31"/>
    </row>
    <row r="214" spans="17:18" x14ac:dyDescent="0.3">
      <c r="Q214" s="30"/>
      <c r="R214" s="31"/>
    </row>
    <row r="215" spans="17:18" x14ac:dyDescent="0.3">
      <c r="Q215" s="30"/>
      <c r="R215" s="31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29"/>
  <sheetViews>
    <sheetView zoomScaleNormal="100" workbookViewId="0">
      <pane ySplit="1" topLeftCell="A2" activePane="bottomLeft" state="frozen"/>
      <selection pane="bottomLeft"/>
    </sheetView>
  </sheetViews>
  <sheetFormatPr baseColWidth="10" defaultColWidth="9.109375" defaultRowHeight="14.4" x14ac:dyDescent="0.3"/>
  <cols>
    <col min="1" max="1" width="26" style="2" customWidth="1"/>
    <col min="2" max="2" width="36.44140625" style="24" customWidth="1"/>
    <col min="3" max="3" width="43.5546875" style="2" bestFit="1" customWidth="1"/>
    <col min="4" max="4" width="11.5546875" style="34" customWidth="1"/>
    <col min="5" max="5" width="14.6640625" style="5" customWidth="1"/>
    <col min="6" max="6" width="9.109375" style="2"/>
    <col min="7" max="7" width="4.88671875" style="2" customWidth="1"/>
    <col min="8" max="8" width="43.5546875" style="2" bestFit="1" customWidth="1"/>
    <col min="9" max="16384" width="9.109375" style="2"/>
  </cols>
  <sheetData>
    <row r="1" spans="1:11" s="1" customFormat="1" x14ac:dyDescent="0.3">
      <c r="A1" s="3" t="s">
        <v>15</v>
      </c>
      <c r="B1" s="23" t="s">
        <v>0</v>
      </c>
      <c r="C1" s="3" t="s">
        <v>1</v>
      </c>
      <c r="D1" s="3" t="s">
        <v>230</v>
      </c>
      <c r="E1" s="28" t="s">
        <v>6</v>
      </c>
      <c r="G1" s="3"/>
      <c r="H1" s="3"/>
      <c r="I1" s="3"/>
      <c r="J1" s="3"/>
      <c r="K1" s="3"/>
    </row>
    <row r="2" spans="1:11" x14ac:dyDescent="0.3">
      <c r="A2" s="4" t="s">
        <v>16</v>
      </c>
      <c r="B2" s="26" t="s">
        <v>17</v>
      </c>
      <c r="C2" s="4" t="s">
        <v>150</v>
      </c>
      <c r="D2" s="33" t="str">
        <f>VLOOKUP(Tableau8[[#This Row],[DETAIL]],Tableau9[#All],5)</f>
        <v>ART-019</v>
      </c>
      <c r="E2" s="29">
        <v>84</v>
      </c>
      <c r="G2" s="4"/>
      <c r="H2" s="4"/>
      <c r="I2" s="4"/>
      <c r="J2" s="4"/>
      <c r="K2" s="4"/>
    </row>
    <row r="3" spans="1:11" x14ac:dyDescent="0.3">
      <c r="A3" s="4" t="s">
        <v>16</v>
      </c>
      <c r="B3" s="26" t="s">
        <v>17</v>
      </c>
      <c r="C3" s="4" t="s">
        <v>145</v>
      </c>
      <c r="D3" s="33" t="str">
        <f>VLOOKUP(Tableau8[[#This Row],[DETAIL]],Tableau9[#All],5)</f>
        <v>ART-003</v>
      </c>
      <c r="E3" s="29">
        <v>84</v>
      </c>
      <c r="G3" s="4"/>
      <c r="H3" s="4"/>
      <c r="I3" s="4"/>
      <c r="J3" s="4"/>
      <c r="K3" s="4"/>
    </row>
    <row r="4" spans="1:11" x14ac:dyDescent="0.3">
      <c r="A4" s="4" t="s">
        <v>16</v>
      </c>
      <c r="B4" s="26" t="s">
        <v>17</v>
      </c>
      <c r="C4" s="4" t="s">
        <v>3</v>
      </c>
      <c r="D4" s="33" t="str">
        <f>VLOOKUP(Tableau8[[#This Row],[DETAIL]],Tableau9[#All],5)</f>
        <v>ART-011</v>
      </c>
      <c r="E4" s="29">
        <v>84</v>
      </c>
      <c r="G4" s="4"/>
      <c r="H4" s="4"/>
      <c r="I4" s="4"/>
      <c r="J4" s="4"/>
      <c r="K4" s="4"/>
    </row>
    <row r="5" spans="1:11" x14ac:dyDescent="0.3">
      <c r="A5" s="4" t="s">
        <v>16</v>
      </c>
      <c r="B5" s="26" t="s">
        <v>17</v>
      </c>
      <c r="C5" s="4" t="s">
        <v>4</v>
      </c>
      <c r="D5" s="33" t="str">
        <f>VLOOKUP(Tableau8[[#This Row],[DETAIL]],Tableau9[#All],5)</f>
        <v>ART-002</v>
      </c>
      <c r="E5" s="29">
        <v>84</v>
      </c>
      <c r="G5" s="4"/>
      <c r="H5" s="4"/>
      <c r="I5" s="4"/>
      <c r="J5" s="4"/>
      <c r="K5" s="4"/>
    </row>
    <row r="6" spans="1:11" x14ac:dyDescent="0.3">
      <c r="A6" s="4" t="s">
        <v>16</v>
      </c>
      <c r="B6" s="26" t="s">
        <v>17</v>
      </c>
      <c r="C6" s="4" t="s">
        <v>159</v>
      </c>
      <c r="D6" s="33" t="str">
        <f>VLOOKUP(Tableau8[[#This Row],[DETAIL]],Tableau9[#All],5)</f>
        <v>ART-015</v>
      </c>
      <c r="E6" s="29">
        <v>84</v>
      </c>
      <c r="G6" s="4"/>
      <c r="H6" s="4"/>
      <c r="I6" s="4"/>
      <c r="J6" s="4"/>
      <c r="K6" s="4"/>
    </row>
    <row r="7" spans="1:11" x14ac:dyDescent="0.3">
      <c r="A7" s="4" t="s">
        <v>16</v>
      </c>
      <c r="B7" s="26" t="s">
        <v>17</v>
      </c>
      <c r="C7" s="4" t="s">
        <v>9</v>
      </c>
      <c r="D7" s="33" t="str">
        <f>VLOOKUP(Tableau8[[#This Row],[DETAIL]],Tableau9[#All],5)</f>
        <v>ART-006</v>
      </c>
      <c r="E7" s="29">
        <v>84</v>
      </c>
      <c r="G7" s="4"/>
      <c r="H7" s="4"/>
      <c r="I7" s="4"/>
      <c r="J7" s="4"/>
      <c r="K7" s="4"/>
    </row>
    <row r="8" spans="1:11" x14ac:dyDescent="0.3">
      <c r="A8" s="4" t="s">
        <v>16</v>
      </c>
      <c r="B8" s="26" t="s">
        <v>17</v>
      </c>
      <c r="C8" s="4" t="s">
        <v>157</v>
      </c>
      <c r="D8" s="33" t="str">
        <f>VLOOKUP(Tableau8[[#This Row],[DETAIL]],Tableau9[#All],5)</f>
        <v>ART-015</v>
      </c>
      <c r="E8" s="29">
        <v>84</v>
      </c>
      <c r="H8" s="4"/>
    </row>
    <row r="9" spans="1:11" x14ac:dyDescent="0.3">
      <c r="A9" s="4" t="s">
        <v>16</v>
      </c>
      <c r="B9" s="26" t="s">
        <v>17</v>
      </c>
      <c r="C9" s="4" t="s">
        <v>14</v>
      </c>
      <c r="D9" s="33" t="str">
        <f>VLOOKUP(Tableau8[[#This Row],[DETAIL]],Tableau9[#All],5)</f>
        <v>ART-004</v>
      </c>
      <c r="E9" s="29">
        <v>84</v>
      </c>
      <c r="H9" s="4"/>
    </row>
    <row r="10" spans="1:11" x14ac:dyDescent="0.3">
      <c r="A10" s="4" t="s">
        <v>16</v>
      </c>
      <c r="B10" s="26" t="s">
        <v>10</v>
      </c>
      <c r="C10" s="4" t="s">
        <v>11</v>
      </c>
      <c r="D10" s="33" t="str">
        <f>VLOOKUP(Tableau8[[#This Row],[DETAIL]],Tableau9[#All],5)</f>
        <v>ART-019</v>
      </c>
      <c r="E10" s="29">
        <v>84</v>
      </c>
      <c r="H10" s="4"/>
    </row>
    <row r="11" spans="1:11" x14ac:dyDescent="0.3">
      <c r="A11" s="4" t="s">
        <v>16</v>
      </c>
      <c r="B11" s="26" t="s">
        <v>10</v>
      </c>
      <c r="C11" s="4" t="s">
        <v>162</v>
      </c>
      <c r="D11" s="33" t="str">
        <f>VLOOKUP(Tableau8[[#This Row],[DETAIL]],Tableau9[#All],5)</f>
        <v>ART-003</v>
      </c>
      <c r="E11" s="29">
        <v>84</v>
      </c>
      <c r="H11" s="4"/>
    </row>
    <row r="12" spans="1:11" x14ac:dyDescent="0.3">
      <c r="A12" s="4" t="s">
        <v>16</v>
      </c>
      <c r="B12" s="26" t="s">
        <v>10</v>
      </c>
      <c r="C12" s="4" t="s">
        <v>163</v>
      </c>
      <c r="D12" s="33" t="str">
        <f>VLOOKUP(Tableau8[[#This Row],[DETAIL]],Tableau9[#All],5)</f>
        <v>ART-011</v>
      </c>
      <c r="E12" s="29">
        <v>84</v>
      </c>
      <c r="H12" s="4"/>
    </row>
    <row r="13" spans="1:11" x14ac:dyDescent="0.3">
      <c r="A13" s="4" t="s">
        <v>16</v>
      </c>
      <c r="B13" s="26" t="s">
        <v>10</v>
      </c>
      <c r="C13" s="4" t="s">
        <v>164</v>
      </c>
      <c r="D13" s="33" t="str">
        <f>VLOOKUP(Tableau8[[#This Row],[DETAIL]],Tableau9[#All],5)</f>
        <v>ART-002</v>
      </c>
      <c r="E13" s="29">
        <v>84</v>
      </c>
      <c r="H13" s="4"/>
    </row>
    <row r="14" spans="1:11" x14ac:dyDescent="0.3">
      <c r="A14" s="4" t="s">
        <v>16</v>
      </c>
      <c r="B14" s="26" t="s">
        <v>10</v>
      </c>
      <c r="C14" s="4" t="s">
        <v>159</v>
      </c>
      <c r="D14" s="33" t="str">
        <f>VLOOKUP(Tableau8[[#This Row],[DETAIL]],Tableau9[#All],5)</f>
        <v>ART-015</v>
      </c>
      <c r="E14" s="29">
        <v>84</v>
      </c>
      <c r="H14" s="4"/>
    </row>
    <row r="15" spans="1:11" x14ac:dyDescent="0.3">
      <c r="A15" s="4" t="s">
        <v>16</v>
      </c>
      <c r="B15" s="26" t="s">
        <v>10</v>
      </c>
      <c r="C15" s="4" t="s">
        <v>165</v>
      </c>
      <c r="D15" s="33" t="str">
        <f>VLOOKUP(Tableau8[[#This Row],[DETAIL]],Tableau9[#All],5)</f>
        <v>ART-006</v>
      </c>
      <c r="E15" s="29">
        <v>84</v>
      </c>
      <c r="H15" s="4"/>
    </row>
    <row r="16" spans="1:11" x14ac:dyDescent="0.3">
      <c r="A16" s="4" t="s">
        <v>16</v>
      </c>
      <c r="B16" s="26" t="s">
        <v>10</v>
      </c>
      <c r="C16" s="4" t="s">
        <v>166</v>
      </c>
      <c r="D16" s="33" t="str">
        <f>VLOOKUP(Tableau8[[#This Row],[DETAIL]],Tableau9[#All],5)</f>
        <v>ART-015</v>
      </c>
      <c r="E16" s="29">
        <v>84</v>
      </c>
      <c r="H16" s="4"/>
    </row>
    <row r="17" spans="1:8" x14ac:dyDescent="0.3">
      <c r="A17" s="4" t="s">
        <v>16</v>
      </c>
      <c r="B17" s="26" t="s">
        <v>10</v>
      </c>
      <c r="C17" s="4" t="s">
        <v>14</v>
      </c>
      <c r="D17" s="33" t="str">
        <f>VLOOKUP(Tableau8[[#This Row],[DETAIL]],Tableau9[#All],5)</f>
        <v>ART-004</v>
      </c>
      <c r="E17" s="29">
        <v>84</v>
      </c>
      <c r="H17" s="4"/>
    </row>
    <row r="18" spans="1:8" x14ac:dyDescent="0.3">
      <c r="A18" s="4" t="s">
        <v>16</v>
      </c>
      <c r="B18" s="26" t="s">
        <v>18</v>
      </c>
      <c r="C18" s="4" t="s">
        <v>11</v>
      </c>
      <c r="D18" s="33" t="str">
        <f>VLOOKUP(Tableau8[[#This Row],[DETAIL]],Tableau9[#All],5)</f>
        <v>ART-019</v>
      </c>
      <c r="E18" s="29">
        <v>84</v>
      </c>
      <c r="H18" s="4"/>
    </row>
    <row r="19" spans="1:8" x14ac:dyDescent="0.3">
      <c r="A19" s="4" t="s">
        <v>16</v>
      </c>
      <c r="B19" s="26" t="s">
        <v>18</v>
      </c>
      <c r="C19" s="4" t="s">
        <v>145</v>
      </c>
      <c r="D19" s="33" t="str">
        <f>VLOOKUP(Tableau8[[#This Row],[DETAIL]],Tableau9[#All],5)</f>
        <v>ART-003</v>
      </c>
      <c r="E19" s="29">
        <v>84</v>
      </c>
      <c r="H19" s="4"/>
    </row>
    <row r="20" spans="1:8" x14ac:dyDescent="0.3">
      <c r="A20" s="4" t="s">
        <v>16</v>
      </c>
      <c r="B20" s="26" t="s">
        <v>18</v>
      </c>
      <c r="C20" s="4" t="s">
        <v>3</v>
      </c>
      <c r="D20" s="33" t="str">
        <f>VLOOKUP(Tableau8[[#This Row],[DETAIL]],Tableau9[#All],5)</f>
        <v>ART-011</v>
      </c>
      <c r="E20" s="29">
        <v>84</v>
      </c>
      <c r="H20" s="4"/>
    </row>
    <row r="21" spans="1:8" x14ac:dyDescent="0.3">
      <c r="A21" s="4" t="s">
        <v>16</v>
      </c>
      <c r="B21" s="26" t="s">
        <v>18</v>
      </c>
      <c r="C21" s="4" t="s">
        <v>4</v>
      </c>
      <c r="D21" s="33" t="str">
        <f>VLOOKUP(Tableau8[[#This Row],[DETAIL]],Tableau9[#All],5)</f>
        <v>ART-002</v>
      </c>
      <c r="E21" s="29">
        <v>84</v>
      </c>
      <c r="H21" s="4"/>
    </row>
    <row r="22" spans="1:8" x14ac:dyDescent="0.3">
      <c r="A22" s="4" t="s">
        <v>16</v>
      </c>
      <c r="B22" s="26" t="s">
        <v>18</v>
      </c>
      <c r="C22" s="4" t="s">
        <v>159</v>
      </c>
      <c r="D22" s="33" t="str">
        <f>VLOOKUP(Tableau8[[#This Row],[DETAIL]],Tableau9[#All],5)</f>
        <v>ART-015</v>
      </c>
      <c r="E22" s="29">
        <v>84</v>
      </c>
      <c r="H22" s="4"/>
    </row>
    <row r="23" spans="1:8" x14ac:dyDescent="0.3">
      <c r="A23" s="4" t="s">
        <v>16</v>
      </c>
      <c r="B23" s="26" t="s">
        <v>18</v>
      </c>
      <c r="C23" s="4" t="s">
        <v>9</v>
      </c>
      <c r="D23" s="33" t="str">
        <f>VLOOKUP(Tableau8[[#This Row],[DETAIL]],Tableau9[#All],5)</f>
        <v>ART-006</v>
      </c>
      <c r="E23" s="29">
        <v>84</v>
      </c>
      <c r="H23" s="4"/>
    </row>
    <row r="24" spans="1:8" x14ac:dyDescent="0.3">
      <c r="A24" s="4" t="s">
        <v>16</v>
      </c>
      <c r="B24" s="26" t="s">
        <v>18</v>
      </c>
      <c r="C24" s="4" t="s">
        <v>157</v>
      </c>
      <c r="D24" s="33" t="str">
        <f>VLOOKUP(Tableau8[[#This Row],[DETAIL]],Tableau9[#All],5)</f>
        <v>ART-015</v>
      </c>
      <c r="E24" s="29">
        <v>84</v>
      </c>
      <c r="H24" s="4"/>
    </row>
    <row r="25" spans="1:8" x14ac:dyDescent="0.3">
      <c r="A25" s="4" t="s">
        <v>16</v>
      </c>
      <c r="B25" s="26" t="s">
        <v>18</v>
      </c>
      <c r="C25" s="4" t="s">
        <v>14</v>
      </c>
      <c r="D25" s="33" t="str">
        <f>VLOOKUP(Tableau8[[#This Row],[DETAIL]],Tableau9[#All],5)</f>
        <v>ART-004</v>
      </c>
      <c r="E25" s="29">
        <v>84</v>
      </c>
      <c r="H25" s="4"/>
    </row>
    <row r="26" spans="1:8" x14ac:dyDescent="0.3">
      <c r="A26" s="4" t="s">
        <v>16</v>
      </c>
      <c r="B26" s="26" t="s">
        <v>7</v>
      </c>
      <c r="C26" s="4" t="s">
        <v>8</v>
      </c>
      <c r="D26" s="33" t="str">
        <f>VLOOKUP(Tableau8[[#This Row],[DETAIL]],Tableau9[#All],5)</f>
        <v>ART-019</v>
      </c>
      <c r="E26" s="29">
        <v>84</v>
      </c>
      <c r="H26" s="4"/>
    </row>
    <row r="27" spans="1:8" x14ac:dyDescent="0.3">
      <c r="A27" s="4" t="s">
        <v>16</v>
      </c>
      <c r="B27" s="26" t="s">
        <v>7</v>
      </c>
      <c r="C27" s="4" t="s">
        <v>162</v>
      </c>
      <c r="D27" s="33" t="str">
        <f>VLOOKUP(Tableau8[[#This Row],[DETAIL]],Tableau9[#All],5)</f>
        <v>ART-003</v>
      </c>
      <c r="E27" s="29">
        <v>84</v>
      </c>
      <c r="H27" s="4"/>
    </row>
    <row r="28" spans="1:8" x14ac:dyDescent="0.3">
      <c r="A28" s="4" t="s">
        <v>16</v>
      </c>
      <c r="B28" s="26" t="s">
        <v>7</v>
      </c>
      <c r="C28" s="4" t="s">
        <v>163</v>
      </c>
      <c r="D28" s="33" t="str">
        <f>VLOOKUP(Tableau8[[#This Row],[DETAIL]],Tableau9[#All],5)</f>
        <v>ART-011</v>
      </c>
      <c r="E28" s="29">
        <v>84</v>
      </c>
      <c r="H28" s="4"/>
    </row>
    <row r="29" spans="1:8" x14ac:dyDescent="0.3">
      <c r="A29" s="4" t="s">
        <v>16</v>
      </c>
      <c r="B29" s="26" t="s">
        <v>7</v>
      </c>
      <c r="C29" s="4" t="s">
        <v>164</v>
      </c>
      <c r="D29" s="33" t="str">
        <f>VLOOKUP(Tableau8[[#This Row],[DETAIL]],Tableau9[#All],5)</f>
        <v>ART-002</v>
      </c>
      <c r="E29" s="29">
        <v>84</v>
      </c>
      <c r="H29" s="4"/>
    </row>
    <row r="30" spans="1:8" x14ac:dyDescent="0.3">
      <c r="A30" s="4" t="s">
        <v>16</v>
      </c>
      <c r="B30" s="26" t="s">
        <v>7</v>
      </c>
      <c r="C30" s="4" t="s">
        <v>159</v>
      </c>
      <c r="D30" s="33" t="str">
        <f>VLOOKUP(Tableau8[[#This Row],[DETAIL]],Tableau9[#All],5)</f>
        <v>ART-015</v>
      </c>
      <c r="E30" s="29">
        <v>84</v>
      </c>
      <c r="H30" s="4"/>
    </row>
    <row r="31" spans="1:8" x14ac:dyDescent="0.3">
      <c r="A31" s="4" t="s">
        <v>16</v>
      </c>
      <c r="B31" s="26" t="s">
        <v>7</v>
      </c>
      <c r="C31" s="4" t="s">
        <v>165</v>
      </c>
      <c r="D31" s="33" t="str">
        <f>VLOOKUP(Tableau8[[#This Row],[DETAIL]],Tableau9[#All],5)</f>
        <v>ART-006</v>
      </c>
      <c r="E31" s="29">
        <v>84</v>
      </c>
      <c r="H31" s="4"/>
    </row>
    <row r="32" spans="1:8" x14ac:dyDescent="0.3">
      <c r="A32" s="4" t="s">
        <v>16</v>
      </c>
      <c r="B32" s="26" t="s">
        <v>7</v>
      </c>
      <c r="C32" s="4" t="s">
        <v>166</v>
      </c>
      <c r="D32" s="33" t="str">
        <f>VLOOKUP(Tableau8[[#This Row],[DETAIL]],Tableau9[#All],5)</f>
        <v>ART-015</v>
      </c>
      <c r="E32" s="29">
        <v>84</v>
      </c>
      <c r="H32" s="4"/>
    </row>
    <row r="33" spans="1:8" x14ac:dyDescent="0.3">
      <c r="A33" s="4" t="s">
        <v>16</v>
      </c>
      <c r="B33" s="26" t="s">
        <v>7</v>
      </c>
      <c r="C33" s="4" t="s">
        <v>14</v>
      </c>
      <c r="D33" s="33" t="str">
        <f>VLOOKUP(Tableau8[[#This Row],[DETAIL]],Tableau9[#All],5)</f>
        <v>ART-004</v>
      </c>
      <c r="E33" s="29">
        <v>84</v>
      </c>
      <c r="H33" s="4"/>
    </row>
    <row r="34" spans="1:8" x14ac:dyDescent="0.3">
      <c r="A34" s="4" t="s">
        <v>16</v>
      </c>
      <c r="B34" s="25" t="s">
        <v>2</v>
      </c>
      <c r="C34" s="4" t="s">
        <v>149</v>
      </c>
      <c r="D34" s="33" t="str">
        <f>VLOOKUP(Tableau8[[#This Row],[DETAIL]],Tableau9[#All],5)</f>
        <v>ART-019</v>
      </c>
      <c r="E34" s="29">
        <v>84</v>
      </c>
      <c r="H34" s="4"/>
    </row>
    <row r="35" spans="1:8" x14ac:dyDescent="0.3">
      <c r="A35" s="4" t="s">
        <v>16</v>
      </c>
      <c r="B35" s="25" t="s">
        <v>2</v>
      </c>
      <c r="C35" s="4" t="s">
        <v>162</v>
      </c>
      <c r="D35" s="33" t="str">
        <f>VLOOKUP(Tableau8[[#This Row],[DETAIL]],Tableau9[#All],5)</f>
        <v>ART-003</v>
      </c>
      <c r="E35" s="29">
        <v>84</v>
      </c>
      <c r="H35" s="4"/>
    </row>
    <row r="36" spans="1:8" x14ac:dyDescent="0.3">
      <c r="A36" s="4" t="s">
        <v>16</v>
      </c>
      <c r="B36" s="25" t="s">
        <v>2</v>
      </c>
      <c r="C36" s="4" t="s">
        <v>163</v>
      </c>
      <c r="D36" s="33" t="str">
        <f>VLOOKUP(Tableau8[[#This Row],[DETAIL]],Tableau9[#All],5)</f>
        <v>ART-011</v>
      </c>
      <c r="E36" s="29">
        <v>84</v>
      </c>
      <c r="H36" s="4"/>
    </row>
    <row r="37" spans="1:8" x14ac:dyDescent="0.3">
      <c r="A37" s="4" t="s">
        <v>16</v>
      </c>
      <c r="B37" s="25" t="s">
        <v>2</v>
      </c>
      <c r="C37" s="4" t="s">
        <v>164</v>
      </c>
      <c r="D37" s="33" t="str">
        <f>VLOOKUP(Tableau8[[#This Row],[DETAIL]],Tableau9[#All],5)</f>
        <v>ART-002</v>
      </c>
      <c r="E37" s="29">
        <v>84</v>
      </c>
      <c r="H37" s="4"/>
    </row>
    <row r="38" spans="1:8" x14ac:dyDescent="0.3">
      <c r="A38" s="4" t="s">
        <v>16</v>
      </c>
      <c r="B38" s="25" t="s">
        <v>2</v>
      </c>
      <c r="C38" s="4" t="s">
        <v>159</v>
      </c>
      <c r="D38" s="33" t="str">
        <f>VLOOKUP(Tableau8[[#This Row],[DETAIL]],Tableau9[#All],5)</f>
        <v>ART-015</v>
      </c>
      <c r="E38" s="29">
        <v>84</v>
      </c>
      <c r="H38" s="4"/>
    </row>
    <row r="39" spans="1:8" x14ac:dyDescent="0.3">
      <c r="A39" s="4" t="s">
        <v>16</v>
      </c>
      <c r="B39" s="25" t="s">
        <v>2</v>
      </c>
      <c r="C39" s="4" t="s">
        <v>167</v>
      </c>
      <c r="D39" s="33" t="str">
        <f>VLOOKUP(Tableau8[[#This Row],[DETAIL]],Tableau9[#All],5)</f>
        <v>ART-006</v>
      </c>
      <c r="E39" s="29">
        <v>84</v>
      </c>
      <c r="H39" s="4"/>
    </row>
    <row r="40" spans="1:8" x14ac:dyDescent="0.3">
      <c r="A40" s="4" t="s">
        <v>16</v>
      </c>
      <c r="B40" s="25" t="s">
        <v>2</v>
      </c>
      <c r="C40" s="4" t="s">
        <v>166</v>
      </c>
      <c r="D40" s="33" t="str">
        <f>VLOOKUP(Tableau8[[#This Row],[DETAIL]],Tableau9[#All],5)</f>
        <v>ART-015</v>
      </c>
      <c r="E40" s="29">
        <v>84</v>
      </c>
      <c r="H40" s="4"/>
    </row>
    <row r="41" spans="1:8" x14ac:dyDescent="0.3">
      <c r="A41" s="4" t="s">
        <v>16</v>
      </c>
      <c r="B41" s="25" t="s">
        <v>2</v>
      </c>
      <c r="C41" s="4" t="s">
        <v>14</v>
      </c>
      <c r="D41" s="33" t="str">
        <f>VLOOKUP(Tableau8[[#This Row],[DETAIL]],Tableau9[#All],5)</f>
        <v>ART-004</v>
      </c>
      <c r="E41" s="29">
        <v>84</v>
      </c>
      <c r="H41" s="4"/>
    </row>
    <row r="42" spans="1:8" x14ac:dyDescent="0.3">
      <c r="A42" s="4" t="s">
        <v>16</v>
      </c>
      <c r="B42" s="26" t="s">
        <v>22</v>
      </c>
      <c r="C42" s="4" t="s">
        <v>150</v>
      </c>
      <c r="D42" s="33" t="str">
        <f>VLOOKUP(Tableau8[[#This Row],[DETAIL]],Tableau9[#All],5)</f>
        <v>ART-019</v>
      </c>
      <c r="E42" s="29">
        <v>95</v>
      </c>
      <c r="H42" s="4"/>
    </row>
    <row r="43" spans="1:8" x14ac:dyDescent="0.3">
      <c r="A43" s="4" t="s">
        <v>16</v>
      </c>
      <c r="B43" s="26" t="s">
        <v>22</v>
      </c>
      <c r="C43" s="4" t="s">
        <v>155</v>
      </c>
      <c r="D43" s="33" t="str">
        <f>VLOOKUP(Tableau8[[#This Row],[DETAIL]],Tableau9[#All],5)</f>
        <v>ART-003</v>
      </c>
      <c r="E43" s="29">
        <v>95</v>
      </c>
      <c r="H43" s="4"/>
    </row>
    <row r="44" spans="1:8" x14ac:dyDescent="0.3">
      <c r="A44" s="4" t="s">
        <v>16</v>
      </c>
      <c r="B44" s="26" t="s">
        <v>22</v>
      </c>
      <c r="C44" s="4" t="s">
        <v>20</v>
      </c>
      <c r="D44" s="33" t="str">
        <f>VLOOKUP(Tableau8[[#This Row],[DETAIL]],Tableau9[#All],5)</f>
        <v>ART-009</v>
      </c>
      <c r="E44" s="29">
        <v>95</v>
      </c>
      <c r="H44" s="4"/>
    </row>
    <row r="45" spans="1:8" x14ac:dyDescent="0.3">
      <c r="A45" s="4" t="s">
        <v>16</v>
      </c>
      <c r="B45" s="26" t="s">
        <v>22</v>
      </c>
      <c r="C45" s="4" t="s">
        <v>21</v>
      </c>
      <c r="D45" s="33" t="str">
        <f>VLOOKUP(Tableau8[[#This Row],[DETAIL]],Tableau9[#All],5)</f>
        <v>ART-015</v>
      </c>
      <c r="E45" s="29">
        <v>95</v>
      </c>
      <c r="H45" s="4"/>
    </row>
    <row r="46" spans="1:8" x14ac:dyDescent="0.3">
      <c r="A46" s="4" t="s">
        <v>16</v>
      </c>
      <c r="B46" s="26" t="s">
        <v>22</v>
      </c>
      <c r="C46" s="4" t="s">
        <v>73</v>
      </c>
      <c r="D46" s="33" t="str">
        <f>VLOOKUP(Tableau8[[#This Row],[DETAIL]],Tableau9[#All],5)</f>
        <v>ART-004</v>
      </c>
      <c r="E46" s="29">
        <v>95</v>
      </c>
      <c r="H46" s="4"/>
    </row>
    <row r="47" spans="1:8" x14ac:dyDescent="0.3">
      <c r="A47" s="4" t="s">
        <v>16</v>
      </c>
      <c r="B47" s="26" t="s">
        <v>12</v>
      </c>
      <c r="C47" s="4" t="s">
        <v>13</v>
      </c>
      <c r="D47" s="33" t="str">
        <f>VLOOKUP(Tableau8[[#This Row],[DETAIL]],Tableau9[#All],5)</f>
        <v>ART-019</v>
      </c>
      <c r="E47" s="29">
        <v>84</v>
      </c>
      <c r="H47" s="4"/>
    </row>
    <row r="48" spans="1:8" x14ac:dyDescent="0.3">
      <c r="A48" s="4" t="s">
        <v>16</v>
      </c>
      <c r="B48" s="26" t="s">
        <v>12</v>
      </c>
      <c r="C48" s="4" t="s">
        <v>146</v>
      </c>
      <c r="D48" s="33" t="str">
        <f>VLOOKUP(Tableau8[[#This Row],[DETAIL]],Tableau9[#All],5)</f>
        <v>ART-003</v>
      </c>
      <c r="E48" s="29">
        <v>84</v>
      </c>
      <c r="H48" s="4"/>
    </row>
    <row r="49" spans="1:8" x14ac:dyDescent="0.3">
      <c r="A49" s="4" t="s">
        <v>16</v>
      </c>
      <c r="B49" s="26" t="s">
        <v>12</v>
      </c>
      <c r="C49" s="4" t="s">
        <v>3</v>
      </c>
      <c r="D49" s="33" t="str">
        <f>VLOOKUP(Tableau8[[#This Row],[DETAIL]],Tableau9[#All],5)</f>
        <v>ART-011</v>
      </c>
      <c r="E49" s="29">
        <v>84</v>
      </c>
      <c r="H49" s="4"/>
    </row>
    <row r="50" spans="1:8" x14ac:dyDescent="0.3">
      <c r="A50" s="4" t="s">
        <v>16</v>
      </c>
      <c r="B50" s="26" t="s">
        <v>12</v>
      </c>
      <c r="C50" s="4" t="s">
        <v>4</v>
      </c>
      <c r="D50" s="33" t="str">
        <f>VLOOKUP(Tableau8[[#This Row],[DETAIL]],Tableau9[#All],5)</f>
        <v>ART-002</v>
      </c>
      <c r="E50" s="29">
        <v>84</v>
      </c>
      <c r="H50" s="4"/>
    </row>
    <row r="51" spans="1:8" x14ac:dyDescent="0.3">
      <c r="A51" s="4" t="s">
        <v>16</v>
      </c>
      <c r="B51" s="26" t="s">
        <v>12</v>
      </c>
      <c r="C51" s="4" t="s">
        <v>159</v>
      </c>
      <c r="D51" s="33" t="str">
        <f>VLOOKUP(Tableau8[[#This Row],[DETAIL]],Tableau9[#All],5)</f>
        <v>ART-015</v>
      </c>
      <c r="E51" s="29">
        <v>84</v>
      </c>
      <c r="H51" s="4"/>
    </row>
    <row r="52" spans="1:8" x14ac:dyDescent="0.3">
      <c r="A52" s="4" t="s">
        <v>16</v>
      </c>
      <c r="B52" s="26" t="s">
        <v>12</v>
      </c>
      <c r="C52" s="4" t="s">
        <v>5</v>
      </c>
      <c r="D52" s="33" t="str">
        <f>VLOOKUP(Tableau8[[#This Row],[DETAIL]],Tableau9[#All],5)</f>
        <v>ART-006</v>
      </c>
      <c r="E52" s="29">
        <v>84</v>
      </c>
      <c r="H52"/>
    </row>
    <row r="53" spans="1:8" x14ac:dyDescent="0.3">
      <c r="A53" s="4" t="s">
        <v>16</v>
      </c>
      <c r="B53" s="26" t="s">
        <v>12</v>
      </c>
      <c r="C53" s="4" t="s">
        <v>157</v>
      </c>
      <c r="D53" s="33" t="str">
        <f>VLOOKUP(Tableau8[[#This Row],[DETAIL]],Tableau9[#All],5)</f>
        <v>ART-015</v>
      </c>
      <c r="E53" s="29">
        <v>84</v>
      </c>
      <c r="H53"/>
    </row>
    <row r="54" spans="1:8" x14ac:dyDescent="0.3">
      <c r="A54" s="4" t="s">
        <v>16</v>
      </c>
      <c r="B54" s="26" t="s">
        <v>12</v>
      </c>
      <c r="C54" s="4" t="s">
        <v>14</v>
      </c>
      <c r="D54" s="33" t="str">
        <f>VLOOKUP(Tableau8[[#This Row],[DETAIL]],Tableau9[#All],5)</f>
        <v>ART-004</v>
      </c>
      <c r="E54" s="29">
        <v>84</v>
      </c>
      <c r="H54"/>
    </row>
    <row r="55" spans="1:8" x14ac:dyDescent="0.3">
      <c r="A55" s="4" t="s">
        <v>16</v>
      </c>
      <c r="B55" s="26" t="s">
        <v>19</v>
      </c>
      <c r="C55" s="4" t="s">
        <v>150</v>
      </c>
      <c r="D55" s="33" t="str">
        <f>VLOOKUP(Tableau8[[#This Row],[DETAIL]],Tableau9[#All],5)</f>
        <v>ART-019</v>
      </c>
      <c r="E55" s="29">
        <v>95</v>
      </c>
      <c r="H55"/>
    </row>
    <row r="56" spans="1:8" x14ac:dyDescent="0.3">
      <c r="A56" s="4" t="s">
        <v>16</v>
      </c>
      <c r="B56" s="26" t="s">
        <v>19</v>
      </c>
      <c r="C56" s="4" t="s">
        <v>158</v>
      </c>
      <c r="D56" s="33" t="str">
        <f>VLOOKUP(Tableau8[[#This Row],[DETAIL]],Tableau9[#All],5)</f>
        <v>ART-003</v>
      </c>
      <c r="E56" s="29">
        <v>95</v>
      </c>
      <c r="H56"/>
    </row>
    <row r="57" spans="1:8" x14ac:dyDescent="0.3">
      <c r="A57" s="4" t="s">
        <v>16</v>
      </c>
      <c r="B57" s="26" t="s">
        <v>19</v>
      </c>
      <c r="C57" s="4" t="s">
        <v>20</v>
      </c>
      <c r="D57" s="33" t="str">
        <f>VLOOKUP(Tableau8[[#This Row],[DETAIL]],Tableau9[#All],5)</f>
        <v>ART-009</v>
      </c>
      <c r="E57" s="29">
        <v>95</v>
      </c>
      <c r="H57"/>
    </row>
    <row r="58" spans="1:8" x14ac:dyDescent="0.3">
      <c r="A58" s="4" t="s">
        <v>16</v>
      </c>
      <c r="B58" s="26" t="s">
        <v>19</v>
      </c>
      <c r="C58" s="4" t="s">
        <v>21</v>
      </c>
      <c r="D58" s="33" t="str">
        <f>VLOOKUP(Tableau8[[#This Row],[DETAIL]],Tableau9[#All],5)</f>
        <v>ART-015</v>
      </c>
      <c r="E58" s="29">
        <v>95</v>
      </c>
      <c r="H58"/>
    </row>
    <row r="59" spans="1:8" x14ac:dyDescent="0.3">
      <c r="A59" s="4" t="s">
        <v>16</v>
      </c>
      <c r="B59" s="26" t="s">
        <v>19</v>
      </c>
      <c r="C59" s="4" t="s">
        <v>73</v>
      </c>
      <c r="D59" s="33" t="str">
        <f>VLOOKUP(Tableau8[[#This Row],[DETAIL]],Tableau9[#All],5)</f>
        <v>ART-004</v>
      </c>
      <c r="E59" s="29">
        <v>95</v>
      </c>
      <c r="H59"/>
    </row>
    <row r="60" spans="1:8" x14ac:dyDescent="0.3">
      <c r="A60" s="4" t="s">
        <v>24</v>
      </c>
      <c r="B60" s="26" t="s">
        <v>57</v>
      </c>
      <c r="C60" s="4" t="s">
        <v>40</v>
      </c>
      <c r="D60" s="33" t="str">
        <f>VLOOKUP(Tableau8[[#This Row],[DETAIL]],Tableau9[#All],5)</f>
        <v>ART-019</v>
      </c>
      <c r="E60" s="29">
        <v>84</v>
      </c>
      <c r="H60"/>
    </row>
    <row r="61" spans="1:8" x14ac:dyDescent="0.3">
      <c r="A61" s="4" t="s">
        <v>24</v>
      </c>
      <c r="B61" s="26" t="s">
        <v>57</v>
      </c>
      <c r="C61" s="4" t="s">
        <v>153</v>
      </c>
      <c r="D61" s="33" t="str">
        <f>VLOOKUP(Tableau8[[#This Row],[DETAIL]],Tableau9[#All],5)</f>
        <v>ART-003</v>
      </c>
      <c r="E61" s="29">
        <v>84</v>
      </c>
      <c r="H61"/>
    </row>
    <row r="62" spans="1:8" x14ac:dyDescent="0.3">
      <c r="A62" s="4" t="s">
        <v>24</v>
      </c>
      <c r="B62" s="26" t="s">
        <v>57</v>
      </c>
      <c r="C62" s="4" t="s">
        <v>58</v>
      </c>
      <c r="D62" s="33" t="str">
        <f>VLOOKUP(Tableau8[[#This Row],[DETAIL]],Tableau9[#All],5)</f>
        <v>ART-016</v>
      </c>
      <c r="E62" s="29">
        <v>84</v>
      </c>
      <c r="H62"/>
    </row>
    <row r="63" spans="1:8" x14ac:dyDescent="0.3">
      <c r="A63" s="4" t="s">
        <v>24</v>
      </c>
      <c r="B63" s="26" t="s">
        <v>57</v>
      </c>
      <c r="C63" s="4" t="s">
        <v>159</v>
      </c>
      <c r="D63" s="33" t="str">
        <f>VLOOKUP(Tableau8[[#This Row],[DETAIL]],Tableau9[#All],5)</f>
        <v>ART-015</v>
      </c>
      <c r="E63" s="29">
        <v>84</v>
      </c>
      <c r="H63"/>
    </row>
    <row r="64" spans="1:8" x14ac:dyDescent="0.3">
      <c r="A64" s="4" t="s">
        <v>24</v>
      </c>
      <c r="B64" s="26" t="s">
        <v>57</v>
      </c>
      <c r="C64" s="4" t="s">
        <v>160</v>
      </c>
      <c r="D64" s="33" t="str">
        <f>VLOOKUP(Tableau8[[#This Row],[DETAIL]],Tableau9[#All],5)</f>
        <v>ART-015</v>
      </c>
      <c r="E64" s="29">
        <v>84</v>
      </c>
      <c r="H64"/>
    </row>
    <row r="65" spans="1:8" x14ac:dyDescent="0.3">
      <c r="A65" s="4" t="s">
        <v>24</v>
      </c>
      <c r="B65" s="26" t="s">
        <v>57</v>
      </c>
      <c r="C65" s="4" t="s">
        <v>14</v>
      </c>
      <c r="D65" s="33" t="str">
        <f>VLOOKUP(Tableau8[[#This Row],[DETAIL]],Tableau9[#All],5)</f>
        <v>ART-004</v>
      </c>
      <c r="E65" s="29">
        <v>84</v>
      </c>
      <c r="H65"/>
    </row>
    <row r="66" spans="1:8" x14ac:dyDescent="0.3">
      <c r="A66" s="4" t="s">
        <v>24</v>
      </c>
      <c r="B66" s="26" t="s">
        <v>47</v>
      </c>
      <c r="C66" s="4" t="s">
        <v>25</v>
      </c>
      <c r="D66" s="33" t="str">
        <f>VLOOKUP(Tableau8[[#This Row],[DETAIL]],Tableau9[#All],5)</f>
        <v>ART-019</v>
      </c>
      <c r="E66" s="29">
        <v>93</v>
      </c>
      <c r="H66"/>
    </row>
    <row r="67" spans="1:8" x14ac:dyDescent="0.3">
      <c r="A67" s="4" t="s">
        <v>24</v>
      </c>
      <c r="B67" s="26" t="s">
        <v>47</v>
      </c>
      <c r="C67" s="4" t="s">
        <v>153</v>
      </c>
      <c r="D67" s="33" t="str">
        <f>VLOOKUP(Tableau8[[#This Row],[DETAIL]],Tableau9[#All],5)</f>
        <v>ART-003</v>
      </c>
      <c r="E67" s="29">
        <v>93</v>
      </c>
      <c r="H67"/>
    </row>
    <row r="68" spans="1:8" x14ac:dyDescent="0.3">
      <c r="A68" s="4" t="s">
        <v>24</v>
      </c>
      <c r="B68" s="26" t="s">
        <v>47</v>
      </c>
      <c r="C68" s="4" t="s">
        <v>28</v>
      </c>
      <c r="D68" s="33" t="str">
        <f>VLOOKUP(Tableau8[[#This Row],[DETAIL]],Tableau9[#All],5)</f>
        <v>ART-016</v>
      </c>
      <c r="E68" s="29">
        <v>93</v>
      </c>
      <c r="H68"/>
    </row>
    <row r="69" spans="1:8" x14ac:dyDescent="0.3">
      <c r="A69" s="4" t="s">
        <v>24</v>
      </c>
      <c r="B69" s="26" t="s">
        <v>47</v>
      </c>
      <c r="C69" s="4" t="s">
        <v>21</v>
      </c>
      <c r="D69" s="33" t="str">
        <f>VLOOKUP(Tableau8[[#This Row],[DETAIL]],Tableau9[#All],5)</f>
        <v>ART-015</v>
      </c>
      <c r="E69" s="29">
        <v>93</v>
      </c>
      <c r="H69"/>
    </row>
    <row r="70" spans="1:8" x14ac:dyDescent="0.3">
      <c r="A70" s="4" t="s">
        <v>24</v>
      </c>
      <c r="B70" s="26" t="s">
        <v>47</v>
      </c>
      <c r="C70" s="4" t="s">
        <v>160</v>
      </c>
      <c r="D70" s="33" t="str">
        <f>VLOOKUP(Tableau8[[#This Row],[DETAIL]],Tableau9[#All],5)</f>
        <v>ART-015</v>
      </c>
      <c r="E70" s="29">
        <v>93</v>
      </c>
      <c r="H70"/>
    </row>
    <row r="71" spans="1:8" x14ac:dyDescent="0.3">
      <c r="A71" s="4" t="s">
        <v>24</v>
      </c>
      <c r="B71" s="26" t="s">
        <v>47</v>
      </c>
      <c r="C71" s="4" t="s">
        <v>14</v>
      </c>
      <c r="D71" s="33" t="str">
        <f>VLOOKUP(Tableau8[[#This Row],[DETAIL]],Tableau9[#All],5)</f>
        <v>ART-004</v>
      </c>
      <c r="E71" s="29">
        <v>93</v>
      </c>
      <c r="H71"/>
    </row>
    <row r="72" spans="1:8" x14ac:dyDescent="0.3">
      <c r="A72" s="4" t="s">
        <v>24</v>
      </c>
      <c r="B72" s="26" t="s">
        <v>56</v>
      </c>
      <c r="C72" s="4" t="s">
        <v>11</v>
      </c>
      <c r="D72" s="33" t="str">
        <f>VLOOKUP(Tableau8[[#This Row],[DETAIL]],Tableau9[#All],5)</f>
        <v>ART-019</v>
      </c>
      <c r="E72" s="29">
        <v>84</v>
      </c>
      <c r="H72"/>
    </row>
    <row r="73" spans="1:8" x14ac:dyDescent="0.3">
      <c r="A73" s="4" t="s">
        <v>24</v>
      </c>
      <c r="B73" s="26" t="s">
        <v>56</v>
      </c>
      <c r="C73" s="4" t="s">
        <v>152</v>
      </c>
      <c r="D73" s="33" t="str">
        <f>VLOOKUP(Tableau8[[#This Row],[DETAIL]],Tableau9[#All],5)</f>
        <v>ART-003</v>
      </c>
      <c r="E73" s="29">
        <v>84</v>
      </c>
      <c r="H73"/>
    </row>
    <row r="74" spans="1:8" x14ac:dyDescent="0.3">
      <c r="A74" s="4" t="s">
        <v>24</v>
      </c>
      <c r="B74" s="26" t="s">
        <v>56</v>
      </c>
      <c r="C74" s="4" t="s">
        <v>28</v>
      </c>
      <c r="D74" s="33" t="str">
        <f>VLOOKUP(Tableau8[[#This Row],[DETAIL]],Tableau9[#All],5)</f>
        <v>ART-016</v>
      </c>
      <c r="E74" s="29">
        <v>84</v>
      </c>
      <c r="H74"/>
    </row>
    <row r="75" spans="1:8" x14ac:dyDescent="0.3">
      <c r="A75" s="4" t="s">
        <v>24</v>
      </c>
      <c r="B75" s="26" t="s">
        <v>56</v>
      </c>
      <c r="C75" s="4" t="s">
        <v>159</v>
      </c>
      <c r="D75" s="33" t="str">
        <f>VLOOKUP(Tableau8[[#This Row],[DETAIL]],Tableau9[#All],5)</f>
        <v>ART-015</v>
      </c>
      <c r="E75" s="29">
        <v>84</v>
      </c>
      <c r="H75"/>
    </row>
    <row r="76" spans="1:8" x14ac:dyDescent="0.3">
      <c r="A76" s="4" t="s">
        <v>24</v>
      </c>
      <c r="B76" s="26" t="s">
        <v>56</v>
      </c>
      <c r="C76" s="4" t="s">
        <v>157</v>
      </c>
      <c r="D76" s="33" t="str">
        <f>VLOOKUP(Tableau8[[#This Row],[DETAIL]],Tableau9[#All],5)</f>
        <v>ART-015</v>
      </c>
      <c r="E76" s="29">
        <v>84</v>
      </c>
      <c r="H76"/>
    </row>
    <row r="77" spans="1:8" x14ac:dyDescent="0.3">
      <c r="A77" s="4" t="s">
        <v>24</v>
      </c>
      <c r="B77" s="26" t="s">
        <v>56</v>
      </c>
      <c r="C77" s="4" t="s">
        <v>14</v>
      </c>
      <c r="D77" s="33" t="str">
        <f>VLOOKUP(Tableau8[[#This Row],[DETAIL]],Tableau9[#All],5)</f>
        <v>ART-004</v>
      </c>
      <c r="E77" s="29">
        <v>84</v>
      </c>
      <c r="H77"/>
    </row>
    <row r="78" spans="1:8" x14ac:dyDescent="0.3">
      <c r="A78" s="4" t="s">
        <v>24</v>
      </c>
      <c r="B78" s="26" t="s">
        <v>61</v>
      </c>
      <c r="C78" s="4" t="s">
        <v>25</v>
      </c>
      <c r="D78" s="33" t="str">
        <f>VLOOKUP(Tableau8[[#This Row],[DETAIL]],Tableau9[#All],5)</f>
        <v>ART-019</v>
      </c>
      <c r="E78" s="29">
        <v>84</v>
      </c>
      <c r="H78"/>
    </row>
    <row r="79" spans="1:8" x14ac:dyDescent="0.3">
      <c r="A79" s="4" t="s">
        <v>24</v>
      </c>
      <c r="B79" s="26" t="s">
        <v>61</v>
      </c>
      <c r="C79" s="4" t="s">
        <v>185</v>
      </c>
      <c r="D79" s="33" t="str">
        <f>VLOOKUP(Tableau8[[#This Row],[DETAIL]],Tableau9[#All],5)</f>
        <v>ART-003</v>
      </c>
      <c r="E79" s="29">
        <v>84</v>
      </c>
      <c r="H79"/>
    </row>
    <row r="80" spans="1:8" x14ac:dyDescent="0.3">
      <c r="A80" s="4" t="s">
        <v>24</v>
      </c>
      <c r="B80" s="26" t="s">
        <v>61</v>
      </c>
      <c r="C80" s="4" t="s">
        <v>28</v>
      </c>
      <c r="D80" s="33" t="str">
        <f>VLOOKUP(Tableau8[[#This Row],[DETAIL]],Tableau9[#All],5)</f>
        <v>ART-016</v>
      </c>
      <c r="E80" s="29">
        <v>84</v>
      </c>
      <c r="H80"/>
    </row>
    <row r="81" spans="1:8" x14ac:dyDescent="0.3">
      <c r="A81" s="4" t="s">
        <v>24</v>
      </c>
      <c r="B81" s="26" t="s">
        <v>61</v>
      </c>
      <c r="C81" s="4" t="s">
        <v>159</v>
      </c>
      <c r="D81" s="33" t="str">
        <f>VLOOKUP(Tableau8[[#This Row],[DETAIL]],Tableau9[#All],5)</f>
        <v>ART-015</v>
      </c>
      <c r="E81" s="29">
        <v>84</v>
      </c>
      <c r="H81"/>
    </row>
    <row r="82" spans="1:8" x14ac:dyDescent="0.3">
      <c r="A82" s="4" t="s">
        <v>24</v>
      </c>
      <c r="B82" s="26" t="s">
        <v>61</v>
      </c>
      <c r="C82" s="4" t="s">
        <v>160</v>
      </c>
      <c r="D82" s="33" t="str">
        <f>VLOOKUP(Tableau8[[#This Row],[DETAIL]],Tableau9[#All],5)</f>
        <v>ART-015</v>
      </c>
      <c r="E82" s="29">
        <v>84</v>
      </c>
      <c r="H82"/>
    </row>
    <row r="83" spans="1:8" x14ac:dyDescent="0.3">
      <c r="A83" s="4" t="s">
        <v>24</v>
      </c>
      <c r="B83" s="26" t="s">
        <v>61</v>
      </c>
      <c r="C83" s="4" t="s">
        <v>14</v>
      </c>
      <c r="D83" s="33" t="str">
        <f>VLOOKUP(Tableau8[[#This Row],[DETAIL]],Tableau9[#All],5)</f>
        <v>ART-004</v>
      </c>
      <c r="E83" s="29">
        <v>84</v>
      </c>
      <c r="H83"/>
    </row>
    <row r="84" spans="1:8" x14ac:dyDescent="0.3">
      <c r="A84" s="4" t="s">
        <v>24</v>
      </c>
      <c r="B84" s="26" t="s">
        <v>36</v>
      </c>
      <c r="C84" s="4" t="s">
        <v>35</v>
      </c>
      <c r="D84" s="33" t="str">
        <f>VLOOKUP(Tableau8[[#This Row],[DETAIL]],Tableau9[#All],5)</f>
        <v>ART-019</v>
      </c>
      <c r="E84" s="29">
        <v>93</v>
      </c>
      <c r="H84"/>
    </row>
    <row r="85" spans="1:8" x14ac:dyDescent="0.3">
      <c r="A85" s="4" t="s">
        <v>24</v>
      </c>
      <c r="B85" s="26" t="s">
        <v>36</v>
      </c>
      <c r="C85" s="4" t="s">
        <v>153</v>
      </c>
      <c r="D85" s="33" t="str">
        <f>VLOOKUP(Tableau8[[#This Row],[DETAIL]],Tableau9[#All],5)</f>
        <v>ART-003</v>
      </c>
      <c r="E85" s="29">
        <v>93</v>
      </c>
      <c r="H85"/>
    </row>
    <row r="86" spans="1:8" x14ac:dyDescent="0.3">
      <c r="A86" s="4" t="s">
        <v>24</v>
      </c>
      <c r="B86" s="26" t="s">
        <v>36</v>
      </c>
      <c r="C86" s="4" t="s">
        <v>28</v>
      </c>
      <c r="D86" s="33" t="str">
        <f>VLOOKUP(Tableau8[[#This Row],[DETAIL]],Tableau9[#All],5)</f>
        <v>ART-016</v>
      </c>
      <c r="E86" s="29">
        <v>93</v>
      </c>
      <c r="H86"/>
    </row>
    <row r="87" spans="1:8" x14ac:dyDescent="0.3">
      <c r="A87" s="4" t="s">
        <v>24</v>
      </c>
      <c r="B87" s="26" t="s">
        <v>36</v>
      </c>
      <c r="C87" s="4" t="s">
        <v>21</v>
      </c>
      <c r="D87" s="33" t="str">
        <f>VLOOKUP(Tableau8[[#This Row],[DETAIL]],Tableau9[#All],5)</f>
        <v>ART-015</v>
      </c>
      <c r="E87" s="29">
        <v>93</v>
      </c>
      <c r="H87"/>
    </row>
    <row r="88" spans="1:8" x14ac:dyDescent="0.3">
      <c r="A88" s="4" t="s">
        <v>24</v>
      </c>
      <c r="B88" s="26" t="s">
        <v>36</v>
      </c>
      <c r="C88" s="4" t="s">
        <v>157</v>
      </c>
      <c r="D88" s="33" t="str">
        <f>VLOOKUP(Tableau8[[#This Row],[DETAIL]],Tableau9[#All],5)</f>
        <v>ART-015</v>
      </c>
      <c r="E88" s="29">
        <v>93</v>
      </c>
      <c r="H88"/>
    </row>
    <row r="89" spans="1:8" x14ac:dyDescent="0.3">
      <c r="A89" s="4" t="s">
        <v>24</v>
      </c>
      <c r="B89" s="26" t="s">
        <v>36</v>
      </c>
      <c r="C89" s="4" t="s">
        <v>14</v>
      </c>
      <c r="D89" s="33" t="str">
        <f>VLOOKUP(Tableau8[[#This Row],[DETAIL]],Tableau9[#All],5)</f>
        <v>ART-004</v>
      </c>
      <c r="E89" s="29">
        <v>93</v>
      </c>
      <c r="H89"/>
    </row>
    <row r="90" spans="1:8" x14ac:dyDescent="0.3">
      <c r="A90" s="4" t="s">
        <v>24</v>
      </c>
      <c r="B90" s="26" t="s">
        <v>59</v>
      </c>
      <c r="C90" s="4" t="s">
        <v>43</v>
      </c>
      <c r="D90" s="33" t="str">
        <f>VLOOKUP(Tableau8[[#This Row],[DETAIL]],Tableau9[#All],5)</f>
        <v>ART-019</v>
      </c>
      <c r="E90" s="29">
        <v>84</v>
      </c>
      <c r="H90"/>
    </row>
    <row r="91" spans="1:8" x14ac:dyDescent="0.3">
      <c r="A91" s="4" t="s">
        <v>24</v>
      </c>
      <c r="B91" s="26" t="s">
        <v>59</v>
      </c>
      <c r="C91" s="4" t="s">
        <v>184</v>
      </c>
      <c r="D91" s="33" t="str">
        <f>VLOOKUP(Tableau8[[#This Row],[DETAIL]],Tableau9[#All],5)</f>
        <v>ART-003</v>
      </c>
      <c r="E91" s="29">
        <v>84</v>
      </c>
      <c r="H91"/>
    </row>
    <row r="92" spans="1:8" x14ac:dyDescent="0.3">
      <c r="A92" s="4" t="s">
        <v>24</v>
      </c>
      <c r="B92" s="26" t="s">
        <v>59</v>
      </c>
      <c r="C92" s="4" t="s">
        <v>26</v>
      </c>
      <c r="D92" s="33" t="str">
        <f>VLOOKUP(Tableau8[[#This Row],[DETAIL]],Tableau9[#All],5)</f>
        <v>ART-016</v>
      </c>
      <c r="E92" s="29">
        <v>84</v>
      </c>
      <c r="H92"/>
    </row>
    <row r="93" spans="1:8" x14ac:dyDescent="0.3">
      <c r="A93" s="4" t="s">
        <v>24</v>
      </c>
      <c r="B93" s="26" t="s">
        <v>59</v>
      </c>
      <c r="C93" s="4" t="s">
        <v>159</v>
      </c>
      <c r="D93" s="33" t="str">
        <f>VLOOKUP(Tableau8[[#This Row],[DETAIL]],Tableau9[#All],5)</f>
        <v>ART-015</v>
      </c>
      <c r="E93" s="29">
        <v>84</v>
      </c>
      <c r="H93"/>
    </row>
    <row r="94" spans="1:8" x14ac:dyDescent="0.3">
      <c r="A94" s="4" t="s">
        <v>24</v>
      </c>
      <c r="B94" s="26" t="s">
        <v>59</v>
      </c>
      <c r="C94" s="4" t="s">
        <v>157</v>
      </c>
      <c r="D94" s="33" t="str">
        <f>VLOOKUP(Tableau8[[#This Row],[DETAIL]],Tableau9[#All],5)</f>
        <v>ART-015</v>
      </c>
      <c r="E94" s="29">
        <v>84</v>
      </c>
      <c r="H94"/>
    </row>
    <row r="95" spans="1:8" x14ac:dyDescent="0.3">
      <c r="A95" s="4" t="s">
        <v>24</v>
      </c>
      <c r="B95" s="26" t="s">
        <v>59</v>
      </c>
      <c r="C95" s="4" t="s">
        <v>14</v>
      </c>
      <c r="D95" s="33" t="str">
        <f>VLOOKUP(Tableau8[[#This Row],[DETAIL]],Tableau9[#All],5)</f>
        <v>ART-004</v>
      </c>
      <c r="E95" s="29">
        <v>84</v>
      </c>
      <c r="H95"/>
    </row>
    <row r="96" spans="1:8" x14ac:dyDescent="0.3">
      <c r="A96" s="4" t="s">
        <v>24</v>
      </c>
      <c r="B96" s="26" t="s">
        <v>44</v>
      </c>
      <c r="C96" s="4" t="s">
        <v>25</v>
      </c>
      <c r="D96" s="33" t="str">
        <f>VLOOKUP(Tableau8[[#This Row],[DETAIL]],Tableau9[#All],5)</f>
        <v>ART-019</v>
      </c>
      <c r="E96" s="29">
        <v>93</v>
      </c>
      <c r="H96"/>
    </row>
    <row r="97" spans="1:8" x14ac:dyDescent="0.3">
      <c r="A97" s="4" t="s">
        <v>24</v>
      </c>
      <c r="B97" s="26" t="s">
        <v>44</v>
      </c>
      <c r="C97" s="4" t="s">
        <v>153</v>
      </c>
      <c r="D97" s="33" t="str">
        <f>VLOOKUP(Tableau8[[#This Row],[DETAIL]],Tableau9[#All],5)</f>
        <v>ART-003</v>
      </c>
      <c r="E97" s="29">
        <v>93</v>
      </c>
      <c r="H97"/>
    </row>
    <row r="98" spans="1:8" x14ac:dyDescent="0.3">
      <c r="A98" s="4" t="s">
        <v>24</v>
      </c>
      <c r="B98" s="26" t="s">
        <v>44</v>
      </c>
      <c r="C98" s="4" t="s">
        <v>45</v>
      </c>
      <c r="D98" s="33" t="str">
        <f>VLOOKUP(Tableau8[[#This Row],[DETAIL]],Tableau9[#All],5)</f>
        <v>ART-016</v>
      </c>
      <c r="E98" s="29">
        <v>93</v>
      </c>
      <c r="H98"/>
    </row>
    <row r="99" spans="1:8" x14ac:dyDescent="0.3">
      <c r="A99" s="4" t="s">
        <v>24</v>
      </c>
      <c r="B99" s="26" t="s">
        <v>44</v>
      </c>
      <c r="C99" s="4" t="s">
        <v>21</v>
      </c>
      <c r="D99" s="33" t="str">
        <f>VLOOKUP(Tableau8[[#This Row],[DETAIL]],Tableau9[#All],5)</f>
        <v>ART-015</v>
      </c>
      <c r="E99" s="29">
        <v>93</v>
      </c>
      <c r="H99"/>
    </row>
    <row r="100" spans="1:8" x14ac:dyDescent="0.3">
      <c r="A100" s="4" t="s">
        <v>24</v>
      </c>
      <c r="B100" s="26" t="s">
        <v>44</v>
      </c>
      <c r="C100" s="4" t="s">
        <v>160</v>
      </c>
      <c r="D100" s="33" t="str">
        <f>VLOOKUP(Tableau8[[#This Row],[DETAIL]],Tableau9[#All],5)</f>
        <v>ART-015</v>
      </c>
      <c r="E100" s="29">
        <v>93</v>
      </c>
      <c r="H100"/>
    </row>
    <row r="101" spans="1:8" x14ac:dyDescent="0.3">
      <c r="A101" s="4" t="s">
        <v>24</v>
      </c>
      <c r="B101" s="26" t="s">
        <v>44</v>
      </c>
      <c r="C101" s="4" t="s">
        <v>14</v>
      </c>
      <c r="D101" s="33" t="str">
        <f>VLOOKUP(Tableau8[[#This Row],[DETAIL]],Tableau9[#All],5)</f>
        <v>ART-004</v>
      </c>
      <c r="E101" s="29">
        <v>93</v>
      </c>
      <c r="H101"/>
    </row>
    <row r="102" spans="1:8" x14ac:dyDescent="0.3">
      <c r="A102" s="4" t="s">
        <v>24</v>
      </c>
      <c r="B102" s="26" t="s">
        <v>42</v>
      </c>
      <c r="C102" s="4" t="s">
        <v>43</v>
      </c>
      <c r="D102" s="33" t="str">
        <f>VLOOKUP(Tableau8[[#This Row],[DETAIL]],Tableau9[#All],5)</f>
        <v>ART-019</v>
      </c>
      <c r="E102" s="29">
        <v>93</v>
      </c>
      <c r="H102"/>
    </row>
    <row r="103" spans="1:8" x14ac:dyDescent="0.3">
      <c r="A103" s="4" t="s">
        <v>24</v>
      </c>
      <c r="B103" s="26" t="s">
        <v>42</v>
      </c>
      <c r="C103" s="4" t="s">
        <v>184</v>
      </c>
      <c r="D103" s="33" t="str">
        <f>VLOOKUP(Tableau8[[#This Row],[DETAIL]],Tableau9[#All],5)</f>
        <v>ART-003</v>
      </c>
      <c r="E103" s="29">
        <v>93</v>
      </c>
      <c r="H103"/>
    </row>
    <row r="104" spans="1:8" x14ac:dyDescent="0.3">
      <c r="A104" s="4" t="s">
        <v>24</v>
      </c>
      <c r="B104" s="26" t="s">
        <v>42</v>
      </c>
      <c r="C104" s="4" t="s">
        <v>31</v>
      </c>
      <c r="D104" s="33" t="str">
        <f>VLOOKUP(Tableau8[[#This Row],[DETAIL]],Tableau9[#All],5)</f>
        <v>ART-016</v>
      </c>
      <c r="E104" s="29">
        <v>93</v>
      </c>
      <c r="H104"/>
    </row>
    <row r="105" spans="1:8" x14ac:dyDescent="0.3">
      <c r="A105" s="4" t="s">
        <v>24</v>
      </c>
      <c r="B105" s="26" t="s">
        <v>42</v>
      </c>
      <c r="C105" s="4" t="s">
        <v>21</v>
      </c>
      <c r="D105" s="33" t="str">
        <f>VLOOKUP(Tableau8[[#This Row],[DETAIL]],Tableau9[#All],5)</f>
        <v>ART-015</v>
      </c>
      <c r="E105" s="29">
        <v>93</v>
      </c>
      <c r="H105"/>
    </row>
    <row r="106" spans="1:8" x14ac:dyDescent="0.3">
      <c r="A106" s="4" t="s">
        <v>24</v>
      </c>
      <c r="B106" s="26" t="s">
        <v>42</v>
      </c>
      <c r="C106" s="4" t="s">
        <v>157</v>
      </c>
      <c r="D106" s="33" t="str">
        <f>VLOOKUP(Tableau8[[#This Row],[DETAIL]],Tableau9[#All],5)</f>
        <v>ART-015</v>
      </c>
      <c r="E106" s="29">
        <v>93</v>
      </c>
      <c r="H106"/>
    </row>
    <row r="107" spans="1:8" x14ac:dyDescent="0.3">
      <c r="A107" s="4" t="s">
        <v>24</v>
      </c>
      <c r="B107" s="26" t="s">
        <v>42</v>
      </c>
      <c r="C107" s="4" t="s">
        <v>14</v>
      </c>
      <c r="D107" s="33" t="str">
        <f>VLOOKUP(Tableau8[[#This Row],[DETAIL]],Tableau9[#All],5)</f>
        <v>ART-004</v>
      </c>
      <c r="E107" s="29">
        <v>93</v>
      </c>
      <c r="H107"/>
    </row>
    <row r="108" spans="1:8" x14ac:dyDescent="0.3">
      <c r="A108" s="4" t="s">
        <v>24</v>
      </c>
      <c r="B108" s="26" t="s">
        <v>23</v>
      </c>
      <c r="C108" s="4" t="s">
        <v>25</v>
      </c>
      <c r="D108" s="33" t="str">
        <f>VLOOKUP(Tableau8[[#This Row],[DETAIL]],Tableau9[#All],5)</f>
        <v>ART-019</v>
      </c>
      <c r="E108" s="29">
        <v>99</v>
      </c>
      <c r="H108"/>
    </row>
    <row r="109" spans="1:8" x14ac:dyDescent="0.3">
      <c r="A109" s="4" t="s">
        <v>24</v>
      </c>
      <c r="B109" s="26" t="s">
        <v>23</v>
      </c>
      <c r="C109" s="4" t="s">
        <v>147</v>
      </c>
      <c r="D109" s="33" t="str">
        <f>VLOOKUP(Tableau8[[#This Row],[DETAIL]],Tableau9[#All],5)</f>
        <v>ART-003</v>
      </c>
      <c r="E109" s="29">
        <v>99</v>
      </c>
      <c r="H109"/>
    </row>
    <row r="110" spans="1:8" x14ac:dyDescent="0.3">
      <c r="A110" s="4" t="s">
        <v>24</v>
      </c>
      <c r="B110" s="26" t="s">
        <v>23</v>
      </c>
      <c r="C110" s="4" t="s">
        <v>26</v>
      </c>
      <c r="D110" s="33" t="str">
        <f>VLOOKUP(Tableau8[[#This Row],[DETAIL]],Tableau9[#All],5)</f>
        <v>ART-016</v>
      </c>
      <c r="E110" s="29">
        <v>99</v>
      </c>
      <c r="H110"/>
    </row>
    <row r="111" spans="1:8" x14ac:dyDescent="0.3">
      <c r="A111" s="4" t="s">
        <v>24</v>
      </c>
      <c r="B111" s="26" t="s">
        <v>23</v>
      </c>
      <c r="C111" s="4" t="s">
        <v>21</v>
      </c>
      <c r="D111" s="33" t="str">
        <f>VLOOKUP(Tableau8[[#This Row],[DETAIL]],Tableau9[#All],5)</f>
        <v>ART-015</v>
      </c>
      <c r="E111" s="29">
        <v>99</v>
      </c>
      <c r="H111"/>
    </row>
    <row r="112" spans="1:8" x14ac:dyDescent="0.3">
      <c r="A112" s="4" t="s">
        <v>24</v>
      </c>
      <c r="B112" s="26" t="s">
        <v>23</v>
      </c>
      <c r="C112" s="4" t="s">
        <v>157</v>
      </c>
      <c r="D112" s="33" t="str">
        <f>VLOOKUP(Tableau8[[#This Row],[DETAIL]],Tableau9[#All],5)</f>
        <v>ART-015</v>
      </c>
      <c r="E112" s="29">
        <v>99</v>
      </c>
      <c r="H112"/>
    </row>
    <row r="113" spans="1:8" x14ac:dyDescent="0.3">
      <c r="A113" s="4" t="s">
        <v>24</v>
      </c>
      <c r="B113" s="26" t="s">
        <v>23</v>
      </c>
      <c r="C113" s="4" t="s">
        <v>14</v>
      </c>
      <c r="D113" s="33" t="str">
        <f>VLOOKUP(Tableau8[[#This Row],[DETAIL]],Tableau9[#All],5)</f>
        <v>ART-004</v>
      </c>
      <c r="E113" s="29">
        <v>99</v>
      </c>
      <c r="H113"/>
    </row>
    <row r="114" spans="1:8" x14ac:dyDescent="0.3">
      <c r="A114" s="4" t="s">
        <v>24</v>
      </c>
      <c r="B114" s="26" t="s">
        <v>66</v>
      </c>
      <c r="C114" s="4" t="s">
        <v>30</v>
      </c>
      <c r="D114" s="33" t="str">
        <f>VLOOKUP(Tableau8[[#This Row],[DETAIL]],Tableau9[#All],5)</f>
        <v>ART-019</v>
      </c>
      <c r="E114" s="29">
        <v>95</v>
      </c>
      <c r="H114"/>
    </row>
    <row r="115" spans="1:8" x14ac:dyDescent="0.3">
      <c r="A115" s="4" t="s">
        <v>24</v>
      </c>
      <c r="B115" s="26" t="s">
        <v>66</v>
      </c>
      <c r="C115" s="4" t="s">
        <v>154</v>
      </c>
      <c r="D115" s="33" t="str">
        <f>VLOOKUP(Tableau8[[#This Row],[DETAIL]],Tableau9[#All],5)</f>
        <v>ART-003</v>
      </c>
      <c r="E115" s="29">
        <v>95</v>
      </c>
      <c r="H115"/>
    </row>
    <row r="116" spans="1:8" x14ac:dyDescent="0.3">
      <c r="A116" s="4" t="s">
        <v>24</v>
      </c>
      <c r="B116" s="26" t="s">
        <v>66</v>
      </c>
      <c r="C116" s="4" t="s">
        <v>33</v>
      </c>
      <c r="D116" s="33" t="str">
        <f>VLOOKUP(Tableau8[[#This Row],[DETAIL]],Tableau9[#All],5)</f>
        <v>ART-016</v>
      </c>
      <c r="E116" s="29">
        <v>95</v>
      </c>
      <c r="H116"/>
    </row>
    <row r="117" spans="1:8" x14ac:dyDescent="0.3">
      <c r="A117" s="4" t="s">
        <v>24</v>
      </c>
      <c r="B117" s="26" t="s">
        <v>66</v>
      </c>
      <c r="C117" s="4" t="s">
        <v>21</v>
      </c>
      <c r="D117" s="33" t="str">
        <f>VLOOKUP(Tableau8[[#This Row],[DETAIL]],Tableau9[#All],5)</f>
        <v>ART-015</v>
      </c>
      <c r="E117" s="29">
        <v>95</v>
      </c>
      <c r="H117"/>
    </row>
    <row r="118" spans="1:8" x14ac:dyDescent="0.3">
      <c r="A118" s="4" t="s">
        <v>24</v>
      </c>
      <c r="B118" s="26" t="s">
        <v>66</v>
      </c>
      <c r="C118" s="4" t="s">
        <v>157</v>
      </c>
      <c r="D118" s="33" t="str">
        <f>VLOOKUP(Tableau8[[#This Row],[DETAIL]],Tableau9[#All],5)</f>
        <v>ART-015</v>
      </c>
      <c r="E118" s="29">
        <v>95</v>
      </c>
      <c r="H118"/>
    </row>
    <row r="119" spans="1:8" x14ac:dyDescent="0.3">
      <c r="A119" s="4" t="s">
        <v>24</v>
      </c>
      <c r="B119" s="26" t="s">
        <v>66</v>
      </c>
      <c r="C119" s="4" t="s">
        <v>14</v>
      </c>
      <c r="D119" s="33" t="str">
        <f>VLOOKUP(Tableau8[[#This Row],[DETAIL]],Tableau9[#All],5)</f>
        <v>ART-004</v>
      </c>
      <c r="E119" s="29">
        <v>95</v>
      </c>
      <c r="H119"/>
    </row>
    <row r="120" spans="1:8" x14ac:dyDescent="0.3">
      <c r="A120" s="4" t="s">
        <v>24</v>
      </c>
      <c r="B120" s="26" t="s">
        <v>32</v>
      </c>
      <c r="C120" s="4" t="s">
        <v>30</v>
      </c>
      <c r="D120" s="33" t="str">
        <f>VLOOKUP(Tableau8[[#This Row],[DETAIL]],Tableau9[#All],5)</f>
        <v>ART-019</v>
      </c>
      <c r="E120" s="29">
        <v>99</v>
      </c>
      <c r="H120"/>
    </row>
    <row r="121" spans="1:8" x14ac:dyDescent="0.3">
      <c r="A121" s="4" t="s">
        <v>24</v>
      </c>
      <c r="B121" s="26" t="s">
        <v>32</v>
      </c>
      <c r="C121" s="4" t="s">
        <v>148</v>
      </c>
      <c r="D121" s="33" t="str">
        <f>VLOOKUP(Tableau8[[#This Row],[DETAIL]],Tableau9[#All],5)</f>
        <v>ART-003</v>
      </c>
      <c r="E121" s="29">
        <v>99</v>
      </c>
      <c r="H121"/>
    </row>
    <row r="122" spans="1:8" x14ac:dyDescent="0.3">
      <c r="A122" s="4" t="s">
        <v>24</v>
      </c>
      <c r="B122" s="26" t="s">
        <v>32</v>
      </c>
      <c r="C122" s="4" t="s">
        <v>33</v>
      </c>
      <c r="D122" s="33" t="str">
        <f>VLOOKUP(Tableau8[[#This Row],[DETAIL]],Tableau9[#All],5)</f>
        <v>ART-016</v>
      </c>
      <c r="E122" s="29">
        <v>99</v>
      </c>
      <c r="H122"/>
    </row>
    <row r="123" spans="1:8" x14ac:dyDescent="0.3">
      <c r="A123" s="4" t="s">
        <v>24</v>
      </c>
      <c r="B123" s="26" t="s">
        <v>32</v>
      </c>
      <c r="C123" s="4" t="s">
        <v>21</v>
      </c>
      <c r="D123" s="33" t="str">
        <f>VLOOKUP(Tableau8[[#This Row],[DETAIL]],Tableau9[#All],5)</f>
        <v>ART-015</v>
      </c>
      <c r="E123" s="29">
        <v>99</v>
      </c>
      <c r="H123"/>
    </row>
    <row r="124" spans="1:8" x14ac:dyDescent="0.3">
      <c r="A124" s="4" t="s">
        <v>24</v>
      </c>
      <c r="B124" s="26" t="s">
        <v>32</v>
      </c>
      <c r="C124" s="4" t="s">
        <v>157</v>
      </c>
      <c r="D124" s="33" t="str">
        <f>VLOOKUP(Tableau8[[#This Row],[DETAIL]],Tableau9[#All],5)</f>
        <v>ART-015</v>
      </c>
      <c r="E124" s="29">
        <v>99</v>
      </c>
      <c r="H124"/>
    </row>
    <row r="125" spans="1:8" x14ac:dyDescent="0.3">
      <c r="A125" s="4" t="s">
        <v>24</v>
      </c>
      <c r="B125" s="26" t="s">
        <v>32</v>
      </c>
      <c r="C125" s="4" t="s">
        <v>14</v>
      </c>
      <c r="D125" s="33" t="str">
        <f>VLOOKUP(Tableau8[[#This Row],[DETAIL]],Tableau9[#All],5)</f>
        <v>ART-004</v>
      </c>
      <c r="E125" s="29">
        <v>99</v>
      </c>
      <c r="H125"/>
    </row>
    <row r="126" spans="1:8" x14ac:dyDescent="0.3">
      <c r="A126" s="4" t="s">
        <v>24</v>
      </c>
      <c r="B126" s="26" t="s">
        <v>65</v>
      </c>
      <c r="C126" s="4" t="s">
        <v>30</v>
      </c>
      <c r="D126" s="33" t="str">
        <f>VLOOKUP(Tableau8[[#This Row],[DETAIL]],Tableau9[#All],5)</f>
        <v>ART-019</v>
      </c>
      <c r="E126" s="29">
        <v>95</v>
      </c>
      <c r="H126"/>
    </row>
    <row r="127" spans="1:8" x14ac:dyDescent="0.3">
      <c r="A127" s="4" t="s">
        <v>24</v>
      </c>
      <c r="B127" s="26" t="s">
        <v>65</v>
      </c>
      <c r="C127" s="4" t="s">
        <v>154</v>
      </c>
      <c r="D127" s="33" t="str">
        <f>VLOOKUP(Tableau8[[#This Row],[DETAIL]],Tableau9[#All],5)</f>
        <v>ART-003</v>
      </c>
      <c r="E127" s="29">
        <v>95</v>
      </c>
      <c r="H127"/>
    </row>
    <row r="128" spans="1:8" x14ac:dyDescent="0.3">
      <c r="A128" s="4" t="s">
        <v>24</v>
      </c>
      <c r="B128" s="26" t="s">
        <v>65</v>
      </c>
      <c r="C128" s="4" t="s">
        <v>31</v>
      </c>
      <c r="D128" s="33" t="str">
        <f>VLOOKUP(Tableau8[[#This Row],[DETAIL]],Tableau9[#All],5)</f>
        <v>ART-016</v>
      </c>
      <c r="E128" s="29">
        <v>95</v>
      </c>
      <c r="H128"/>
    </row>
    <row r="129" spans="1:8" x14ac:dyDescent="0.3">
      <c r="A129" s="4" t="s">
        <v>24</v>
      </c>
      <c r="B129" s="26" t="s">
        <v>65</v>
      </c>
      <c r="C129" s="4" t="s">
        <v>21</v>
      </c>
      <c r="D129" s="33" t="str">
        <f>VLOOKUP(Tableau8[[#This Row],[DETAIL]],Tableau9[#All],5)</f>
        <v>ART-015</v>
      </c>
      <c r="E129" s="29">
        <v>95</v>
      </c>
      <c r="H129"/>
    </row>
    <row r="130" spans="1:8" x14ac:dyDescent="0.3">
      <c r="A130" s="4" t="s">
        <v>24</v>
      </c>
      <c r="B130" s="26" t="s">
        <v>65</v>
      </c>
      <c r="C130" s="4" t="s">
        <v>157</v>
      </c>
      <c r="D130" s="33" t="str">
        <f>VLOOKUP(Tableau8[[#This Row],[DETAIL]],Tableau9[#All],5)</f>
        <v>ART-015</v>
      </c>
      <c r="E130" s="29">
        <v>95</v>
      </c>
      <c r="H130"/>
    </row>
    <row r="131" spans="1:8" x14ac:dyDescent="0.3">
      <c r="A131" s="4" t="s">
        <v>24</v>
      </c>
      <c r="B131" s="26" t="s">
        <v>65</v>
      </c>
      <c r="C131" s="4" t="s">
        <v>14</v>
      </c>
      <c r="D131" s="33" t="str">
        <f>VLOOKUP(Tableau8[[#This Row],[DETAIL]],Tableau9[#All],5)</f>
        <v>ART-004</v>
      </c>
      <c r="E131" s="29">
        <v>95</v>
      </c>
      <c r="H131"/>
    </row>
    <row r="132" spans="1:8" x14ac:dyDescent="0.3">
      <c r="A132" s="4" t="s">
        <v>24</v>
      </c>
      <c r="B132" s="26" t="s">
        <v>63</v>
      </c>
      <c r="C132" s="4" t="s">
        <v>49</v>
      </c>
      <c r="D132" s="33" t="str">
        <f>VLOOKUP(Tableau8[[#This Row],[DETAIL]],Tableau9[#All],5)</f>
        <v>ART-019</v>
      </c>
      <c r="E132" s="29">
        <v>84</v>
      </c>
      <c r="H132"/>
    </row>
    <row r="133" spans="1:8" x14ac:dyDescent="0.3">
      <c r="A133" s="4" t="s">
        <v>24</v>
      </c>
      <c r="B133" s="26" t="s">
        <v>63</v>
      </c>
      <c r="C133" s="4" t="s">
        <v>153</v>
      </c>
      <c r="D133" s="33" t="str">
        <f>VLOOKUP(Tableau8[[#This Row],[DETAIL]],Tableau9[#All],5)</f>
        <v>ART-003</v>
      </c>
      <c r="E133" s="29">
        <v>84</v>
      </c>
      <c r="H133"/>
    </row>
    <row r="134" spans="1:8" x14ac:dyDescent="0.3">
      <c r="A134" s="4" t="s">
        <v>24</v>
      </c>
      <c r="B134" s="26" t="s">
        <v>63</v>
      </c>
      <c r="C134" s="4" t="s">
        <v>161</v>
      </c>
      <c r="D134" s="33" t="str">
        <f>VLOOKUP(Tableau8[[#This Row],[DETAIL]],Tableau9[#All],5)</f>
        <v>ART-016</v>
      </c>
      <c r="E134" s="29">
        <v>84</v>
      </c>
      <c r="H134"/>
    </row>
    <row r="135" spans="1:8" x14ac:dyDescent="0.3">
      <c r="A135" s="4" t="s">
        <v>24</v>
      </c>
      <c r="B135" s="26" t="s">
        <v>63</v>
      </c>
      <c r="C135" s="4" t="s">
        <v>159</v>
      </c>
      <c r="D135" s="33" t="str">
        <f>VLOOKUP(Tableau8[[#This Row],[DETAIL]],Tableau9[#All],5)</f>
        <v>ART-015</v>
      </c>
      <c r="E135" s="29">
        <v>84</v>
      </c>
      <c r="H135"/>
    </row>
    <row r="136" spans="1:8" x14ac:dyDescent="0.3">
      <c r="A136" s="4" t="s">
        <v>24</v>
      </c>
      <c r="B136" s="26" t="s">
        <v>63</v>
      </c>
      <c r="C136" s="4" t="s">
        <v>160</v>
      </c>
      <c r="D136" s="33" t="str">
        <f>VLOOKUP(Tableau8[[#This Row],[DETAIL]],Tableau9[#All],5)</f>
        <v>ART-015</v>
      </c>
      <c r="E136" s="29">
        <v>84</v>
      </c>
      <c r="H136"/>
    </row>
    <row r="137" spans="1:8" x14ac:dyDescent="0.3">
      <c r="A137" s="4" t="s">
        <v>24</v>
      </c>
      <c r="B137" s="26" t="s">
        <v>63</v>
      </c>
      <c r="C137" s="4" t="s">
        <v>14</v>
      </c>
      <c r="D137" s="33" t="str">
        <f>VLOOKUP(Tableau8[[#This Row],[DETAIL]],Tableau9[#All],5)</f>
        <v>ART-004</v>
      </c>
      <c r="E137" s="29">
        <v>84</v>
      </c>
      <c r="H137"/>
    </row>
    <row r="138" spans="1:8" x14ac:dyDescent="0.3">
      <c r="A138" s="4" t="s">
        <v>24</v>
      </c>
      <c r="B138" s="26" t="s">
        <v>37</v>
      </c>
      <c r="C138" s="4" t="s">
        <v>11</v>
      </c>
      <c r="D138" s="33" t="str">
        <f>VLOOKUP(Tableau8[[#This Row],[DETAIL]],Tableau9[#All],5)</f>
        <v>ART-019</v>
      </c>
      <c r="E138" s="29">
        <v>93</v>
      </c>
      <c r="H138"/>
    </row>
    <row r="139" spans="1:8" x14ac:dyDescent="0.3">
      <c r="A139" s="4" t="s">
        <v>24</v>
      </c>
      <c r="B139" s="26" t="s">
        <v>37</v>
      </c>
      <c r="C139" s="4" t="s">
        <v>184</v>
      </c>
      <c r="D139" s="33" t="str">
        <f>VLOOKUP(Tableau8[[#This Row],[DETAIL]],Tableau9[#All],5)</f>
        <v>ART-003</v>
      </c>
      <c r="E139" s="29">
        <v>93</v>
      </c>
      <c r="H139"/>
    </row>
    <row r="140" spans="1:8" x14ac:dyDescent="0.3">
      <c r="A140" s="4" t="s">
        <v>24</v>
      </c>
      <c r="B140" s="26" t="s">
        <v>37</v>
      </c>
      <c r="C140" s="4" t="s">
        <v>38</v>
      </c>
      <c r="D140" s="33" t="str">
        <f>VLOOKUP(Tableau8[[#This Row],[DETAIL]],Tableau9[#All],5)</f>
        <v>ART-016</v>
      </c>
      <c r="E140" s="29">
        <v>93</v>
      </c>
      <c r="H140"/>
    </row>
    <row r="141" spans="1:8" x14ac:dyDescent="0.3">
      <c r="A141" s="4" t="s">
        <v>24</v>
      </c>
      <c r="B141" s="26" t="s">
        <v>37</v>
      </c>
      <c r="C141" s="4" t="s">
        <v>21</v>
      </c>
      <c r="D141" s="33" t="str">
        <f>VLOOKUP(Tableau8[[#This Row],[DETAIL]],Tableau9[#All],5)</f>
        <v>ART-015</v>
      </c>
      <c r="E141" s="29">
        <v>93</v>
      </c>
      <c r="H141"/>
    </row>
    <row r="142" spans="1:8" x14ac:dyDescent="0.3">
      <c r="A142" s="4" t="s">
        <v>24</v>
      </c>
      <c r="B142" s="26" t="s">
        <v>37</v>
      </c>
      <c r="C142" s="4" t="s">
        <v>157</v>
      </c>
      <c r="D142" s="33" t="str">
        <f>VLOOKUP(Tableau8[[#This Row],[DETAIL]],Tableau9[#All],5)</f>
        <v>ART-015</v>
      </c>
      <c r="E142" s="29">
        <v>93</v>
      </c>
      <c r="H142"/>
    </row>
    <row r="143" spans="1:8" x14ac:dyDescent="0.3">
      <c r="A143" s="4" t="s">
        <v>24</v>
      </c>
      <c r="B143" s="26" t="s">
        <v>37</v>
      </c>
      <c r="C143" s="4" t="s">
        <v>14</v>
      </c>
      <c r="D143" s="33" t="str">
        <f>VLOOKUP(Tableau8[[#This Row],[DETAIL]],Tableau9[#All],5)</f>
        <v>ART-004</v>
      </c>
      <c r="E143" s="29">
        <v>93</v>
      </c>
      <c r="H143"/>
    </row>
    <row r="144" spans="1:8" x14ac:dyDescent="0.3">
      <c r="A144" s="4" t="s">
        <v>24</v>
      </c>
      <c r="B144" s="26" t="s">
        <v>27</v>
      </c>
      <c r="C144" s="4" t="s">
        <v>25</v>
      </c>
      <c r="D144" s="33" t="str">
        <f>VLOOKUP(Tableau8[[#This Row],[DETAIL]],Tableau9[#All],5)</f>
        <v>ART-019</v>
      </c>
      <c r="E144" s="29">
        <v>99</v>
      </c>
      <c r="H144"/>
    </row>
    <row r="145" spans="1:8" x14ac:dyDescent="0.3">
      <c r="A145" s="4" t="s">
        <v>24</v>
      </c>
      <c r="B145" s="26" t="s">
        <v>27</v>
      </c>
      <c r="C145" s="4" t="s">
        <v>147</v>
      </c>
      <c r="D145" s="33" t="str">
        <f>VLOOKUP(Tableau8[[#This Row],[DETAIL]],Tableau9[#All],5)</f>
        <v>ART-003</v>
      </c>
      <c r="E145" s="29">
        <v>99</v>
      </c>
      <c r="H145"/>
    </row>
    <row r="146" spans="1:8" x14ac:dyDescent="0.3">
      <c r="A146" s="4" t="s">
        <v>24</v>
      </c>
      <c r="B146" s="26" t="s">
        <v>27</v>
      </c>
      <c r="C146" s="4" t="s">
        <v>28</v>
      </c>
      <c r="D146" s="33" t="str">
        <f>VLOOKUP(Tableau8[[#This Row],[DETAIL]],Tableau9[#All],5)</f>
        <v>ART-016</v>
      </c>
      <c r="E146" s="29">
        <v>99</v>
      </c>
      <c r="H146"/>
    </row>
    <row r="147" spans="1:8" x14ac:dyDescent="0.3">
      <c r="A147" s="4" t="s">
        <v>24</v>
      </c>
      <c r="B147" s="26" t="s">
        <v>27</v>
      </c>
      <c r="C147" s="4" t="s">
        <v>21</v>
      </c>
      <c r="D147" s="33" t="str">
        <f>VLOOKUP(Tableau8[[#This Row],[DETAIL]],Tableau9[#All],5)</f>
        <v>ART-015</v>
      </c>
      <c r="E147" s="29">
        <v>99</v>
      </c>
      <c r="H147"/>
    </row>
    <row r="148" spans="1:8" x14ac:dyDescent="0.3">
      <c r="A148" s="4" t="s">
        <v>24</v>
      </c>
      <c r="B148" s="26" t="s">
        <v>27</v>
      </c>
      <c r="C148" s="4" t="s">
        <v>157</v>
      </c>
      <c r="D148" s="33" t="str">
        <f>VLOOKUP(Tableau8[[#This Row],[DETAIL]],Tableau9[#All],5)</f>
        <v>ART-015</v>
      </c>
      <c r="E148" s="29">
        <v>99</v>
      </c>
      <c r="H148"/>
    </row>
    <row r="149" spans="1:8" x14ac:dyDescent="0.3">
      <c r="A149" s="4" t="s">
        <v>24</v>
      </c>
      <c r="B149" s="26" t="s">
        <v>27</v>
      </c>
      <c r="C149" s="4" t="s">
        <v>14</v>
      </c>
      <c r="D149" s="33" t="str">
        <f>VLOOKUP(Tableau8[[#This Row],[DETAIL]],Tableau9[#All],5)</f>
        <v>ART-004</v>
      </c>
      <c r="E149" s="29">
        <v>99</v>
      </c>
      <c r="H149"/>
    </row>
    <row r="150" spans="1:8" x14ac:dyDescent="0.3">
      <c r="A150" s="4" t="s">
        <v>24</v>
      </c>
      <c r="B150" s="26" t="s">
        <v>39</v>
      </c>
      <c r="C150" s="4" t="s">
        <v>40</v>
      </c>
      <c r="D150" s="33" t="str">
        <f>VLOOKUP(Tableau8[[#This Row],[DETAIL]],Tableau9[#All],5)</f>
        <v>ART-019</v>
      </c>
      <c r="E150" s="29">
        <v>93</v>
      </c>
      <c r="H150"/>
    </row>
    <row r="151" spans="1:8" x14ac:dyDescent="0.3">
      <c r="A151" s="4" t="s">
        <v>24</v>
      </c>
      <c r="B151" s="26" t="s">
        <v>39</v>
      </c>
      <c r="C151" s="4" t="s">
        <v>153</v>
      </c>
      <c r="D151" s="33" t="str">
        <f>VLOOKUP(Tableau8[[#This Row],[DETAIL]],Tableau9[#All],5)</f>
        <v>ART-003</v>
      </c>
      <c r="E151" s="29">
        <v>93</v>
      </c>
      <c r="H151"/>
    </row>
    <row r="152" spans="1:8" x14ac:dyDescent="0.3">
      <c r="A152" s="4" t="s">
        <v>24</v>
      </c>
      <c r="B152" s="26" t="s">
        <v>39</v>
      </c>
      <c r="C152" s="4" t="s">
        <v>41</v>
      </c>
      <c r="D152" s="33" t="str">
        <f>VLOOKUP(Tableau8[[#This Row],[DETAIL]],Tableau9[#All],5)</f>
        <v>ART-016</v>
      </c>
      <c r="E152" s="29">
        <v>93</v>
      </c>
      <c r="H152"/>
    </row>
    <row r="153" spans="1:8" x14ac:dyDescent="0.3">
      <c r="A153" s="4" t="s">
        <v>24</v>
      </c>
      <c r="B153" s="26" t="s">
        <v>39</v>
      </c>
      <c r="C153" s="4" t="s">
        <v>21</v>
      </c>
      <c r="D153" s="33" t="str">
        <f>VLOOKUP(Tableau8[[#This Row],[DETAIL]],Tableau9[#All],5)</f>
        <v>ART-015</v>
      </c>
      <c r="E153" s="29">
        <v>93</v>
      </c>
      <c r="H153"/>
    </row>
    <row r="154" spans="1:8" x14ac:dyDescent="0.3">
      <c r="A154" s="4" t="s">
        <v>24</v>
      </c>
      <c r="B154" s="26" t="s">
        <v>39</v>
      </c>
      <c r="C154" s="4" t="s">
        <v>160</v>
      </c>
      <c r="D154" s="33" t="str">
        <f>VLOOKUP(Tableau8[[#This Row],[DETAIL]],Tableau9[#All],5)</f>
        <v>ART-015</v>
      </c>
      <c r="E154" s="29">
        <v>93</v>
      </c>
      <c r="H154"/>
    </row>
    <row r="155" spans="1:8" x14ac:dyDescent="0.3">
      <c r="A155" s="4" t="s">
        <v>24</v>
      </c>
      <c r="B155" s="26" t="s">
        <v>39</v>
      </c>
      <c r="C155" s="4" t="s">
        <v>14</v>
      </c>
      <c r="D155" s="33" t="str">
        <f>VLOOKUP(Tableau8[[#This Row],[DETAIL]],Tableau9[#All],5)</f>
        <v>ART-004</v>
      </c>
      <c r="E155" s="29">
        <v>93</v>
      </c>
      <c r="H155"/>
    </row>
    <row r="156" spans="1:8" x14ac:dyDescent="0.3">
      <c r="A156" s="4" t="s">
        <v>24</v>
      </c>
      <c r="B156" s="26" t="s">
        <v>29</v>
      </c>
      <c r="C156" s="4" t="s">
        <v>30</v>
      </c>
      <c r="D156" s="33" t="str">
        <f>VLOOKUP(Tableau8[[#This Row],[DETAIL]],Tableau9[#All],5)</f>
        <v>ART-019</v>
      </c>
      <c r="E156" s="29">
        <v>99</v>
      </c>
      <c r="H156"/>
    </row>
    <row r="157" spans="1:8" x14ac:dyDescent="0.3">
      <c r="A157" s="4" t="s">
        <v>24</v>
      </c>
      <c r="B157" s="26" t="s">
        <v>29</v>
      </c>
      <c r="C157" s="4" t="s">
        <v>148</v>
      </c>
      <c r="D157" s="33" t="str">
        <f>VLOOKUP(Tableau8[[#This Row],[DETAIL]],Tableau9[#All],5)</f>
        <v>ART-003</v>
      </c>
      <c r="E157" s="29">
        <v>99</v>
      </c>
      <c r="H157"/>
    </row>
    <row r="158" spans="1:8" x14ac:dyDescent="0.3">
      <c r="A158" s="4" t="s">
        <v>24</v>
      </c>
      <c r="B158" s="26" t="s">
        <v>29</v>
      </c>
      <c r="C158" s="4" t="s">
        <v>31</v>
      </c>
      <c r="D158" s="33" t="str">
        <f>VLOOKUP(Tableau8[[#This Row],[DETAIL]],Tableau9[#All],5)</f>
        <v>ART-016</v>
      </c>
      <c r="E158" s="29">
        <v>99</v>
      </c>
      <c r="H158"/>
    </row>
    <row r="159" spans="1:8" x14ac:dyDescent="0.3">
      <c r="A159" s="4" t="s">
        <v>24</v>
      </c>
      <c r="B159" s="26" t="s">
        <v>29</v>
      </c>
      <c r="C159" s="4" t="s">
        <v>21</v>
      </c>
      <c r="D159" s="33" t="str">
        <f>VLOOKUP(Tableau8[[#This Row],[DETAIL]],Tableau9[#All],5)</f>
        <v>ART-015</v>
      </c>
      <c r="E159" s="29">
        <v>99</v>
      </c>
      <c r="H159"/>
    </row>
    <row r="160" spans="1:8" x14ac:dyDescent="0.3">
      <c r="A160" s="4" t="s">
        <v>24</v>
      </c>
      <c r="B160" s="26" t="s">
        <v>29</v>
      </c>
      <c r="C160" s="4" t="s">
        <v>157</v>
      </c>
      <c r="D160" s="33" t="str">
        <f>VLOOKUP(Tableau8[[#This Row],[DETAIL]],Tableau9[#All],5)</f>
        <v>ART-015</v>
      </c>
      <c r="E160" s="29">
        <v>99</v>
      </c>
      <c r="H160"/>
    </row>
    <row r="161" spans="1:8" x14ac:dyDescent="0.3">
      <c r="A161" s="4" t="s">
        <v>24</v>
      </c>
      <c r="B161" s="26" t="s">
        <v>29</v>
      </c>
      <c r="C161" s="4" t="s">
        <v>14</v>
      </c>
      <c r="D161" s="33" t="str">
        <f>VLOOKUP(Tableau8[[#This Row],[DETAIL]],Tableau9[#All],5)</f>
        <v>ART-004</v>
      </c>
      <c r="E161" s="29">
        <v>99</v>
      </c>
      <c r="H161"/>
    </row>
    <row r="162" spans="1:8" x14ac:dyDescent="0.3">
      <c r="A162" s="4" t="s">
        <v>24</v>
      </c>
      <c r="B162" s="26" t="s">
        <v>62</v>
      </c>
      <c r="C162" s="4" t="s">
        <v>49</v>
      </c>
      <c r="D162" s="33" t="str">
        <f>VLOOKUP(Tableau8[[#This Row],[DETAIL]],Tableau9[#All],5)</f>
        <v>ART-019</v>
      </c>
      <c r="E162" s="29">
        <v>84</v>
      </c>
      <c r="H162"/>
    </row>
    <row r="163" spans="1:8" x14ac:dyDescent="0.3">
      <c r="A163" s="4" t="s">
        <v>24</v>
      </c>
      <c r="B163" s="26" t="s">
        <v>62</v>
      </c>
      <c r="C163" s="4" t="s">
        <v>185</v>
      </c>
      <c r="D163" s="33" t="str">
        <f>VLOOKUP(Tableau8[[#This Row],[DETAIL]],Tableau9[#All],5)</f>
        <v>ART-003</v>
      </c>
      <c r="E163" s="29">
        <v>84</v>
      </c>
      <c r="H163"/>
    </row>
    <row r="164" spans="1:8" x14ac:dyDescent="0.3">
      <c r="A164" s="4" t="s">
        <v>24</v>
      </c>
      <c r="B164" s="26" t="s">
        <v>62</v>
      </c>
      <c r="C164" s="4" t="s">
        <v>28</v>
      </c>
      <c r="D164" s="33" t="str">
        <f>VLOOKUP(Tableau8[[#This Row],[DETAIL]],Tableau9[#All],5)</f>
        <v>ART-016</v>
      </c>
      <c r="E164" s="29">
        <v>84</v>
      </c>
      <c r="H164"/>
    </row>
    <row r="165" spans="1:8" x14ac:dyDescent="0.3">
      <c r="A165" s="4" t="s">
        <v>24</v>
      </c>
      <c r="B165" s="26" t="s">
        <v>62</v>
      </c>
      <c r="C165" s="4" t="s">
        <v>159</v>
      </c>
      <c r="D165" s="33" t="str">
        <f>VLOOKUP(Tableau8[[#This Row],[DETAIL]],Tableau9[#All],5)</f>
        <v>ART-015</v>
      </c>
      <c r="E165" s="29">
        <v>84</v>
      </c>
      <c r="H165"/>
    </row>
    <row r="166" spans="1:8" x14ac:dyDescent="0.3">
      <c r="A166" s="4" t="s">
        <v>24</v>
      </c>
      <c r="B166" s="26" t="s">
        <v>62</v>
      </c>
      <c r="C166" s="4" t="s">
        <v>160</v>
      </c>
      <c r="D166" s="33" t="str">
        <f>VLOOKUP(Tableau8[[#This Row],[DETAIL]],Tableau9[#All],5)</f>
        <v>ART-015</v>
      </c>
      <c r="E166" s="29">
        <v>84</v>
      </c>
      <c r="H166"/>
    </row>
    <row r="167" spans="1:8" x14ac:dyDescent="0.3">
      <c r="A167" s="4" t="s">
        <v>24</v>
      </c>
      <c r="B167" s="26" t="s">
        <v>62</v>
      </c>
      <c r="C167" s="4" t="s">
        <v>14</v>
      </c>
      <c r="D167" s="33" t="str">
        <f>VLOOKUP(Tableau8[[#This Row],[DETAIL]],Tableau9[#All],5)</f>
        <v>ART-004</v>
      </c>
      <c r="E167" s="29">
        <v>84</v>
      </c>
      <c r="H167"/>
    </row>
    <row r="168" spans="1:8" x14ac:dyDescent="0.3">
      <c r="A168" s="4" t="s">
        <v>24</v>
      </c>
      <c r="B168" s="26" t="s">
        <v>55</v>
      </c>
      <c r="C168" s="4" t="s">
        <v>35</v>
      </c>
      <c r="D168" s="33" t="str">
        <f>VLOOKUP(Tableau8[[#This Row],[DETAIL]],Tableau9[#All],5)</f>
        <v>ART-019</v>
      </c>
      <c r="E168" s="29">
        <v>84</v>
      </c>
      <c r="H168"/>
    </row>
    <row r="169" spans="1:8" x14ac:dyDescent="0.3">
      <c r="A169" s="4" t="s">
        <v>24</v>
      </c>
      <c r="B169" s="26" t="s">
        <v>55</v>
      </c>
      <c r="C169" s="4" t="s">
        <v>153</v>
      </c>
      <c r="D169" s="33" t="str">
        <f>VLOOKUP(Tableau8[[#This Row],[DETAIL]],Tableau9[#All],5)</f>
        <v>ART-003</v>
      </c>
      <c r="E169" s="29">
        <v>84</v>
      </c>
      <c r="H169"/>
    </row>
    <row r="170" spans="1:8" x14ac:dyDescent="0.3">
      <c r="A170" s="4" t="s">
        <v>24</v>
      </c>
      <c r="B170" s="26" t="s">
        <v>55</v>
      </c>
      <c r="C170" s="4" t="s">
        <v>28</v>
      </c>
      <c r="D170" s="33" t="str">
        <f>VLOOKUP(Tableau8[[#This Row],[DETAIL]],Tableau9[#All],5)</f>
        <v>ART-016</v>
      </c>
      <c r="E170" s="29">
        <v>84</v>
      </c>
      <c r="H170"/>
    </row>
    <row r="171" spans="1:8" x14ac:dyDescent="0.3">
      <c r="A171" s="4" t="s">
        <v>24</v>
      </c>
      <c r="B171" s="26" t="s">
        <v>55</v>
      </c>
      <c r="C171" s="4" t="s">
        <v>159</v>
      </c>
      <c r="D171" s="33" t="str">
        <f>VLOOKUP(Tableau8[[#This Row],[DETAIL]],Tableau9[#All],5)</f>
        <v>ART-015</v>
      </c>
      <c r="E171" s="29">
        <v>84</v>
      </c>
      <c r="H171"/>
    </row>
    <row r="172" spans="1:8" x14ac:dyDescent="0.3">
      <c r="A172" s="4" t="s">
        <v>24</v>
      </c>
      <c r="B172" s="26" t="s">
        <v>55</v>
      </c>
      <c r="C172" s="4" t="s">
        <v>157</v>
      </c>
      <c r="D172" s="33" t="str">
        <f>VLOOKUP(Tableau8[[#This Row],[DETAIL]],Tableau9[#All],5)</f>
        <v>ART-015</v>
      </c>
      <c r="E172" s="29">
        <v>84</v>
      </c>
      <c r="H172"/>
    </row>
    <row r="173" spans="1:8" x14ac:dyDescent="0.3">
      <c r="A173" s="4" t="s">
        <v>24</v>
      </c>
      <c r="B173" s="26" t="s">
        <v>55</v>
      </c>
      <c r="C173" s="4" t="s">
        <v>14</v>
      </c>
      <c r="D173" s="33" t="str">
        <f>VLOOKUP(Tableau8[[#This Row],[DETAIL]],Tableau9[#All],5)</f>
        <v>ART-004</v>
      </c>
      <c r="E173" s="29">
        <v>84</v>
      </c>
      <c r="H173"/>
    </row>
    <row r="174" spans="1:8" x14ac:dyDescent="0.3">
      <c r="A174" s="4" t="s">
        <v>24</v>
      </c>
      <c r="B174" s="26" t="s">
        <v>50</v>
      </c>
      <c r="C174" s="4" t="s">
        <v>35</v>
      </c>
      <c r="D174" s="33" t="str">
        <f>VLOOKUP(Tableau8[[#This Row],[DETAIL]],Tableau9[#All],5)</f>
        <v>ART-019</v>
      </c>
      <c r="E174" s="29">
        <v>93</v>
      </c>
      <c r="H174"/>
    </row>
    <row r="175" spans="1:8" x14ac:dyDescent="0.3">
      <c r="A175" s="4" t="s">
        <v>24</v>
      </c>
      <c r="B175" s="26" t="s">
        <v>50</v>
      </c>
      <c r="C175" s="4" t="s">
        <v>153</v>
      </c>
      <c r="D175" s="33" t="str">
        <f>VLOOKUP(Tableau8[[#This Row],[DETAIL]],Tableau9[#All],5)</f>
        <v>ART-003</v>
      </c>
      <c r="E175" s="29">
        <v>93</v>
      </c>
      <c r="H175"/>
    </row>
    <row r="176" spans="1:8" x14ac:dyDescent="0.3">
      <c r="A176" s="4" t="s">
        <v>24</v>
      </c>
      <c r="B176" s="26" t="s">
        <v>50</v>
      </c>
      <c r="C176" s="4" t="s">
        <v>31</v>
      </c>
      <c r="D176" s="33" t="str">
        <f>VLOOKUP(Tableau8[[#This Row],[DETAIL]],Tableau9[#All],5)</f>
        <v>ART-016</v>
      </c>
      <c r="E176" s="29">
        <v>93</v>
      </c>
      <c r="H176"/>
    </row>
    <row r="177" spans="1:8" x14ac:dyDescent="0.3">
      <c r="A177" s="4" t="s">
        <v>24</v>
      </c>
      <c r="B177" s="26" t="s">
        <v>50</v>
      </c>
      <c r="C177" s="4" t="s">
        <v>51</v>
      </c>
      <c r="D177" s="33" t="str">
        <f>VLOOKUP(Tableau8[[#This Row],[DETAIL]],Tableau9[#All],5)</f>
        <v>ART-015</v>
      </c>
      <c r="E177" s="29">
        <v>93</v>
      </c>
      <c r="H177"/>
    </row>
    <row r="178" spans="1:8" x14ac:dyDescent="0.3">
      <c r="A178" s="4" t="s">
        <v>24</v>
      </c>
      <c r="B178" s="26" t="s">
        <v>50</v>
      </c>
      <c r="C178" s="4" t="s">
        <v>157</v>
      </c>
      <c r="D178" s="33" t="str">
        <f>VLOOKUP(Tableau8[[#This Row],[DETAIL]],Tableau9[#All],5)</f>
        <v>ART-015</v>
      </c>
      <c r="E178" s="29">
        <v>93</v>
      </c>
      <c r="H178"/>
    </row>
    <row r="179" spans="1:8" x14ac:dyDescent="0.3">
      <c r="A179" s="4" t="s">
        <v>24</v>
      </c>
      <c r="B179" s="26" t="s">
        <v>50</v>
      </c>
      <c r="C179" s="4" t="s">
        <v>14</v>
      </c>
      <c r="D179" s="33" t="str">
        <f>VLOOKUP(Tableau8[[#This Row],[DETAIL]],Tableau9[#All],5)</f>
        <v>ART-004</v>
      </c>
      <c r="E179" s="29">
        <v>93</v>
      </c>
      <c r="H179"/>
    </row>
    <row r="180" spans="1:8" x14ac:dyDescent="0.3">
      <c r="A180" s="4" t="s">
        <v>24</v>
      </c>
      <c r="B180" s="26" t="s">
        <v>34</v>
      </c>
      <c r="C180" s="4" t="s">
        <v>35</v>
      </c>
      <c r="D180" s="33" t="str">
        <f>VLOOKUP(Tableau8[[#This Row],[DETAIL]],Tableau9[#All],5)</f>
        <v>ART-019</v>
      </c>
      <c r="E180" s="29">
        <v>93</v>
      </c>
      <c r="H180"/>
    </row>
    <row r="181" spans="1:8" x14ac:dyDescent="0.3">
      <c r="A181" s="4" t="s">
        <v>24</v>
      </c>
      <c r="B181" s="26" t="s">
        <v>34</v>
      </c>
      <c r="C181" s="4" t="s">
        <v>153</v>
      </c>
      <c r="D181" s="33" t="str">
        <f>VLOOKUP(Tableau8[[#This Row],[DETAIL]],Tableau9[#All],5)</f>
        <v>ART-003</v>
      </c>
      <c r="E181" s="29">
        <v>93</v>
      </c>
      <c r="H181"/>
    </row>
    <row r="182" spans="1:8" x14ac:dyDescent="0.3">
      <c r="A182" s="4" t="s">
        <v>24</v>
      </c>
      <c r="B182" s="26" t="s">
        <v>34</v>
      </c>
      <c r="C182" s="4" t="s">
        <v>28</v>
      </c>
      <c r="D182" s="33" t="str">
        <f>VLOOKUP(Tableau8[[#This Row],[DETAIL]],Tableau9[#All],5)</f>
        <v>ART-016</v>
      </c>
      <c r="E182" s="29">
        <v>93</v>
      </c>
      <c r="H182"/>
    </row>
    <row r="183" spans="1:8" x14ac:dyDescent="0.3">
      <c r="A183" s="4" t="s">
        <v>24</v>
      </c>
      <c r="B183" s="26" t="s">
        <v>34</v>
      </c>
      <c r="C183" s="4" t="s">
        <v>21</v>
      </c>
      <c r="D183" s="33" t="str">
        <f>VLOOKUP(Tableau8[[#This Row],[DETAIL]],Tableau9[#All],5)</f>
        <v>ART-015</v>
      </c>
      <c r="E183" s="29">
        <v>93</v>
      </c>
      <c r="H183"/>
    </row>
    <row r="184" spans="1:8" x14ac:dyDescent="0.3">
      <c r="A184" s="4" t="s">
        <v>24</v>
      </c>
      <c r="B184" s="26" t="s">
        <v>34</v>
      </c>
      <c r="C184" s="4" t="s">
        <v>157</v>
      </c>
      <c r="D184" s="33" t="str">
        <f>VLOOKUP(Tableau8[[#This Row],[DETAIL]],Tableau9[#All],5)</f>
        <v>ART-015</v>
      </c>
      <c r="E184" s="29">
        <v>93</v>
      </c>
      <c r="H184"/>
    </row>
    <row r="185" spans="1:8" x14ac:dyDescent="0.3">
      <c r="A185" s="4" t="s">
        <v>24</v>
      </c>
      <c r="B185" s="26" t="s">
        <v>34</v>
      </c>
      <c r="C185" s="4" t="s">
        <v>14</v>
      </c>
      <c r="D185" s="33" t="str">
        <f>VLOOKUP(Tableau8[[#This Row],[DETAIL]],Tableau9[#All],5)</f>
        <v>ART-004</v>
      </c>
      <c r="E185" s="29">
        <v>93</v>
      </c>
      <c r="H185"/>
    </row>
    <row r="186" spans="1:8" x14ac:dyDescent="0.3">
      <c r="A186" s="4" t="s">
        <v>24</v>
      </c>
      <c r="B186" s="26" t="s">
        <v>48</v>
      </c>
      <c r="C186" s="4" t="s">
        <v>49</v>
      </c>
      <c r="D186" s="33" t="str">
        <f>VLOOKUP(Tableau8[[#This Row],[DETAIL]],Tableau9[#All],5)</f>
        <v>ART-019</v>
      </c>
      <c r="E186" s="29">
        <v>93</v>
      </c>
      <c r="H186"/>
    </row>
    <row r="187" spans="1:8" x14ac:dyDescent="0.3">
      <c r="A187" s="4" t="s">
        <v>24</v>
      </c>
      <c r="B187" s="26" t="s">
        <v>48</v>
      </c>
      <c r="C187" s="4" t="s">
        <v>153</v>
      </c>
      <c r="D187" s="33" t="str">
        <f>VLOOKUP(Tableau8[[#This Row],[DETAIL]],Tableau9[#All],5)</f>
        <v>ART-003</v>
      </c>
      <c r="E187" s="29">
        <v>93</v>
      </c>
      <c r="H187"/>
    </row>
    <row r="188" spans="1:8" x14ac:dyDescent="0.3">
      <c r="A188" s="4" t="s">
        <v>24</v>
      </c>
      <c r="B188" s="26" t="s">
        <v>48</v>
      </c>
      <c r="C188" s="4" t="s">
        <v>33</v>
      </c>
      <c r="D188" s="33" t="str">
        <f>VLOOKUP(Tableau8[[#This Row],[DETAIL]],Tableau9[#All],5)</f>
        <v>ART-016</v>
      </c>
      <c r="E188" s="29">
        <v>93</v>
      </c>
      <c r="H188"/>
    </row>
    <row r="189" spans="1:8" x14ac:dyDescent="0.3">
      <c r="A189" s="4" t="s">
        <v>24</v>
      </c>
      <c r="B189" s="26" t="s">
        <v>48</v>
      </c>
      <c r="C189" s="4" t="s">
        <v>21</v>
      </c>
      <c r="D189" s="33" t="str">
        <f>VLOOKUP(Tableau8[[#This Row],[DETAIL]],Tableau9[#All],5)</f>
        <v>ART-015</v>
      </c>
      <c r="E189" s="29">
        <v>93</v>
      </c>
      <c r="H189"/>
    </row>
    <row r="190" spans="1:8" x14ac:dyDescent="0.3">
      <c r="A190" s="4" t="s">
        <v>24</v>
      </c>
      <c r="B190" s="26" t="s">
        <v>48</v>
      </c>
      <c r="C190" s="4" t="s">
        <v>160</v>
      </c>
      <c r="D190" s="33" t="str">
        <f>VLOOKUP(Tableau8[[#This Row],[DETAIL]],Tableau9[#All],5)</f>
        <v>ART-015</v>
      </c>
      <c r="E190" s="29">
        <v>93</v>
      </c>
      <c r="H190"/>
    </row>
    <row r="191" spans="1:8" x14ac:dyDescent="0.3">
      <c r="A191" s="4" t="s">
        <v>24</v>
      </c>
      <c r="B191" s="26" t="s">
        <v>48</v>
      </c>
      <c r="C191" s="4" t="s">
        <v>14</v>
      </c>
      <c r="D191" s="33" t="str">
        <f>VLOOKUP(Tableau8[[#This Row],[DETAIL]],Tableau9[#All],5)</f>
        <v>ART-004</v>
      </c>
      <c r="E191" s="29">
        <v>93</v>
      </c>
      <c r="H191"/>
    </row>
    <row r="192" spans="1:8" x14ac:dyDescent="0.3">
      <c r="A192" s="4" t="s">
        <v>24</v>
      </c>
      <c r="B192" s="26" t="s">
        <v>54</v>
      </c>
      <c r="C192" s="4" t="s">
        <v>35</v>
      </c>
      <c r="D192" s="33" t="str">
        <f>VLOOKUP(Tableau8[[#This Row],[DETAIL]],Tableau9[#All],5)</f>
        <v>ART-019</v>
      </c>
      <c r="E192" s="29">
        <v>84</v>
      </c>
      <c r="H192"/>
    </row>
    <row r="193" spans="1:8" x14ac:dyDescent="0.3">
      <c r="A193" s="4" t="s">
        <v>24</v>
      </c>
      <c r="B193" s="26" t="s">
        <v>54</v>
      </c>
      <c r="C193" s="4" t="s">
        <v>153</v>
      </c>
      <c r="D193" s="33" t="str">
        <f>VLOOKUP(Tableau8[[#This Row],[DETAIL]],Tableau9[#All],5)</f>
        <v>ART-003</v>
      </c>
      <c r="E193" s="29">
        <v>84</v>
      </c>
      <c r="H193"/>
    </row>
    <row r="194" spans="1:8" x14ac:dyDescent="0.3">
      <c r="A194" s="4" t="s">
        <v>24</v>
      </c>
      <c r="B194" s="26" t="s">
        <v>54</v>
      </c>
      <c r="C194" s="4" t="s">
        <v>33</v>
      </c>
      <c r="D194" s="33" t="str">
        <f>VLOOKUP(Tableau8[[#This Row],[DETAIL]],Tableau9[#All],5)</f>
        <v>ART-016</v>
      </c>
      <c r="E194" s="29">
        <v>84</v>
      </c>
      <c r="H194"/>
    </row>
    <row r="195" spans="1:8" x14ac:dyDescent="0.3">
      <c r="A195" s="4" t="s">
        <v>24</v>
      </c>
      <c r="B195" s="26" t="s">
        <v>54</v>
      </c>
      <c r="C195" s="4" t="s">
        <v>159</v>
      </c>
      <c r="D195" s="33" t="str">
        <f>VLOOKUP(Tableau8[[#This Row],[DETAIL]],Tableau9[#All],5)</f>
        <v>ART-015</v>
      </c>
      <c r="E195" s="29">
        <v>84</v>
      </c>
      <c r="H195"/>
    </row>
    <row r="196" spans="1:8" x14ac:dyDescent="0.3">
      <c r="A196" s="4" t="s">
        <v>24</v>
      </c>
      <c r="B196" s="26" t="s">
        <v>54</v>
      </c>
      <c r="C196" s="4" t="s">
        <v>157</v>
      </c>
      <c r="D196" s="33" t="str">
        <f>VLOOKUP(Tableau8[[#This Row],[DETAIL]],Tableau9[#All],5)</f>
        <v>ART-015</v>
      </c>
      <c r="E196" s="29">
        <v>84</v>
      </c>
      <c r="H196"/>
    </row>
    <row r="197" spans="1:8" x14ac:dyDescent="0.3">
      <c r="A197" s="4" t="s">
        <v>24</v>
      </c>
      <c r="B197" s="26" t="s">
        <v>54</v>
      </c>
      <c r="C197" s="4" t="s">
        <v>14</v>
      </c>
      <c r="D197" s="33" t="str">
        <f>VLOOKUP(Tableau8[[#This Row],[DETAIL]],Tableau9[#All],5)</f>
        <v>ART-004</v>
      </c>
      <c r="E197" s="29">
        <v>84</v>
      </c>
      <c r="H197"/>
    </row>
    <row r="198" spans="1:8" x14ac:dyDescent="0.3">
      <c r="A198" s="4" t="s">
        <v>24</v>
      </c>
      <c r="B198" s="26" t="s">
        <v>52</v>
      </c>
      <c r="C198" s="4" t="s">
        <v>30</v>
      </c>
      <c r="D198" s="33" t="str">
        <f>VLOOKUP(Tableau8[[#This Row],[DETAIL]],Tableau9[#All],5)</f>
        <v>ART-019</v>
      </c>
      <c r="E198" s="29">
        <v>84</v>
      </c>
      <c r="H198"/>
    </row>
    <row r="199" spans="1:8" x14ac:dyDescent="0.3">
      <c r="A199" s="4" t="s">
        <v>24</v>
      </c>
      <c r="B199" s="26" t="s">
        <v>52</v>
      </c>
      <c r="C199" s="4" t="s">
        <v>154</v>
      </c>
      <c r="D199" s="33" t="str">
        <f>VLOOKUP(Tableau8[[#This Row],[DETAIL]],Tableau9[#All],5)</f>
        <v>ART-003</v>
      </c>
      <c r="E199" s="29">
        <v>84</v>
      </c>
      <c r="H199"/>
    </row>
    <row r="200" spans="1:8" x14ac:dyDescent="0.3">
      <c r="A200" s="4" t="s">
        <v>24</v>
      </c>
      <c r="B200" s="26" t="s">
        <v>52</v>
      </c>
      <c r="C200" s="4" t="s">
        <v>31</v>
      </c>
      <c r="D200" s="33" t="str">
        <f>VLOOKUP(Tableau8[[#This Row],[DETAIL]],Tableau9[#All],5)</f>
        <v>ART-016</v>
      </c>
      <c r="E200" s="29">
        <v>84</v>
      </c>
      <c r="H200"/>
    </row>
    <row r="201" spans="1:8" x14ac:dyDescent="0.3">
      <c r="A201" s="4" t="s">
        <v>24</v>
      </c>
      <c r="B201" s="26" t="s">
        <v>52</v>
      </c>
      <c r="C201" s="4" t="s">
        <v>159</v>
      </c>
      <c r="D201" s="33" t="str">
        <f>VLOOKUP(Tableau8[[#This Row],[DETAIL]],Tableau9[#All],5)</f>
        <v>ART-015</v>
      </c>
      <c r="E201" s="29">
        <v>84</v>
      </c>
      <c r="H201"/>
    </row>
    <row r="202" spans="1:8" x14ac:dyDescent="0.3">
      <c r="A202" s="4" t="s">
        <v>24</v>
      </c>
      <c r="B202" s="26" t="s">
        <v>52</v>
      </c>
      <c r="C202" s="4" t="s">
        <v>157</v>
      </c>
      <c r="D202" s="33" t="str">
        <f>VLOOKUP(Tableau8[[#This Row],[DETAIL]],Tableau9[#All],5)</f>
        <v>ART-015</v>
      </c>
      <c r="E202" s="29">
        <v>84</v>
      </c>
      <c r="H202"/>
    </row>
    <row r="203" spans="1:8" x14ac:dyDescent="0.3">
      <c r="A203" s="4" t="s">
        <v>24</v>
      </c>
      <c r="B203" s="26" t="s">
        <v>52</v>
      </c>
      <c r="C203" s="4" t="s">
        <v>14</v>
      </c>
      <c r="D203" s="33" t="str">
        <f>VLOOKUP(Tableau8[[#This Row],[DETAIL]],Tableau9[#All],5)</f>
        <v>ART-004</v>
      </c>
      <c r="E203" s="29">
        <v>84</v>
      </c>
      <c r="H203"/>
    </row>
    <row r="204" spans="1:8" x14ac:dyDescent="0.3">
      <c r="A204" s="4" t="s">
        <v>24</v>
      </c>
      <c r="B204" s="26" t="s">
        <v>53</v>
      </c>
      <c r="C204" s="4" t="s">
        <v>30</v>
      </c>
      <c r="D204" s="33" t="str">
        <f>VLOOKUP(Tableau8[[#This Row],[DETAIL]],Tableau9[#All],5)</f>
        <v>ART-019</v>
      </c>
      <c r="E204" s="29">
        <v>84</v>
      </c>
      <c r="H204"/>
    </row>
    <row r="205" spans="1:8" x14ac:dyDescent="0.3">
      <c r="A205" s="4" t="s">
        <v>24</v>
      </c>
      <c r="B205" s="26" t="s">
        <v>53</v>
      </c>
      <c r="C205" s="4" t="s">
        <v>154</v>
      </c>
      <c r="D205" s="33" t="str">
        <f>VLOOKUP(Tableau8[[#This Row],[DETAIL]],Tableau9[#All],5)</f>
        <v>ART-003</v>
      </c>
      <c r="E205" s="29">
        <v>84</v>
      </c>
      <c r="H205"/>
    </row>
    <row r="206" spans="1:8" x14ac:dyDescent="0.3">
      <c r="A206" s="4" t="s">
        <v>24</v>
      </c>
      <c r="B206" s="26" t="s">
        <v>53</v>
      </c>
      <c r="C206" s="4" t="s">
        <v>33</v>
      </c>
      <c r="D206" s="33" t="str">
        <f>VLOOKUP(Tableau8[[#This Row],[DETAIL]],Tableau9[#All],5)</f>
        <v>ART-016</v>
      </c>
      <c r="E206" s="29">
        <v>84</v>
      </c>
      <c r="H206"/>
    </row>
    <row r="207" spans="1:8" x14ac:dyDescent="0.3">
      <c r="A207" s="4" t="s">
        <v>24</v>
      </c>
      <c r="B207" s="26" t="s">
        <v>53</v>
      </c>
      <c r="C207" s="4" t="s">
        <v>159</v>
      </c>
      <c r="D207" s="33" t="str">
        <f>VLOOKUP(Tableau8[[#This Row],[DETAIL]],Tableau9[#All],5)</f>
        <v>ART-015</v>
      </c>
      <c r="E207" s="29">
        <v>84</v>
      </c>
      <c r="H207"/>
    </row>
    <row r="208" spans="1:8" x14ac:dyDescent="0.3">
      <c r="A208" s="4" t="s">
        <v>24</v>
      </c>
      <c r="B208" s="26" t="s">
        <v>53</v>
      </c>
      <c r="C208" s="4" t="s">
        <v>157</v>
      </c>
      <c r="D208" s="33" t="str">
        <f>VLOOKUP(Tableau8[[#This Row],[DETAIL]],Tableau9[#All],5)</f>
        <v>ART-015</v>
      </c>
      <c r="E208" s="29">
        <v>84</v>
      </c>
      <c r="H208"/>
    </row>
    <row r="209" spans="1:8" x14ac:dyDescent="0.3">
      <c r="A209" s="4" t="s">
        <v>24</v>
      </c>
      <c r="B209" s="26" t="s">
        <v>53</v>
      </c>
      <c r="C209" s="4" t="s">
        <v>14</v>
      </c>
      <c r="D209" s="33" t="str">
        <f>VLOOKUP(Tableau8[[#This Row],[DETAIL]],Tableau9[#All],5)</f>
        <v>ART-004</v>
      </c>
      <c r="E209" s="29">
        <v>84</v>
      </c>
      <c r="H209"/>
    </row>
    <row r="210" spans="1:8" x14ac:dyDescent="0.3">
      <c r="A210" s="4" t="s">
        <v>24</v>
      </c>
      <c r="B210" s="26" t="s">
        <v>60</v>
      </c>
      <c r="C210" s="4" t="s">
        <v>25</v>
      </c>
      <c r="D210" s="33" t="str">
        <f>VLOOKUP(Tableau8[[#This Row],[DETAIL]],Tableau9[#All],5)</f>
        <v>ART-019</v>
      </c>
      <c r="E210" s="29">
        <v>84</v>
      </c>
      <c r="H210"/>
    </row>
    <row r="211" spans="1:8" x14ac:dyDescent="0.3">
      <c r="A211" s="4" t="s">
        <v>24</v>
      </c>
      <c r="B211" s="26" t="s">
        <v>60</v>
      </c>
      <c r="C211" s="4" t="s">
        <v>153</v>
      </c>
      <c r="D211" s="33" t="str">
        <f>VLOOKUP(Tableau8[[#This Row],[DETAIL]],Tableau9[#All],5)</f>
        <v>ART-003</v>
      </c>
      <c r="E211" s="29">
        <v>84</v>
      </c>
      <c r="H211"/>
    </row>
    <row r="212" spans="1:8" x14ac:dyDescent="0.3">
      <c r="A212" s="4" t="s">
        <v>24</v>
      </c>
      <c r="B212" s="26" t="s">
        <v>60</v>
      </c>
      <c r="C212" s="4" t="s">
        <v>45</v>
      </c>
      <c r="D212" s="33" t="str">
        <f>VLOOKUP(Tableau8[[#This Row],[DETAIL]],Tableau9[#All],5)</f>
        <v>ART-016</v>
      </c>
      <c r="E212" s="29">
        <v>84</v>
      </c>
      <c r="H212"/>
    </row>
    <row r="213" spans="1:8" x14ac:dyDescent="0.3">
      <c r="A213" s="4" t="s">
        <v>24</v>
      </c>
      <c r="B213" s="26" t="s">
        <v>60</v>
      </c>
      <c r="C213" s="4" t="s">
        <v>159</v>
      </c>
      <c r="D213" s="33" t="str">
        <f>VLOOKUP(Tableau8[[#This Row],[DETAIL]],Tableau9[#All],5)</f>
        <v>ART-015</v>
      </c>
      <c r="E213" s="29">
        <v>84</v>
      </c>
      <c r="H213"/>
    </row>
    <row r="214" spans="1:8" x14ac:dyDescent="0.3">
      <c r="A214" s="4" t="s">
        <v>24</v>
      </c>
      <c r="B214" s="26" t="s">
        <v>60</v>
      </c>
      <c r="C214" s="4" t="s">
        <v>160</v>
      </c>
      <c r="D214" s="33" t="str">
        <f>VLOOKUP(Tableau8[[#This Row],[DETAIL]],Tableau9[#All],5)</f>
        <v>ART-015</v>
      </c>
      <c r="E214" s="29">
        <v>84</v>
      </c>
      <c r="H214"/>
    </row>
    <row r="215" spans="1:8" x14ac:dyDescent="0.3">
      <c r="A215" s="4" t="s">
        <v>24</v>
      </c>
      <c r="B215" s="26" t="s">
        <v>60</v>
      </c>
      <c r="C215" s="4" t="s">
        <v>14</v>
      </c>
      <c r="D215" s="33" t="str">
        <f>VLOOKUP(Tableau8[[#This Row],[DETAIL]],Tableau9[#All],5)</f>
        <v>ART-004</v>
      </c>
      <c r="E215" s="29">
        <v>84</v>
      </c>
      <c r="H215"/>
    </row>
    <row r="216" spans="1:8" x14ac:dyDescent="0.3">
      <c r="A216" s="4" t="s">
        <v>68</v>
      </c>
      <c r="B216" s="26" t="s">
        <v>67</v>
      </c>
      <c r="C216" s="4" t="s">
        <v>150</v>
      </c>
      <c r="D216" s="33" t="str">
        <f>VLOOKUP(Tableau8[[#This Row],[DETAIL]],Tableau9[#All],5)</f>
        <v>ART-019</v>
      </c>
      <c r="E216" s="29">
        <v>85</v>
      </c>
      <c r="H216"/>
    </row>
    <row r="217" spans="1:8" x14ac:dyDescent="0.3">
      <c r="A217" s="4" t="s">
        <v>68</v>
      </c>
      <c r="B217" s="26" t="s">
        <v>67</v>
      </c>
      <c r="C217" s="4" t="s">
        <v>156</v>
      </c>
      <c r="D217" s="33" t="str">
        <f>VLOOKUP(Tableau8[[#This Row],[DETAIL]],Tableau9[#All],5)</f>
        <v>ART-011</v>
      </c>
      <c r="E217" s="29">
        <v>85</v>
      </c>
      <c r="H217"/>
    </row>
    <row r="218" spans="1:8" x14ac:dyDescent="0.3">
      <c r="A218" s="4" t="s">
        <v>68</v>
      </c>
      <c r="B218" s="26" t="s">
        <v>67</v>
      </c>
      <c r="C218" s="4" t="s">
        <v>69</v>
      </c>
      <c r="D218" s="33" t="str">
        <f>VLOOKUP(Tableau8[[#This Row],[DETAIL]],Tableau9[#All],5)</f>
        <v>ART-009</v>
      </c>
      <c r="E218" s="29">
        <v>85</v>
      </c>
      <c r="H218"/>
    </row>
    <row r="219" spans="1:8" x14ac:dyDescent="0.3">
      <c r="A219" s="4" t="s">
        <v>68</v>
      </c>
      <c r="B219" s="26" t="s">
        <v>67</v>
      </c>
      <c r="C219" s="4" t="s">
        <v>4</v>
      </c>
      <c r="D219" s="33" t="str">
        <f>VLOOKUP(Tableau8[[#This Row],[DETAIL]],Tableau9[#All],5)</f>
        <v>ART-002</v>
      </c>
      <c r="E219" s="29">
        <v>85</v>
      </c>
      <c r="H219"/>
    </row>
    <row r="220" spans="1:8" x14ac:dyDescent="0.3">
      <c r="A220" s="4" t="s">
        <v>68</v>
      </c>
      <c r="B220" s="26" t="s">
        <v>67</v>
      </c>
      <c r="C220" s="4" t="s">
        <v>9</v>
      </c>
      <c r="D220" s="33" t="str">
        <f>VLOOKUP(Tableau8[[#This Row],[DETAIL]],Tableau9[#All],5)</f>
        <v>ART-006</v>
      </c>
      <c r="E220" s="29">
        <v>85</v>
      </c>
      <c r="H220"/>
    </row>
    <row r="221" spans="1:8" x14ac:dyDescent="0.3">
      <c r="A221" s="4" t="s">
        <v>68</v>
      </c>
      <c r="B221" s="26" t="s">
        <v>67</v>
      </c>
      <c r="C221" s="4" t="s">
        <v>157</v>
      </c>
      <c r="D221" s="33" t="str">
        <f>VLOOKUP(Tableau8[[#This Row],[DETAIL]],Tableau9[#All],5)</f>
        <v>ART-015</v>
      </c>
      <c r="E221" s="29">
        <v>85</v>
      </c>
      <c r="H221"/>
    </row>
    <row r="222" spans="1:8" x14ac:dyDescent="0.3">
      <c r="A222" s="4" t="s">
        <v>68</v>
      </c>
      <c r="B222" s="26" t="s">
        <v>67</v>
      </c>
      <c r="C222" s="4" t="s">
        <v>14</v>
      </c>
      <c r="D222" s="33" t="str">
        <f>VLOOKUP(Tableau8[[#This Row],[DETAIL]],Tableau9[#All],5)</f>
        <v>ART-004</v>
      </c>
      <c r="E222" s="29">
        <v>85</v>
      </c>
      <c r="H222"/>
    </row>
    <row r="223" spans="1:8" x14ac:dyDescent="0.3">
      <c r="A223" s="4" t="s">
        <v>68</v>
      </c>
      <c r="B223" s="26" t="s">
        <v>70</v>
      </c>
      <c r="C223" s="4" t="s">
        <v>150</v>
      </c>
      <c r="D223" s="33" t="str">
        <f>VLOOKUP(Tableau8[[#This Row],[DETAIL]],Tableau9[#All],5)</f>
        <v>ART-019</v>
      </c>
      <c r="E223" s="29">
        <v>85</v>
      </c>
      <c r="H223"/>
    </row>
    <row r="224" spans="1:8" x14ac:dyDescent="0.3">
      <c r="A224" s="4" t="s">
        <v>68</v>
      </c>
      <c r="B224" s="26" t="s">
        <v>70</v>
      </c>
      <c r="C224" s="4" t="s">
        <v>71</v>
      </c>
      <c r="D224" s="33" t="str">
        <f>VLOOKUP(Tableau8[[#This Row],[DETAIL]],Tableau9[#All],5)</f>
        <v>ART-011</v>
      </c>
      <c r="E224" s="29">
        <v>85</v>
      </c>
      <c r="H224"/>
    </row>
    <row r="225" spans="1:8" x14ac:dyDescent="0.3">
      <c r="A225" s="4" t="s">
        <v>68</v>
      </c>
      <c r="B225" s="26" t="s">
        <v>70</v>
      </c>
      <c r="C225" s="4" t="s">
        <v>20</v>
      </c>
      <c r="D225" s="33" t="str">
        <f>VLOOKUP(Tableau8[[#This Row],[DETAIL]],Tableau9[#All],5)</f>
        <v>ART-009</v>
      </c>
      <c r="E225" s="29">
        <v>85</v>
      </c>
      <c r="H225"/>
    </row>
    <row r="226" spans="1:8" x14ac:dyDescent="0.3">
      <c r="A226" s="4" t="s">
        <v>68</v>
      </c>
      <c r="B226" s="26" t="s">
        <v>70</v>
      </c>
      <c r="C226" s="4" t="s">
        <v>4</v>
      </c>
      <c r="D226" s="33" t="str">
        <f>VLOOKUP(Tableau8[[#This Row],[DETAIL]],Tableau9[#All],5)</f>
        <v>ART-002</v>
      </c>
      <c r="E226" s="29">
        <v>85</v>
      </c>
      <c r="H226"/>
    </row>
    <row r="227" spans="1:8" x14ac:dyDescent="0.3">
      <c r="A227" s="4" t="s">
        <v>68</v>
      </c>
      <c r="B227" s="26" t="s">
        <v>70</v>
      </c>
      <c r="C227" s="4" t="s">
        <v>72</v>
      </c>
      <c r="D227" s="33" t="str">
        <f>VLOOKUP(Tableau8[[#This Row],[DETAIL]],Tableau9[#All],5)</f>
        <v>ART-006</v>
      </c>
      <c r="E227" s="29">
        <v>85</v>
      </c>
    </row>
    <row r="228" spans="1:8" x14ac:dyDescent="0.3">
      <c r="A228" s="4" t="s">
        <v>68</v>
      </c>
      <c r="B228" s="26" t="s">
        <v>70</v>
      </c>
      <c r="C228" s="4" t="s">
        <v>157</v>
      </c>
      <c r="D228" s="33" t="str">
        <f>VLOOKUP(Tableau8[[#This Row],[DETAIL]],Tableau9[#All],5)</f>
        <v>ART-015</v>
      </c>
      <c r="E228" s="29">
        <v>85</v>
      </c>
    </row>
    <row r="229" spans="1:8" x14ac:dyDescent="0.3">
      <c r="A229" s="4" t="s">
        <v>68</v>
      </c>
      <c r="B229" s="26" t="s">
        <v>70</v>
      </c>
      <c r="C229" s="4" t="s">
        <v>14</v>
      </c>
      <c r="D229" s="33" t="str">
        <f>VLOOKUP(Tableau8[[#This Row],[DETAIL]],Tableau9[#All],5)</f>
        <v>ART-004</v>
      </c>
      <c r="E229" s="29">
        <v>85</v>
      </c>
    </row>
  </sheetData>
  <sortState xmlns:xlrd2="http://schemas.microsoft.com/office/spreadsheetml/2017/richdata2" ref="H2:H229">
    <sortCondition ref="H1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J114"/>
  <sheetViews>
    <sheetView zoomScale="85" zoomScaleNormal="85" workbookViewId="0">
      <selection activeCell="B12" sqref="B12"/>
    </sheetView>
  </sheetViews>
  <sheetFormatPr baseColWidth="10" defaultColWidth="9.109375" defaultRowHeight="14.4" x14ac:dyDescent="0.3"/>
  <cols>
    <col min="1" max="1" width="18.88671875" style="14" customWidth="1"/>
    <col min="2" max="2" width="46.109375" customWidth="1"/>
    <col min="3" max="4" width="32.5546875" customWidth="1"/>
    <col min="5" max="5" width="16.6640625" style="6" customWidth="1"/>
    <col min="6" max="7" width="17.88671875" style="9" customWidth="1"/>
    <col min="8" max="8" width="12" style="12" customWidth="1"/>
    <col min="9" max="9" width="17.88671875" style="9" customWidth="1"/>
    <col min="10" max="10" width="18.44140625" customWidth="1"/>
  </cols>
  <sheetData>
    <row r="1" spans="1:10" s="6" customFormat="1" x14ac:dyDescent="0.3">
      <c r="A1" s="13" t="s">
        <v>74</v>
      </c>
      <c r="B1" s="6" t="s">
        <v>75</v>
      </c>
      <c r="C1" s="6" t="s">
        <v>76</v>
      </c>
      <c r="D1" s="6" t="s">
        <v>330</v>
      </c>
      <c r="E1" s="6" t="s">
        <v>77</v>
      </c>
      <c r="F1" s="8" t="s">
        <v>186</v>
      </c>
      <c r="G1" s="8" t="s">
        <v>78</v>
      </c>
      <c r="H1" s="11" t="s">
        <v>142</v>
      </c>
      <c r="I1" s="8" t="s">
        <v>90</v>
      </c>
      <c r="J1" s="6" t="s">
        <v>80</v>
      </c>
    </row>
    <row r="2" spans="1:10" x14ac:dyDescent="0.3">
      <c r="B2" t="s">
        <v>268</v>
      </c>
      <c r="C2" s="35" t="s">
        <v>289</v>
      </c>
      <c r="D2" s="39" t="str">
        <f>IF(C2="","",(VLOOKUP(TAchats[[#This Row],[PRODUITS]],Tableau9[[#All],[ACHAT]:[VENTE]],2)))</f>
        <v>Coran blanc Arabe</v>
      </c>
      <c r="E2" s="36">
        <v>1</v>
      </c>
      <c r="F2" s="40">
        <f>IF(TAchats[[#This Row],[PRODUITS]]="","",((VLOOKUP(TAchats[[#This Row],[PRODUITS]],Tableau9[#All],4))))</f>
        <v>30</v>
      </c>
      <c r="G2" s="40">
        <f>IF(TAchats[[#This Row],[QUANTITE]]="","",((TAchats[[#This Row],[QUANTITE]]*TAchats[[#This Row],[MONTANT UNITAIRE]])))</f>
        <v>30</v>
      </c>
      <c r="H2" s="41">
        <v>20</v>
      </c>
      <c r="I2" s="40">
        <f>IF(G2="","",(G2*H2/100)*TAchats[[#This Row],[QUANTITE]])</f>
        <v>6</v>
      </c>
      <c r="J2" s="40">
        <f>IF(G2="","",(G2+I2))</f>
        <v>36</v>
      </c>
    </row>
    <row r="3" spans="1:10" x14ac:dyDescent="0.3">
      <c r="B3" t="s">
        <v>287</v>
      </c>
      <c r="C3" s="35" t="s">
        <v>288</v>
      </c>
      <c r="D3" s="39" t="str">
        <f>IF(C3="","",(VLOOKUP(TAchats[[#This Row],[PRODUITS]],Tableau9[[#All],[ACHAT]:[VENTE]],2)))</f>
        <v>Brume d'intérieur</v>
      </c>
      <c r="E3" s="36">
        <v>2</v>
      </c>
      <c r="F3" s="40">
        <f>IF(TAchats[[#This Row],[PRODUITS]]="","",((VLOOKUP(TAchats[[#This Row],[PRODUITS]],Tableau9[#All],4))))</f>
        <v>30</v>
      </c>
      <c r="G3" s="40">
        <f>IF(TAchats[[#This Row],[QUANTITE]]="","",((TAchats[[#This Row],[QUANTITE]]*TAchats[[#This Row],[MONTANT UNITAIRE]])))</f>
        <v>60</v>
      </c>
      <c r="H3" s="41">
        <v>5.5</v>
      </c>
      <c r="I3" s="40">
        <f>IF(G3="","",(G3*H3/100)*TAchats[[#This Row],[QUANTITE]])</f>
        <v>6.6</v>
      </c>
      <c r="J3" s="40">
        <f t="shared" ref="J3:J66" si="0">IF(G3="","",(G3+I3))</f>
        <v>66.599999999999994</v>
      </c>
    </row>
    <row r="4" spans="1:10" x14ac:dyDescent="0.3">
      <c r="B4" t="s">
        <v>269</v>
      </c>
      <c r="C4" s="35" t="s">
        <v>314</v>
      </c>
      <c r="D4" s="39" t="str">
        <f>IF(C4="","",(VLOOKUP(TAchats[[#This Row],[PRODUITS]],Tableau9[[#All],[ACHAT]:[VENTE]],2)))</f>
        <v>Qamis blanc</v>
      </c>
      <c r="E4" s="36">
        <v>3</v>
      </c>
      <c r="F4" s="40">
        <f>IF(TAchats[[#This Row],[PRODUITS]]="","",((VLOOKUP(TAchats[[#This Row],[PRODUITS]],Tableau9[#All],4))))</f>
        <v>54</v>
      </c>
      <c r="G4" s="40">
        <f>IF(TAchats[[#This Row],[QUANTITE]]="","",((TAchats[[#This Row],[QUANTITE]]*TAchats[[#This Row],[MONTANT UNITAIRE]])))</f>
        <v>162</v>
      </c>
      <c r="H4" s="41">
        <v>5.5</v>
      </c>
      <c r="I4" s="40">
        <f>IF(G4="","",(G4*H4/100)*TAchats[[#This Row],[QUANTITE]])</f>
        <v>26.73</v>
      </c>
      <c r="J4" s="40">
        <f t="shared" si="0"/>
        <v>188.73</v>
      </c>
    </row>
    <row r="5" spans="1:10" x14ac:dyDescent="0.3">
      <c r="B5" t="s">
        <v>273</v>
      </c>
      <c r="C5" s="35" t="s">
        <v>309</v>
      </c>
      <c r="D5" s="39" t="str">
        <f>IF(C5="","",(VLOOKUP(TAchats[[#This Row],[PRODUITS]],Tableau9[[#All],[ACHAT]:[VENTE]],2)))</f>
        <v>Parfum EL NABIL Musc Night</v>
      </c>
      <c r="E5" s="36">
        <v>10</v>
      </c>
      <c r="F5" s="40">
        <f>IF(TAchats[[#This Row],[PRODUITS]]="","",((VLOOKUP(TAchats[[#This Row],[PRODUITS]],Tableau9[#All],4))))</f>
        <v>564</v>
      </c>
      <c r="G5" s="40">
        <f>IF(TAchats[[#This Row],[QUANTITE]]="","",((TAchats[[#This Row],[QUANTITE]]*TAchats[[#This Row],[MONTANT UNITAIRE]])))</f>
        <v>5640</v>
      </c>
      <c r="H5" s="41">
        <v>20</v>
      </c>
      <c r="I5" s="40">
        <f>IF(G5="","",(G5*H5/100)*TAchats[[#This Row],[QUANTITE]])</f>
        <v>11280</v>
      </c>
      <c r="J5" s="40">
        <f t="shared" si="0"/>
        <v>16920</v>
      </c>
    </row>
    <row r="6" spans="1:10" x14ac:dyDescent="0.3">
      <c r="D6" s="39" t="str">
        <f>IF(C6="","",(VLOOKUP(TAchats[[#This Row],[PRODUITS]],Tableau9[[#All],[ACHAT]:[VENTE]],2)))</f>
        <v/>
      </c>
      <c r="F6" s="40" t="str">
        <f>IF(TAchats[[#This Row],[PRODUITS]]="","",((VLOOKUP(TAchats[[#This Row],[PRODUITS]],Tableau9[#All],4))))</f>
        <v/>
      </c>
      <c r="G6" s="40" t="str">
        <f>IF(TAchats[[#This Row],[QUANTITE]]="","",((TAchats[[#This Row],[QUANTITE]]*TAchats[[#This Row],[MONTANT UNITAIRE]])))</f>
        <v/>
      </c>
      <c r="H6" s="41"/>
      <c r="I6" s="40" t="str">
        <f>IF(G6="","",(G6*H6/100)*TAchats[[#This Row],[QUANTITE]])</f>
        <v/>
      </c>
      <c r="J6" s="40" t="str">
        <f t="shared" si="0"/>
        <v/>
      </c>
    </row>
    <row r="7" spans="1:10" x14ac:dyDescent="0.3">
      <c r="D7" s="39" t="str">
        <f>IF(C7="","",(VLOOKUP(TAchats[[#This Row],[PRODUITS]],Tableau9[[#All],[ACHAT]:[VENTE]],2)))</f>
        <v/>
      </c>
      <c r="F7" s="40" t="str">
        <f>IF(TAchats[[#This Row],[PRODUITS]]="","",((VLOOKUP(TAchats[[#This Row],[PRODUITS]],Tableau9[#All],4))))</f>
        <v/>
      </c>
      <c r="G7" s="40" t="str">
        <f>IF(TAchats[[#This Row],[QUANTITE]]="","",((TAchats[[#This Row],[QUANTITE]]*TAchats[[#This Row],[MONTANT UNITAIRE]])))</f>
        <v/>
      </c>
      <c r="H7" s="41"/>
      <c r="I7" s="40" t="str">
        <f>IF(G7="","",(G7*H7/100)*TAchats[[#This Row],[QUANTITE]])</f>
        <v/>
      </c>
      <c r="J7" s="40" t="str">
        <f t="shared" si="0"/>
        <v/>
      </c>
    </row>
    <row r="8" spans="1:10" x14ac:dyDescent="0.3">
      <c r="D8" s="39" t="str">
        <f>IF(C8="","",(VLOOKUP(TAchats[[#This Row],[PRODUITS]],Tableau9[[#All],[ACHAT]:[VENTE]],2)))</f>
        <v/>
      </c>
      <c r="F8" s="40" t="str">
        <f>IF(TAchats[[#This Row],[PRODUITS]]="","",((VLOOKUP(TAchats[[#This Row],[PRODUITS]],Tableau9[#All],4))))</f>
        <v/>
      </c>
      <c r="G8" s="40" t="str">
        <f>IF(TAchats[[#This Row],[QUANTITE]]="","",((TAchats[[#This Row],[QUANTITE]]*TAchats[[#This Row],[MONTANT UNITAIRE]])))</f>
        <v/>
      </c>
      <c r="H8" s="41"/>
      <c r="I8" s="40" t="str">
        <f>IF(G8="","",(G8*H8/100)*TAchats[[#This Row],[QUANTITE]])</f>
        <v/>
      </c>
      <c r="J8" s="40" t="str">
        <f t="shared" si="0"/>
        <v/>
      </c>
    </row>
    <row r="9" spans="1:10" x14ac:dyDescent="0.3">
      <c r="D9" s="39" t="str">
        <f>IF(C9="","",(VLOOKUP(TAchats[[#This Row],[PRODUITS]],Tableau9[[#All],[ACHAT]:[VENTE]],2)))</f>
        <v/>
      </c>
      <c r="F9" s="40" t="str">
        <f>IF(TAchats[[#This Row],[PRODUITS]]="","",((VLOOKUP(TAchats[[#This Row],[PRODUITS]],Tableau9[#All],4))))</f>
        <v/>
      </c>
      <c r="G9" s="40" t="str">
        <f>IF(TAchats[[#This Row],[QUANTITE]]="","",((TAchats[[#This Row],[QUANTITE]]*TAchats[[#This Row],[MONTANT UNITAIRE]])))</f>
        <v/>
      </c>
      <c r="H9" s="41"/>
      <c r="I9" s="40" t="str">
        <f>IF(G9="","",(G9*H9/100)*TAchats[[#This Row],[QUANTITE]])</f>
        <v/>
      </c>
      <c r="J9" s="40" t="str">
        <f t="shared" si="0"/>
        <v/>
      </c>
    </row>
    <row r="10" spans="1:10" x14ac:dyDescent="0.3">
      <c r="D10" s="39" t="str">
        <f>IF(C10="","",(VLOOKUP(TAchats[[#This Row],[PRODUITS]],Tableau9[[#All],[ACHAT]:[VENTE]],2)))</f>
        <v/>
      </c>
      <c r="F10" s="40" t="str">
        <f>IF(TAchats[[#This Row],[PRODUITS]]="","",((VLOOKUP(TAchats[[#This Row],[PRODUITS]],Tableau9[#All],4))))</f>
        <v/>
      </c>
      <c r="G10" s="40" t="str">
        <f>IF(TAchats[[#This Row],[QUANTITE]]="","",((TAchats[[#This Row],[QUANTITE]]*TAchats[[#This Row],[MONTANT UNITAIRE]])))</f>
        <v/>
      </c>
      <c r="H10" s="41"/>
      <c r="I10" s="40" t="str">
        <f>IF(G10="","",(G10*H10/100)*TAchats[[#This Row],[QUANTITE]])</f>
        <v/>
      </c>
      <c r="J10" s="40" t="str">
        <f t="shared" si="0"/>
        <v/>
      </c>
    </row>
    <row r="11" spans="1:10" x14ac:dyDescent="0.3">
      <c r="D11" s="39"/>
      <c r="F11" s="40" t="str">
        <f>IF(TAchats[[#This Row],[PRODUITS]]="","",((VLOOKUP(TAchats[[#This Row],[PRODUITS]],Tableau9[#All],4))))</f>
        <v/>
      </c>
      <c r="G11" s="40" t="str">
        <f>IF(TAchats[[#This Row],[QUANTITE]]="","",((TAchats[[#This Row],[QUANTITE]]*TAchats[[#This Row],[MONTANT UNITAIRE]])))</f>
        <v/>
      </c>
      <c r="H11" s="41"/>
      <c r="I11" s="40" t="str">
        <f>IF(G11="","",(G11*H11/100)*TAchats[[#This Row],[QUANTITE]])</f>
        <v/>
      </c>
      <c r="J11" s="40" t="str">
        <f t="shared" si="0"/>
        <v/>
      </c>
    </row>
    <row r="12" spans="1:10" x14ac:dyDescent="0.3">
      <c r="D12" s="39" t="str">
        <f>IF(C12="","",(VLOOKUP(TAchats[[#This Row],[PRODUITS]],Tableau9[[#All],[ACHAT]:[VENTE]],2)))</f>
        <v/>
      </c>
      <c r="F12" s="40" t="str">
        <f>IF(TAchats[[#This Row],[PRODUITS]]="","",((VLOOKUP(TAchats[[#This Row],[PRODUITS]],Tableau9[#All],4))))</f>
        <v/>
      </c>
      <c r="G12" s="40" t="str">
        <f>IF(TAchats[[#This Row],[QUANTITE]]="","",((TAchats[[#This Row],[QUANTITE]]*TAchats[[#This Row],[MONTANT UNITAIRE]])))</f>
        <v/>
      </c>
      <c r="H12" s="41"/>
      <c r="I12" s="40" t="str">
        <f>IF(G12="","",(G12*H12/100)*TAchats[[#This Row],[QUANTITE]])</f>
        <v/>
      </c>
      <c r="J12" s="40" t="str">
        <f t="shared" si="0"/>
        <v/>
      </c>
    </row>
    <row r="13" spans="1:10" x14ac:dyDescent="0.3">
      <c r="D13" s="39" t="str">
        <f>IF(C13="","",(VLOOKUP(TAchats[[#This Row],[PRODUITS]],Tableau9[[#All],[ACHAT]:[VENTE]],2)))</f>
        <v/>
      </c>
      <c r="F13" s="40" t="str">
        <f>IF(TAchats[[#This Row],[PRODUITS]]="","",((VLOOKUP(TAchats[[#This Row],[PRODUITS]],Tableau9[#All],4))))</f>
        <v/>
      </c>
      <c r="G13" s="40" t="str">
        <f>IF(TAchats[[#This Row],[QUANTITE]]="","",((TAchats[[#This Row],[QUANTITE]]*TAchats[[#This Row],[MONTANT UNITAIRE]])))</f>
        <v/>
      </c>
      <c r="H13" s="41"/>
      <c r="I13" s="40" t="str">
        <f>IF(G13="","",(G13*H13/100)*TAchats[[#This Row],[QUANTITE]])</f>
        <v/>
      </c>
      <c r="J13" s="40" t="str">
        <f t="shared" si="0"/>
        <v/>
      </c>
    </row>
    <row r="14" spans="1:10" x14ac:dyDescent="0.3">
      <c r="D14" s="39" t="str">
        <f>IF(C14="","",(VLOOKUP(TAchats[[#This Row],[PRODUITS]],Tableau9[[#All],[ACHAT]:[VENTE]],2)))</f>
        <v/>
      </c>
      <c r="F14" s="40" t="str">
        <f>IF(TAchats[[#This Row],[PRODUITS]]="","",((VLOOKUP(TAchats[[#This Row],[PRODUITS]],Tableau9[#All],4))))</f>
        <v/>
      </c>
      <c r="G14" s="40" t="str">
        <f>IF(TAchats[[#This Row],[QUANTITE]]="","",((TAchats[[#This Row],[QUANTITE]]*TAchats[[#This Row],[MONTANT UNITAIRE]])))</f>
        <v/>
      </c>
      <c r="H14" s="41"/>
      <c r="I14" s="40" t="str">
        <f>IF(G14="","",(G14*H14/100)*TAchats[[#This Row],[QUANTITE]])</f>
        <v/>
      </c>
      <c r="J14" s="40" t="str">
        <f t="shared" si="0"/>
        <v/>
      </c>
    </row>
    <row r="15" spans="1:10" x14ac:dyDescent="0.3">
      <c r="D15" s="39" t="str">
        <f>IF(C15="","",(VLOOKUP(TAchats[[#This Row],[PRODUITS]],Tableau9[[#All],[ACHAT]:[VENTE]],2)))</f>
        <v/>
      </c>
      <c r="F15" s="40" t="str">
        <f>IF(TAchats[[#This Row],[PRODUITS]]="","",((VLOOKUP(TAchats[[#This Row],[PRODUITS]],Tableau9[#All],4))))</f>
        <v/>
      </c>
      <c r="G15" s="40" t="str">
        <f>IF(TAchats[[#This Row],[QUANTITE]]="","",((TAchats[[#This Row],[QUANTITE]]*TAchats[[#This Row],[MONTANT UNITAIRE]])))</f>
        <v/>
      </c>
      <c r="H15" s="41"/>
      <c r="I15" s="40" t="str">
        <f>IF(G15="","",(G15*H15/100)*TAchats[[#This Row],[QUANTITE]])</f>
        <v/>
      </c>
      <c r="J15" s="40" t="str">
        <f t="shared" si="0"/>
        <v/>
      </c>
    </row>
    <row r="16" spans="1:10" x14ac:dyDescent="0.3">
      <c r="D16" s="39" t="str">
        <f>IF(C16="","",(VLOOKUP(TAchats[[#This Row],[PRODUITS]],Tableau9[[#All],[ACHAT]:[VENTE]],2)))</f>
        <v/>
      </c>
      <c r="F16" s="40" t="str">
        <f>IF(TAchats[[#This Row],[PRODUITS]]="","",((VLOOKUP(TAchats[[#This Row],[PRODUITS]],Tableau9[#All],4))))</f>
        <v/>
      </c>
      <c r="G16" s="40" t="str">
        <f>IF(TAchats[[#This Row],[QUANTITE]]="","",((TAchats[[#This Row],[QUANTITE]]*TAchats[[#This Row],[MONTANT UNITAIRE]])))</f>
        <v/>
      </c>
      <c r="H16" s="41"/>
      <c r="I16" s="40" t="str">
        <f>IF(G16="","",(G16*H16/100)*TAchats[[#This Row],[QUANTITE]])</f>
        <v/>
      </c>
      <c r="J16" s="40" t="str">
        <f t="shared" si="0"/>
        <v/>
      </c>
    </row>
    <row r="17" spans="4:10" x14ac:dyDescent="0.3">
      <c r="D17" s="39" t="str">
        <f>IF(C17="","",(VLOOKUP(TAchats[[#This Row],[PRODUITS]],Tableau9[[#All],[ACHAT]:[VENTE]],2)))</f>
        <v/>
      </c>
      <c r="F17" s="40" t="str">
        <f>IF(TAchats[[#This Row],[PRODUITS]]="","",((VLOOKUP(TAchats[[#This Row],[PRODUITS]],Tableau9[#All],4))))</f>
        <v/>
      </c>
      <c r="G17" s="40" t="str">
        <f>IF(TAchats[[#This Row],[QUANTITE]]="","",((TAchats[[#This Row],[QUANTITE]]*TAchats[[#This Row],[MONTANT UNITAIRE]])))</f>
        <v/>
      </c>
      <c r="H17" s="41"/>
      <c r="I17" s="40" t="str">
        <f>IF(G17="","",(G17*H17/100)*TAchats[[#This Row],[QUANTITE]])</f>
        <v/>
      </c>
      <c r="J17" s="40" t="str">
        <f t="shared" si="0"/>
        <v/>
      </c>
    </row>
    <row r="18" spans="4:10" x14ac:dyDescent="0.3">
      <c r="D18" s="39" t="str">
        <f>IF(C18="","",(VLOOKUP(TAchats[[#This Row],[PRODUITS]],Tableau9[[#All],[ACHAT]:[VENTE]],2)))</f>
        <v/>
      </c>
      <c r="F18" s="40" t="str">
        <f>IF(TAchats[[#This Row],[PRODUITS]]="","",((VLOOKUP(TAchats[[#This Row],[PRODUITS]],Tableau9[#All],4))))</f>
        <v/>
      </c>
      <c r="G18" s="40" t="str">
        <f>IF(TAchats[[#This Row],[QUANTITE]]="","",((TAchats[[#This Row],[QUANTITE]]*TAchats[[#This Row],[MONTANT UNITAIRE]])))</f>
        <v/>
      </c>
      <c r="H18" s="41"/>
      <c r="I18" s="40" t="str">
        <f>IF(G18="","",(G18*H18/100)*TAchats[[#This Row],[QUANTITE]])</f>
        <v/>
      </c>
      <c r="J18" s="40" t="str">
        <f t="shared" si="0"/>
        <v/>
      </c>
    </row>
    <row r="19" spans="4:10" x14ac:dyDescent="0.3">
      <c r="D19" s="39" t="str">
        <f>IF(C19="","",(VLOOKUP(TAchats[[#This Row],[PRODUITS]],Tableau9[[#All],[ACHAT]:[VENTE]],2)))</f>
        <v/>
      </c>
      <c r="F19" s="40" t="str">
        <f>IF(TAchats[[#This Row],[PRODUITS]]="","",((VLOOKUP(TAchats[[#This Row],[PRODUITS]],Tableau9[#All],4))))</f>
        <v/>
      </c>
      <c r="G19" s="40" t="str">
        <f>IF(TAchats[[#This Row],[QUANTITE]]="","",((TAchats[[#This Row],[QUANTITE]]*TAchats[[#This Row],[MONTANT UNITAIRE]])))</f>
        <v/>
      </c>
      <c r="H19" s="41"/>
      <c r="I19" s="40" t="str">
        <f>IF(G19="","",(G19*H19/100)*TAchats[[#This Row],[QUANTITE]])</f>
        <v/>
      </c>
      <c r="J19" s="40" t="str">
        <f t="shared" si="0"/>
        <v/>
      </c>
    </row>
    <row r="20" spans="4:10" x14ac:dyDescent="0.3">
      <c r="D20" s="39" t="str">
        <f>IF(C20="","",(VLOOKUP(TAchats[[#This Row],[PRODUITS]],Tableau9[[#All],[ACHAT]:[VENTE]],2)))</f>
        <v/>
      </c>
      <c r="F20" s="40" t="str">
        <f>IF(TAchats[[#This Row],[PRODUITS]]="","",((VLOOKUP(TAchats[[#This Row],[PRODUITS]],Tableau9[#All],4))))</f>
        <v/>
      </c>
      <c r="G20" s="40" t="str">
        <f>IF(TAchats[[#This Row],[QUANTITE]]="","",((TAchats[[#This Row],[QUANTITE]]*TAchats[[#This Row],[MONTANT UNITAIRE]])))</f>
        <v/>
      </c>
      <c r="H20" s="41"/>
      <c r="I20" s="40" t="str">
        <f>IF(G20="","",(G20*H20/100)*TAchats[[#This Row],[QUANTITE]])</f>
        <v/>
      </c>
      <c r="J20" s="40" t="str">
        <f t="shared" si="0"/>
        <v/>
      </c>
    </row>
    <row r="21" spans="4:10" x14ac:dyDescent="0.3">
      <c r="D21" s="39" t="str">
        <f>IF(C21="","",(VLOOKUP(TAchats[[#This Row],[PRODUITS]],Tableau9[[#All],[ACHAT]:[VENTE]],2)))</f>
        <v/>
      </c>
      <c r="F21" s="40" t="str">
        <f>IF(TAchats[[#This Row],[PRODUITS]]="","",((VLOOKUP(TAchats[[#This Row],[PRODUITS]],Tableau9[#All],4))))</f>
        <v/>
      </c>
      <c r="G21" s="40" t="str">
        <f>IF(TAchats[[#This Row],[QUANTITE]]="","",((TAchats[[#This Row],[QUANTITE]]*TAchats[[#This Row],[MONTANT UNITAIRE]])))</f>
        <v/>
      </c>
      <c r="H21" s="41"/>
      <c r="I21" s="40" t="str">
        <f>IF(G21="","",(G21*H21/100)*TAchats[[#This Row],[QUANTITE]])</f>
        <v/>
      </c>
      <c r="J21" s="40" t="str">
        <f t="shared" si="0"/>
        <v/>
      </c>
    </row>
    <row r="22" spans="4:10" x14ac:dyDescent="0.3">
      <c r="D22" s="39" t="str">
        <f>IF(C22="","",(VLOOKUP(TAchats[[#This Row],[PRODUITS]],Tableau9[[#All],[ACHAT]:[VENTE]],2)))</f>
        <v/>
      </c>
      <c r="F22" s="40" t="str">
        <f>IF(TAchats[[#This Row],[PRODUITS]]="","",((VLOOKUP(TAchats[[#This Row],[PRODUITS]],Tableau9[#All],4))))</f>
        <v/>
      </c>
      <c r="G22" s="40" t="str">
        <f>IF(TAchats[[#This Row],[QUANTITE]]="","",((TAchats[[#This Row],[QUANTITE]]*TAchats[[#This Row],[MONTANT UNITAIRE]])))</f>
        <v/>
      </c>
      <c r="H22" s="41"/>
      <c r="I22" s="40" t="str">
        <f>IF(G22="","",(G22*H22/100)*TAchats[[#This Row],[QUANTITE]])</f>
        <v/>
      </c>
      <c r="J22" s="40" t="str">
        <f t="shared" si="0"/>
        <v/>
      </c>
    </row>
    <row r="23" spans="4:10" x14ac:dyDescent="0.3">
      <c r="D23" s="39" t="str">
        <f>IF(C23="","",(VLOOKUP(TAchats[[#This Row],[PRODUITS]],Tableau9[[#All],[ACHAT]:[VENTE]],2)))</f>
        <v/>
      </c>
      <c r="F23" s="40" t="str">
        <f>IF(TAchats[[#This Row],[PRODUITS]]="","",((VLOOKUP(TAchats[[#This Row],[PRODUITS]],Tableau9[#All],4))))</f>
        <v/>
      </c>
      <c r="G23" s="40" t="str">
        <f>IF(TAchats[[#This Row],[QUANTITE]]="","",((TAchats[[#This Row],[QUANTITE]]*TAchats[[#This Row],[MONTANT UNITAIRE]])))</f>
        <v/>
      </c>
      <c r="H23" s="41"/>
      <c r="I23" s="40" t="str">
        <f>IF(G23="","",(G23*H23/100)*TAchats[[#This Row],[QUANTITE]])</f>
        <v/>
      </c>
      <c r="J23" s="40" t="str">
        <f t="shared" si="0"/>
        <v/>
      </c>
    </row>
    <row r="24" spans="4:10" x14ac:dyDescent="0.3">
      <c r="D24" s="39" t="str">
        <f>IF(C24="","",(VLOOKUP(TAchats[[#This Row],[PRODUITS]],Tableau9[[#All],[ACHAT]:[VENTE]],2)))</f>
        <v/>
      </c>
      <c r="F24" s="40" t="str">
        <f>IF(TAchats[[#This Row],[PRODUITS]]="","",((VLOOKUP(TAchats[[#This Row],[PRODUITS]],Tableau9[#All],4))))</f>
        <v/>
      </c>
      <c r="G24" s="40" t="str">
        <f>IF(TAchats[[#This Row],[QUANTITE]]="","",((TAchats[[#This Row],[QUANTITE]]*TAchats[[#This Row],[MONTANT UNITAIRE]])))</f>
        <v/>
      </c>
      <c r="H24" s="41"/>
      <c r="I24" s="40" t="str">
        <f>IF(G24="","",(G24*H24/100)*TAchats[[#This Row],[QUANTITE]])</f>
        <v/>
      </c>
      <c r="J24" s="40" t="str">
        <f t="shared" si="0"/>
        <v/>
      </c>
    </row>
    <row r="25" spans="4:10" x14ac:dyDescent="0.3">
      <c r="D25" s="39" t="str">
        <f>IF(C25="","",(VLOOKUP(TAchats[[#This Row],[PRODUITS]],Tableau9[[#All],[ACHAT]:[VENTE]],2)))</f>
        <v/>
      </c>
      <c r="F25" s="40" t="str">
        <f>IF(TAchats[[#This Row],[PRODUITS]]="","",((VLOOKUP(TAchats[[#This Row],[PRODUITS]],Tableau9[#All],4))))</f>
        <v/>
      </c>
      <c r="G25" s="40" t="str">
        <f>IF(TAchats[[#This Row],[QUANTITE]]="","",((TAchats[[#This Row],[QUANTITE]]*TAchats[[#This Row],[MONTANT UNITAIRE]])))</f>
        <v/>
      </c>
      <c r="H25" s="41"/>
      <c r="I25" s="40" t="str">
        <f>IF(G25="","",(G25*H25/100)*TAchats[[#This Row],[QUANTITE]])</f>
        <v/>
      </c>
      <c r="J25" s="40" t="str">
        <f t="shared" si="0"/>
        <v/>
      </c>
    </row>
    <row r="26" spans="4:10" x14ac:dyDescent="0.3">
      <c r="D26" s="39" t="str">
        <f>IF(C26="","",(VLOOKUP(TAchats[[#This Row],[PRODUITS]],Tableau9[[#All],[ACHAT]:[VENTE]],2)))</f>
        <v/>
      </c>
      <c r="F26" s="40" t="str">
        <f>IF(TAchats[[#This Row],[PRODUITS]]="","",((VLOOKUP(TAchats[[#This Row],[PRODUITS]],Tableau9[#All],4))))</f>
        <v/>
      </c>
      <c r="G26" s="40" t="str">
        <f>IF(TAchats[[#This Row],[QUANTITE]]="","",((TAchats[[#This Row],[QUANTITE]]*TAchats[[#This Row],[MONTANT UNITAIRE]])))</f>
        <v/>
      </c>
      <c r="H26" s="41"/>
      <c r="I26" s="40" t="str">
        <f>IF(G26="","",(G26*H26/100)*TAchats[[#This Row],[QUANTITE]])</f>
        <v/>
      </c>
      <c r="J26" s="40" t="str">
        <f t="shared" si="0"/>
        <v/>
      </c>
    </row>
    <row r="27" spans="4:10" x14ac:dyDescent="0.3">
      <c r="D27" s="39" t="str">
        <f>IF(C27="","",(VLOOKUP(TAchats[[#This Row],[PRODUITS]],Tableau9[[#All],[ACHAT]:[VENTE]],2)))</f>
        <v/>
      </c>
      <c r="F27" s="40" t="str">
        <f>IF(TAchats[[#This Row],[PRODUITS]]="","",((VLOOKUP(TAchats[[#This Row],[PRODUITS]],Tableau9[#All],4))))</f>
        <v/>
      </c>
      <c r="G27" s="40" t="str">
        <f>IF(TAchats[[#This Row],[QUANTITE]]="","",((TAchats[[#This Row],[QUANTITE]]*TAchats[[#This Row],[MONTANT UNITAIRE]])))</f>
        <v/>
      </c>
      <c r="H27" s="41"/>
      <c r="I27" s="40" t="str">
        <f>IF(G27="","",(G27*H27/100)*TAchats[[#This Row],[QUANTITE]])</f>
        <v/>
      </c>
      <c r="J27" s="40" t="str">
        <f t="shared" si="0"/>
        <v/>
      </c>
    </row>
    <row r="28" spans="4:10" x14ac:dyDescent="0.3">
      <c r="D28" s="39" t="str">
        <f>IF(C28="","",(VLOOKUP(TAchats[[#This Row],[PRODUITS]],Tableau9[[#All],[ACHAT]:[VENTE]],2)))</f>
        <v/>
      </c>
      <c r="F28" s="40" t="str">
        <f>IF(TAchats[[#This Row],[PRODUITS]]="","",((VLOOKUP(TAchats[[#This Row],[PRODUITS]],Tableau9[#All],4))))</f>
        <v/>
      </c>
      <c r="G28" s="40" t="str">
        <f>IF(TAchats[[#This Row],[QUANTITE]]="","",((TAchats[[#This Row],[QUANTITE]]*TAchats[[#This Row],[MONTANT UNITAIRE]])))</f>
        <v/>
      </c>
      <c r="H28" s="41"/>
      <c r="I28" s="40" t="str">
        <f>IF(G28="","",(G28*H28/100)*TAchats[[#This Row],[QUANTITE]])</f>
        <v/>
      </c>
      <c r="J28" s="40" t="str">
        <f t="shared" si="0"/>
        <v/>
      </c>
    </row>
    <row r="29" spans="4:10" x14ac:dyDescent="0.3">
      <c r="D29" s="39" t="str">
        <f>IF(C29="","",(VLOOKUP(TAchats[[#This Row],[PRODUITS]],Tableau9[[#All],[ACHAT]:[VENTE]],2)))</f>
        <v/>
      </c>
      <c r="F29" s="40" t="str">
        <f>IF(TAchats[[#This Row],[PRODUITS]]="","",((VLOOKUP(TAchats[[#This Row],[PRODUITS]],Tableau9[#All],4))))</f>
        <v/>
      </c>
      <c r="G29" s="40" t="str">
        <f>IF(TAchats[[#This Row],[QUANTITE]]="","",((TAchats[[#This Row],[QUANTITE]]*TAchats[[#This Row],[MONTANT UNITAIRE]])))</f>
        <v/>
      </c>
      <c r="H29" s="41"/>
      <c r="I29" s="40" t="str">
        <f>IF(G29="","",(G29*H29/100)*TAchats[[#This Row],[QUANTITE]])</f>
        <v/>
      </c>
      <c r="J29" s="40" t="str">
        <f t="shared" si="0"/>
        <v/>
      </c>
    </row>
    <row r="30" spans="4:10" x14ac:dyDescent="0.3">
      <c r="D30" s="39" t="str">
        <f>IF(C30="","",(VLOOKUP(TAchats[[#This Row],[PRODUITS]],Tableau9[[#All],[ACHAT]:[VENTE]],2)))</f>
        <v/>
      </c>
      <c r="F30" s="40" t="str">
        <f>IF(TAchats[[#This Row],[PRODUITS]]="","",((VLOOKUP(TAchats[[#This Row],[PRODUITS]],Tableau9[#All],4))))</f>
        <v/>
      </c>
      <c r="G30" s="40" t="str">
        <f>IF(TAchats[[#This Row],[QUANTITE]]="","",((TAchats[[#This Row],[QUANTITE]]*TAchats[[#This Row],[MONTANT UNITAIRE]])))</f>
        <v/>
      </c>
      <c r="H30" s="41"/>
      <c r="I30" s="40" t="str">
        <f>IF(G30="","",(G30*H30/100)*TAchats[[#This Row],[QUANTITE]])</f>
        <v/>
      </c>
      <c r="J30" s="40" t="str">
        <f t="shared" si="0"/>
        <v/>
      </c>
    </row>
    <row r="31" spans="4:10" x14ac:dyDescent="0.3">
      <c r="D31" s="39" t="str">
        <f>IF(C31="","",(VLOOKUP(TAchats[[#This Row],[PRODUITS]],Tableau9[[#All],[ACHAT]:[VENTE]],2)))</f>
        <v/>
      </c>
      <c r="F31" s="40" t="str">
        <f>IF(TAchats[[#This Row],[PRODUITS]]="","",((VLOOKUP(TAchats[[#This Row],[PRODUITS]],Tableau9[#All],4))))</f>
        <v/>
      </c>
      <c r="G31" s="40" t="str">
        <f>IF(TAchats[[#This Row],[QUANTITE]]="","",((TAchats[[#This Row],[QUANTITE]]*TAchats[[#This Row],[MONTANT UNITAIRE]])))</f>
        <v/>
      </c>
      <c r="H31" s="41"/>
      <c r="I31" s="40" t="str">
        <f>IF(G31="","",(G31*H31/100)*TAchats[[#This Row],[QUANTITE]])</f>
        <v/>
      </c>
      <c r="J31" s="40" t="str">
        <f t="shared" si="0"/>
        <v/>
      </c>
    </row>
    <row r="32" spans="4:10" x14ac:dyDescent="0.3">
      <c r="D32" s="39" t="str">
        <f>IF(C32="","",(VLOOKUP(TAchats[[#This Row],[PRODUITS]],Tableau9[[#All],[ACHAT]:[VENTE]],2)))</f>
        <v/>
      </c>
      <c r="F32" s="40" t="str">
        <f>IF(TAchats[[#This Row],[PRODUITS]]="","",((VLOOKUP(TAchats[[#This Row],[PRODUITS]],Tableau9[#All],4))))</f>
        <v/>
      </c>
      <c r="G32" s="40" t="str">
        <f>IF(TAchats[[#This Row],[QUANTITE]]="","",((TAchats[[#This Row],[QUANTITE]]*TAchats[[#This Row],[MONTANT UNITAIRE]])))</f>
        <v/>
      </c>
      <c r="H32" s="41"/>
      <c r="I32" s="40" t="str">
        <f>IF(G32="","",(G32*H32/100)*TAchats[[#This Row],[QUANTITE]])</f>
        <v/>
      </c>
      <c r="J32" s="40" t="str">
        <f t="shared" si="0"/>
        <v/>
      </c>
    </row>
    <row r="33" spans="4:10" x14ac:dyDescent="0.3">
      <c r="D33" s="39" t="str">
        <f>IF(C33="","",(VLOOKUP(TAchats[[#This Row],[PRODUITS]],Tableau9[[#All],[ACHAT]:[VENTE]],2)))</f>
        <v/>
      </c>
      <c r="F33" s="40" t="str">
        <f>IF(TAchats[[#This Row],[PRODUITS]]="","",((VLOOKUP(TAchats[[#This Row],[PRODUITS]],Tableau9[#All],4))))</f>
        <v/>
      </c>
      <c r="G33" s="40" t="str">
        <f>IF(TAchats[[#This Row],[QUANTITE]]="","",((TAchats[[#This Row],[QUANTITE]]*TAchats[[#This Row],[MONTANT UNITAIRE]])))</f>
        <v/>
      </c>
      <c r="H33" s="41"/>
      <c r="I33" s="40" t="str">
        <f>IF(G33="","",(G33*H33/100)*TAchats[[#This Row],[QUANTITE]])</f>
        <v/>
      </c>
      <c r="J33" s="40" t="str">
        <f t="shared" si="0"/>
        <v/>
      </c>
    </row>
    <row r="34" spans="4:10" x14ac:dyDescent="0.3">
      <c r="D34" s="39" t="str">
        <f>IF(C34="","",(VLOOKUP(TAchats[[#This Row],[PRODUITS]],Tableau9[[#All],[ACHAT]:[VENTE]],2)))</f>
        <v/>
      </c>
      <c r="F34" s="40" t="str">
        <f>IF(TAchats[[#This Row],[PRODUITS]]="","",((VLOOKUP(TAchats[[#This Row],[PRODUITS]],Tableau9[#All],4))))</f>
        <v/>
      </c>
      <c r="G34" s="40" t="str">
        <f>IF(TAchats[[#This Row],[QUANTITE]]="","",((TAchats[[#This Row],[QUANTITE]]*TAchats[[#This Row],[MONTANT UNITAIRE]])))</f>
        <v/>
      </c>
      <c r="H34" s="41"/>
      <c r="I34" s="40" t="str">
        <f>IF(G34="","",(G34*H34/100)*TAchats[[#This Row],[QUANTITE]])</f>
        <v/>
      </c>
      <c r="J34" s="40" t="str">
        <f t="shared" si="0"/>
        <v/>
      </c>
    </row>
    <row r="35" spans="4:10" x14ac:dyDescent="0.3">
      <c r="D35" s="39" t="str">
        <f>IF(C35="","",(VLOOKUP(TAchats[[#This Row],[PRODUITS]],Tableau9[[#All],[ACHAT]:[VENTE]],2)))</f>
        <v/>
      </c>
      <c r="F35" s="40" t="str">
        <f>IF(TAchats[[#This Row],[PRODUITS]]="","",((VLOOKUP(TAchats[[#This Row],[PRODUITS]],Tableau9[#All],4))))</f>
        <v/>
      </c>
      <c r="G35" s="40" t="str">
        <f>IF(TAchats[[#This Row],[QUANTITE]]="","",((TAchats[[#This Row],[QUANTITE]]*TAchats[[#This Row],[MONTANT UNITAIRE]])))</f>
        <v/>
      </c>
      <c r="H35" s="41"/>
      <c r="I35" s="40" t="str">
        <f>IF(G35="","",(G35*H35/100)*TAchats[[#This Row],[QUANTITE]])</f>
        <v/>
      </c>
      <c r="J35" s="40" t="str">
        <f t="shared" si="0"/>
        <v/>
      </c>
    </row>
    <row r="36" spans="4:10" x14ac:dyDescent="0.3">
      <c r="D36" s="39" t="str">
        <f>IF(C36="","",(VLOOKUP(TAchats[[#This Row],[PRODUITS]],Tableau9[[#All],[ACHAT]:[VENTE]],2)))</f>
        <v/>
      </c>
      <c r="F36" s="40" t="str">
        <f>IF(TAchats[[#This Row],[PRODUITS]]="","",((VLOOKUP(TAchats[[#This Row],[PRODUITS]],Tableau9[#All],4))))</f>
        <v/>
      </c>
      <c r="G36" s="40" t="str">
        <f>IF(TAchats[[#This Row],[QUANTITE]]="","",((TAchats[[#This Row],[QUANTITE]]*TAchats[[#This Row],[MONTANT UNITAIRE]])))</f>
        <v/>
      </c>
      <c r="H36" s="41"/>
      <c r="I36" s="40" t="str">
        <f>IF(G36="","",(G36*H36/100)*TAchats[[#This Row],[QUANTITE]])</f>
        <v/>
      </c>
      <c r="J36" s="40" t="str">
        <f t="shared" si="0"/>
        <v/>
      </c>
    </row>
    <row r="37" spans="4:10" x14ac:dyDescent="0.3">
      <c r="D37" s="39" t="str">
        <f>IF(C37="","",(VLOOKUP(TAchats[[#This Row],[PRODUITS]],Tableau9[[#All],[ACHAT]:[VENTE]],2)))</f>
        <v/>
      </c>
      <c r="F37" s="40" t="str">
        <f>IF(TAchats[[#This Row],[PRODUITS]]="","",((VLOOKUP(TAchats[[#This Row],[PRODUITS]],Tableau9[#All],4))))</f>
        <v/>
      </c>
      <c r="G37" s="40" t="str">
        <f>IF(TAchats[[#This Row],[QUANTITE]]="","",((TAchats[[#This Row],[QUANTITE]]*TAchats[[#This Row],[MONTANT UNITAIRE]])))</f>
        <v/>
      </c>
      <c r="H37" s="41"/>
      <c r="I37" s="40" t="str">
        <f>IF(G37="","",(G37*H37/100)*TAchats[[#This Row],[QUANTITE]])</f>
        <v/>
      </c>
      <c r="J37" s="40" t="str">
        <f t="shared" si="0"/>
        <v/>
      </c>
    </row>
    <row r="38" spans="4:10" x14ac:dyDescent="0.3">
      <c r="D38" s="39" t="str">
        <f>IF(C38="","",(VLOOKUP(TAchats[[#This Row],[PRODUITS]],Tableau9[[#All],[ACHAT]:[VENTE]],2)))</f>
        <v/>
      </c>
      <c r="F38" s="40" t="str">
        <f>IF(TAchats[[#This Row],[PRODUITS]]="","",((VLOOKUP(TAchats[[#This Row],[PRODUITS]],Tableau9[#All],4))))</f>
        <v/>
      </c>
      <c r="G38" s="40" t="str">
        <f>IF(TAchats[[#This Row],[QUANTITE]]="","",((TAchats[[#This Row],[QUANTITE]]*TAchats[[#This Row],[MONTANT UNITAIRE]])))</f>
        <v/>
      </c>
      <c r="H38" s="41"/>
      <c r="I38" s="40" t="str">
        <f>IF(G38="","",(G38*H38/100)*TAchats[[#This Row],[QUANTITE]])</f>
        <v/>
      </c>
      <c r="J38" s="40" t="str">
        <f t="shared" si="0"/>
        <v/>
      </c>
    </row>
    <row r="39" spans="4:10" x14ac:dyDescent="0.3">
      <c r="D39" s="39" t="str">
        <f>IF(C39="","",(VLOOKUP(TAchats[[#This Row],[PRODUITS]],Tableau9[[#All],[ACHAT]:[VENTE]],2)))</f>
        <v/>
      </c>
      <c r="F39" s="40" t="str">
        <f>IF(TAchats[[#This Row],[PRODUITS]]="","",((VLOOKUP(TAchats[[#This Row],[PRODUITS]],Tableau9[#All],4))))</f>
        <v/>
      </c>
      <c r="G39" s="40" t="str">
        <f>IF(TAchats[[#This Row],[QUANTITE]]="","",((TAchats[[#This Row],[QUANTITE]]*TAchats[[#This Row],[MONTANT UNITAIRE]])))</f>
        <v/>
      </c>
      <c r="H39" s="41"/>
      <c r="I39" s="40" t="str">
        <f>IF(G39="","",(G39*H39/100)*TAchats[[#This Row],[QUANTITE]])</f>
        <v/>
      </c>
      <c r="J39" s="40" t="str">
        <f t="shared" si="0"/>
        <v/>
      </c>
    </row>
    <row r="40" spans="4:10" x14ac:dyDescent="0.3">
      <c r="D40" s="39" t="str">
        <f>IF(C40="","",(VLOOKUP(TAchats[[#This Row],[PRODUITS]],Tableau9[[#All],[ACHAT]:[VENTE]],2)))</f>
        <v/>
      </c>
      <c r="F40" s="40" t="str">
        <f>IF(TAchats[[#This Row],[PRODUITS]]="","",((VLOOKUP(TAchats[[#This Row],[PRODUITS]],Tableau9[#All],4))))</f>
        <v/>
      </c>
      <c r="G40" s="40" t="str">
        <f>IF(TAchats[[#This Row],[QUANTITE]]="","",((TAchats[[#This Row],[QUANTITE]]*TAchats[[#This Row],[MONTANT UNITAIRE]])))</f>
        <v/>
      </c>
      <c r="H40" s="41"/>
      <c r="I40" s="40" t="str">
        <f>IF(G40="","",(G40*H40/100)*TAchats[[#This Row],[QUANTITE]])</f>
        <v/>
      </c>
      <c r="J40" s="40" t="str">
        <f t="shared" si="0"/>
        <v/>
      </c>
    </row>
    <row r="41" spans="4:10" x14ac:dyDescent="0.3">
      <c r="D41" s="39" t="str">
        <f>IF(C41="","",(VLOOKUP(TAchats[[#This Row],[PRODUITS]],Tableau9[[#All],[ACHAT]:[VENTE]],2)))</f>
        <v/>
      </c>
      <c r="F41" s="40" t="str">
        <f>IF(TAchats[[#This Row],[PRODUITS]]="","",((VLOOKUP(TAchats[[#This Row],[PRODUITS]],Tableau9[#All],4))))</f>
        <v/>
      </c>
      <c r="G41" s="40" t="str">
        <f>IF(TAchats[[#This Row],[QUANTITE]]="","",((TAchats[[#This Row],[QUANTITE]]*TAchats[[#This Row],[MONTANT UNITAIRE]])))</f>
        <v/>
      </c>
      <c r="H41" s="41"/>
      <c r="I41" s="40" t="str">
        <f>IF(G41="","",(G41*H41/100)*TAchats[[#This Row],[QUANTITE]])</f>
        <v/>
      </c>
      <c r="J41" s="40" t="str">
        <f t="shared" si="0"/>
        <v/>
      </c>
    </row>
    <row r="42" spans="4:10" x14ac:dyDescent="0.3">
      <c r="D42" s="39" t="str">
        <f>IF(C42="","",(VLOOKUP(TAchats[[#This Row],[PRODUITS]],Tableau9[[#All],[ACHAT]:[VENTE]],2)))</f>
        <v/>
      </c>
      <c r="F42" s="40" t="str">
        <f>IF(TAchats[[#This Row],[PRODUITS]]="","",((VLOOKUP(TAchats[[#This Row],[PRODUITS]],Tableau9[#All],4))))</f>
        <v/>
      </c>
      <c r="G42" s="40" t="str">
        <f>IF(TAchats[[#This Row],[QUANTITE]]="","",((TAchats[[#This Row],[QUANTITE]]*TAchats[[#This Row],[MONTANT UNITAIRE]])))</f>
        <v/>
      </c>
      <c r="H42" s="41"/>
      <c r="I42" s="40" t="str">
        <f>IF(G42="","",(G42*H42/100)*TAchats[[#This Row],[QUANTITE]])</f>
        <v/>
      </c>
      <c r="J42" s="40" t="str">
        <f t="shared" si="0"/>
        <v/>
      </c>
    </row>
    <row r="43" spans="4:10" x14ac:dyDescent="0.3">
      <c r="D43" s="39" t="str">
        <f>IF(C43="","",(VLOOKUP(TAchats[[#This Row],[PRODUITS]],Tableau9[[#All],[ACHAT]:[VENTE]],2)))</f>
        <v/>
      </c>
      <c r="F43" s="40" t="str">
        <f>IF(TAchats[[#This Row],[PRODUITS]]="","",((VLOOKUP(TAchats[[#This Row],[PRODUITS]],Tableau9[#All],4))))</f>
        <v/>
      </c>
      <c r="G43" s="40" t="str">
        <f>IF(TAchats[[#This Row],[QUANTITE]]="","",((TAchats[[#This Row],[QUANTITE]]*TAchats[[#This Row],[MONTANT UNITAIRE]])))</f>
        <v/>
      </c>
      <c r="H43" s="41"/>
      <c r="I43" s="40" t="str">
        <f>IF(G43="","",(G43*H43/100)*TAchats[[#This Row],[QUANTITE]])</f>
        <v/>
      </c>
      <c r="J43" s="40" t="str">
        <f t="shared" si="0"/>
        <v/>
      </c>
    </row>
    <row r="44" spans="4:10" x14ac:dyDescent="0.3">
      <c r="D44" s="39" t="str">
        <f>IF(C44="","",(VLOOKUP(TAchats[[#This Row],[PRODUITS]],Tableau9[[#All],[ACHAT]:[VENTE]],2)))</f>
        <v/>
      </c>
      <c r="F44" s="40" t="str">
        <f>IF(TAchats[[#This Row],[PRODUITS]]="","",((VLOOKUP(TAchats[[#This Row],[PRODUITS]],Tableau9[#All],4))))</f>
        <v/>
      </c>
      <c r="G44" s="40" t="str">
        <f>IF(TAchats[[#This Row],[QUANTITE]]="","",((TAchats[[#This Row],[QUANTITE]]*TAchats[[#This Row],[MONTANT UNITAIRE]])))</f>
        <v/>
      </c>
      <c r="H44" s="41"/>
      <c r="I44" s="40" t="str">
        <f>IF(G44="","",(G44*H44/100)*TAchats[[#This Row],[QUANTITE]])</f>
        <v/>
      </c>
      <c r="J44" s="40" t="str">
        <f t="shared" si="0"/>
        <v/>
      </c>
    </row>
    <row r="45" spans="4:10" x14ac:dyDescent="0.3">
      <c r="D45" s="39" t="str">
        <f>IF(C45="","",(VLOOKUP(TAchats[[#This Row],[PRODUITS]],Tableau9[[#All],[ACHAT]:[VENTE]],2)))</f>
        <v/>
      </c>
      <c r="F45" s="40" t="str">
        <f>IF(TAchats[[#This Row],[PRODUITS]]="","",((VLOOKUP(TAchats[[#This Row],[PRODUITS]],Tableau9[#All],4))))</f>
        <v/>
      </c>
      <c r="G45" s="40" t="str">
        <f>IF(TAchats[[#This Row],[QUANTITE]]="","",((TAchats[[#This Row],[QUANTITE]]*TAchats[[#This Row],[MONTANT UNITAIRE]])))</f>
        <v/>
      </c>
      <c r="H45" s="41"/>
      <c r="I45" s="40" t="str">
        <f>IF(G45="","",(G45*H45/100)*TAchats[[#This Row],[QUANTITE]])</f>
        <v/>
      </c>
      <c r="J45" s="40" t="str">
        <f t="shared" si="0"/>
        <v/>
      </c>
    </row>
    <row r="46" spans="4:10" x14ac:dyDescent="0.3">
      <c r="D46" s="39" t="str">
        <f>IF(C46="","",(VLOOKUP(TAchats[[#This Row],[PRODUITS]],Tableau9[[#All],[ACHAT]:[VENTE]],2)))</f>
        <v/>
      </c>
      <c r="F46" s="40" t="str">
        <f>IF(TAchats[[#This Row],[PRODUITS]]="","",((VLOOKUP(TAchats[[#This Row],[PRODUITS]],Tableau9[#All],4))))</f>
        <v/>
      </c>
      <c r="G46" s="40" t="str">
        <f>IF(TAchats[[#This Row],[QUANTITE]]="","",((TAchats[[#This Row],[QUANTITE]]*TAchats[[#This Row],[MONTANT UNITAIRE]])))</f>
        <v/>
      </c>
      <c r="H46" s="41"/>
      <c r="I46" s="40" t="str">
        <f>IF(G46="","",(G46*H46/100)*TAchats[[#This Row],[QUANTITE]])</f>
        <v/>
      </c>
      <c r="J46" s="40" t="str">
        <f t="shared" si="0"/>
        <v/>
      </c>
    </row>
    <row r="47" spans="4:10" x14ac:dyDescent="0.3">
      <c r="D47" s="39" t="str">
        <f>IF(C47="","",(VLOOKUP(TAchats[[#This Row],[PRODUITS]],Tableau9[[#All],[ACHAT]:[VENTE]],2)))</f>
        <v/>
      </c>
      <c r="F47" s="40" t="str">
        <f>IF(TAchats[[#This Row],[PRODUITS]]="","",((VLOOKUP(TAchats[[#This Row],[PRODUITS]],Tableau9[#All],4))))</f>
        <v/>
      </c>
      <c r="G47" s="40" t="str">
        <f>IF(TAchats[[#This Row],[QUANTITE]]="","",((TAchats[[#This Row],[QUANTITE]]*TAchats[[#This Row],[MONTANT UNITAIRE]])))</f>
        <v/>
      </c>
      <c r="H47" s="41"/>
      <c r="I47" s="40" t="str">
        <f>IF(G47="","",(G47*H47/100)*TAchats[[#This Row],[QUANTITE]])</f>
        <v/>
      </c>
      <c r="J47" s="40" t="str">
        <f t="shared" si="0"/>
        <v/>
      </c>
    </row>
    <row r="48" spans="4:10" x14ac:dyDescent="0.3">
      <c r="D48" s="39" t="str">
        <f>IF(C48="","",(VLOOKUP(TAchats[[#This Row],[PRODUITS]],Tableau9[[#All],[ACHAT]:[VENTE]],2)))</f>
        <v/>
      </c>
      <c r="F48" s="40" t="str">
        <f>IF(TAchats[[#This Row],[PRODUITS]]="","",((VLOOKUP(TAchats[[#This Row],[PRODUITS]],Tableau9[#All],4))))</f>
        <v/>
      </c>
      <c r="G48" s="40" t="str">
        <f>IF(TAchats[[#This Row],[QUANTITE]]="","",((TAchats[[#This Row],[QUANTITE]]*TAchats[[#This Row],[MONTANT UNITAIRE]])))</f>
        <v/>
      </c>
      <c r="H48" s="41"/>
      <c r="I48" s="40" t="str">
        <f>IF(G48="","",(G48*H48/100)*TAchats[[#This Row],[QUANTITE]])</f>
        <v/>
      </c>
      <c r="J48" s="40" t="str">
        <f t="shared" si="0"/>
        <v/>
      </c>
    </row>
    <row r="49" spans="4:10" x14ac:dyDescent="0.3">
      <c r="D49" s="39" t="str">
        <f>IF(C49="","",(VLOOKUP(TAchats[[#This Row],[PRODUITS]],Tableau9[[#All],[ACHAT]:[VENTE]],2)))</f>
        <v/>
      </c>
      <c r="F49" s="40" t="str">
        <f>IF(TAchats[[#This Row],[PRODUITS]]="","",((VLOOKUP(TAchats[[#This Row],[PRODUITS]],Tableau9[#All],4))))</f>
        <v/>
      </c>
      <c r="G49" s="40" t="str">
        <f>IF(TAchats[[#This Row],[QUANTITE]]="","",((TAchats[[#This Row],[QUANTITE]]*TAchats[[#This Row],[MONTANT UNITAIRE]])))</f>
        <v/>
      </c>
      <c r="H49" s="41"/>
      <c r="I49" s="40" t="str">
        <f>IF(G49="","",(G49*H49/100)*TAchats[[#This Row],[QUANTITE]])</f>
        <v/>
      </c>
      <c r="J49" s="40" t="str">
        <f t="shared" si="0"/>
        <v/>
      </c>
    </row>
    <row r="50" spans="4:10" x14ac:dyDescent="0.3">
      <c r="D50" s="39" t="str">
        <f>IF(C50="","",(VLOOKUP(TAchats[[#This Row],[PRODUITS]],Tableau9[[#All],[ACHAT]:[VENTE]],2)))</f>
        <v/>
      </c>
      <c r="F50" s="40" t="str">
        <f>IF(TAchats[[#This Row],[PRODUITS]]="","",((VLOOKUP(TAchats[[#This Row],[PRODUITS]],Tableau9[#All],4))))</f>
        <v/>
      </c>
      <c r="G50" s="40" t="str">
        <f>IF(TAchats[[#This Row],[QUANTITE]]="","",((TAchats[[#This Row],[QUANTITE]]*TAchats[[#This Row],[MONTANT UNITAIRE]])))</f>
        <v/>
      </c>
      <c r="H50" s="41"/>
      <c r="I50" s="40" t="str">
        <f>IF(G50="","",(G50*H50/100)*TAchats[[#This Row],[QUANTITE]])</f>
        <v/>
      </c>
      <c r="J50" s="40" t="str">
        <f t="shared" si="0"/>
        <v/>
      </c>
    </row>
    <row r="51" spans="4:10" x14ac:dyDescent="0.3">
      <c r="D51" s="39" t="str">
        <f>IF(C51="","",(VLOOKUP(TAchats[[#This Row],[PRODUITS]],Tableau9[[#All],[ACHAT]:[VENTE]],2)))</f>
        <v/>
      </c>
      <c r="F51" s="40" t="str">
        <f>IF(TAchats[[#This Row],[PRODUITS]]="","",((VLOOKUP(TAchats[[#This Row],[PRODUITS]],Tableau9[#All],4))))</f>
        <v/>
      </c>
      <c r="G51" s="40" t="str">
        <f>IF(TAchats[[#This Row],[QUANTITE]]="","",((TAchats[[#This Row],[QUANTITE]]*TAchats[[#This Row],[MONTANT UNITAIRE]])))</f>
        <v/>
      </c>
      <c r="H51" s="41"/>
      <c r="I51" s="40" t="str">
        <f>IF(G51="","",(G51*H51/100)*TAchats[[#This Row],[QUANTITE]])</f>
        <v/>
      </c>
      <c r="J51" s="40" t="str">
        <f t="shared" si="0"/>
        <v/>
      </c>
    </row>
    <row r="52" spans="4:10" x14ac:dyDescent="0.3">
      <c r="D52" s="39" t="str">
        <f>IF(C52="","",(VLOOKUP(TAchats[[#This Row],[PRODUITS]],Tableau9[[#All],[ACHAT]:[VENTE]],2)))</f>
        <v/>
      </c>
      <c r="F52" s="40" t="str">
        <f>IF(TAchats[[#This Row],[PRODUITS]]="","",((VLOOKUP(TAchats[[#This Row],[PRODUITS]],Tableau9[#All],4))))</f>
        <v/>
      </c>
      <c r="G52" s="40" t="str">
        <f>IF(TAchats[[#This Row],[QUANTITE]]="","",((TAchats[[#This Row],[QUANTITE]]*TAchats[[#This Row],[MONTANT UNITAIRE]])))</f>
        <v/>
      </c>
      <c r="H52" s="41"/>
      <c r="I52" s="40" t="str">
        <f>IF(G52="","",(G52*H52/100)*TAchats[[#This Row],[QUANTITE]])</f>
        <v/>
      </c>
      <c r="J52" s="40" t="str">
        <f t="shared" si="0"/>
        <v/>
      </c>
    </row>
    <row r="53" spans="4:10" x14ac:dyDescent="0.3">
      <c r="D53" s="39" t="str">
        <f>IF(C53="","",(VLOOKUP(TAchats[[#This Row],[PRODUITS]],Tableau9[[#All],[ACHAT]:[VENTE]],2)))</f>
        <v/>
      </c>
      <c r="F53" s="40" t="str">
        <f>IF(TAchats[[#This Row],[PRODUITS]]="","",((VLOOKUP(TAchats[[#This Row],[PRODUITS]],Tableau9[#All],4))))</f>
        <v/>
      </c>
      <c r="G53" s="40" t="str">
        <f>IF(TAchats[[#This Row],[QUANTITE]]="","",((TAchats[[#This Row],[QUANTITE]]*TAchats[[#This Row],[MONTANT UNITAIRE]])))</f>
        <v/>
      </c>
      <c r="H53" s="41"/>
      <c r="I53" s="40" t="str">
        <f>IF(G53="","",(G53*H53/100)*TAchats[[#This Row],[QUANTITE]])</f>
        <v/>
      </c>
      <c r="J53" s="40" t="str">
        <f t="shared" si="0"/>
        <v/>
      </c>
    </row>
    <row r="54" spans="4:10" x14ac:dyDescent="0.3">
      <c r="D54" s="39" t="str">
        <f>IF(C54="","",(VLOOKUP(TAchats[[#This Row],[PRODUITS]],Tableau9[[#All],[ACHAT]:[VENTE]],2)))</f>
        <v/>
      </c>
      <c r="F54" s="40" t="str">
        <f>IF(TAchats[[#This Row],[PRODUITS]]="","",((VLOOKUP(TAchats[[#This Row],[PRODUITS]],Tableau9[#All],4))))</f>
        <v/>
      </c>
      <c r="G54" s="40" t="str">
        <f>IF(TAchats[[#This Row],[QUANTITE]]="","",((TAchats[[#This Row],[QUANTITE]]*TAchats[[#This Row],[MONTANT UNITAIRE]])))</f>
        <v/>
      </c>
      <c r="H54" s="41"/>
      <c r="I54" s="40" t="str">
        <f>IF(G54="","",(G54*H54/100)*TAchats[[#This Row],[QUANTITE]])</f>
        <v/>
      </c>
      <c r="J54" s="40" t="str">
        <f t="shared" si="0"/>
        <v/>
      </c>
    </row>
    <row r="55" spans="4:10" x14ac:dyDescent="0.3">
      <c r="D55" s="39" t="str">
        <f>IF(C55="","",(VLOOKUP(TAchats[[#This Row],[PRODUITS]],Tableau9[[#All],[ACHAT]:[VENTE]],2)))</f>
        <v/>
      </c>
      <c r="F55" s="40" t="str">
        <f>IF(TAchats[[#This Row],[PRODUITS]]="","",((VLOOKUP(TAchats[[#This Row],[PRODUITS]],Tableau9[#All],4))))</f>
        <v/>
      </c>
      <c r="G55" s="40" t="str">
        <f>IF(TAchats[[#This Row],[QUANTITE]]="","",((TAchats[[#This Row],[QUANTITE]]*TAchats[[#This Row],[MONTANT UNITAIRE]])))</f>
        <v/>
      </c>
      <c r="H55" s="41"/>
      <c r="I55" s="40" t="str">
        <f>IF(G55="","",(G55*H55/100)*TAchats[[#This Row],[QUANTITE]])</f>
        <v/>
      </c>
      <c r="J55" s="40" t="str">
        <f t="shared" si="0"/>
        <v/>
      </c>
    </row>
    <row r="56" spans="4:10" x14ac:dyDescent="0.3">
      <c r="D56" s="39" t="str">
        <f>IF(C56="","",(VLOOKUP(TAchats[[#This Row],[PRODUITS]],Tableau9[[#All],[ACHAT]:[VENTE]],2)))</f>
        <v/>
      </c>
      <c r="F56" s="40" t="str">
        <f>IF(TAchats[[#This Row],[PRODUITS]]="","",((VLOOKUP(TAchats[[#This Row],[PRODUITS]],Tableau9[#All],4))))</f>
        <v/>
      </c>
      <c r="G56" s="40" t="str">
        <f>IF(TAchats[[#This Row],[QUANTITE]]="","",((TAchats[[#This Row],[QUANTITE]]*TAchats[[#This Row],[MONTANT UNITAIRE]])))</f>
        <v/>
      </c>
      <c r="H56" s="41"/>
      <c r="I56" s="40" t="str">
        <f>IF(G56="","",(G56*H56/100)*TAchats[[#This Row],[QUANTITE]])</f>
        <v/>
      </c>
      <c r="J56" s="40" t="str">
        <f t="shared" si="0"/>
        <v/>
      </c>
    </row>
    <row r="57" spans="4:10" x14ac:dyDescent="0.3">
      <c r="D57" s="39" t="str">
        <f>IF(C57="","",(VLOOKUP(TAchats[[#This Row],[PRODUITS]],Tableau9[[#All],[ACHAT]:[VENTE]],2)))</f>
        <v/>
      </c>
      <c r="F57" s="40" t="str">
        <f>IF(TAchats[[#This Row],[PRODUITS]]="","",((VLOOKUP(TAchats[[#This Row],[PRODUITS]],Tableau9[#All],4))))</f>
        <v/>
      </c>
      <c r="G57" s="40" t="str">
        <f>IF(TAchats[[#This Row],[QUANTITE]]="","",((TAchats[[#This Row],[QUANTITE]]*TAchats[[#This Row],[MONTANT UNITAIRE]])))</f>
        <v/>
      </c>
      <c r="H57" s="41"/>
      <c r="I57" s="40" t="str">
        <f>IF(G57="","",(G57*H57/100)*TAchats[[#This Row],[QUANTITE]])</f>
        <v/>
      </c>
      <c r="J57" s="40" t="str">
        <f t="shared" si="0"/>
        <v/>
      </c>
    </row>
    <row r="58" spans="4:10" x14ac:dyDescent="0.3">
      <c r="D58" s="39" t="str">
        <f>IF(C58="","",(VLOOKUP(TAchats[[#This Row],[PRODUITS]],Tableau9[[#All],[ACHAT]:[VENTE]],2)))</f>
        <v/>
      </c>
      <c r="F58" s="40" t="str">
        <f>IF(TAchats[[#This Row],[PRODUITS]]="","",((VLOOKUP(TAchats[[#This Row],[PRODUITS]],Tableau9[#All],4))))</f>
        <v/>
      </c>
      <c r="G58" s="40" t="str">
        <f>IF(TAchats[[#This Row],[QUANTITE]]="","",((TAchats[[#This Row],[QUANTITE]]*TAchats[[#This Row],[MONTANT UNITAIRE]])))</f>
        <v/>
      </c>
      <c r="H58" s="41"/>
      <c r="I58" s="40" t="str">
        <f>IF(G58="","",(G58*H58/100)*TAchats[[#This Row],[QUANTITE]])</f>
        <v/>
      </c>
      <c r="J58" s="40" t="str">
        <f t="shared" si="0"/>
        <v/>
      </c>
    </row>
    <row r="59" spans="4:10" x14ac:dyDescent="0.3">
      <c r="D59" s="39" t="str">
        <f>IF(C59="","",(VLOOKUP(TAchats[[#This Row],[PRODUITS]],Tableau9[[#All],[ACHAT]:[VENTE]],2)))</f>
        <v/>
      </c>
      <c r="F59" s="40" t="str">
        <f>IF(TAchats[[#This Row],[PRODUITS]]="","",((VLOOKUP(TAchats[[#This Row],[PRODUITS]],Tableau9[#All],4))))</f>
        <v/>
      </c>
      <c r="G59" s="40" t="str">
        <f>IF(TAchats[[#This Row],[QUANTITE]]="","",((TAchats[[#This Row],[QUANTITE]]*TAchats[[#This Row],[MONTANT UNITAIRE]])))</f>
        <v/>
      </c>
      <c r="H59" s="41"/>
      <c r="I59" s="40" t="str">
        <f>IF(G59="","",(G59*H59/100)*TAchats[[#This Row],[QUANTITE]])</f>
        <v/>
      </c>
      <c r="J59" s="40" t="str">
        <f t="shared" si="0"/>
        <v/>
      </c>
    </row>
    <row r="60" spans="4:10" x14ac:dyDescent="0.3">
      <c r="D60" s="39" t="str">
        <f>IF(C60="","",(VLOOKUP(TAchats[[#This Row],[PRODUITS]],Tableau9[[#All],[ACHAT]:[VENTE]],2)))</f>
        <v/>
      </c>
      <c r="F60" s="40" t="str">
        <f>IF(TAchats[[#This Row],[PRODUITS]]="","",((VLOOKUP(TAchats[[#This Row],[PRODUITS]],Tableau9[#All],4))))</f>
        <v/>
      </c>
      <c r="G60" s="40" t="str">
        <f>IF(TAchats[[#This Row],[QUANTITE]]="","",((TAchats[[#This Row],[QUANTITE]]*TAchats[[#This Row],[MONTANT UNITAIRE]])))</f>
        <v/>
      </c>
      <c r="H60" s="41"/>
      <c r="I60" s="40" t="str">
        <f>IF(G60="","",(G60*H60/100)*TAchats[[#This Row],[QUANTITE]])</f>
        <v/>
      </c>
      <c r="J60" s="40" t="str">
        <f t="shared" si="0"/>
        <v/>
      </c>
    </row>
    <row r="61" spans="4:10" x14ac:dyDescent="0.3">
      <c r="D61" s="39" t="str">
        <f>IF(C61="","",(VLOOKUP(TAchats[[#This Row],[PRODUITS]],Tableau9[[#All],[ACHAT]:[VENTE]],2)))</f>
        <v/>
      </c>
      <c r="F61" s="40" t="str">
        <f>IF(TAchats[[#This Row],[PRODUITS]]="","",((VLOOKUP(TAchats[[#This Row],[PRODUITS]],Tableau9[#All],4))))</f>
        <v/>
      </c>
      <c r="G61" s="40" t="str">
        <f>IF(TAchats[[#This Row],[QUANTITE]]="","",((TAchats[[#This Row],[QUANTITE]]*TAchats[[#This Row],[MONTANT UNITAIRE]])))</f>
        <v/>
      </c>
      <c r="H61" s="41"/>
      <c r="I61" s="40" t="str">
        <f>IF(G61="","",(G61*H61/100)*TAchats[[#This Row],[QUANTITE]])</f>
        <v/>
      </c>
      <c r="J61" s="40" t="str">
        <f t="shared" si="0"/>
        <v/>
      </c>
    </row>
    <row r="62" spans="4:10" x14ac:dyDescent="0.3">
      <c r="D62" s="39" t="str">
        <f>IF(C62="","",(VLOOKUP(TAchats[[#This Row],[PRODUITS]],Tableau9[[#All],[ACHAT]:[VENTE]],2)))</f>
        <v/>
      </c>
      <c r="F62" s="40" t="str">
        <f>IF(TAchats[[#This Row],[PRODUITS]]="","",((VLOOKUP(TAchats[[#This Row],[PRODUITS]],Tableau9[#All],4))))</f>
        <v/>
      </c>
      <c r="G62" s="40" t="str">
        <f>IF(TAchats[[#This Row],[QUANTITE]]="","",((TAchats[[#This Row],[QUANTITE]]*TAchats[[#This Row],[MONTANT UNITAIRE]])))</f>
        <v/>
      </c>
      <c r="H62" s="41"/>
      <c r="I62" s="40" t="str">
        <f>IF(G62="","",(G62*H62/100)*TAchats[[#This Row],[QUANTITE]])</f>
        <v/>
      </c>
      <c r="J62" s="40" t="str">
        <f t="shared" si="0"/>
        <v/>
      </c>
    </row>
    <row r="63" spans="4:10" x14ac:dyDescent="0.3">
      <c r="D63" s="39" t="str">
        <f>IF(C63="","",(VLOOKUP(TAchats[[#This Row],[PRODUITS]],Tableau9[[#All],[ACHAT]:[VENTE]],2)))</f>
        <v/>
      </c>
      <c r="F63" s="40" t="str">
        <f>IF(TAchats[[#This Row],[PRODUITS]]="","",((VLOOKUP(TAchats[[#This Row],[PRODUITS]],Tableau9[#All],4))))</f>
        <v/>
      </c>
      <c r="G63" s="40" t="str">
        <f>IF(TAchats[[#This Row],[QUANTITE]]="","",((TAchats[[#This Row],[QUANTITE]]*TAchats[[#This Row],[MONTANT UNITAIRE]])))</f>
        <v/>
      </c>
      <c r="H63" s="41"/>
      <c r="I63" s="40" t="str">
        <f>IF(G63="","",(G63*H63/100)*TAchats[[#This Row],[QUANTITE]])</f>
        <v/>
      </c>
      <c r="J63" s="40" t="str">
        <f t="shared" si="0"/>
        <v/>
      </c>
    </row>
    <row r="64" spans="4:10" x14ac:dyDescent="0.3">
      <c r="D64" s="39" t="str">
        <f>IF(C64="","",(VLOOKUP(TAchats[[#This Row],[PRODUITS]],Tableau9[[#All],[ACHAT]:[VENTE]],2)))</f>
        <v/>
      </c>
      <c r="F64" s="40" t="str">
        <f>IF(TAchats[[#This Row],[PRODUITS]]="","",((VLOOKUP(TAchats[[#This Row],[PRODUITS]],Tableau9[#All],4))))</f>
        <v/>
      </c>
      <c r="G64" s="40" t="str">
        <f>IF(TAchats[[#This Row],[QUANTITE]]="","",((TAchats[[#This Row],[QUANTITE]]*TAchats[[#This Row],[MONTANT UNITAIRE]])))</f>
        <v/>
      </c>
      <c r="H64" s="41"/>
      <c r="I64" s="40" t="str">
        <f>IF(G64="","",(G64*H64/100)*TAchats[[#This Row],[QUANTITE]])</f>
        <v/>
      </c>
      <c r="J64" s="40" t="str">
        <f t="shared" si="0"/>
        <v/>
      </c>
    </row>
    <row r="65" spans="4:10" x14ac:dyDescent="0.3">
      <c r="D65" s="39" t="str">
        <f>IF(C65="","",(VLOOKUP(TAchats[[#This Row],[PRODUITS]],Tableau9[[#All],[ACHAT]:[VENTE]],2)))</f>
        <v/>
      </c>
      <c r="F65" s="40" t="str">
        <f>IF(TAchats[[#This Row],[PRODUITS]]="","",((VLOOKUP(TAchats[[#This Row],[PRODUITS]],Tableau9[#All],4))))</f>
        <v/>
      </c>
      <c r="G65" s="40" t="str">
        <f>IF(TAchats[[#This Row],[QUANTITE]]="","",((TAchats[[#This Row],[QUANTITE]]*TAchats[[#This Row],[MONTANT UNITAIRE]])))</f>
        <v/>
      </c>
      <c r="H65" s="41"/>
      <c r="I65" s="40" t="str">
        <f>IF(G65="","",(G65*H65/100)*TAchats[[#This Row],[QUANTITE]])</f>
        <v/>
      </c>
      <c r="J65" s="40" t="str">
        <f t="shared" si="0"/>
        <v/>
      </c>
    </row>
    <row r="66" spans="4:10" x14ac:dyDescent="0.3">
      <c r="D66" s="39" t="str">
        <f>IF(C66="","",(VLOOKUP(TAchats[[#This Row],[PRODUITS]],Tableau9[[#All],[ACHAT]:[VENTE]],2)))</f>
        <v/>
      </c>
      <c r="F66" s="40" t="str">
        <f>IF(TAchats[[#This Row],[PRODUITS]]="","",((VLOOKUP(TAchats[[#This Row],[PRODUITS]],Tableau9[#All],4))))</f>
        <v/>
      </c>
      <c r="G66" s="40" t="str">
        <f>IF(TAchats[[#This Row],[QUANTITE]]="","",((TAchats[[#This Row],[QUANTITE]]*TAchats[[#This Row],[MONTANT UNITAIRE]])))</f>
        <v/>
      </c>
      <c r="H66" s="41"/>
      <c r="I66" s="40" t="str">
        <f>IF(G66="","",(G66*H66/100)*TAchats[[#This Row],[QUANTITE]])</f>
        <v/>
      </c>
      <c r="J66" s="40" t="str">
        <f t="shared" si="0"/>
        <v/>
      </c>
    </row>
    <row r="67" spans="4:10" x14ac:dyDescent="0.3">
      <c r="D67" s="39" t="str">
        <f>IF(C67="","",(VLOOKUP(TAchats[[#This Row],[PRODUITS]],Tableau9[[#All],[ACHAT]:[VENTE]],2)))</f>
        <v/>
      </c>
      <c r="F67" s="40" t="str">
        <f>IF(TAchats[[#This Row],[PRODUITS]]="","",((VLOOKUP(TAchats[[#This Row],[PRODUITS]],Tableau9[#All],4))))</f>
        <v/>
      </c>
      <c r="G67" s="40" t="str">
        <f>IF(TAchats[[#This Row],[QUANTITE]]="","",((TAchats[[#This Row],[QUANTITE]]*TAchats[[#This Row],[MONTANT UNITAIRE]])))</f>
        <v/>
      </c>
      <c r="H67" s="41"/>
      <c r="I67" s="40" t="str">
        <f>IF(G67="","",(G67*H67/100)*TAchats[[#This Row],[QUANTITE]])</f>
        <v/>
      </c>
      <c r="J67" s="40" t="str">
        <f t="shared" ref="J67:J114" si="1">IF(G67="","",(G67+I67))</f>
        <v/>
      </c>
    </row>
    <row r="68" spans="4:10" x14ac:dyDescent="0.3">
      <c r="D68" s="39" t="str">
        <f>IF(C68="","",(VLOOKUP(TAchats[[#This Row],[PRODUITS]],Tableau9[[#All],[ACHAT]:[VENTE]],2)))</f>
        <v/>
      </c>
      <c r="F68" s="40" t="str">
        <f>IF(TAchats[[#This Row],[PRODUITS]]="","",((VLOOKUP(TAchats[[#This Row],[PRODUITS]],Tableau9[#All],4))))</f>
        <v/>
      </c>
      <c r="G68" s="40" t="str">
        <f>IF(TAchats[[#This Row],[QUANTITE]]="","",((TAchats[[#This Row],[QUANTITE]]*TAchats[[#This Row],[MONTANT UNITAIRE]])))</f>
        <v/>
      </c>
      <c r="H68" s="41"/>
      <c r="I68" s="40" t="str">
        <f>IF(G68="","",(G68*H68/100)*TAchats[[#This Row],[QUANTITE]])</f>
        <v/>
      </c>
      <c r="J68" s="40" t="str">
        <f t="shared" si="1"/>
        <v/>
      </c>
    </row>
    <row r="69" spans="4:10" x14ac:dyDescent="0.3">
      <c r="D69" s="39" t="str">
        <f>IF(C69="","",(VLOOKUP(TAchats[[#This Row],[PRODUITS]],Tableau9[[#All],[ACHAT]:[VENTE]],2)))</f>
        <v/>
      </c>
      <c r="F69" s="40" t="str">
        <f>IF(TAchats[[#This Row],[PRODUITS]]="","",((VLOOKUP(TAchats[[#This Row],[PRODUITS]],Tableau9[#All],4))))</f>
        <v/>
      </c>
      <c r="G69" s="40" t="str">
        <f>IF(TAchats[[#This Row],[QUANTITE]]="","",((TAchats[[#This Row],[QUANTITE]]*TAchats[[#This Row],[MONTANT UNITAIRE]])))</f>
        <v/>
      </c>
      <c r="H69" s="41"/>
      <c r="I69" s="40" t="str">
        <f>IF(G69="","",(G69*H69/100)*TAchats[[#This Row],[QUANTITE]])</f>
        <v/>
      </c>
      <c r="J69" s="40" t="str">
        <f t="shared" si="1"/>
        <v/>
      </c>
    </row>
    <row r="70" spans="4:10" x14ac:dyDescent="0.3">
      <c r="D70" s="39" t="str">
        <f>IF(C70="","",(VLOOKUP(TAchats[[#This Row],[PRODUITS]],Tableau9[[#All],[ACHAT]:[VENTE]],2)))</f>
        <v/>
      </c>
      <c r="F70" s="40" t="str">
        <f>IF(TAchats[[#This Row],[PRODUITS]]="","",((VLOOKUP(TAchats[[#This Row],[PRODUITS]],Tableau9[#All],4))))</f>
        <v/>
      </c>
      <c r="G70" s="40" t="str">
        <f>IF(TAchats[[#This Row],[QUANTITE]]="","",((TAchats[[#This Row],[QUANTITE]]*TAchats[[#This Row],[MONTANT UNITAIRE]])))</f>
        <v/>
      </c>
      <c r="H70" s="41"/>
      <c r="I70" s="40" t="str">
        <f>IF(G70="","",(G70*H70/100)*TAchats[[#This Row],[QUANTITE]])</f>
        <v/>
      </c>
      <c r="J70" s="40" t="str">
        <f t="shared" si="1"/>
        <v/>
      </c>
    </row>
    <row r="71" spans="4:10" x14ac:dyDescent="0.3">
      <c r="D71" s="39" t="str">
        <f>IF(C71="","",(VLOOKUP(TAchats[[#This Row],[PRODUITS]],Tableau9[[#All],[ACHAT]:[VENTE]],2)))</f>
        <v/>
      </c>
      <c r="F71" s="40" t="str">
        <f>IF(TAchats[[#This Row],[PRODUITS]]="","",((VLOOKUP(TAchats[[#This Row],[PRODUITS]],Tableau9[#All],4))))</f>
        <v/>
      </c>
      <c r="G71" s="40" t="str">
        <f>IF(TAchats[[#This Row],[QUANTITE]]="","",((TAchats[[#This Row],[QUANTITE]]*TAchats[[#This Row],[MONTANT UNITAIRE]])))</f>
        <v/>
      </c>
      <c r="H71" s="41"/>
      <c r="I71" s="40" t="str">
        <f>IF(G71="","",(G71*H71/100)*TAchats[[#This Row],[QUANTITE]])</f>
        <v/>
      </c>
      <c r="J71" s="40" t="str">
        <f t="shared" si="1"/>
        <v/>
      </c>
    </row>
    <row r="72" spans="4:10" x14ac:dyDescent="0.3">
      <c r="D72" s="39" t="str">
        <f>IF(C72="","",(VLOOKUP(TAchats[[#This Row],[PRODUITS]],Tableau9[[#All],[ACHAT]:[VENTE]],2)))</f>
        <v/>
      </c>
      <c r="F72" s="40" t="str">
        <f>IF(TAchats[[#This Row],[PRODUITS]]="","",((VLOOKUP(TAchats[[#This Row],[PRODUITS]],Tableau9[#All],4))))</f>
        <v/>
      </c>
      <c r="G72" s="40" t="str">
        <f>IF(TAchats[[#This Row],[QUANTITE]]="","",((TAchats[[#This Row],[QUANTITE]]*TAchats[[#This Row],[MONTANT UNITAIRE]])))</f>
        <v/>
      </c>
      <c r="H72" s="41"/>
      <c r="I72" s="40" t="str">
        <f>IF(G72="","",(G72*H72/100)*TAchats[[#This Row],[QUANTITE]])</f>
        <v/>
      </c>
      <c r="J72" s="40" t="str">
        <f t="shared" si="1"/>
        <v/>
      </c>
    </row>
    <row r="73" spans="4:10" x14ac:dyDescent="0.3">
      <c r="D73" s="39" t="str">
        <f>IF(C73="","",(VLOOKUP(TAchats[[#This Row],[PRODUITS]],Tableau9[[#All],[ACHAT]:[VENTE]],2)))</f>
        <v/>
      </c>
      <c r="F73" s="40" t="str">
        <f>IF(TAchats[[#This Row],[PRODUITS]]="","",((VLOOKUP(TAchats[[#This Row],[PRODUITS]],Tableau9[#All],4))))</f>
        <v/>
      </c>
      <c r="G73" s="40" t="str">
        <f>IF(TAchats[[#This Row],[QUANTITE]]="","",((TAchats[[#This Row],[QUANTITE]]*TAchats[[#This Row],[MONTANT UNITAIRE]])))</f>
        <v/>
      </c>
      <c r="H73" s="41"/>
      <c r="I73" s="40" t="str">
        <f>IF(G73="","",(G73*H73/100)*TAchats[[#This Row],[QUANTITE]])</f>
        <v/>
      </c>
      <c r="J73" s="40" t="str">
        <f t="shared" si="1"/>
        <v/>
      </c>
    </row>
    <row r="74" spans="4:10" x14ac:dyDescent="0.3">
      <c r="D74" s="39" t="str">
        <f>IF(C74="","",(VLOOKUP(TAchats[[#This Row],[PRODUITS]],Tableau9[[#All],[ACHAT]:[VENTE]],2)))</f>
        <v/>
      </c>
      <c r="F74" s="40" t="str">
        <f>IF(TAchats[[#This Row],[PRODUITS]]="","",((VLOOKUP(TAchats[[#This Row],[PRODUITS]],Tableau9[#All],4))))</f>
        <v/>
      </c>
      <c r="G74" s="40" t="str">
        <f>IF(TAchats[[#This Row],[QUANTITE]]="","",((TAchats[[#This Row],[QUANTITE]]*TAchats[[#This Row],[MONTANT UNITAIRE]])))</f>
        <v/>
      </c>
      <c r="H74" s="41"/>
      <c r="I74" s="40" t="str">
        <f>IF(G74="","",(G74*H74/100)*TAchats[[#This Row],[QUANTITE]])</f>
        <v/>
      </c>
      <c r="J74" s="40" t="str">
        <f t="shared" si="1"/>
        <v/>
      </c>
    </row>
    <row r="75" spans="4:10" x14ac:dyDescent="0.3">
      <c r="D75" s="39" t="str">
        <f>IF(C75="","",(VLOOKUP(TAchats[[#This Row],[PRODUITS]],Tableau9[[#All],[ACHAT]:[VENTE]],2)))</f>
        <v/>
      </c>
      <c r="F75" s="40" t="str">
        <f>IF(TAchats[[#This Row],[PRODUITS]]="","",((VLOOKUP(TAchats[[#This Row],[PRODUITS]],Tableau9[#All],4))))</f>
        <v/>
      </c>
      <c r="G75" s="40" t="str">
        <f>IF(TAchats[[#This Row],[QUANTITE]]="","",((TAchats[[#This Row],[QUANTITE]]*TAchats[[#This Row],[MONTANT UNITAIRE]])))</f>
        <v/>
      </c>
      <c r="H75" s="41"/>
      <c r="I75" s="40" t="str">
        <f>IF(G75="","",(G75*H75/100)*TAchats[[#This Row],[QUANTITE]])</f>
        <v/>
      </c>
      <c r="J75" s="40" t="str">
        <f t="shared" si="1"/>
        <v/>
      </c>
    </row>
    <row r="76" spans="4:10" x14ac:dyDescent="0.3">
      <c r="D76" s="39" t="str">
        <f>IF(C76="","",(VLOOKUP(TAchats[[#This Row],[PRODUITS]],Tableau9[[#All],[ACHAT]:[VENTE]],2)))</f>
        <v/>
      </c>
      <c r="F76" s="40" t="str">
        <f>IF(TAchats[[#This Row],[PRODUITS]]="","",((VLOOKUP(TAchats[[#This Row],[PRODUITS]],Tableau9[#All],4))))</f>
        <v/>
      </c>
      <c r="G76" s="40" t="str">
        <f>IF(TAchats[[#This Row],[QUANTITE]]="","",((TAchats[[#This Row],[QUANTITE]]*TAchats[[#This Row],[MONTANT UNITAIRE]])))</f>
        <v/>
      </c>
      <c r="H76" s="41"/>
      <c r="I76" s="40" t="str">
        <f>IF(G76="","",(G76*H76/100)*TAchats[[#This Row],[QUANTITE]])</f>
        <v/>
      </c>
      <c r="J76" s="40" t="str">
        <f t="shared" si="1"/>
        <v/>
      </c>
    </row>
    <row r="77" spans="4:10" x14ac:dyDescent="0.3">
      <c r="D77" s="39" t="str">
        <f>IF(C77="","",(VLOOKUP(TAchats[[#This Row],[PRODUITS]],Tableau9[[#All],[ACHAT]:[VENTE]],2)))</f>
        <v/>
      </c>
      <c r="F77" s="40" t="str">
        <f>IF(TAchats[[#This Row],[PRODUITS]]="","",((VLOOKUP(TAchats[[#This Row],[PRODUITS]],Tableau9[#All],4))))</f>
        <v/>
      </c>
      <c r="G77" s="40" t="str">
        <f>IF(TAchats[[#This Row],[QUANTITE]]="","",((TAchats[[#This Row],[QUANTITE]]*TAchats[[#This Row],[MONTANT UNITAIRE]])))</f>
        <v/>
      </c>
      <c r="H77" s="41"/>
      <c r="I77" s="40" t="str">
        <f>IF(G77="","",(G77*H77/100)*TAchats[[#This Row],[QUANTITE]])</f>
        <v/>
      </c>
      <c r="J77" s="40" t="str">
        <f t="shared" si="1"/>
        <v/>
      </c>
    </row>
    <row r="78" spans="4:10" x14ac:dyDescent="0.3">
      <c r="D78" s="39" t="str">
        <f>IF(C78="","",(VLOOKUP(TAchats[[#This Row],[PRODUITS]],Tableau9[[#All],[ACHAT]:[VENTE]],2)))</f>
        <v/>
      </c>
      <c r="F78" s="40" t="str">
        <f>IF(TAchats[[#This Row],[PRODUITS]]="","",((VLOOKUP(TAchats[[#This Row],[PRODUITS]],Tableau9[#All],4))))</f>
        <v/>
      </c>
      <c r="G78" s="40" t="str">
        <f>IF(TAchats[[#This Row],[QUANTITE]]="","",((TAchats[[#This Row],[QUANTITE]]*TAchats[[#This Row],[MONTANT UNITAIRE]])))</f>
        <v/>
      </c>
      <c r="H78" s="41"/>
      <c r="I78" s="40" t="str">
        <f>IF(G78="","",(G78*H78/100)*TAchats[[#This Row],[QUANTITE]])</f>
        <v/>
      </c>
      <c r="J78" s="40" t="str">
        <f t="shared" si="1"/>
        <v/>
      </c>
    </row>
    <row r="79" spans="4:10" x14ac:dyDescent="0.3">
      <c r="D79" s="39" t="str">
        <f>IF(C79="","",(VLOOKUP(TAchats[[#This Row],[PRODUITS]],Tableau9[[#All],[ACHAT]:[VENTE]],2)))</f>
        <v/>
      </c>
      <c r="F79" s="40" t="str">
        <f>IF(TAchats[[#This Row],[PRODUITS]]="","",((VLOOKUP(TAchats[[#This Row],[PRODUITS]],Tableau9[#All],4))))</f>
        <v/>
      </c>
      <c r="G79" s="40" t="str">
        <f>IF(TAchats[[#This Row],[QUANTITE]]="","",((TAchats[[#This Row],[QUANTITE]]*TAchats[[#This Row],[MONTANT UNITAIRE]])))</f>
        <v/>
      </c>
      <c r="H79" s="41"/>
      <c r="I79" s="40" t="str">
        <f>IF(G79="","",(G79*H79/100)*TAchats[[#This Row],[QUANTITE]])</f>
        <v/>
      </c>
      <c r="J79" s="40" t="str">
        <f t="shared" si="1"/>
        <v/>
      </c>
    </row>
    <row r="80" spans="4:10" x14ac:dyDescent="0.3">
      <c r="D80" s="39" t="str">
        <f>IF(C80="","",(VLOOKUP(TAchats[[#This Row],[PRODUITS]],Tableau9[[#All],[ACHAT]:[VENTE]],2)))</f>
        <v/>
      </c>
      <c r="F80" s="40" t="str">
        <f>IF(TAchats[[#This Row],[PRODUITS]]="","",((VLOOKUP(TAchats[[#This Row],[PRODUITS]],Tableau9[#All],4))))</f>
        <v/>
      </c>
      <c r="G80" s="40" t="str">
        <f>IF(TAchats[[#This Row],[QUANTITE]]="","",((TAchats[[#This Row],[QUANTITE]]*TAchats[[#This Row],[MONTANT UNITAIRE]])))</f>
        <v/>
      </c>
      <c r="H80" s="41"/>
      <c r="I80" s="40" t="str">
        <f>IF(G80="","",(G80*H80/100)*TAchats[[#This Row],[QUANTITE]])</f>
        <v/>
      </c>
      <c r="J80" s="40" t="str">
        <f t="shared" si="1"/>
        <v/>
      </c>
    </row>
    <row r="81" spans="4:10" x14ac:dyDescent="0.3">
      <c r="D81" s="39" t="str">
        <f>IF(C81="","",(VLOOKUP(TAchats[[#This Row],[PRODUITS]],Tableau9[[#All],[ACHAT]:[VENTE]],2)))</f>
        <v/>
      </c>
      <c r="F81" s="40" t="str">
        <f>IF(TAchats[[#This Row],[PRODUITS]]="","",((VLOOKUP(TAchats[[#This Row],[PRODUITS]],Tableau9[#All],4))))</f>
        <v/>
      </c>
      <c r="G81" s="40" t="str">
        <f>IF(TAchats[[#This Row],[QUANTITE]]="","",((TAchats[[#This Row],[QUANTITE]]*TAchats[[#This Row],[MONTANT UNITAIRE]])))</f>
        <v/>
      </c>
      <c r="H81" s="41"/>
      <c r="I81" s="40" t="str">
        <f>IF(G81="","",(G81*H81/100)*TAchats[[#This Row],[QUANTITE]])</f>
        <v/>
      </c>
      <c r="J81" s="40" t="str">
        <f t="shared" si="1"/>
        <v/>
      </c>
    </row>
    <row r="82" spans="4:10" x14ac:dyDescent="0.3">
      <c r="D82" s="39" t="str">
        <f>IF(C82="","",(VLOOKUP(TAchats[[#This Row],[PRODUITS]],Tableau9[[#All],[ACHAT]:[VENTE]],2)))</f>
        <v/>
      </c>
      <c r="F82" s="40" t="str">
        <f>IF(TAchats[[#This Row],[PRODUITS]]="","",((VLOOKUP(TAchats[[#This Row],[PRODUITS]],Tableau9[#All],4))))</f>
        <v/>
      </c>
      <c r="G82" s="40" t="str">
        <f>IF(TAchats[[#This Row],[QUANTITE]]="","",((TAchats[[#This Row],[QUANTITE]]*TAchats[[#This Row],[MONTANT UNITAIRE]])))</f>
        <v/>
      </c>
      <c r="H82" s="41"/>
      <c r="I82" s="40" t="str">
        <f>IF(G82="","",(G82*H82/100)*TAchats[[#This Row],[QUANTITE]])</f>
        <v/>
      </c>
      <c r="J82" s="40" t="str">
        <f t="shared" si="1"/>
        <v/>
      </c>
    </row>
    <row r="83" spans="4:10" x14ac:dyDescent="0.3">
      <c r="D83" s="39" t="str">
        <f>IF(C83="","",(VLOOKUP(TAchats[[#This Row],[PRODUITS]],Tableau9[[#All],[ACHAT]:[VENTE]],2)))</f>
        <v/>
      </c>
      <c r="F83" s="40" t="str">
        <f>IF(TAchats[[#This Row],[PRODUITS]]="","",((VLOOKUP(TAchats[[#This Row],[PRODUITS]],Tableau9[#All],4))))</f>
        <v/>
      </c>
      <c r="G83" s="40" t="str">
        <f>IF(TAchats[[#This Row],[QUANTITE]]="","",((TAchats[[#This Row],[QUANTITE]]*TAchats[[#This Row],[MONTANT UNITAIRE]])))</f>
        <v/>
      </c>
      <c r="H83" s="41"/>
      <c r="I83" s="40" t="str">
        <f>IF(G83="","",(G83*H83/100)*TAchats[[#This Row],[QUANTITE]])</f>
        <v/>
      </c>
      <c r="J83" s="40" t="str">
        <f t="shared" si="1"/>
        <v/>
      </c>
    </row>
    <row r="84" spans="4:10" x14ac:dyDescent="0.3">
      <c r="D84" s="39" t="str">
        <f>IF(C84="","",(VLOOKUP(TAchats[[#This Row],[PRODUITS]],Tableau9[[#All],[ACHAT]:[VENTE]],2)))</f>
        <v/>
      </c>
      <c r="F84" s="40" t="str">
        <f>IF(TAchats[[#This Row],[PRODUITS]]="","",((VLOOKUP(TAchats[[#This Row],[PRODUITS]],Tableau9[#All],4))))</f>
        <v/>
      </c>
      <c r="G84" s="40" t="str">
        <f>IF(TAchats[[#This Row],[QUANTITE]]="","",((TAchats[[#This Row],[QUANTITE]]*TAchats[[#This Row],[MONTANT UNITAIRE]])))</f>
        <v/>
      </c>
      <c r="H84" s="41"/>
      <c r="I84" s="40" t="str">
        <f>IF(G84="","",(G84*H84/100)*TAchats[[#This Row],[QUANTITE]])</f>
        <v/>
      </c>
      <c r="J84" s="40" t="str">
        <f t="shared" si="1"/>
        <v/>
      </c>
    </row>
    <row r="85" spans="4:10" x14ac:dyDescent="0.3">
      <c r="D85" s="39" t="str">
        <f>IF(C85="","",(VLOOKUP(TAchats[[#This Row],[PRODUITS]],Tableau9[[#All],[ACHAT]:[VENTE]],2)))</f>
        <v/>
      </c>
      <c r="F85" s="40" t="str">
        <f>IF(TAchats[[#This Row],[PRODUITS]]="","",((VLOOKUP(TAchats[[#This Row],[PRODUITS]],Tableau9[#All],4))))</f>
        <v/>
      </c>
      <c r="G85" s="40" t="str">
        <f>IF(TAchats[[#This Row],[QUANTITE]]="","",((TAchats[[#This Row],[QUANTITE]]*TAchats[[#This Row],[MONTANT UNITAIRE]])))</f>
        <v/>
      </c>
      <c r="H85" s="41"/>
      <c r="I85" s="40" t="str">
        <f>IF(G85="","",(G85*H85/100)*TAchats[[#This Row],[QUANTITE]])</f>
        <v/>
      </c>
      <c r="J85" s="40" t="str">
        <f t="shared" si="1"/>
        <v/>
      </c>
    </row>
    <row r="86" spans="4:10" x14ac:dyDescent="0.3">
      <c r="D86" s="39" t="str">
        <f>IF(C86="","",(VLOOKUP(TAchats[[#This Row],[PRODUITS]],Tableau9[[#All],[ACHAT]:[VENTE]],2)))</f>
        <v/>
      </c>
      <c r="F86" s="40" t="str">
        <f>IF(TAchats[[#This Row],[PRODUITS]]="","",((VLOOKUP(TAchats[[#This Row],[PRODUITS]],Tableau9[#All],4))))</f>
        <v/>
      </c>
      <c r="G86" s="40" t="str">
        <f>IF(TAchats[[#This Row],[QUANTITE]]="","",((TAchats[[#This Row],[QUANTITE]]*TAchats[[#This Row],[MONTANT UNITAIRE]])))</f>
        <v/>
      </c>
      <c r="H86" s="41"/>
      <c r="I86" s="40" t="str">
        <f>IF(G86="","",(G86*H86/100)*TAchats[[#This Row],[QUANTITE]])</f>
        <v/>
      </c>
      <c r="J86" s="40" t="str">
        <f t="shared" si="1"/>
        <v/>
      </c>
    </row>
    <row r="87" spans="4:10" x14ac:dyDescent="0.3">
      <c r="D87" s="39" t="str">
        <f>IF(C87="","",(VLOOKUP(TAchats[[#This Row],[PRODUITS]],Tableau9[[#All],[ACHAT]:[VENTE]],2)))</f>
        <v/>
      </c>
      <c r="F87" s="40" t="str">
        <f>IF(TAchats[[#This Row],[PRODUITS]]="","",((VLOOKUP(TAchats[[#This Row],[PRODUITS]],Tableau9[#All],4))))</f>
        <v/>
      </c>
      <c r="G87" s="40" t="str">
        <f>IF(TAchats[[#This Row],[QUANTITE]]="","",((TAchats[[#This Row],[QUANTITE]]*TAchats[[#This Row],[MONTANT UNITAIRE]])))</f>
        <v/>
      </c>
      <c r="H87" s="41"/>
      <c r="I87" s="40" t="str">
        <f>IF(G87="","",(G87*H87/100)*TAchats[[#This Row],[QUANTITE]])</f>
        <v/>
      </c>
      <c r="J87" s="40" t="str">
        <f t="shared" si="1"/>
        <v/>
      </c>
    </row>
    <row r="88" spans="4:10" x14ac:dyDescent="0.3">
      <c r="D88" s="39" t="str">
        <f>IF(C88="","",(VLOOKUP(TAchats[[#This Row],[PRODUITS]],Tableau9[[#All],[ACHAT]:[VENTE]],2)))</f>
        <v/>
      </c>
      <c r="F88" s="40" t="str">
        <f>IF(TAchats[[#This Row],[PRODUITS]]="","",((VLOOKUP(TAchats[[#This Row],[PRODUITS]],Tableau9[#All],4))))</f>
        <v/>
      </c>
      <c r="G88" s="40" t="str">
        <f>IF(TAchats[[#This Row],[QUANTITE]]="","",((TAchats[[#This Row],[QUANTITE]]*TAchats[[#This Row],[MONTANT UNITAIRE]])))</f>
        <v/>
      </c>
      <c r="H88" s="41"/>
      <c r="I88" s="40" t="str">
        <f>IF(G88="","",(G88*H88/100)*TAchats[[#This Row],[QUANTITE]])</f>
        <v/>
      </c>
      <c r="J88" s="40" t="str">
        <f t="shared" si="1"/>
        <v/>
      </c>
    </row>
    <row r="89" spans="4:10" x14ac:dyDescent="0.3">
      <c r="D89" s="39" t="str">
        <f>IF(C89="","",(VLOOKUP(TAchats[[#This Row],[PRODUITS]],Tableau9[[#All],[ACHAT]:[VENTE]],2)))</f>
        <v/>
      </c>
      <c r="F89" s="40" t="str">
        <f>IF(TAchats[[#This Row],[PRODUITS]]="","",((VLOOKUP(TAchats[[#This Row],[PRODUITS]],Tableau9[#All],4))))</f>
        <v/>
      </c>
      <c r="G89" s="40" t="str">
        <f>IF(TAchats[[#This Row],[QUANTITE]]="","",((TAchats[[#This Row],[QUANTITE]]*TAchats[[#This Row],[MONTANT UNITAIRE]])))</f>
        <v/>
      </c>
      <c r="H89" s="41"/>
      <c r="I89" s="40" t="str">
        <f>IF(G89="","",(G89*H89/100)*TAchats[[#This Row],[QUANTITE]])</f>
        <v/>
      </c>
      <c r="J89" s="40" t="str">
        <f t="shared" si="1"/>
        <v/>
      </c>
    </row>
    <row r="90" spans="4:10" x14ac:dyDescent="0.3">
      <c r="D90" s="39" t="str">
        <f>IF(C90="","",(VLOOKUP(TAchats[[#This Row],[PRODUITS]],Tableau9[[#All],[ACHAT]:[VENTE]],2)))</f>
        <v/>
      </c>
      <c r="F90" s="40" t="str">
        <f>IF(TAchats[[#This Row],[PRODUITS]]="","",((VLOOKUP(TAchats[[#This Row],[PRODUITS]],Tableau9[#All],4))))</f>
        <v/>
      </c>
      <c r="G90" s="40" t="str">
        <f>IF(TAchats[[#This Row],[QUANTITE]]="","",((TAchats[[#This Row],[QUANTITE]]*TAchats[[#This Row],[MONTANT UNITAIRE]])))</f>
        <v/>
      </c>
      <c r="H90" s="41"/>
      <c r="I90" s="40" t="str">
        <f>IF(G90="","",(G90*H90/100)*TAchats[[#This Row],[QUANTITE]])</f>
        <v/>
      </c>
      <c r="J90" s="40" t="str">
        <f t="shared" si="1"/>
        <v/>
      </c>
    </row>
    <row r="91" spans="4:10" x14ac:dyDescent="0.3">
      <c r="D91" s="39" t="str">
        <f>IF(C91="","",(VLOOKUP(TAchats[[#This Row],[PRODUITS]],Tableau9[[#All],[ACHAT]:[VENTE]],2)))</f>
        <v/>
      </c>
      <c r="F91" s="40" t="str">
        <f>IF(TAchats[[#This Row],[PRODUITS]]="","",((VLOOKUP(TAchats[[#This Row],[PRODUITS]],Tableau9[#All],4))))</f>
        <v/>
      </c>
      <c r="G91" s="40" t="str">
        <f>IF(TAchats[[#This Row],[QUANTITE]]="","",((TAchats[[#This Row],[QUANTITE]]*TAchats[[#This Row],[MONTANT UNITAIRE]])))</f>
        <v/>
      </c>
      <c r="H91" s="41"/>
      <c r="I91" s="40" t="str">
        <f>IF(G91="","",(G91*H91/100)*TAchats[[#This Row],[QUANTITE]])</f>
        <v/>
      </c>
      <c r="J91" s="40" t="str">
        <f t="shared" si="1"/>
        <v/>
      </c>
    </row>
    <row r="92" spans="4:10" x14ac:dyDescent="0.3">
      <c r="D92" s="39" t="str">
        <f>IF(C92="","",(VLOOKUP(TAchats[[#This Row],[PRODUITS]],Tableau9[[#All],[ACHAT]:[VENTE]],2)))</f>
        <v/>
      </c>
      <c r="F92" s="40" t="str">
        <f>IF(TAchats[[#This Row],[PRODUITS]]="","",((VLOOKUP(TAchats[[#This Row],[PRODUITS]],Tableau9[#All],4))))</f>
        <v/>
      </c>
      <c r="G92" s="40" t="str">
        <f>IF(TAchats[[#This Row],[QUANTITE]]="","",((TAchats[[#This Row],[QUANTITE]]*TAchats[[#This Row],[MONTANT UNITAIRE]])))</f>
        <v/>
      </c>
      <c r="H92" s="41"/>
      <c r="I92" s="40" t="str">
        <f>IF(G92="","",(G92*H92/100)*TAchats[[#This Row],[QUANTITE]])</f>
        <v/>
      </c>
      <c r="J92" s="40" t="str">
        <f t="shared" si="1"/>
        <v/>
      </c>
    </row>
    <row r="93" spans="4:10" x14ac:dyDescent="0.3">
      <c r="D93" s="39" t="str">
        <f>IF(C93="","",(VLOOKUP(TAchats[[#This Row],[PRODUITS]],Tableau9[[#All],[ACHAT]:[VENTE]],2)))</f>
        <v/>
      </c>
      <c r="F93" s="40" t="str">
        <f>IF(TAchats[[#This Row],[PRODUITS]]="","",((VLOOKUP(TAchats[[#This Row],[PRODUITS]],Tableau9[#All],4))))</f>
        <v/>
      </c>
      <c r="G93" s="40" t="str">
        <f>IF(TAchats[[#This Row],[QUANTITE]]="","",((TAchats[[#This Row],[QUANTITE]]*TAchats[[#This Row],[MONTANT UNITAIRE]])))</f>
        <v/>
      </c>
      <c r="H93" s="41"/>
      <c r="I93" s="40" t="str">
        <f>IF(G93="","",(G93*H93/100)*TAchats[[#This Row],[QUANTITE]])</f>
        <v/>
      </c>
      <c r="J93" s="40" t="str">
        <f t="shared" si="1"/>
        <v/>
      </c>
    </row>
    <row r="94" spans="4:10" x14ac:dyDescent="0.3">
      <c r="D94" s="39" t="str">
        <f>IF(C94="","",(VLOOKUP(TAchats[[#This Row],[PRODUITS]],Tableau9[[#All],[ACHAT]:[VENTE]],2)))</f>
        <v/>
      </c>
      <c r="F94" s="40" t="str">
        <f>IF(TAchats[[#This Row],[PRODUITS]]="","",((VLOOKUP(TAchats[[#This Row],[PRODUITS]],Tableau9[#All],4))))</f>
        <v/>
      </c>
      <c r="G94" s="40" t="str">
        <f>IF(TAchats[[#This Row],[QUANTITE]]="","",((TAchats[[#This Row],[QUANTITE]]*TAchats[[#This Row],[MONTANT UNITAIRE]])))</f>
        <v/>
      </c>
      <c r="H94" s="41"/>
      <c r="I94" s="40" t="str">
        <f>IF(G94="","",(G94*H94/100)*TAchats[[#This Row],[QUANTITE]])</f>
        <v/>
      </c>
      <c r="J94" s="40" t="str">
        <f t="shared" si="1"/>
        <v/>
      </c>
    </row>
    <row r="95" spans="4:10" x14ac:dyDescent="0.3">
      <c r="D95" s="39" t="str">
        <f>IF(C95="","",(VLOOKUP(TAchats[[#This Row],[PRODUITS]],Tableau9[[#All],[ACHAT]:[VENTE]],2)))</f>
        <v/>
      </c>
      <c r="F95" s="40" t="str">
        <f>IF(TAchats[[#This Row],[PRODUITS]]="","",((VLOOKUP(TAchats[[#This Row],[PRODUITS]],Tableau9[#All],4))))</f>
        <v/>
      </c>
      <c r="G95" s="40" t="str">
        <f>IF(TAchats[[#This Row],[QUANTITE]]="","",((TAchats[[#This Row],[QUANTITE]]*TAchats[[#This Row],[MONTANT UNITAIRE]])))</f>
        <v/>
      </c>
      <c r="H95" s="41"/>
      <c r="I95" s="40" t="str">
        <f>IF(G95="","",(G95*H95/100)*TAchats[[#This Row],[QUANTITE]])</f>
        <v/>
      </c>
      <c r="J95" s="40" t="str">
        <f t="shared" si="1"/>
        <v/>
      </c>
    </row>
    <row r="96" spans="4:10" x14ac:dyDescent="0.3">
      <c r="D96" s="39" t="str">
        <f>IF(C96="","",(VLOOKUP(TAchats[[#This Row],[PRODUITS]],Tableau9[[#All],[ACHAT]:[VENTE]],2)))</f>
        <v/>
      </c>
      <c r="F96" s="40" t="str">
        <f>IF(TAchats[[#This Row],[PRODUITS]]="","",((VLOOKUP(TAchats[[#This Row],[PRODUITS]],Tableau9[#All],4))))</f>
        <v/>
      </c>
      <c r="G96" s="40" t="str">
        <f>IF(TAchats[[#This Row],[QUANTITE]]="","",((TAchats[[#This Row],[QUANTITE]]*TAchats[[#This Row],[MONTANT UNITAIRE]])))</f>
        <v/>
      </c>
      <c r="H96" s="41"/>
      <c r="I96" s="40" t="str">
        <f>IF(G96="","",(G96*H96/100)*TAchats[[#This Row],[QUANTITE]])</f>
        <v/>
      </c>
      <c r="J96" s="40" t="str">
        <f t="shared" si="1"/>
        <v/>
      </c>
    </row>
    <row r="97" spans="4:10" x14ac:dyDescent="0.3">
      <c r="D97" s="39" t="str">
        <f>IF(C97="","",(VLOOKUP(TAchats[[#This Row],[PRODUITS]],Tableau9[[#All],[ACHAT]:[VENTE]],2)))</f>
        <v/>
      </c>
      <c r="F97" s="40" t="str">
        <f>IF(TAchats[[#This Row],[PRODUITS]]="","",((VLOOKUP(TAchats[[#This Row],[PRODUITS]],Tableau9[#All],4))))</f>
        <v/>
      </c>
      <c r="G97" s="40" t="str">
        <f>IF(TAchats[[#This Row],[QUANTITE]]="","",((TAchats[[#This Row],[QUANTITE]]*TAchats[[#This Row],[MONTANT UNITAIRE]])))</f>
        <v/>
      </c>
      <c r="H97" s="41"/>
      <c r="I97" s="40" t="str">
        <f>IF(G97="","",(G97*H97/100)*TAchats[[#This Row],[QUANTITE]])</f>
        <v/>
      </c>
      <c r="J97" s="40" t="str">
        <f t="shared" si="1"/>
        <v/>
      </c>
    </row>
    <row r="98" spans="4:10" x14ac:dyDescent="0.3">
      <c r="D98" s="39" t="str">
        <f>IF(C98="","",(VLOOKUP(TAchats[[#This Row],[PRODUITS]],Tableau9[[#All],[ACHAT]:[VENTE]],2)))</f>
        <v/>
      </c>
      <c r="F98" s="40" t="str">
        <f>IF(TAchats[[#This Row],[PRODUITS]]="","",((VLOOKUP(TAchats[[#This Row],[PRODUITS]],Tableau9[#All],4))))</f>
        <v/>
      </c>
      <c r="G98" s="40" t="str">
        <f>IF(TAchats[[#This Row],[QUANTITE]]="","",((TAchats[[#This Row],[QUANTITE]]*TAchats[[#This Row],[MONTANT UNITAIRE]])))</f>
        <v/>
      </c>
      <c r="H98" s="41"/>
      <c r="I98" s="40" t="str">
        <f>IF(G98="","",(G98*H98/100)*TAchats[[#This Row],[QUANTITE]])</f>
        <v/>
      </c>
      <c r="J98" s="40" t="str">
        <f t="shared" si="1"/>
        <v/>
      </c>
    </row>
    <row r="99" spans="4:10" x14ac:dyDescent="0.3">
      <c r="D99" s="39" t="str">
        <f>IF(C99="","",(VLOOKUP(TAchats[[#This Row],[PRODUITS]],Tableau9[[#All],[ACHAT]:[VENTE]],2)))</f>
        <v/>
      </c>
      <c r="F99" s="40" t="str">
        <f>IF(TAchats[[#This Row],[PRODUITS]]="","",((VLOOKUP(TAchats[[#This Row],[PRODUITS]],Tableau9[#All],4))))</f>
        <v/>
      </c>
      <c r="G99" s="40" t="str">
        <f>IF(TAchats[[#This Row],[QUANTITE]]="","",((TAchats[[#This Row],[QUANTITE]]*TAchats[[#This Row],[MONTANT UNITAIRE]])))</f>
        <v/>
      </c>
      <c r="H99" s="41"/>
      <c r="I99" s="40" t="str">
        <f>IF(G99="","",(G99*H99/100)*TAchats[[#This Row],[QUANTITE]])</f>
        <v/>
      </c>
      <c r="J99" s="40" t="str">
        <f t="shared" si="1"/>
        <v/>
      </c>
    </row>
    <row r="100" spans="4:10" x14ac:dyDescent="0.3">
      <c r="D100" s="39" t="str">
        <f>IF(C100="","",(VLOOKUP(TAchats[[#This Row],[PRODUITS]],Tableau9[[#All],[ACHAT]:[VENTE]],2)))</f>
        <v/>
      </c>
      <c r="F100" s="40" t="str">
        <f>IF(TAchats[[#This Row],[PRODUITS]]="","",((VLOOKUP(TAchats[[#This Row],[PRODUITS]],Tableau9[#All],4))))</f>
        <v/>
      </c>
      <c r="G100" s="40" t="str">
        <f>IF(TAchats[[#This Row],[QUANTITE]]="","",((TAchats[[#This Row],[QUANTITE]]*TAchats[[#This Row],[MONTANT UNITAIRE]])))</f>
        <v/>
      </c>
      <c r="H100" s="41"/>
      <c r="I100" s="40" t="str">
        <f>IF(G100="","",(G100*H100/100)*TAchats[[#This Row],[QUANTITE]])</f>
        <v/>
      </c>
      <c r="J100" s="40" t="str">
        <f t="shared" si="1"/>
        <v/>
      </c>
    </row>
    <row r="101" spans="4:10" x14ac:dyDescent="0.3">
      <c r="D101" s="39" t="str">
        <f>IF(C101="","",(VLOOKUP(TAchats[[#This Row],[PRODUITS]],Tableau9[[#All],[ACHAT]:[VENTE]],2)))</f>
        <v/>
      </c>
      <c r="F101" s="40" t="str">
        <f>IF(TAchats[[#This Row],[PRODUITS]]="","",((VLOOKUP(TAchats[[#This Row],[PRODUITS]],Tableau9[#All],4))))</f>
        <v/>
      </c>
      <c r="G101" s="40" t="str">
        <f>IF(TAchats[[#This Row],[QUANTITE]]="","",((TAchats[[#This Row],[QUANTITE]]*TAchats[[#This Row],[MONTANT UNITAIRE]])))</f>
        <v/>
      </c>
      <c r="H101" s="41"/>
      <c r="I101" s="40" t="str">
        <f>IF(G101="","",(G101*H101/100)*TAchats[[#This Row],[QUANTITE]])</f>
        <v/>
      </c>
      <c r="J101" s="40" t="str">
        <f t="shared" si="1"/>
        <v/>
      </c>
    </row>
    <row r="102" spans="4:10" x14ac:dyDescent="0.3">
      <c r="D102" s="39" t="str">
        <f>IF(C102="","",(VLOOKUP(TAchats[[#This Row],[PRODUITS]],Tableau9[[#All],[ACHAT]:[VENTE]],2)))</f>
        <v/>
      </c>
      <c r="F102" s="40" t="str">
        <f>IF(TAchats[[#This Row],[PRODUITS]]="","",((VLOOKUP(TAchats[[#This Row],[PRODUITS]],Tableau9[#All],4))))</f>
        <v/>
      </c>
      <c r="G102" s="40" t="str">
        <f>IF(TAchats[[#This Row],[QUANTITE]]="","",((TAchats[[#This Row],[QUANTITE]]*TAchats[[#This Row],[MONTANT UNITAIRE]])))</f>
        <v/>
      </c>
      <c r="H102" s="41"/>
      <c r="I102" s="40" t="str">
        <f>IF(G102="","",(G102*H102/100)*TAchats[[#This Row],[QUANTITE]])</f>
        <v/>
      </c>
      <c r="J102" s="40" t="str">
        <f t="shared" si="1"/>
        <v/>
      </c>
    </row>
    <row r="103" spans="4:10" x14ac:dyDescent="0.3">
      <c r="D103" s="39" t="str">
        <f>IF(C103="","",(VLOOKUP(TAchats[[#This Row],[PRODUITS]],Tableau9[[#All],[ACHAT]:[VENTE]],2)))</f>
        <v/>
      </c>
      <c r="F103" s="40" t="str">
        <f>IF(TAchats[[#This Row],[PRODUITS]]="","",((VLOOKUP(TAchats[[#This Row],[PRODUITS]],Tableau9[#All],4))))</f>
        <v/>
      </c>
      <c r="G103" s="40" t="str">
        <f>IF(TAchats[[#This Row],[QUANTITE]]="","",((TAchats[[#This Row],[QUANTITE]]*TAchats[[#This Row],[MONTANT UNITAIRE]])))</f>
        <v/>
      </c>
      <c r="H103" s="41"/>
      <c r="I103" s="40" t="str">
        <f>IF(G103="","",(G103*H103/100)*TAchats[[#This Row],[QUANTITE]])</f>
        <v/>
      </c>
      <c r="J103" s="40" t="str">
        <f t="shared" si="1"/>
        <v/>
      </c>
    </row>
    <row r="104" spans="4:10" x14ac:dyDescent="0.3">
      <c r="D104" s="39" t="str">
        <f>IF(C104="","",(VLOOKUP(TAchats[[#This Row],[PRODUITS]],Tableau9[[#All],[ACHAT]:[VENTE]],2)))</f>
        <v/>
      </c>
      <c r="F104" s="40" t="str">
        <f>IF(TAchats[[#This Row],[PRODUITS]]="","",((VLOOKUP(TAchats[[#This Row],[PRODUITS]],Tableau9[#All],4))))</f>
        <v/>
      </c>
      <c r="G104" s="40" t="str">
        <f>IF(TAchats[[#This Row],[QUANTITE]]="","",((TAchats[[#This Row],[QUANTITE]]*TAchats[[#This Row],[MONTANT UNITAIRE]])))</f>
        <v/>
      </c>
      <c r="H104" s="41"/>
      <c r="I104" s="40" t="str">
        <f>IF(G104="","",(G104*H104/100)*TAchats[[#This Row],[QUANTITE]])</f>
        <v/>
      </c>
      <c r="J104" s="40" t="str">
        <f t="shared" si="1"/>
        <v/>
      </c>
    </row>
    <row r="105" spans="4:10" x14ac:dyDescent="0.3">
      <c r="D105" s="39" t="str">
        <f>IF(C105="","",(VLOOKUP(TAchats[[#This Row],[PRODUITS]],Tableau9[[#All],[ACHAT]:[VENTE]],2)))</f>
        <v/>
      </c>
      <c r="F105" s="40" t="str">
        <f>IF(TAchats[[#This Row],[PRODUITS]]="","",((VLOOKUP(TAchats[[#This Row],[PRODUITS]],Tableau9[#All],4))))</f>
        <v/>
      </c>
      <c r="G105" s="40" t="str">
        <f>IF(TAchats[[#This Row],[QUANTITE]]="","",((TAchats[[#This Row],[QUANTITE]]*TAchats[[#This Row],[MONTANT UNITAIRE]])))</f>
        <v/>
      </c>
      <c r="H105" s="41"/>
      <c r="I105" s="40" t="str">
        <f>IF(G105="","",(G105*H105/100)*TAchats[[#This Row],[QUANTITE]])</f>
        <v/>
      </c>
      <c r="J105" s="40" t="str">
        <f t="shared" si="1"/>
        <v/>
      </c>
    </row>
    <row r="106" spans="4:10" x14ac:dyDescent="0.3">
      <c r="D106" s="39" t="str">
        <f>IF(C106="","",(VLOOKUP(TAchats[[#This Row],[PRODUITS]],Tableau9[[#All],[ACHAT]:[VENTE]],2)))</f>
        <v/>
      </c>
      <c r="F106" s="40" t="str">
        <f>IF(TAchats[[#This Row],[PRODUITS]]="","",((VLOOKUP(TAchats[[#This Row],[PRODUITS]],Tableau9[#All],4))))</f>
        <v/>
      </c>
      <c r="G106" s="40" t="str">
        <f>IF(TAchats[[#This Row],[QUANTITE]]="","",((TAchats[[#This Row],[QUANTITE]]*TAchats[[#This Row],[MONTANT UNITAIRE]])))</f>
        <v/>
      </c>
      <c r="H106" s="41"/>
      <c r="I106" s="40" t="str">
        <f>IF(G106="","",(G106*H106/100)*TAchats[[#This Row],[QUANTITE]])</f>
        <v/>
      </c>
      <c r="J106" s="40" t="str">
        <f t="shared" si="1"/>
        <v/>
      </c>
    </row>
    <row r="107" spans="4:10" x14ac:dyDescent="0.3">
      <c r="D107" s="39" t="str">
        <f>IF(C107="","",(VLOOKUP(TAchats[[#This Row],[PRODUITS]],Tableau9[[#All],[ACHAT]:[VENTE]],2)))</f>
        <v/>
      </c>
      <c r="F107" s="40" t="str">
        <f>IF(TAchats[[#This Row],[PRODUITS]]="","",((VLOOKUP(TAchats[[#This Row],[PRODUITS]],Tableau9[#All],4))))</f>
        <v/>
      </c>
      <c r="G107" s="40" t="str">
        <f>IF(TAchats[[#This Row],[QUANTITE]]="","",((TAchats[[#This Row],[QUANTITE]]*TAchats[[#This Row],[MONTANT UNITAIRE]])))</f>
        <v/>
      </c>
      <c r="H107" s="41"/>
      <c r="I107" s="40" t="str">
        <f>IF(G107="","",(G107*H107/100)*TAchats[[#This Row],[QUANTITE]])</f>
        <v/>
      </c>
      <c r="J107" s="40" t="str">
        <f t="shared" si="1"/>
        <v/>
      </c>
    </row>
    <row r="108" spans="4:10" x14ac:dyDescent="0.3">
      <c r="D108" s="39" t="str">
        <f>IF(C108="","",(VLOOKUP(TAchats[[#This Row],[PRODUITS]],Tableau9[[#All],[ACHAT]:[VENTE]],2)))</f>
        <v/>
      </c>
      <c r="F108" s="40" t="str">
        <f>IF(TAchats[[#This Row],[PRODUITS]]="","",((VLOOKUP(TAchats[[#This Row],[PRODUITS]],Tableau9[#All],4))))</f>
        <v/>
      </c>
      <c r="G108" s="40" t="str">
        <f>IF(TAchats[[#This Row],[QUANTITE]]="","",((TAchats[[#This Row],[QUANTITE]]*TAchats[[#This Row],[MONTANT UNITAIRE]])))</f>
        <v/>
      </c>
      <c r="H108" s="41"/>
      <c r="I108" s="40" t="str">
        <f>IF(G108="","",(G108*H108/100)*TAchats[[#This Row],[QUANTITE]])</f>
        <v/>
      </c>
      <c r="J108" s="40" t="str">
        <f t="shared" si="1"/>
        <v/>
      </c>
    </row>
    <row r="109" spans="4:10" x14ac:dyDescent="0.3">
      <c r="D109" s="39" t="str">
        <f>IF(C109="","",(VLOOKUP(TAchats[[#This Row],[PRODUITS]],Tableau9[[#All],[ACHAT]:[VENTE]],2)))</f>
        <v/>
      </c>
      <c r="F109" s="40" t="str">
        <f>IF(TAchats[[#This Row],[PRODUITS]]="","",((VLOOKUP(TAchats[[#This Row],[PRODUITS]],Tableau9[#All],4))))</f>
        <v/>
      </c>
      <c r="G109" s="40" t="str">
        <f>IF(TAchats[[#This Row],[QUANTITE]]="","",((TAchats[[#This Row],[QUANTITE]]*TAchats[[#This Row],[MONTANT UNITAIRE]])))</f>
        <v/>
      </c>
      <c r="H109" s="41"/>
      <c r="I109" s="40" t="str">
        <f>IF(G109="","",(G109*H109/100)*TAchats[[#This Row],[QUANTITE]])</f>
        <v/>
      </c>
      <c r="J109" s="40" t="str">
        <f t="shared" si="1"/>
        <v/>
      </c>
    </row>
    <row r="110" spans="4:10" x14ac:dyDescent="0.3">
      <c r="D110" s="39" t="str">
        <f>IF(C110="","",(VLOOKUP(TAchats[[#This Row],[PRODUITS]],Tableau9[[#All],[ACHAT]:[VENTE]],2)))</f>
        <v/>
      </c>
      <c r="F110" s="40" t="str">
        <f>IF(TAchats[[#This Row],[PRODUITS]]="","",((VLOOKUP(TAchats[[#This Row],[PRODUITS]],Tableau9[#All],4))))</f>
        <v/>
      </c>
      <c r="G110" s="40" t="str">
        <f>IF(TAchats[[#This Row],[QUANTITE]]="","",((TAchats[[#This Row],[QUANTITE]]*TAchats[[#This Row],[MONTANT UNITAIRE]])))</f>
        <v/>
      </c>
      <c r="H110" s="41"/>
      <c r="I110" s="40" t="str">
        <f>IF(G110="","",(G110*H110/100)*TAchats[[#This Row],[QUANTITE]])</f>
        <v/>
      </c>
      <c r="J110" s="40" t="str">
        <f t="shared" si="1"/>
        <v/>
      </c>
    </row>
    <row r="111" spans="4:10" x14ac:dyDescent="0.3">
      <c r="D111" s="39" t="str">
        <f>IF(C111="","",(VLOOKUP(TAchats[[#This Row],[PRODUITS]],Tableau9[[#All],[ACHAT]:[VENTE]],2)))</f>
        <v/>
      </c>
      <c r="F111" s="40" t="str">
        <f>IF(TAchats[[#This Row],[PRODUITS]]="","",((VLOOKUP(TAchats[[#This Row],[PRODUITS]],Tableau9[#All],4))))</f>
        <v/>
      </c>
      <c r="G111" s="40" t="str">
        <f>IF(TAchats[[#This Row],[QUANTITE]]="","",((TAchats[[#This Row],[QUANTITE]]*TAchats[[#This Row],[MONTANT UNITAIRE]])))</f>
        <v/>
      </c>
      <c r="H111" s="41"/>
      <c r="I111" s="40" t="str">
        <f>IF(G111="","",(G111*H111/100)*TAchats[[#This Row],[QUANTITE]])</f>
        <v/>
      </c>
      <c r="J111" s="40" t="str">
        <f t="shared" si="1"/>
        <v/>
      </c>
    </row>
    <row r="112" spans="4:10" x14ac:dyDescent="0.3">
      <c r="D112" s="39" t="str">
        <f>IF(C112="","",(VLOOKUP(TAchats[[#This Row],[PRODUITS]],Tableau9[[#All],[ACHAT]:[VENTE]],2)))</f>
        <v/>
      </c>
      <c r="F112" s="40" t="str">
        <f>IF(TAchats[[#This Row],[PRODUITS]]="","",((VLOOKUP(TAchats[[#This Row],[PRODUITS]],Tableau9[#All],4))))</f>
        <v/>
      </c>
      <c r="G112" s="40" t="str">
        <f>IF(TAchats[[#This Row],[QUANTITE]]="","",((TAchats[[#This Row],[QUANTITE]]*TAchats[[#This Row],[MONTANT UNITAIRE]])))</f>
        <v/>
      </c>
      <c r="H112" s="41"/>
      <c r="I112" s="40" t="str">
        <f>IF(G112="","",(G112*H112/100)*TAchats[[#This Row],[QUANTITE]])</f>
        <v/>
      </c>
      <c r="J112" s="40" t="str">
        <f t="shared" si="1"/>
        <v/>
      </c>
    </row>
    <row r="113" spans="4:10" x14ac:dyDescent="0.3">
      <c r="D113" s="39" t="str">
        <f>IF(C113="","",(VLOOKUP(TAchats[[#This Row],[PRODUITS]],Tableau9[[#All],[ACHAT]:[VENTE]],2)))</f>
        <v/>
      </c>
      <c r="F113" s="40" t="str">
        <f>IF(TAchats[[#This Row],[PRODUITS]]="","",((VLOOKUP(TAchats[[#This Row],[PRODUITS]],Tableau9[#All],4))))</f>
        <v/>
      </c>
      <c r="G113" s="40" t="str">
        <f>IF(TAchats[[#This Row],[QUANTITE]]="","",((TAchats[[#This Row],[QUANTITE]]*TAchats[[#This Row],[MONTANT UNITAIRE]])))</f>
        <v/>
      </c>
      <c r="H113" s="41"/>
      <c r="I113" s="40" t="str">
        <f>IF(G113="","",(G113*H113/100)*TAchats[[#This Row],[QUANTITE]])</f>
        <v/>
      </c>
      <c r="J113" s="40" t="str">
        <f t="shared" si="1"/>
        <v/>
      </c>
    </row>
    <row r="114" spans="4:10" x14ac:dyDescent="0.3">
      <c r="D114" s="39" t="str">
        <f>IF(C114="","",(VLOOKUP(TAchats[[#This Row],[PRODUITS]],Tableau9[[#All],[ACHAT]:[VENTE]],2)))</f>
        <v/>
      </c>
      <c r="F114" s="40" t="str">
        <f>IF(TAchats[[#This Row],[PRODUITS]]="","",((VLOOKUP(TAchats[[#This Row],[PRODUITS]],Tableau9[#All],4))))</f>
        <v/>
      </c>
      <c r="G114" s="40" t="str">
        <f>IF(TAchats[[#This Row],[QUANTITE]]="","",((TAchats[[#This Row],[QUANTITE]]*TAchats[[#This Row],[MONTANT UNITAIRE]])))</f>
        <v/>
      </c>
      <c r="H114" s="41"/>
      <c r="I114" s="40" t="str">
        <f>IF(G114="","",(G114*H114/100)*TAchats[[#This Row],[QUANTITE]])</f>
        <v/>
      </c>
      <c r="J114" s="40" t="str">
        <f t="shared" si="1"/>
        <v/>
      </c>
    </row>
  </sheetData>
  <dataValidations count="1">
    <dataValidation type="list" allowBlank="1" showInputMessage="1" showErrorMessage="1" sqref="H2:H35" xr:uid="{00000000-0002-0000-0200-000000000000}">
      <formula1>TVA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LISTE!$O$1:$O$43</xm:f>
          </x14:formula1>
          <xm:sqref>B2:B114</xm:sqref>
        </x14:dataValidation>
        <x14:dataValidation type="list" allowBlank="1" showInputMessage="1" showErrorMessage="1" xr:uid="{00000000-0002-0000-0200-000002000000}">
          <x14:formula1>
            <xm:f>LISTE!$P$1:$P$43</xm:f>
          </x14:formula1>
          <xm:sqref>C2:C114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J34"/>
  <sheetViews>
    <sheetView topLeftCell="D1" zoomScale="85" zoomScaleNormal="85" workbookViewId="0">
      <selection activeCell="F12" sqref="F12"/>
    </sheetView>
  </sheetViews>
  <sheetFormatPr baseColWidth="10" defaultColWidth="9.109375" defaultRowHeight="14.4" x14ac:dyDescent="0.3"/>
  <cols>
    <col min="1" max="1" width="18.6640625" customWidth="1"/>
    <col min="2" max="2" width="27.109375" customWidth="1"/>
    <col min="3" max="4" width="28.109375" customWidth="1"/>
    <col min="5" max="5" width="27.44140625" style="6" customWidth="1"/>
    <col min="6" max="7" width="18.44140625" style="9" customWidth="1"/>
    <col min="8" max="8" width="21.109375" style="6" customWidth="1"/>
    <col min="9" max="9" width="21.109375" customWidth="1"/>
    <col min="10" max="10" width="20.88671875" style="9" customWidth="1"/>
  </cols>
  <sheetData>
    <row r="1" spans="1:10" s="6" customFormat="1" x14ac:dyDescent="0.3">
      <c r="A1" s="6" t="s">
        <v>74</v>
      </c>
      <c r="B1" s="6" t="s">
        <v>98</v>
      </c>
      <c r="C1" s="6" t="s">
        <v>15</v>
      </c>
      <c r="D1" s="6" t="s">
        <v>104</v>
      </c>
      <c r="E1" s="6" t="s">
        <v>77</v>
      </c>
      <c r="F1" s="8" t="s">
        <v>186</v>
      </c>
      <c r="G1" s="8" t="s">
        <v>78</v>
      </c>
      <c r="H1" s="6" t="s">
        <v>142</v>
      </c>
      <c r="I1" s="6" t="s">
        <v>90</v>
      </c>
      <c r="J1" s="8" t="s">
        <v>80</v>
      </c>
    </row>
    <row r="2" spans="1:10" x14ac:dyDescent="0.3">
      <c r="B2" t="s">
        <v>99</v>
      </c>
      <c r="C2" t="s">
        <v>331</v>
      </c>
      <c r="D2" s="35" t="s">
        <v>112</v>
      </c>
      <c r="E2" s="36">
        <v>2</v>
      </c>
      <c r="F2" s="37">
        <f>IF(ISNA(VLOOKUP(Tableau4[[#This Row],[NOM DU COFFRET]],Tableau10[#All],3)),"",VLOOKUP(Tableau4[[#This Row],[NOM DU COFFRET]],Tableau10[#All],3))</f>
        <v>70</v>
      </c>
      <c r="G2" s="37">
        <f>IF(Tableau4[[#This Row],[QUANTITE]]="","",(Tableau4[[#This Row],[QUANTITE]]*Tableau4[[#This Row],[MONTANT UNITAIRE]]))</f>
        <v>140</v>
      </c>
      <c r="H2" s="38">
        <f>IF(Tableau4[[#This Row],[MONTANT UNITAIRE]]="","",20%)</f>
        <v>0.2</v>
      </c>
      <c r="I2" s="37">
        <f>IF(Tableau4[[#This Row],[QUANTITE]]="","",(Tableau4[[#This Row],[MONTANT HT]]*Tableau4[[#This Row],[TAUX TVA]]))</f>
        <v>28</v>
      </c>
      <c r="J2" s="37">
        <f>IF(Tableau4[[#This Row],[QUANTITE]]="","",(Tableau4[[#This Row],[MONTANT HT]]+Tableau4[[#This Row],[MONTANT TVA]]))</f>
        <v>168</v>
      </c>
    </row>
    <row r="3" spans="1:10" x14ac:dyDescent="0.3">
      <c r="B3" t="s">
        <v>101</v>
      </c>
      <c r="C3" t="s">
        <v>333</v>
      </c>
      <c r="D3" s="35" t="s">
        <v>107</v>
      </c>
      <c r="E3" s="36">
        <v>1</v>
      </c>
      <c r="F3" s="37">
        <f>IF(ISNA(VLOOKUP(Tableau4[[#This Row],[NOM DU COFFRET]],Tableau10[#All],3)),"",VLOOKUP(Tableau4[[#This Row],[NOM DU COFFRET]],Tableau10[#All],3))</f>
        <v>75</v>
      </c>
      <c r="G3" s="37">
        <f>IF(Tableau4[[#This Row],[QUANTITE]]="","",(Tableau4[[#This Row],[QUANTITE]]*Tableau4[[#This Row],[MONTANT UNITAIRE]]))</f>
        <v>75</v>
      </c>
      <c r="H3" s="38">
        <f>IF(Tableau4[[#This Row],[MONTANT UNITAIRE]]="","",20%)</f>
        <v>0.2</v>
      </c>
      <c r="I3" s="37">
        <f>IF(Tableau4[[#This Row],[QUANTITE]]="","",(Tableau4[[#This Row],[MONTANT HT]]*Tableau4[[#This Row],[TAUX TVA]]))</f>
        <v>15</v>
      </c>
      <c r="J3" s="37">
        <f>IF(Tableau4[[#This Row],[QUANTITE]]="","",(Tableau4[[#This Row],[MONTANT HT]]+Tableau4[[#This Row],[MONTANT TVA]]))</f>
        <v>90</v>
      </c>
    </row>
    <row r="4" spans="1:10" x14ac:dyDescent="0.3">
      <c r="B4" t="s">
        <v>101</v>
      </c>
      <c r="C4" t="s">
        <v>332</v>
      </c>
      <c r="D4" s="35" t="s">
        <v>111</v>
      </c>
      <c r="E4" s="36">
        <v>5</v>
      </c>
      <c r="F4" s="37">
        <f>IF(ISNA(VLOOKUP(Tableau4[[#This Row],[NOM DU COFFRET]],Tableau10[#All],3)),"",VLOOKUP(Tableau4[[#This Row],[NOM DU COFFRET]],Tableau10[#All],3))</f>
        <v>70</v>
      </c>
      <c r="G4" s="37">
        <f>IF(Tableau4[[#This Row],[QUANTITE]]="","",(Tableau4[[#This Row],[QUANTITE]]*Tableau4[[#This Row],[MONTANT UNITAIRE]]))</f>
        <v>350</v>
      </c>
      <c r="H4" s="38">
        <f>IF(Tableau4[[#This Row],[MONTANT UNITAIRE]]="","",20%)</f>
        <v>0.2</v>
      </c>
      <c r="I4" s="37">
        <f>IF(Tableau4[[#This Row],[QUANTITE]]="","",(Tableau4[[#This Row],[MONTANT HT]]*Tableau4[[#This Row],[TAUX TVA]]))</f>
        <v>70</v>
      </c>
      <c r="J4" s="37">
        <f>IF(Tableau4[[#This Row],[QUANTITE]]="","",(Tableau4[[#This Row],[MONTANT HT]]+Tableau4[[#This Row],[MONTANT TVA]]))</f>
        <v>420</v>
      </c>
    </row>
    <row r="5" spans="1:10" x14ac:dyDescent="0.3">
      <c r="B5" t="s">
        <v>100</v>
      </c>
      <c r="C5" t="s">
        <v>333</v>
      </c>
      <c r="D5" s="35" t="s">
        <v>110</v>
      </c>
      <c r="E5" s="36">
        <v>10</v>
      </c>
      <c r="F5" s="37">
        <f>IF(ISNA(VLOOKUP(Tableau4[[#This Row],[NOM DU COFFRET]],Tableau10[#All],3)),"",VLOOKUP(Tableau4[[#This Row],[NOM DU COFFRET]],Tableau10[#All],3))</f>
        <v>70.833333333333343</v>
      </c>
      <c r="G5" s="37">
        <f>IF(Tableau4[[#This Row],[QUANTITE]]="","",(Tableau4[[#This Row],[QUANTITE]]*Tableau4[[#This Row],[MONTANT UNITAIRE]]))</f>
        <v>708.33333333333348</v>
      </c>
      <c r="H5" s="38">
        <f>IF(Tableau4[[#This Row],[MONTANT UNITAIRE]]="","",20%)</f>
        <v>0.2</v>
      </c>
      <c r="I5" s="37">
        <f>IF(Tableau4[[#This Row],[QUANTITE]]="","",(Tableau4[[#This Row],[MONTANT HT]]*Tableau4[[#This Row],[TAUX TVA]]))</f>
        <v>141.66666666666671</v>
      </c>
      <c r="J5" s="37">
        <f>IF(Tableau4[[#This Row],[QUANTITE]]="","",(Tableau4[[#This Row],[MONTANT HT]]+Tableau4[[#This Row],[MONTANT TVA]]))</f>
        <v>850.00000000000023</v>
      </c>
    </row>
    <row r="6" spans="1:10" x14ac:dyDescent="0.3">
      <c r="D6" s="35"/>
      <c r="E6" s="36"/>
      <c r="F6" s="37" t="str">
        <f>IF(ISNA(VLOOKUP(Tableau4[[#This Row],[NOM DU COFFRET]],Tableau10[#All],3)),"",VLOOKUP(Tableau4[[#This Row],[NOM DU COFFRET]],Tableau10[#All],3))</f>
        <v/>
      </c>
      <c r="G6" s="37" t="str">
        <f>IF(Tableau4[[#This Row],[QUANTITE]]="","",(Tableau4[[#This Row],[QUANTITE]]*Tableau4[[#This Row],[MONTANT UNITAIRE]]))</f>
        <v/>
      </c>
      <c r="H6" s="38" t="str">
        <f>IF(Tableau4[[#This Row],[MONTANT UNITAIRE]]="","",20%)</f>
        <v/>
      </c>
      <c r="I6" s="37" t="str">
        <f>IF(Tableau4[[#This Row],[QUANTITE]]="","",(Tableau4[[#This Row],[MONTANT HT]]*Tableau4[[#This Row],[TAUX TVA]]))</f>
        <v/>
      </c>
      <c r="J6" s="37" t="str">
        <f>IF(Tableau4[[#This Row],[QUANTITE]]="","",(Tableau4[[#This Row],[MONTANT HT]]+Tableau4[[#This Row],[MONTANT TVA]]))</f>
        <v/>
      </c>
    </row>
    <row r="7" spans="1:10" x14ac:dyDescent="0.3">
      <c r="F7" s="37" t="str">
        <f>IF(ISNA(VLOOKUP(Tableau4[[#This Row],[NOM DU COFFRET]],Tableau10[#All],3)),"",VLOOKUP(Tableau4[[#This Row],[NOM DU COFFRET]],Tableau10[#All],3))</f>
        <v/>
      </c>
      <c r="G7" s="37" t="str">
        <f>IF(Tableau4[[#This Row],[QUANTITE]]="","",(Tableau4[[#This Row],[QUANTITE]]*Tableau4[[#This Row],[MONTANT UNITAIRE]]))</f>
        <v/>
      </c>
      <c r="H7" s="38" t="str">
        <f>IF(Tableau4[[#This Row],[MONTANT UNITAIRE]]="","",20%)</f>
        <v/>
      </c>
      <c r="I7" s="37" t="str">
        <f>IF(Tableau4[[#This Row],[QUANTITE]]="","",(Tableau4[[#This Row],[MONTANT HT]]*Tableau4[[#This Row],[TAUX TVA]]))</f>
        <v/>
      </c>
      <c r="J7" s="37" t="str">
        <f>IF(Tableau4[[#This Row],[QUANTITE]]="","",(Tableau4[[#This Row],[MONTANT HT]]+Tableau4[[#This Row],[MONTANT TVA]]))</f>
        <v/>
      </c>
    </row>
    <row r="8" spans="1:10" x14ac:dyDescent="0.3">
      <c r="F8" s="37" t="str">
        <f>IF(ISNA(VLOOKUP(Tableau4[[#This Row],[NOM DU COFFRET]],Tableau10[#All],3)),"",VLOOKUP(Tableau4[[#This Row],[NOM DU COFFRET]],Tableau10[#All],3))</f>
        <v/>
      </c>
      <c r="G8" s="37" t="str">
        <f>IF(Tableau4[[#This Row],[QUANTITE]]="","",(Tableau4[[#This Row],[QUANTITE]]*Tableau4[[#This Row],[MONTANT UNITAIRE]]))</f>
        <v/>
      </c>
      <c r="H8" s="38" t="str">
        <f>IF(Tableau4[[#This Row],[MONTANT UNITAIRE]]="","",20%)</f>
        <v/>
      </c>
      <c r="I8" s="37" t="str">
        <f>IF(Tableau4[[#This Row],[QUANTITE]]="","",(Tableau4[[#This Row],[MONTANT HT]]*Tableau4[[#This Row],[TAUX TVA]]))</f>
        <v/>
      </c>
      <c r="J8" s="37" t="str">
        <f>IF(Tableau4[[#This Row],[QUANTITE]]="","",(Tableau4[[#This Row],[MONTANT HT]]+Tableau4[[#This Row],[MONTANT TVA]]))</f>
        <v/>
      </c>
    </row>
    <row r="9" spans="1:10" x14ac:dyDescent="0.3">
      <c r="F9" s="37" t="str">
        <f>IF(ISNA(VLOOKUP(Tableau4[[#This Row],[NOM DU COFFRET]],Tableau10[#All],3)),"",VLOOKUP(Tableau4[[#This Row],[NOM DU COFFRET]],Tableau10[#All],3))</f>
        <v/>
      </c>
      <c r="G9" s="37" t="str">
        <f>IF(Tableau4[[#This Row],[QUANTITE]]="","",(Tableau4[[#This Row],[QUANTITE]]*Tableau4[[#This Row],[MONTANT UNITAIRE]]))</f>
        <v/>
      </c>
      <c r="H9" s="38" t="str">
        <f>IF(Tableau4[[#This Row],[MONTANT UNITAIRE]]="","",20%)</f>
        <v/>
      </c>
      <c r="I9" s="37" t="str">
        <f>IF(Tableau4[[#This Row],[QUANTITE]]="","",(Tableau4[[#This Row],[MONTANT HT]]*Tableau4[[#This Row],[TAUX TVA]]))</f>
        <v/>
      </c>
      <c r="J9" s="37" t="str">
        <f>IF(Tableau4[[#This Row],[QUANTITE]]="","",(Tableau4[[#This Row],[MONTANT HT]]+Tableau4[[#This Row],[MONTANT TVA]]))</f>
        <v/>
      </c>
    </row>
    <row r="10" spans="1:10" x14ac:dyDescent="0.3">
      <c r="F10" s="37" t="str">
        <f>IF(ISNA(VLOOKUP(Tableau4[[#This Row],[NOM DU COFFRET]],Tableau10[#All],3)),"",VLOOKUP(Tableau4[[#This Row],[NOM DU COFFRET]],Tableau10[#All],3))</f>
        <v/>
      </c>
      <c r="G10" s="37" t="str">
        <f>IF(Tableau4[[#This Row],[QUANTITE]]="","",(Tableau4[[#This Row],[QUANTITE]]*Tableau4[[#This Row],[MONTANT UNITAIRE]]))</f>
        <v/>
      </c>
      <c r="H10" s="38" t="str">
        <f>IF(Tableau4[[#This Row],[MONTANT UNITAIRE]]="","",20%)</f>
        <v/>
      </c>
      <c r="I10" s="37" t="str">
        <f>IF(Tableau4[[#This Row],[QUANTITE]]="","",(Tableau4[[#This Row],[MONTANT HT]]*Tableau4[[#This Row],[TAUX TVA]]))</f>
        <v/>
      </c>
      <c r="J10" s="37" t="str">
        <f>IF(Tableau4[[#This Row],[QUANTITE]]="","",(Tableau4[[#This Row],[MONTANT HT]]+Tableau4[[#This Row],[MONTANT TVA]]))</f>
        <v/>
      </c>
    </row>
    <row r="11" spans="1:10" x14ac:dyDescent="0.3">
      <c r="F11" s="37" t="str">
        <f>IF(ISNA(VLOOKUP(Tableau4[[#This Row],[NOM DU COFFRET]],Tableau10[#All],3)),"",VLOOKUP(Tableau4[[#This Row],[NOM DU COFFRET]],Tableau10[#All],3))</f>
        <v/>
      </c>
      <c r="G11" s="37" t="str">
        <f>IF(Tableau4[[#This Row],[QUANTITE]]="","",(Tableau4[[#This Row],[QUANTITE]]*Tableau4[[#This Row],[MONTANT UNITAIRE]]))</f>
        <v/>
      </c>
      <c r="H11" s="38" t="str">
        <f>IF(Tableau4[[#This Row],[MONTANT UNITAIRE]]="","",20%)</f>
        <v/>
      </c>
      <c r="I11" s="37" t="str">
        <f>IF(Tableau4[[#This Row],[QUANTITE]]="","",(Tableau4[[#This Row],[MONTANT HT]]*Tableau4[[#This Row],[TAUX TVA]]))</f>
        <v/>
      </c>
      <c r="J11" s="37" t="str">
        <f>IF(Tableau4[[#This Row],[QUANTITE]]="","",(Tableau4[[#This Row],[MONTANT HT]]+Tableau4[[#This Row],[MONTANT TVA]]))</f>
        <v/>
      </c>
    </row>
    <row r="12" spans="1:10" x14ac:dyDescent="0.3">
      <c r="F12" s="37" t="str">
        <f>IF(ISNA(VLOOKUP(Tableau4[[#This Row],[NOM DU COFFRET]],Tableau10[#All],3)),"",VLOOKUP(Tableau4[[#This Row],[NOM DU COFFRET]],Tableau10[#All],3))</f>
        <v/>
      </c>
      <c r="G12" s="37" t="str">
        <f>IF(Tableau4[[#This Row],[QUANTITE]]="","",(Tableau4[[#This Row],[QUANTITE]]*Tableau4[[#This Row],[MONTANT UNITAIRE]]))</f>
        <v/>
      </c>
      <c r="H12" s="38" t="str">
        <f>IF(Tableau4[[#This Row],[MONTANT UNITAIRE]]="","",20%)</f>
        <v/>
      </c>
      <c r="I12" s="37" t="str">
        <f>IF(Tableau4[[#This Row],[QUANTITE]]="","",(Tableau4[[#This Row],[MONTANT HT]]*Tableau4[[#This Row],[TAUX TVA]]))</f>
        <v/>
      </c>
      <c r="J12" s="37" t="str">
        <f>IF(Tableau4[[#This Row],[QUANTITE]]="","",(Tableau4[[#This Row],[MONTANT HT]]+Tableau4[[#This Row],[MONTANT TVA]]))</f>
        <v/>
      </c>
    </row>
    <row r="13" spans="1:10" x14ac:dyDescent="0.3">
      <c r="F13" s="37" t="str">
        <f>IF(ISNA(VLOOKUP(Tableau4[[#This Row],[NOM DU COFFRET]],Tableau10[#All],3)),"",VLOOKUP(Tableau4[[#This Row],[NOM DU COFFRET]],Tableau10[#All],3))</f>
        <v/>
      </c>
      <c r="G13" s="37" t="str">
        <f>IF(Tableau4[[#This Row],[QUANTITE]]="","",(Tableau4[[#This Row],[QUANTITE]]*Tableau4[[#This Row],[MONTANT UNITAIRE]]))</f>
        <v/>
      </c>
      <c r="H13" s="38" t="str">
        <f>IF(Tableau4[[#This Row],[MONTANT UNITAIRE]]="","",20%)</f>
        <v/>
      </c>
      <c r="I13" s="37" t="str">
        <f>IF(Tableau4[[#This Row],[QUANTITE]]="","",(Tableau4[[#This Row],[MONTANT HT]]*Tableau4[[#This Row],[TAUX TVA]]))</f>
        <v/>
      </c>
      <c r="J13" s="37" t="str">
        <f>IF(Tableau4[[#This Row],[QUANTITE]]="","",(Tableau4[[#This Row],[MONTANT HT]]+Tableau4[[#This Row],[MONTANT TVA]]))</f>
        <v/>
      </c>
    </row>
    <row r="14" spans="1:10" x14ac:dyDescent="0.3">
      <c r="F14" s="37" t="str">
        <f>IF(ISNA(VLOOKUP(Tableau4[[#This Row],[NOM DU COFFRET]],Tableau10[#All],3)),"",VLOOKUP(Tableau4[[#This Row],[NOM DU COFFRET]],Tableau10[#All],3))</f>
        <v/>
      </c>
      <c r="G14" s="37" t="str">
        <f>IF(Tableau4[[#This Row],[QUANTITE]]="","",(Tableau4[[#This Row],[QUANTITE]]*Tableau4[[#This Row],[MONTANT UNITAIRE]]))</f>
        <v/>
      </c>
      <c r="H14" s="38" t="str">
        <f>IF(Tableau4[[#This Row],[MONTANT UNITAIRE]]="","",20%)</f>
        <v/>
      </c>
      <c r="I14" s="37" t="str">
        <f>IF(Tableau4[[#This Row],[QUANTITE]]="","",(Tableau4[[#This Row],[MONTANT HT]]*Tableau4[[#This Row],[TAUX TVA]]))</f>
        <v/>
      </c>
      <c r="J14" s="37" t="str">
        <f>IF(Tableau4[[#This Row],[QUANTITE]]="","",(Tableau4[[#This Row],[MONTANT HT]]+Tableau4[[#This Row],[MONTANT TVA]]))</f>
        <v/>
      </c>
    </row>
    <row r="15" spans="1:10" x14ac:dyDescent="0.3">
      <c r="F15" s="37" t="str">
        <f>IF(ISNA(VLOOKUP(Tableau4[[#This Row],[NOM DU COFFRET]],Tableau10[#All],3)),"",VLOOKUP(Tableau4[[#This Row],[NOM DU COFFRET]],Tableau10[#All],3))</f>
        <v/>
      </c>
      <c r="G15" s="37" t="str">
        <f>IF(Tableau4[[#This Row],[QUANTITE]]="","",(Tableau4[[#This Row],[QUANTITE]]*Tableau4[[#This Row],[MONTANT UNITAIRE]]))</f>
        <v/>
      </c>
      <c r="H15" s="38" t="str">
        <f>IF(Tableau4[[#This Row],[MONTANT UNITAIRE]]="","",20%)</f>
        <v/>
      </c>
      <c r="I15" s="37" t="str">
        <f>IF(Tableau4[[#This Row],[QUANTITE]]="","",(Tableau4[[#This Row],[MONTANT HT]]*Tableau4[[#This Row],[TAUX TVA]]))</f>
        <v/>
      </c>
      <c r="J15" s="37" t="str">
        <f>IF(Tableau4[[#This Row],[QUANTITE]]="","",(Tableau4[[#This Row],[MONTANT HT]]+Tableau4[[#This Row],[MONTANT TVA]]))</f>
        <v/>
      </c>
    </row>
    <row r="16" spans="1:10" x14ac:dyDescent="0.3">
      <c r="F16" s="37" t="str">
        <f>IF(ISNA(VLOOKUP(Tableau4[[#This Row],[NOM DU COFFRET]],Tableau10[#All],3)),"",VLOOKUP(Tableau4[[#This Row],[NOM DU COFFRET]],Tableau10[#All],3))</f>
        <v/>
      </c>
      <c r="G16" s="37" t="str">
        <f>IF(Tableau4[[#This Row],[QUANTITE]]="","",(Tableau4[[#This Row],[QUANTITE]]*Tableau4[[#This Row],[MONTANT UNITAIRE]]))</f>
        <v/>
      </c>
      <c r="H16" s="38" t="str">
        <f>IF(Tableau4[[#This Row],[MONTANT UNITAIRE]]="","",20%)</f>
        <v/>
      </c>
      <c r="I16" s="37" t="str">
        <f>IF(Tableau4[[#This Row],[QUANTITE]]="","",(Tableau4[[#This Row],[MONTANT HT]]*Tableau4[[#This Row],[TAUX TVA]]))</f>
        <v/>
      </c>
      <c r="J16" s="37" t="str">
        <f>IF(Tableau4[[#This Row],[QUANTITE]]="","",(Tableau4[[#This Row],[MONTANT HT]]+Tableau4[[#This Row],[MONTANT TVA]]))</f>
        <v/>
      </c>
    </row>
    <row r="17" spans="6:10" x14ac:dyDescent="0.3">
      <c r="F17" s="37" t="str">
        <f>IF(ISNA(VLOOKUP(Tableau4[[#This Row],[NOM DU COFFRET]],Tableau10[#All],3)),"",VLOOKUP(Tableau4[[#This Row],[NOM DU COFFRET]],Tableau10[#All],3))</f>
        <v/>
      </c>
      <c r="G17" s="37" t="str">
        <f>IF(Tableau4[[#This Row],[QUANTITE]]="","",(Tableau4[[#This Row],[QUANTITE]]*Tableau4[[#This Row],[MONTANT UNITAIRE]]))</f>
        <v/>
      </c>
      <c r="H17" s="38" t="str">
        <f>IF(Tableau4[[#This Row],[MONTANT UNITAIRE]]="","",20%)</f>
        <v/>
      </c>
      <c r="I17" s="37" t="str">
        <f>IF(Tableau4[[#This Row],[QUANTITE]]="","",(Tableau4[[#This Row],[MONTANT HT]]*Tableau4[[#This Row],[TAUX TVA]]))</f>
        <v/>
      </c>
      <c r="J17" s="37" t="str">
        <f>IF(Tableau4[[#This Row],[QUANTITE]]="","",(Tableau4[[#This Row],[MONTANT HT]]+Tableau4[[#This Row],[MONTANT TVA]]))</f>
        <v/>
      </c>
    </row>
    <row r="18" spans="6:10" x14ac:dyDescent="0.3">
      <c r="F18" s="37" t="str">
        <f>IF(ISNA(VLOOKUP(Tableau4[[#This Row],[NOM DU COFFRET]],Tableau10[#All],3)),"",VLOOKUP(Tableau4[[#This Row],[NOM DU COFFRET]],Tableau10[#All],3))</f>
        <v/>
      </c>
      <c r="G18" s="37" t="str">
        <f>IF(Tableau4[[#This Row],[QUANTITE]]="","",(Tableau4[[#This Row],[QUANTITE]]*Tableau4[[#This Row],[MONTANT UNITAIRE]]))</f>
        <v/>
      </c>
      <c r="H18" s="38" t="str">
        <f>IF(Tableau4[[#This Row],[MONTANT UNITAIRE]]="","",20%)</f>
        <v/>
      </c>
      <c r="I18" s="37" t="str">
        <f>IF(Tableau4[[#This Row],[QUANTITE]]="","",(Tableau4[[#This Row],[MONTANT HT]]*Tableau4[[#This Row],[TAUX TVA]]))</f>
        <v/>
      </c>
      <c r="J18" s="37" t="str">
        <f>IF(Tableau4[[#This Row],[QUANTITE]]="","",(Tableau4[[#This Row],[MONTANT HT]]+Tableau4[[#This Row],[MONTANT TVA]]))</f>
        <v/>
      </c>
    </row>
    <row r="19" spans="6:10" x14ac:dyDescent="0.3">
      <c r="F19" s="37" t="str">
        <f>IF(ISNA(VLOOKUP(Tableau4[[#This Row],[NOM DU COFFRET]],Tableau10[#All],3)),"",VLOOKUP(Tableau4[[#This Row],[NOM DU COFFRET]],Tableau10[#All],3))</f>
        <v/>
      </c>
      <c r="G19" s="37" t="str">
        <f>IF(Tableau4[[#This Row],[QUANTITE]]="","",(Tableau4[[#This Row],[QUANTITE]]*Tableau4[[#This Row],[MONTANT UNITAIRE]]))</f>
        <v/>
      </c>
      <c r="H19" s="38" t="str">
        <f>IF(Tableau4[[#This Row],[MONTANT UNITAIRE]]="","",20%)</f>
        <v/>
      </c>
      <c r="I19" s="37" t="str">
        <f>IF(Tableau4[[#This Row],[QUANTITE]]="","",(Tableau4[[#This Row],[MONTANT HT]]*Tableau4[[#This Row],[TAUX TVA]]))</f>
        <v/>
      </c>
      <c r="J19" s="37" t="str">
        <f>IF(Tableau4[[#This Row],[QUANTITE]]="","",(Tableau4[[#This Row],[MONTANT HT]]+Tableau4[[#This Row],[MONTANT TVA]]))</f>
        <v/>
      </c>
    </row>
    <row r="20" spans="6:10" x14ac:dyDescent="0.3">
      <c r="F20" s="37" t="str">
        <f>IF(ISNA(VLOOKUP(Tableau4[[#This Row],[NOM DU COFFRET]],Tableau10[#All],3)),"",VLOOKUP(Tableau4[[#This Row],[NOM DU COFFRET]],Tableau10[#All],3))</f>
        <v/>
      </c>
      <c r="G20" s="37" t="str">
        <f>IF(Tableau4[[#This Row],[QUANTITE]]="","",(Tableau4[[#This Row],[QUANTITE]]*Tableau4[[#This Row],[MONTANT UNITAIRE]]))</f>
        <v/>
      </c>
      <c r="H20" s="38" t="str">
        <f>IF(Tableau4[[#This Row],[MONTANT UNITAIRE]]="","",20%)</f>
        <v/>
      </c>
      <c r="I20" s="37" t="str">
        <f>IF(Tableau4[[#This Row],[QUANTITE]]="","",(Tableau4[[#This Row],[MONTANT HT]]*Tableau4[[#This Row],[TAUX TVA]]))</f>
        <v/>
      </c>
      <c r="J20" s="37" t="str">
        <f>IF(Tableau4[[#This Row],[QUANTITE]]="","",(Tableau4[[#This Row],[MONTANT HT]]+Tableau4[[#This Row],[MONTANT TVA]]))</f>
        <v/>
      </c>
    </row>
    <row r="21" spans="6:10" x14ac:dyDescent="0.3">
      <c r="F21" s="37" t="str">
        <f>IF(ISNA(VLOOKUP(Tableau4[[#This Row],[NOM DU COFFRET]],Tableau10[#All],3)),"",VLOOKUP(Tableau4[[#This Row],[NOM DU COFFRET]],Tableau10[#All],3))</f>
        <v/>
      </c>
      <c r="G21" s="37" t="str">
        <f>IF(Tableau4[[#This Row],[QUANTITE]]="","",(Tableau4[[#This Row],[QUANTITE]]*Tableau4[[#This Row],[MONTANT UNITAIRE]]))</f>
        <v/>
      </c>
      <c r="H21" s="38" t="str">
        <f>IF(Tableau4[[#This Row],[MONTANT UNITAIRE]]="","",20%)</f>
        <v/>
      </c>
      <c r="I21" s="37" t="str">
        <f>IF(Tableau4[[#This Row],[QUANTITE]]="","",(Tableau4[[#This Row],[MONTANT HT]]*Tableau4[[#This Row],[TAUX TVA]]))</f>
        <v/>
      </c>
      <c r="J21" s="37" t="str">
        <f>IF(Tableau4[[#This Row],[QUANTITE]]="","",(Tableau4[[#This Row],[MONTANT HT]]+Tableau4[[#This Row],[MONTANT TVA]]))</f>
        <v/>
      </c>
    </row>
    <row r="22" spans="6:10" x14ac:dyDescent="0.3">
      <c r="F22" s="37" t="str">
        <f>IF(ISNA(VLOOKUP(Tableau4[[#This Row],[NOM DU COFFRET]],Tableau10[#All],3)),"",VLOOKUP(Tableau4[[#This Row],[NOM DU COFFRET]],Tableau10[#All],3))</f>
        <v/>
      </c>
      <c r="G22" s="37" t="str">
        <f>IF(Tableau4[[#This Row],[QUANTITE]]="","",(Tableau4[[#This Row],[QUANTITE]]*Tableau4[[#This Row],[MONTANT UNITAIRE]]))</f>
        <v/>
      </c>
      <c r="H22" s="38" t="str">
        <f>IF(Tableau4[[#This Row],[MONTANT UNITAIRE]]="","",20%)</f>
        <v/>
      </c>
      <c r="I22" s="37" t="str">
        <f>IF(Tableau4[[#This Row],[QUANTITE]]="","",(Tableau4[[#This Row],[MONTANT HT]]*Tableau4[[#This Row],[TAUX TVA]]))</f>
        <v/>
      </c>
      <c r="J22" s="37" t="str">
        <f>IF(Tableau4[[#This Row],[QUANTITE]]="","",(Tableau4[[#This Row],[MONTANT HT]]+Tableau4[[#This Row],[MONTANT TVA]]))</f>
        <v/>
      </c>
    </row>
    <row r="23" spans="6:10" x14ac:dyDescent="0.3">
      <c r="F23" s="37" t="str">
        <f>IF(ISNA(VLOOKUP(Tableau4[[#This Row],[NOM DU COFFRET]],Tableau10[#All],3)),"",VLOOKUP(Tableau4[[#This Row],[NOM DU COFFRET]],Tableau10[#All],3))</f>
        <v/>
      </c>
      <c r="G23" s="37" t="str">
        <f>IF(Tableau4[[#This Row],[QUANTITE]]="","",(Tableau4[[#This Row],[QUANTITE]]*Tableau4[[#This Row],[MONTANT UNITAIRE]]))</f>
        <v/>
      </c>
      <c r="H23" s="38" t="str">
        <f>IF(Tableau4[[#This Row],[MONTANT UNITAIRE]]="","",20%)</f>
        <v/>
      </c>
      <c r="I23" s="37" t="str">
        <f>IF(Tableau4[[#This Row],[QUANTITE]]="","",(Tableau4[[#This Row],[MONTANT HT]]*Tableau4[[#This Row],[TAUX TVA]]))</f>
        <v/>
      </c>
      <c r="J23" s="37" t="str">
        <f>IF(Tableau4[[#This Row],[QUANTITE]]="","",(Tableau4[[#This Row],[MONTANT HT]]+Tableau4[[#This Row],[MONTANT TVA]]))</f>
        <v/>
      </c>
    </row>
    <row r="24" spans="6:10" x14ac:dyDescent="0.3">
      <c r="F24" s="37" t="str">
        <f>IF(ISNA(VLOOKUP(Tableau4[[#This Row],[NOM DU COFFRET]],Tableau10[#All],3)),"",VLOOKUP(Tableau4[[#This Row],[NOM DU COFFRET]],Tableau10[#All],3))</f>
        <v/>
      </c>
      <c r="G24" s="37" t="str">
        <f>IF(Tableau4[[#This Row],[QUANTITE]]="","",(Tableau4[[#This Row],[QUANTITE]]*Tableau4[[#This Row],[MONTANT UNITAIRE]]))</f>
        <v/>
      </c>
      <c r="H24" s="38" t="str">
        <f>IF(Tableau4[[#This Row],[MONTANT UNITAIRE]]="","",20%)</f>
        <v/>
      </c>
      <c r="I24" s="37" t="str">
        <f>IF(Tableau4[[#This Row],[QUANTITE]]="","",(Tableau4[[#This Row],[MONTANT HT]]*Tableau4[[#This Row],[TAUX TVA]]))</f>
        <v/>
      </c>
      <c r="J24" s="37" t="str">
        <f>IF(Tableau4[[#This Row],[QUANTITE]]="","",(Tableau4[[#This Row],[MONTANT HT]]+Tableau4[[#This Row],[MONTANT TVA]]))</f>
        <v/>
      </c>
    </row>
    <row r="25" spans="6:10" x14ac:dyDescent="0.3">
      <c r="F25" s="37" t="str">
        <f>IF(ISNA(VLOOKUP(Tableau4[[#This Row],[NOM DU COFFRET]],Tableau10[#All],3)),"",VLOOKUP(Tableau4[[#This Row],[NOM DU COFFRET]],Tableau10[#All],3))</f>
        <v/>
      </c>
      <c r="G25" s="37" t="str">
        <f>IF(Tableau4[[#This Row],[QUANTITE]]="","",(Tableau4[[#This Row],[QUANTITE]]*Tableau4[[#This Row],[MONTANT UNITAIRE]]))</f>
        <v/>
      </c>
      <c r="H25" s="38" t="str">
        <f>IF(Tableau4[[#This Row],[MONTANT UNITAIRE]]="","",20%)</f>
        <v/>
      </c>
      <c r="I25" s="37" t="str">
        <f>IF(Tableau4[[#This Row],[QUANTITE]]="","",(Tableau4[[#This Row],[MONTANT HT]]*Tableau4[[#This Row],[TAUX TVA]]))</f>
        <v/>
      </c>
      <c r="J25" s="37" t="str">
        <f>IF(Tableau4[[#This Row],[QUANTITE]]="","",(Tableau4[[#This Row],[MONTANT HT]]+Tableau4[[#This Row],[MONTANT TVA]]))</f>
        <v/>
      </c>
    </row>
    <row r="26" spans="6:10" x14ac:dyDescent="0.3">
      <c r="F26" s="37" t="str">
        <f>IF(ISNA(VLOOKUP(Tableau4[[#This Row],[NOM DU COFFRET]],Tableau10[#All],3)),"",VLOOKUP(Tableau4[[#This Row],[NOM DU COFFRET]],Tableau10[#All],3))</f>
        <v/>
      </c>
      <c r="G26" s="37" t="str">
        <f>IF(Tableau4[[#This Row],[QUANTITE]]="","",(Tableau4[[#This Row],[QUANTITE]]*Tableau4[[#This Row],[MONTANT UNITAIRE]]))</f>
        <v/>
      </c>
      <c r="H26" s="38" t="str">
        <f>IF(Tableau4[[#This Row],[MONTANT UNITAIRE]]="","",20%)</f>
        <v/>
      </c>
      <c r="I26" s="37" t="str">
        <f>IF(Tableau4[[#This Row],[QUANTITE]]="","",(Tableau4[[#This Row],[MONTANT HT]]*Tableau4[[#This Row],[TAUX TVA]]))</f>
        <v/>
      </c>
      <c r="J26" s="37" t="str">
        <f>IF(Tableau4[[#This Row],[QUANTITE]]="","",(Tableau4[[#This Row],[MONTANT HT]]+Tableau4[[#This Row],[MONTANT TVA]]))</f>
        <v/>
      </c>
    </row>
    <row r="27" spans="6:10" x14ac:dyDescent="0.3">
      <c r="F27" s="37" t="str">
        <f>IF(ISNA(VLOOKUP(Tableau4[[#This Row],[NOM DU COFFRET]],Tableau10[#All],3)),"",VLOOKUP(Tableau4[[#This Row],[NOM DU COFFRET]],Tableau10[#All],3))</f>
        <v/>
      </c>
      <c r="G27" s="37" t="str">
        <f>IF(Tableau4[[#This Row],[QUANTITE]]="","",(Tableau4[[#This Row],[QUANTITE]]*Tableau4[[#This Row],[MONTANT UNITAIRE]]))</f>
        <v/>
      </c>
      <c r="H27" s="38" t="str">
        <f>IF(Tableau4[[#This Row],[MONTANT UNITAIRE]]="","",20%)</f>
        <v/>
      </c>
      <c r="I27" s="37" t="str">
        <f>IF(Tableau4[[#This Row],[QUANTITE]]="","",(Tableau4[[#This Row],[MONTANT HT]]*Tableau4[[#This Row],[TAUX TVA]]))</f>
        <v/>
      </c>
      <c r="J27" s="37" t="str">
        <f>IF(Tableau4[[#This Row],[QUANTITE]]="","",(Tableau4[[#This Row],[MONTANT HT]]+Tableau4[[#This Row],[MONTANT TVA]]))</f>
        <v/>
      </c>
    </row>
    <row r="28" spans="6:10" x14ac:dyDescent="0.3">
      <c r="F28" s="37" t="str">
        <f>IF(ISNA(VLOOKUP(Tableau4[[#This Row],[NOM DU COFFRET]],Tableau10[#All],3)),"",VLOOKUP(Tableau4[[#This Row],[NOM DU COFFRET]],Tableau10[#All],3))</f>
        <v/>
      </c>
      <c r="G28" s="37" t="str">
        <f>IF(Tableau4[[#This Row],[QUANTITE]]="","",(Tableau4[[#This Row],[QUANTITE]]*Tableau4[[#This Row],[MONTANT UNITAIRE]]))</f>
        <v/>
      </c>
      <c r="H28" s="38" t="str">
        <f>IF(Tableau4[[#This Row],[MONTANT UNITAIRE]]="","",20%)</f>
        <v/>
      </c>
      <c r="I28" s="37" t="str">
        <f>IF(Tableau4[[#This Row],[QUANTITE]]="","",(Tableau4[[#This Row],[MONTANT HT]]*Tableau4[[#This Row],[TAUX TVA]]))</f>
        <v/>
      </c>
      <c r="J28" s="37" t="str">
        <f>IF(Tableau4[[#This Row],[QUANTITE]]="","",(Tableau4[[#This Row],[MONTANT HT]]+Tableau4[[#This Row],[MONTANT TVA]]))</f>
        <v/>
      </c>
    </row>
    <row r="29" spans="6:10" x14ac:dyDescent="0.3">
      <c r="F29" s="37" t="str">
        <f>IF(ISNA(VLOOKUP(Tableau4[[#This Row],[NOM DU COFFRET]],Tableau10[#All],3)),"",VLOOKUP(Tableau4[[#This Row],[NOM DU COFFRET]],Tableau10[#All],3))</f>
        <v/>
      </c>
      <c r="G29" s="37" t="str">
        <f>IF(Tableau4[[#This Row],[QUANTITE]]="","",(Tableau4[[#This Row],[QUANTITE]]*Tableau4[[#This Row],[MONTANT UNITAIRE]]))</f>
        <v/>
      </c>
      <c r="H29" s="38" t="str">
        <f>IF(Tableau4[[#This Row],[MONTANT UNITAIRE]]="","",20%)</f>
        <v/>
      </c>
      <c r="I29" s="37" t="str">
        <f>IF(Tableau4[[#This Row],[QUANTITE]]="","",(Tableau4[[#This Row],[MONTANT HT]]*Tableau4[[#This Row],[TAUX TVA]]))</f>
        <v/>
      </c>
      <c r="J29" s="37" t="str">
        <f>IF(Tableau4[[#This Row],[QUANTITE]]="","",(Tableau4[[#This Row],[MONTANT HT]]+Tableau4[[#This Row],[MONTANT TVA]]))</f>
        <v/>
      </c>
    </row>
    <row r="30" spans="6:10" x14ac:dyDescent="0.3">
      <c r="F30" s="37" t="str">
        <f>IF(ISNA(VLOOKUP(Tableau4[[#This Row],[NOM DU COFFRET]],Tableau10[#All],3)),"",VLOOKUP(Tableau4[[#This Row],[NOM DU COFFRET]],Tableau10[#All],3))</f>
        <v/>
      </c>
      <c r="G30" s="37" t="str">
        <f>IF(Tableau4[[#This Row],[QUANTITE]]="","",(Tableau4[[#This Row],[QUANTITE]]*Tableau4[[#This Row],[MONTANT UNITAIRE]]))</f>
        <v/>
      </c>
      <c r="H30" s="38" t="str">
        <f>IF(Tableau4[[#This Row],[MONTANT UNITAIRE]]="","",20%)</f>
        <v/>
      </c>
      <c r="I30" s="37" t="str">
        <f>IF(Tableau4[[#This Row],[QUANTITE]]="","",(Tableau4[[#This Row],[MONTANT HT]]*Tableau4[[#This Row],[TAUX TVA]]))</f>
        <v/>
      </c>
      <c r="J30" s="37" t="str">
        <f>IF(Tableau4[[#This Row],[QUANTITE]]="","",(Tableau4[[#This Row],[MONTANT HT]]+Tableau4[[#This Row],[MONTANT TVA]]))</f>
        <v/>
      </c>
    </row>
    <row r="31" spans="6:10" x14ac:dyDescent="0.3">
      <c r="F31" s="37" t="str">
        <f>IF(ISNA(VLOOKUP(Tableau4[[#This Row],[NOM DU COFFRET]],Tableau10[#All],3)),"",VLOOKUP(Tableau4[[#This Row],[NOM DU COFFRET]],Tableau10[#All],3))</f>
        <v/>
      </c>
      <c r="G31" s="37" t="str">
        <f>IF(Tableau4[[#This Row],[QUANTITE]]="","",(Tableau4[[#This Row],[QUANTITE]]*Tableau4[[#This Row],[MONTANT UNITAIRE]]))</f>
        <v/>
      </c>
      <c r="H31" s="38" t="str">
        <f>IF(Tableau4[[#This Row],[MONTANT UNITAIRE]]="","",20%)</f>
        <v/>
      </c>
      <c r="I31" s="37" t="str">
        <f>IF(Tableau4[[#This Row],[QUANTITE]]="","",(Tableau4[[#This Row],[MONTANT HT]]*Tableau4[[#This Row],[TAUX TVA]]))</f>
        <v/>
      </c>
      <c r="J31" s="37" t="str">
        <f>IF(Tableau4[[#This Row],[QUANTITE]]="","",(Tableau4[[#This Row],[MONTANT HT]]+Tableau4[[#This Row],[MONTANT TVA]]))</f>
        <v/>
      </c>
    </row>
    <row r="32" spans="6:10" x14ac:dyDescent="0.3">
      <c r="F32" s="37" t="str">
        <f>IF(ISNA(VLOOKUP(Tableau4[[#This Row],[NOM DU COFFRET]],Tableau10[#All],3)),"",VLOOKUP(Tableau4[[#This Row],[NOM DU COFFRET]],Tableau10[#All],3))</f>
        <v/>
      </c>
      <c r="G32" s="37" t="str">
        <f>IF(Tableau4[[#This Row],[QUANTITE]]="","",(Tableau4[[#This Row],[QUANTITE]]*Tableau4[[#This Row],[MONTANT UNITAIRE]]))</f>
        <v/>
      </c>
      <c r="H32" s="38" t="str">
        <f>IF(Tableau4[[#This Row],[MONTANT UNITAIRE]]="","",20%)</f>
        <v/>
      </c>
      <c r="I32" s="37" t="str">
        <f>IF(Tableau4[[#This Row],[QUANTITE]]="","",(Tableau4[[#This Row],[MONTANT HT]]*Tableau4[[#This Row],[TAUX TVA]]))</f>
        <v/>
      </c>
      <c r="J32" s="37" t="str">
        <f>IF(Tableau4[[#This Row],[QUANTITE]]="","",(Tableau4[[#This Row],[MONTANT HT]]+Tableau4[[#This Row],[MONTANT TVA]]))</f>
        <v/>
      </c>
    </row>
    <row r="33" spans="6:10" x14ac:dyDescent="0.3">
      <c r="F33" s="37" t="str">
        <f>IF(ISNA(VLOOKUP(Tableau4[[#This Row],[NOM DU COFFRET]],Tableau10[#All],3)),"",VLOOKUP(Tableau4[[#This Row],[NOM DU COFFRET]],Tableau10[#All],3))</f>
        <v/>
      </c>
      <c r="G33" s="37" t="str">
        <f>IF(Tableau4[[#This Row],[QUANTITE]]="","",(Tableau4[[#This Row],[QUANTITE]]*Tableau4[[#This Row],[MONTANT UNITAIRE]]))</f>
        <v/>
      </c>
      <c r="H33" s="38" t="str">
        <f>IF(Tableau4[[#This Row],[MONTANT UNITAIRE]]="","",20%)</f>
        <v/>
      </c>
      <c r="I33" s="37" t="str">
        <f>IF(Tableau4[[#This Row],[QUANTITE]]="","",(Tableau4[[#This Row],[MONTANT HT]]*Tableau4[[#This Row],[TAUX TVA]]))</f>
        <v/>
      </c>
      <c r="J33" s="37" t="str">
        <f>IF(Tableau4[[#This Row],[QUANTITE]]="","",(Tableau4[[#This Row],[MONTANT HT]]+Tableau4[[#This Row],[MONTANT TVA]]))</f>
        <v/>
      </c>
    </row>
    <row r="34" spans="6:10" x14ac:dyDescent="0.3">
      <c r="F34" s="37" t="str">
        <f>IF(ISNA(VLOOKUP(Tableau4[[#This Row],[NOM DU COFFRET]],Tableau10[#All],3)),"",VLOOKUP(Tableau4[[#This Row],[NOM DU COFFRET]],Tableau10[#All],3))</f>
        <v/>
      </c>
      <c r="G34" s="37" t="str">
        <f>IF(Tableau4[[#This Row],[QUANTITE]]="","",(Tableau4[[#This Row],[QUANTITE]]*Tableau4[[#This Row],[MONTANT UNITAIRE]]))</f>
        <v/>
      </c>
      <c r="H34" s="38" t="str">
        <f>IF(Tableau4[[#This Row],[MONTANT UNITAIRE]]="","",20%)</f>
        <v/>
      </c>
      <c r="I34" s="37" t="str">
        <f>IF(Tableau4[[#This Row],[QUANTITE]]="","",(Tableau4[[#This Row],[MONTANT HT]]*Tableau4[[#This Row],[TAUX TVA]]))</f>
        <v/>
      </c>
      <c r="J34" s="37" t="str">
        <f>IF(Tableau4[[#This Row],[QUANTITE]]="","",(Tableau4[[#This Row],[MONTANT HT]]+Tableau4[[#This Row],[MONTANT TVA]]))</f>
        <v/>
      </c>
    </row>
  </sheetData>
  <dataValidations count="3">
    <dataValidation type="list" allowBlank="1" showInputMessage="1" showErrorMessage="1" sqref="C2:C34" xr:uid="{00000000-0002-0000-0300-000000000000}">
      <formula1>TYPE_COFFRET</formula1>
    </dataValidation>
    <dataValidation type="list" allowBlank="1" showInputMessage="1" showErrorMessage="1" sqref="D2:D24 D26:D34" xr:uid="{00000000-0002-0000-0300-000001000000}">
      <formula1>INDIRECT(C2)</formula1>
    </dataValidation>
    <dataValidation type="list" allowBlank="1" showInputMessage="1" showErrorMessage="1" sqref="D25" xr:uid="{00000000-0002-0000-0300-000002000000}">
      <formula1>INDIRECT(C15)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3000000}">
          <x14:formula1>
            <xm:f>Clients!$A:$A</xm:f>
          </x14:formula1>
          <xm:sqref>B2</xm:sqref>
        </x14:dataValidation>
        <x14:dataValidation type="list" allowBlank="1" showInputMessage="1" showErrorMessage="1" xr:uid="{00000000-0002-0000-0300-000004000000}">
          <x14:formula1>
            <xm:f>Clients!$A$2:$A$33</xm:f>
          </x14:formula1>
          <xm:sqref>B3:B34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</sheetPr>
  <dimension ref="A1:I6"/>
  <sheetViews>
    <sheetView zoomScale="85" zoomScaleNormal="85" workbookViewId="0">
      <selection activeCell="A2" sqref="A2"/>
    </sheetView>
  </sheetViews>
  <sheetFormatPr baseColWidth="10" defaultRowHeight="14.4" x14ac:dyDescent="0.3"/>
  <cols>
    <col min="1" max="1" width="34.33203125" customWidth="1"/>
    <col min="2" max="2" width="34.5546875" customWidth="1"/>
    <col min="3" max="3" width="33.88671875" customWidth="1"/>
    <col min="4" max="4" width="16.109375" customWidth="1"/>
    <col min="5" max="5" width="34" customWidth="1"/>
    <col min="6" max="6" width="34.33203125" customWidth="1"/>
    <col min="7" max="7" width="22.44140625" customWidth="1"/>
    <col min="8" max="8" width="34.109375" customWidth="1"/>
    <col min="9" max="9" width="18.44140625" customWidth="1"/>
  </cols>
  <sheetData>
    <row r="1" spans="1:9" s="1" customFormat="1" x14ac:dyDescent="0.3">
      <c r="A1" s="1" t="s">
        <v>81</v>
      </c>
      <c r="B1" s="1" t="s">
        <v>82</v>
      </c>
      <c r="C1" s="1" t="s">
        <v>89</v>
      </c>
      <c r="D1" s="1" t="s">
        <v>83</v>
      </c>
      <c r="E1" s="1" t="s">
        <v>84</v>
      </c>
      <c r="F1" s="1" t="s">
        <v>85</v>
      </c>
      <c r="G1" s="1" t="s">
        <v>86</v>
      </c>
      <c r="H1" s="1" t="s">
        <v>88</v>
      </c>
      <c r="I1" s="1" t="s">
        <v>87</v>
      </c>
    </row>
    <row r="2" spans="1:9" x14ac:dyDescent="0.3">
      <c r="A2" t="s">
        <v>267</v>
      </c>
    </row>
    <row r="3" spans="1:9" x14ac:dyDescent="0.3">
      <c r="A3" t="s">
        <v>268</v>
      </c>
    </row>
    <row r="4" spans="1:9" x14ac:dyDescent="0.3">
      <c r="A4" t="s">
        <v>273</v>
      </c>
    </row>
    <row r="5" spans="1:9" x14ac:dyDescent="0.3">
      <c r="A5" t="s">
        <v>272</v>
      </c>
    </row>
    <row r="6" spans="1:9" x14ac:dyDescent="0.3">
      <c r="A6" t="s">
        <v>271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LISTE!$O$2:$O$43</xm:f>
          </x14:formula1>
          <xm:sqref>A2:A178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97558519241921"/>
  </sheetPr>
  <dimension ref="A1:G5"/>
  <sheetViews>
    <sheetView zoomScale="85" zoomScaleNormal="85" workbookViewId="0">
      <selection activeCell="C22" sqref="C22"/>
    </sheetView>
  </sheetViews>
  <sheetFormatPr baseColWidth="10" defaultRowHeight="14.4" x14ac:dyDescent="0.3"/>
  <cols>
    <col min="1" max="1" width="34.33203125" customWidth="1"/>
    <col min="2" max="2" width="34.44140625" customWidth="1"/>
    <col min="3" max="3" width="33.88671875" customWidth="1"/>
    <col min="4" max="5" width="34.6640625" customWidth="1"/>
    <col min="6" max="6" width="32.6640625" customWidth="1"/>
    <col min="7" max="7" width="33.6640625" customWidth="1"/>
  </cols>
  <sheetData>
    <row r="1" spans="1:7" s="1" customFormat="1" x14ac:dyDescent="0.3">
      <c r="A1" s="1" t="s">
        <v>81</v>
      </c>
      <c r="B1" s="1" t="s">
        <v>82</v>
      </c>
      <c r="C1" s="1" t="s">
        <v>89</v>
      </c>
      <c r="D1" s="1" t="s">
        <v>83</v>
      </c>
      <c r="E1" s="1" t="s">
        <v>84</v>
      </c>
      <c r="F1" s="1" t="s">
        <v>85</v>
      </c>
      <c r="G1" s="1" t="s">
        <v>86</v>
      </c>
    </row>
    <row r="2" spans="1:7" x14ac:dyDescent="0.3">
      <c r="A2" t="s">
        <v>99</v>
      </c>
    </row>
    <row r="3" spans="1:7" x14ac:dyDescent="0.3">
      <c r="A3" t="s">
        <v>100</v>
      </c>
    </row>
    <row r="4" spans="1:7" x14ac:dyDescent="0.3">
      <c r="A4" t="s">
        <v>101</v>
      </c>
    </row>
    <row r="5" spans="1:7" x14ac:dyDescent="0.3">
      <c r="A5" t="s">
        <v>102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</sheetPr>
  <dimension ref="A1:I88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1" max="1" width="21.88671875" customWidth="1"/>
    <col min="2" max="2" width="42.33203125" bestFit="1" customWidth="1"/>
    <col min="3" max="4" width="22.88671875" customWidth="1"/>
    <col min="5" max="5" width="22.44140625" customWidth="1"/>
    <col min="6" max="6" width="14.88671875" style="32" customWidth="1"/>
    <col min="7" max="7" width="14.5546875" style="6" customWidth="1"/>
    <col min="8" max="9" width="11.44140625" style="6"/>
  </cols>
  <sheetData>
    <row r="1" spans="1:9" s="6" customFormat="1" x14ac:dyDescent="0.3">
      <c r="A1" s="6" t="s">
        <v>187</v>
      </c>
      <c r="B1" s="6" t="s">
        <v>81</v>
      </c>
      <c r="C1" s="6" t="s">
        <v>91</v>
      </c>
      <c r="D1" s="6" t="s">
        <v>92</v>
      </c>
      <c r="E1" s="6" t="s">
        <v>97</v>
      </c>
      <c r="F1" s="32" t="s">
        <v>93</v>
      </c>
      <c r="G1" s="6" t="s">
        <v>94</v>
      </c>
      <c r="H1" s="6" t="s">
        <v>95</v>
      </c>
      <c r="I1" s="6" t="s">
        <v>96</v>
      </c>
    </row>
    <row r="2" spans="1:9" x14ac:dyDescent="0.3">
      <c r="A2" s="27" t="str">
        <f>VLOOKUP(TStock[[#This Row],[NOM]],Tableau9[[#All],[VENTE]:[REFERENCE]],3)</f>
        <v>ART-001</v>
      </c>
      <c r="B2" s="4" t="s">
        <v>164</v>
      </c>
      <c r="C2" s="9">
        <f>VLOOKUP(TStock[[#This Row],[NOM]],Tableau9[[#All],[VENTE]:[MONTANT HT]],2)</f>
        <v>15</v>
      </c>
      <c r="D2" s="9"/>
      <c r="F2" s="32">
        <v>12</v>
      </c>
      <c r="G2" s="6">
        <f>SUMIF(TAchats[CORRESPONDANCE VENTE],TStock[[#This Row],[NOM]],TAchats[QUANTITE])</f>
        <v>2</v>
      </c>
      <c r="H2" s="6">
        <f>SUMIF(TDetailVente[REF],TStock[[#This Row],[REFERENCE]],TDetailVente[Nb vente])</f>
        <v>0</v>
      </c>
      <c r="I2" s="6">
        <f>TStock[[#This Row],[STOCK INITIAL]]+TStock[[#This Row],[ACHATS]]-TStock[[#This Row],[VENTES]]</f>
        <v>14</v>
      </c>
    </row>
    <row r="3" spans="1:9" x14ac:dyDescent="0.3">
      <c r="A3" s="27" t="str">
        <f>VLOOKUP(TStock[[#This Row],[NOM]],Tableau9[[#All],[VENTE]:[REFERENCE]],3)</f>
        <v>ART-002</v>
      </c>
      <c r="B3" s="4" t="s">
        <v>162</v>
      </c>
      <c r="C3" s="9">
        <f>VLOOKUP(TStock[[#This Row],[NOM]],Tableau9[[#All],[VENTE]:[MONTANT HT]],2)</f>
        <v>30</v>
      </c>
      <c r="D3" s="9"/>
      <c r="F3" s="32">
        <v>15</v>
      </c>
      <c r="G3" s="6">
        <f>SUMIF(TAchats[CORRESPONDANCE VENTE],TStock[[#This Row],[NOM]],TAchats[QUANTITE])</f>
        <v>1</v>
      </c>
      <c r="H3" s="6">
        <f>SUMIF(TDetailVente[REF],TStock[[#This Row],[REFERENCE]],TDetailVente[Nb vente])</f>
        <v>13</v>
      </c>
      <c r="I3" s="6">
        <f>TStock[[#This Row],[STOCK INITIAL]]+TStock[[#This Row],[ACHATS]]-TStock[[#This Row],[VENTES]]</f>
        <v>3</v>
      </c>
    </row>
    <row r="4" spans="1:9" x14ac:dyDescent="0.3">
      <c r="A4" s="27" t="str">
        <f>VLOOKUP(TStock[[#This Row],[NOM]],Tableau9[[#All],[VENTE]:[REFERENCE]],3)</f>
        <v>ART-003</v>
      </c>
      <c r="B4" s="4" t="s">
        <v>168</v>
      </c>
      <c r="C4" s="9">
        <f>VLOOKUP(TStock[[#This Row],[NOM]],Tableau9[[#All],[VENTE]:[MONTANT HT]],2)</f>
        <v>30</v>
      </c>
      <c r="D4" s="9"/>
      <c r="F4" s="32">
        <v>24</v>
      </c>
      <c r="G4" s="6">
        <f>SUMIF(TAchats[CORRESPONDANCE VENTE],TStock[[#This Row],[NOM]],TAchats[QUANTITE])</f>
        <v>0</v>
      </c>
      <c r="H4" s="6">
        <f>SUMIF(TDetailVente[REF],TStock[[#This Row],[REFERENCE]],TDetailVente[Nb vente])</f>
        <v>7</v>
      </c>
      <c r="I4" s="6">
        <f>TStock[[#This Row],[STOCK INITIAL]]+TStock[[#This Row],[ACHATS]]-TStock[[#This Row],[VENTES]]</f>
        <v>17</v>
      </c>
    </row>
    <row r="5" spans="1:9" x14ac:dyDescent="0.3">
      <c r="A5" s="27" t="str">
        <f>VLOOKUP(TStock[[#This Row],[NOM]],Tableau9[[#All],[VENTE]:[REFERENCE]],3)</f>
        <v>ART-004</v>
      </c>
      <c r="B5" s="4" t="s">
        <v>158</v>
      </c>
      <c r="C5" s="9">
        <f>VLOOKUP(TStock[[#This Row],[NOM]],Tableau9[[#All],[VENTE]:[MONTANT HT]],2)</f>
        <v>30</v>
      </c>
      <c r="D5" s="9"/>
      <c r="F5" s="32">
        <v>45</v>
      </c>
      <c r="G5" s="6">
        <f>SUMIF(TAchats[CORRESPONDANCE VENTE],TStock[[#This Row],[NOM]],TAchats[QUANTITE])</f>
        <v>0</v>
      </c>
      <c r="H5" s="6">
        <f>SUMIF(TDetailVente[REF],TStock[[#This Row],[REFERENCE]],TDetailVente[Nb vente])</f>
        <v>18</v>
      </c>
      <c r="I5" s="6">
        <f>TStock[[#This Row],[STOCK INITIAL]]+TStock[[#This Row],[ACHATS]]-TStock[[#This Row],[VENTES]]</f>
        <v>27</v>
      </c>
    </row>
    <row r="6" spans="1:9" x14ac:dyDescent="0.3">
      <c r="A6" s="27" t="str">
        <f>VLOOKUP(TStock[[#This Row],[NOM]],Tableau9[[#All],[VENTE]:[REFERENCE]],3)</f>
        <v>ART-005</v>
      </c>
      <c r="B6" s="4" t="s">
        <v>169</v>
      </c>
      <c r="C6" s="9">
        <f>VLOOKUP(TStock[[#This Row],[NOM]],Tableau9[[#All],[VENTE]:[MONTANT HT]],2)</f>
        <v>30</v>
      </c>
      <c r="D6" s="9"/>
      <c r="F6" s="32">
        <v>56</v>
      </c>
      <c r="G6" s="6">
        <f>SUMIF(TAchats[CORRESPONDANCE VENTE],TStock[[#This Row],[NOM]],TAchats[QUANTITE])</f>
        <v>0</v>
      </c>
      <c r="H6" s="6">
        <f>SUMIF(TDetailVente[REF],TStock[[#This Row],[REFERENCE]],TDetailVente[Nb vente])</f>
        <v>0</v>
      </c>
      <c r="I6" s="6">
        <f>TStock[[#This Row],[STOCK INITIAL]]+TStock[[#This Row],[ACHATS]]-TStock[[#This Row],[VENTES]]</f>
        <v>56</v>
      </c>
    </row>
    <row r="7" spans="1:9" x14ac:dyDescent="0.3">
      <c r="A7" s="27" t="str">
        <f>VLOOKUP(TStock[[#This Row],[NOM]],Tableau9[[#All],[VENTE]:[REFERENCE]],3)</f>
        <v>ART-006</v>
      </c>
      <c r="B7" s="4" t="s">
        <v>170</v>
      </c>
      <c r="C7" s="9">
        <f>VLOOKUP(TStock[[#This Row],[NOM]],Tableau9[[#All],[VENTE]:[MONTANT HT]],2)</f>
        <v>30</v>
      </c>
      <c r="D7" s="9"/>
      <c r="F7" s="32">
        <v>65</v>
      </c>
      <c r="G7" s="6">
        <f>SUMIF(TAchats[CORRESPONDANCE VENTE],TStock[[#This Row],[NOM]],TAchats[QUANTITE])</f>
        <v>0</v>
      </c>
      <c r="H7" s="6">
        <f>SUMIF(TDetailVente[REF],TStock[[#This Row],[REFERENCE]],TDetailVente[Nb vente])</f>
        <v>13</v>
      </c>
      <c r="I7" s="6">
        <f>TStock[[#This Row],[STOCK INITIAL]]+TStock[[#This Row],[ACHATS]]-TStock[[#This Row],[VENTES]]</f>
        <v>52</v>
      </c>
    </row>
    <row r="8" spans="1:9" x14ac:dyDescent="0.3">
      <c r="A8" s="27" t="str">
        <f>VLOOKUP(TStock[[#This Row],[NOM]],Tableau9[[#All],[VENTE]:[REFERENCE]],3)</f>
        <v>ART-007</v>
      </c>
      <c r="B8" s="4" t="s">
        <v>171</v>
      </c>
      <c r="C8" s="9">
        <f>VLOOKUP(TStock[[#This Row],[NOM]],Tableau9[[#All],[VENTE]:[MONTANT HT]],2)</f>
        <v>30</v>
      </c>
      <c r="D8" s="9"/>
      <c r="F8" s="32">
        <v>46</v>
      </c>
      <c r="G8" s="6">
        <f>SUMIF(TAchats[CORRESPONDANCE VENTE],TStock[[#This Row],[NOM]],TAchats[QUANTITE])</f>
        <v>0</v>
      </c>
      <c r="H8" s="6">
        <f>SUMIF(TDetailVente[REF],TStock[[#This Row],[REFERENCE]],TDetailVente[Nb vente])</f>
        <v>0</v>
      </c>
      <c r="I8" s="6">
        <f>TStock[[#This Row],[STOCK INITIAL]]+TStock[[#This Row],[ACHATS]]-TStock[[#This Row],[VENTES]]</f>
        <v>46</v>
      </c>
    </row>
    <row r="9" spans="1:9" x14ac:dyDescent="0.3">
      <c r="A9" s="27" t="str">
        <f>VLOOKUP(TStock[[#This Row],[NOM]],Tableau9[[#All],[VENTE]:[REFERENCE]],3)</f>
        <v>ART-008</v>
      </c>
      <c r="B9" s="4" t="s">
        <v>172</v>
      </c>
      <c r="C9" s="9">
        <f>VLOOKUP(TStock[[#This Row],[NOM]],Tableau9[[#All],[VENTE]:[MONTANT HT]],2)</f>
        <v>30</v>
      </c>
      <c r="D9" s="9"/>
      <c r="F9" s="32">
        <v>154</v>
      </c>
      <c r="G9" s="6">
        <f>SUMIF(TAchats[CORRESPONDANCE VENTE],TStock[[#This Row],[NOM]],TAchats[QUANTITE])</f>
        <v>0</v>
      </c>
      <c r="H9" s="6">
        <f>SUMIF(TDetailVente[REF],TStock[[#This Row],[REFERENCE]],TDetailVente[Nb vente])</f>
        <v>0</v>
      </c>
      <c r="I9" s="6">
        <f>TStock[[#This Row],[STOCK INITIAL]]+TStock[[#This Row],[ACHATS]]-TStock[[#This Row],[VENTES]]</f>
        <v>154</v>
      </c>
    </row>
    <row r="10" spans="1:9" x14ac:dyDescent="0.3">
      <c r="A10" s="27" t="str">
        <f>VLOOKUP(TStock[[#This Row],[NOM]],Tableau9[[#All],[VENTE]:[REFERENCE]],3)</f>
        <v>ART-009</v>
      </c>
      <c r="B10" s="4" t="s">
        <v>173</v>
      </c>
      <c r="C10" s="9">
        <f>VLOOKUP(TStock[[#This Row],[NOM]],Tableau9[[#All],[VENTE]:[MONTANT HT]],2)</f>
        <v>30</v>
      </c>
      <c r="D10" s="9"/>
      <c r="F10" s="32">
        <v>64</v>
      </c>
      <c r="G10" s="6">
        <f>SUMIF(TAchats[CORRESPONDANCE VENTE],TStock[[#This Row],[NOM]],TAchats[QUANTITE])</f>
        <v>0</v>
      </c>
      <c r="H10" s="6">
        <f>SUMIF(TDetailVente[REF],TStock[[#This Row],[REFERENCE]],TDetailVente[Nb vente])</f>
        <v>11</v>
      </c>
      <c r="I10" s="6">
        <f>TStock[[#This Row],[STOCK INITIAL]]+TStock[[#This Row],[ACHATS]]-TStock[[#This Row],[VENTES]]</f>
        <v>53</v>
      </c>
    </row>
    <row r="11" spans="1:9" x14ac:dyDescent="0.3">
      <c r="A11" s="27" t="str">
        <f>VLOOKUP(TStock[[#This Row],[NOM]],Tableau9[[#All],[VENTE]:[REFERENCE]],3)</f>
        <v>ART-010</v>
      </c>
      <c r="B11" s="4" t="s">
        <v>174</v>
      </c>
      <c r="C11" s="9">
        <f>VLOOKUP(TStock[[#This Row],[NOM]],Tableau9[[#All],[VENTE]:[MONTANT HT]],2)</f>
        <v>30</v>
      </c>
      <c r="D11" s="9"/>
      <c r="F11" s="32">
        <v>54</v>
      </c>
      <c r="G11" s="6">
        <f>SUMIF(TAchats[CORRESPONDANCE VENTE],TStock[[#This Row],[NOM]],TAchats[QUANTITE])</f>
        <v>0</v>
      </c>
      <c r="H11" s="6">
        <f>SUMIF(TDetailVente[REF],TStock[[#This Row],[REFERENCE]],TDetailVente[Nb vente])</f>
        <v>0</v>
      </c>
      <c r="I11" s="6">
        <f>TStock[[#This Row],[STOCK INITIAL]]+TStock[[#This Row],[ACHATS]]-TStock[[#This Row],[VENTES]]</f>
        <v>54</v>
      </c>
    </row>
    <row r="12" spans="1:9" x14ac:dyDescent="0.3">
      <c r="A12" s="27" t="str">
        <f>VLOOKUP(TStock[[#This Row],[NOM]],Tableau9[[#All],[VENTE]:[REFERENCE]],3)</f>
        <v>ART-011</v>
      </c>
      <c r="B12" s="4" t="s">
        <v>175</v>
      </c>
      <c r="C12" s="9">
        <f>VLOOKUP(TStock[[#This Row],[NOM]],Tableau9[[#All],[VENTE]:[MONTANT HT]],2)</f>
        <v>30</v>
      </c>
      <c r="D12" s="9"/>
      <c r="F12" s="32">
        <v>88</v>
      </c>
      <c r="G12" s="6">
        <f>SUMIF(TAchats[CORRESPONDANCE VENTE],TStock[[#This Row],[NOM]],TAchats[QUANTITE])</f>
        <v>0</v>
      </c>
      <c r="H12" s="6">
        <f>SUMIF(TDetailVente[REF],TStock[[#This Row],[REFERENCE]],TDetailVente[Nb vente])</f>
        <v>13</v>
      </c>
      <c r="I12" s="6">
        <f>TStock[[#This Row],[STOCK INITIAL]]+TStock[[#This Row],[ACHATS]]-TStock[[#This Row],[VENTES]]</f>
        <v>75</v>
      </c>
    </row>
    <row r="13" spans="1:9" x14ac:dyDescent="0.3">
      <c r="A13" s="27" t="str">
        <f>VLOOKUP(TStock[[#This Row],[NOM]],Tableau9[[#All],[VENTE]:[REFERENCE]],3)</f>
        <v>ART-012</v>
      </c>
      <c r="B13" s="4" t="s">
        <v>14</v>
      </c>
      <c r="C13" s="9">
        <f>VLOOKUP(TStock[[#This Row],[NOM]],Tableau9[[#All],[VENTE]:[MONTANT HT]],2)</f>
        <v>22</v>
      </c>
      <c r="D13" s="9"/>
      <c r="F13" s="32">
        <v>45</v>
      </c>
      <c r="G13" s="6">
        <f>SUMIF(TAchats[CORRESPONDANCE VENTE],TStock[[#This Row],[NOM]],TAchats[QUANTITE])</f>
        <v>0</v>
      </c>
      <c r="H13" s="6">
        <f>SUMIF(TDetailVente[REF],TStock[[#This Row],[REFERENCE]],TDetailVente[Nb vente])</f>
        <v>0</v>
      </c>
      <c r="I13" s="6">
        <f>TStock[[#This Row],[STOCK INITIAL]]+TStock[[#This Row],[ACHATS]]-TStock[[#This Row],[VENTES]]</f>
        <v>45</v>
      </c>
    </row>
    <row r="14" spans="1:9" x14ac:dyDescent="0.3">
      <c r="A14" s="27" t="str">
        <f>VLOOKUP(TStock[[#This Row],[NOM]],Tableau9[[#All],[VENTE]:[REFERENCE]],3)</f>
        <v>ART-013</v>
      </c>
      <c r="B14" s="4" t="s">
        <v>167</v>
      </c>
      <c r="C14" s="9">
        <f>VLOOKUP(TStock[[#This Row],[NOM]],Tableau9[[#All],[VENTE]:[MONTANT HT]],2)</f>
        <v>18</v>
      </c>
      <c r="D14" s="9"/>
      <c r="F14" s="32">
        <v>88</v>
      </c>
      <c r="G14" s="6">
        <f>SUMIF(TAchats[CORRESPONDANCE VENTE],TStock[[#This Row],[NOM]],TAchats[QUANTITE])</f>
        <v>0</v>
      </c>
      <c r="H14" s="6">
        <f>SUMIF(TDetailVente[REF],TStock[[#This Row],[REFERENCE]],TDetailVente[Nb vente])</f>
        <v>0</v>
      </c>
      <c r="I14" s="6">
        <f>TStock[[#This Row],[STOCK INITIAL]]+TStock[[#This Row],[ACHATS]]-TStock[[#This Row],[VENTES]]</f>
        <v>88</v>
      </c>
    </row>
    <row r="15" spans="1:9" x14ac:dyDescent="0.3">
      <c r="A15" s="27" t="str">
        <f>VLOOKUP(TStock[[#This Row],[NOM]],Tableau9[[#All],[VENTE]:[REFERENCE]],3)</f>
        <v>ART-014</v>
      </c>
      <c r="B15" s="4" t="s">
        <v>72</v>
      </c>
      <c r="C15" s="9">
        <f>VLOOKUP(TStock[[#This Row],[NOM]],Tableau9[[#All],[VENTE]:[MONTANT HT]],2)</f>
        <v>18</v>
      </c>
      <c r="D15" s="9"/>
      <c r="F15" s="32">
        <v>45</v>
      </c>
      <c r="G15" s="6">
        <f>SUMIF(TAchats[CORRESPONDANCE VENTE],TStock[[#This Row],[NOM]],TAchats[QUANTITE])</f>
        <v>0</v>
      </c>
      <c r="H15" s="6">
        <f>SUMIF(TDetailVente[REF],TStock[[#This Row],[REFERENCE]],TDetailVente[Nb vente])</f>
        <v>0</v>
      </c>
      <c r="I15" s="6">
        <f>TStock[[#This Row],[STOCK INITIAL]]+TStock[[#This Row],[ACHATS]]-TStock[[#This Row],[VENTES]]</f>
        <v>45</v>
      </c>
    </row>
    <row r="16" spans="1:9" x14ac:dyDescent="0.3">
      <c r="A16" s="27" t="str">
        <f>VLOOKUP(TStock[[#This Row],[NOM]],Tableau9[[#All],[VENTE]:[REFERENCE]],3)</f>
        <v>ART-015</v>
      </c>
      <c r="B16" s="4" t="s">
        <v>165</v>
      </c>
      <c r="C16" s="9">
        <f>VLOOKUP(TStock[[#This Row],[NOM]],Tableau9[[#All],[VENTE]:[MONTANT HT]],2)</f>
        <v>564</v>
      </c>
      <c r="D16" s="9"/>
      <c r="F16" s="32">
        <v>10</v>
      </c>
      <c r="G16" s="6">
        <f>SUMIF(TAchats[CORRESPONDANCE VENTE],TStock[[#This Row],[NOM]],TAchats[QUANTITE])</f>
        <v>0</v>
      </c>
      <c r="H16" s="6">
        <f>SUMIF(TDetailVente[REF],TStock[[#This Row],[REFERENCE]],TDetailVente[Nb vente])</f>
        <v>25</v>
      </c>
      <c r="I16" s="6">
        <f>TStock[[#This Row],[STOCK INITIAL]]+TStock[[#This Row],[ACHATS]]-TStock[[#This Row],[VENTES]]</f>
        <v>-15</v>
      </c>
    </row>
    <row r="17" spans="1:9" x14ac:dyDescent="0.3">
      <c r="A17" s="27" t="str">
        <f>VLOOKUP(TStock[[#This Row],[NOM]],Tableau9[[#All],[VENTE]:[REFERENCE]],3)</f>
        <v>ART-016</v>
      </c>
      <c r="B17" s="4" t="s">
        <v>176</v>
      </c>
      <c r="C17" s="9">
        <f>VLOOKUP(TStock[[#This Row],[NOM]],Tableau9[[#All],[VENTE]:[MONTANT HT]],2)</f>
        <v>54</v>
      </c>
      <c r="D17" s="9"/>
      <c r="F17" s="32">
        <v>48</v>
      </c>
      <c r="G17" s="6">
        <f>SUMIF(TAchats[CORRESPONDANCE VENTE],TStock[[#This Row],[NOM]],TAchats[QUANTITE])</f>
        <v>0</v>
      </c>
      <c r="H17" s="6">
        <f>SUMIF(TDetailVente[REF],TStock[[#This Row],[REFERENCE]],TDetailVente[Nb vente])</f>
        <v>5</v>
      </c>
      <c r="I17" s="6">
        <f>TStock[[#This Row],[STOCK INITIAL]]+TStock[[#This Row],[ACHATS]]-TStock[[#This Row],[VENTES]]</f>
        <v>43</v>
      </c>
    </row>
    <row r="18" spans="1:9" x14ac:dyDescent="0.3">
      <c r="A18" s="27" t="str">
        <f>VLOOKUP(TStock[[#This Row],[NOM]],Tableau9[[#All],[VENTE]:[REFERENCE]],3)</f>
        <v>ART-017</v>
      </c>
      <c r="B18" s="4" t="s">
        <v>177</v>
      </c>
      <c r="C18" s="9">
        <f>VLOOKUP(TStock[[#This Row],[NOM]],Tableau9[[#All],[VENTE]:[MONTANT HT]],2)</f>
        <v>54</v>
      </c>
      <c r="D18" s="9"/>
      <c r="F18" s="32">
        <v>68</v>
      </c>
      <c r="G18" s="6">
        <f>SUMIF(TAchats[CORRESPONDANCE VENTE],TStock[[#This Row],[NOM]],TAchats[QUANTITE])</f>
        <v>0</v>
      </c>
      <c r="H18" s="6">
        <f>SUMIF(TDetailVente[REF],TStock[[#This Row],[REFERENCE]],TDetailVente[Nb vente])</f>
        <v>0</v>
      </c>
      <c r="I18" s="6">
        <f>TStock[[#This Row],[STOCK INITIAL]]+TStock[[#This Row],[ACHATS]]-TStock[[#This Row],[VENTES]]</f>
        <v>68</v>
      </c>
    </row>
    <row r="19" spans="1:9" x14ac:dyDescent="0.3">
      <c r="A19" s="27" t="str">
        <f>VLOOKUP(TStock[[#This Row],[NOM]],Tableau9[[#All],[VENTE]:[REFERENCE]],3)</f>
        <v>ART-018</v>
      </c>
      <c r="B19" s="4" t="s">
        <v>163</v>
      </c>
      <c r="C19" s="9">
        <f>VLOOKUP(TStock[[#This Row],[NOM]],Tableau9[[#All],[VENTE]:[MONTANT HT]],2)</f>
        <v>546</v>
      </c>
      <c r="D19" s="9"/>
      <c r="F19" s="32">
        <v>58</v>
      </c>
      <c r="G19" s="6">
        <f>SUMIF(TAchats[CORRESPONDANCE VENTE],TStock[[#This Row],[NOM]],TAchats[QUANTITE])</f>
        <v>0</v>
      </c>
      <c r="H19" s="6">
        <f>SUMIF(TDetailVente[REF],TStock[[#This Row],[REFERENCE]],TDetailVente[Nb vente])</f>
        <v>0</v>
      </c>
      <c r="I19" s="6">
        <f>TStock[[#This Row],[STOCK INITIAL]]+TStock[[#This Row],[ACHATS]]-TStock[[#This Row],[VENTES]]</f>
        <v>58</v>
      </c>
    </row>
    <row r="20" spans="1:9" x14ac:dyDescent="0.3">
      <c r="A20" s="27" t="str">
        <f>VLOOKUP(TStock[[#This Row],[NOM]],Tableau9[[#All],[VENTE]:[REFERENCE]],3)</f>
        <v>ART-019</v>
      </c>
      <c r="B20" s="4" t="s">
        <v>156</v>
      </c>
      <c r="C20" s="9">
        <f>VLOOKUP(TStock[[#This Row],[NOM]],Tableau9[[#All],[VENTE]:[MONTANT HT]],2)</f>
        <v>45</v>
      </c>
      <c r="D20" s="9"/>
      <c r="F20" s="32">
        <v>68</v>
      </c>
      <c r="G20" s="6">
        <f>SUMIF(TAchats[CORRESPONDANCE VENTE],TStock[[#This Row],[NOM]],TAchats[QUANTITE])</f>
        <v>0</v>
      </c>
      <c r="H20" s="6">
        <f>SUMIF(TDetailVente[REF],TStock[[#This Row],[REFERENCE]],TDetailVente[Nb vente])</f>
        <v>18</v>
      </c>
      <c r="I20" s="6">
        <f>TStock[[#This Row],[STOCK INITIAL]]+TStock[[#This Row],[ACHATS]]-TStock[[#This Row],[VENTES]]</f>
        <v>50</v>
      </c>
    </row>
    <row r="21" spans="1:9" x14ac:dyDescent="0.3">
      <c r="A21" s="27" t="str">
        <f>VLOOKUP(TStock[[#This Row],[NOM]],Tableau9[[#All],[VENTE]:[REFERENCE]],3)</f>
        <v>ART-020</v>
      </c>
      <c r="B21" s="4" t="s">
        <v>71</v>
      </c>
      <c r="C21" s="9">
        <f>VLOOKUP(TStock[[#This Row],[NOM]],Tableau9[[#All],[VENTE]:[MONTANT HT]],2)</f>
        <v>454</v>
      </c>
      <c r="D21" s="9"/>
      <c r="F21" s="32">
        <v>74</v>
      </c>
      <c r="G21" s="6">
        <f>SUMIF(TAchats[CORRESPONDANCE VENTE],TStock[[#This Row],[NOM]],TAchats[QUANTITE])</f>
        <v>0</v>
      </c>
      <c r="H21" s="6">
        <f>SUMIF(TDetailVente[REF],TStock[[#This Row],[REFERENCE]],TDetailVente[Nb vente])</f>
        <v>0</v>
      </c>
      <c r="I21" s="6">
        <f>TStock[[#This Row],[STOCK INITIAL]]+TStock[[#This Row],[ACHATS]]-TStock[[#This Row],[VENTES]]</f>
        <v>74</v>
      </c>
    </row>
    <row r="22" spans="1:9" x14ac:dyDescent="0.3">
      <c r="A22" s="27" t="str">
        <f>VLOOKUP(TStock[[#This Row],[NOM]],Tableau9[[#All],[VENTE]:[REFERENCE]],3)</f>
        <v>ART-021</v>
      </c>
      <c r="B22" s="4" t="s">
        <v>46</v>
      </c>
      <c r="C22" s="9">
        <f>VLOOKUP(TStock[[#This Row],[NOM]],Tableau9[[#All],[VENTE]:[MONTANT HT]],2)</f>
        <v>274.63157894736901</v>
      </c>
      <c r="D22" s="9"/>
      <c r="F22" s="32">
        <v>16</v>
      </c>
      <c r="G22" s="6">
        <f>SUMIF(TAchats[CORRESPONDANCE VENTE],TStock[[#This Row],[NOM]],TAchats[QUANTITE])</f>
        <v>0</v>
      </c>
      <c r="H22" s="6">
        <f>SUMIF(TDetailVente[REF],TStock[[#This Row],[REFERENCE]],TDetailVente[Nb vente])</f>
        <v>0</v>
      </c>
      <c r="I22" s="6">
        <f>TStock[[#This Row],[STOCK INITIAL]]+TStock[[#This Row],[ACHATS]]-TStock[[#This Row],[VENTES]]</f>
        <v>16</v>
      </c>
    </row>
    <row r="23" spans="1:9" x14ac:dyDescent="0.3">
      <c r="A23" s="27" t="str">
        <f>VLOOKUP(TStock[[#This Row],[NOM]],Tableau9[[#All],[VENTE]:[REFERENCE]],3)</f>
        <v>ART-022</v>
      </c>
      <c r="B23" s="4" t="s">
        <v>51</v>
      </c>
      <c r="C23" s="9">
        <f>VLOOKUP(TStock[[#This Row],[NOM]],Tableau9[[#All],[VENTE]:[MONTANT HT]],2)</f>
        <v>290.834586466166</v>
      </c>
      <c r="D23" s="9"/>
      <c r="F23" s="32">
        <v>24</v>
      </c>
      <c r="G23" s="6">
        <f>SUMIF(TAchats[CORRESPONDANCE VENTE],TStock[[#This Row],[NOM]],TAchats[QUANTITE])</f>
        <v>10</v>
      </c>
      <c r="H23" s="6">
        <f>SUMIF(TDetailVente[REF],TStock[[#This Row],[REFERENCE]],TDetailVente[Nb vente])</f>
        <v>0</v>
      </c>
      <c r="I23" s="6">
        <f>TStock[[#This Row],[STOCK INITIAL]]+TStock[[#This Row],[ACHATS]]-TStock[[#This Row],[VENTES]]</f>
        <v>34</v>
      </c>
    </row>
    <row r="24" spans="1:9" x14ac:dyDescent="0.3">
      <c r="A24" s="27" t="str">
        <f>VLOOKUP(TStock[[#This Row],[NOM]],Tableau9[[#All],[VENTE]:[REFERENCE]],3)</f>
        <v>ART-023</v>
      </c>
      <c r="B24" s="4" t="s">
        <v>159</v>
      </c>
      <c r="C24" s="9">
        <f>VLOOKUP(TStock[[#This Row],[NOM]],Tableau9[[#All],[VENTE]:[MONTANT HT]],2)</f>
        <v>307.037593984963</v>
      </c>
      <c r="D24" s="9"/>
      <c r="F24" s="32">
        <v>45</v>
      </c>
      <c r="G24" s="6">
        <f>SUMIF(TAchats[CORRESPONDANCE VENTE],TStock[[#This Row],[NOM]],TAchats[QUANTITE])</f>
        <v>0</v>
      </c>
      <c r="H24" s="6">
        <f>SUMIF(TDetailVente[REF],TStock[[#This Row],[REFERENCE]],TDetailVente[Nb vente])</f>
        <v>0</v>
      </c>
      <c r="I24" s="6">
        <f>TStock[[#This Row],[STOCK INITIAL]]+TStock[[#This Row],[ACHATS]]-TStock[[#This Row],[VENTES]]</f>
        <v>45</v>
      </c>
    </row>
    <row r="25" spans="1:9" x14ac:dyDescent="0.3">
      <c r="A25" s="27" t="str">
        <f>VLOOKUP(TStock[[#This Row],[NOM]],Tableau9[[#All],[VENTE]:[REFERENCE]],3)</f>
        <v>ART-024</v>
      </c>
      <c r="B25" s="4" t="s">
        <v>160</v>
      </c>
      <c r="C25" s="9">
        <f>VLOOKUP(TStock[[#This Row],[NOM]],Tableau9[[#All],[VENTE]:[MONTANT HT]],2)</f>
        <v>323.24060150375999</v>
      </c>
      <c r="D25" s="9"/>
      <c r="F25" s="32">
        <v>56</v>
      </c>
      <c r="G25" s="6">
        <f>SUMIF(TAchats[CORRESPONDANCE VENTE],TStock[[#This Row],[NOM]],TAchats[QUANTITE])</f>
        <v>0</v>
      </c>
      <c r="H25" s="6">
        <f>SUMIF(TDetailVente[REF],TStock[[#This Row],[REFERENCE]],TDetailVente[Nb vente])</f>
        <v>0</v>
      </c>
      <c r="I25" s="6">
        <f>TStock[[#This Row],[STOCK INITIAL]]+TStock[[#This Row],[ACHATS]]-TStock[[#This Row],[VENTES]]</f>
        <v>56</v>
      </c>
    </row>
    <row r="26" spans="1:9" x14ac:dyDescent="0.3">
      <c r="A26" s="27" t="str">
        <f>VLOOKUP(TStock[[#This Row],[NOM]],Tableau9[[#All],[VENTE]:[REFERENCE]],3)</f>
        <v>ART-025</v>
      </c>
      <c r="B26" s="4" t="s">
        <v>166</v>
      </c>
      <c r="C26" s="9">
        <f>VLOOKUP(TStock[[#This Row],[NOM]],Tableau9[[#All],[VENTE]:[MONTANT HT]],2)</f>
        <v>339.44360902255698</v>
      </c>
      <c r="D26" s="9"/>
      <c r="F26" s="32">
        <v>65</v>
      </c>
      <c r="G26" s="6">
        <f>SUMIF(TAchats[CORRESPONDANCE VENTE],TStock[[#This Row],[NOM]],TAchats[QUANTITE])</f>
        <v>0</v>
      </c>
      <c r="H26" s="6">
        <f>SUMIF(TDetailVente[REF],TStock[[#This Row],[REFERENCE]],TDetailVente[Nb vente])</f>
        <v>0</v>
      </c>
      <c r="I26" s="6">
        <f>TStock[[#This Row],[STOCK INITIAL]]+TStock[[#This Row],[ACHATS]]-TStock[[#This Row],[VENTES]]</f>
        <v>65</v>
      </c>
    </row>
    <row r="27" spans="1:9" x14ac:dyDescent="0.3">
      <c r="A27" s="27" t="str">
        <f>VLOOKUP(TStock[[#This Row],[NOM]],Tableau9[[#All],[VENTE]:[REFERENCE]],3)</f>
        <v>ART-026</v>
      </c>
      <c r="B27" s="4" t="s">
        <v>31</v>
      </c>
      <c r="C27" s="9">
        <f>VLOOKUP(TStock[[#This Row],[NOM]],Tableau9[[#All],[VENTE]:[MONTANT HT]],2)</f>
        <v>355.64661654135398</v>
      </c>
      <c r="D27" s="9"/>
      <c r="F27" s="32">
        <v>54</v>
      </c>
      <c r="G27" s="6">
        <f>SUMIF(TAchats[CORRESPONDANCE VENTE],TStock[[#This Row],[NOM]],TAchats[QUANTITE])</f>
        <v>0</v>
      </c>
      <c r="H27" s="6">
        <f>SUMIF(TDetailVente[REF],TStock[[#This Row],[REFERENCE]],TDetailVente[Nb vente])</f>
        <v>0</v>
      </c>
      <c r="I27" s="6">
        <f>TStock[[#This Row],[STOCK INITIAL]]+TStock[[#This Row],[ACHATS]]-TStock[[#This Row],[VENTES]]</f>
        <v>54</v>
      </c>
    </row>
    <row r="28" spans="1:9" x14ac:dyDescent="0.3">
      <c r="A28" s="27" t="str">
        <f>VLOOKUP(TStock[[#This Row],[NOM]],Tableau9[[#All],[VENTE]:[REFERENCE]],3)</f>
        <v>ART-027</v>
      </c>
      <c r="B28" s="4" t="s">
        <v>28</v>
      </c>
      <c r="C28" s="9">
        <f>VLOOKUP(TStock[[#This Row],[NOM]],Tableau9[[#All],[VENTE]:[MONTANT HT]],2)</f>
        <v>371.84962406015097</v>
      </c>
      <c r="D28" s="9"/>
      <c r="F28" s="32">
        <v>88</v>
      </c>
      <c r="G28" s="6">
        <f>SUMIF(TAchats[CORRESPONDANCE VENTE],TStock[[#This Row],[NOM]],TAchats[QUANTITE])</f>
        <v>3</v>
      </c>
      <c r="H28" s="6">
        <f>SUMIF(TDetailVente[REF],TStock[[#This Row],[REFERENCE]],TDetailVente[Nb vente])</f>
        <v>0</v>
      </c>
      <c r="I28" s="6">
        <f>TStock[[#This Row],[STOCK INITIAL]]+TStock[[#This Row],[ACHATS]]-TStock[[#This Row],[VENTES]]</f>
        <v>91</v>
      </c>
    </row>
    <row r="29" spans="1:9" x14ac:dyDescent="0.3">
      <c r="A29" s="27" t="str">
        <f>VLOOKUP(TStock[[#This Row],[NOM]],Tableau9[[#All],[VENTE]:[REFERENCE]],3)</f>
        <v>ART-028</v>
      </c>
      <c r="B29" s="4" t="s">
        <v>58</v>
      </c>
      <c r="C29" s="9">
        <f>VLOOKUP(TStock[[#This Row],[NOM]],Tableau9[[#All],[VENTE]:[MONTANT HT]],2)</f>
        <v>388.05263157894802</v>
      </c>
      <c r="D29" s="9"/>
      <c r="F29" s="32">
        <v>45</v>
      </c>
      <c r="G29" s="6">
        <f>SUMIF(TAchats[CORRESPONDANCE VENTE],TStock[[#This Row],[NOM]],TAchats[QUANTITE])</f>
        <v>0</v>
      </c>
      <c r="H29" s="6">
        <f>SUMIF(TDetailVente[REF],TStock[[#This Row],[REFERENCE]],TDetailVente[Nb vente])</f>
        <v>0</v>
      </c>
      <c r="I29" s="6">
        <f>TStock[[#This Row],[STOCK INITIAL]]+TStock[[#This Row],[ACHATS]]-TStock[[#This Row],[VENTES]]</f>
        <v>45</v>
      </c>
    </row>
    <row r="30" spans="1:9" x14ac:dyDescent="0.3">
      <c r="A30" s="27" t="str">
        <f>VLOOKUP(TStock[[#This Row],[NOM]],Tableau9[[#All],[VENTE]:[REFERENCE]],3)</f>
        <v>ART-029</v>
      </c>
      <c r="B30" s="4" t="s">
        <v>178</v>
      </c>
      <c r="C30" s="9">
        <f>VLOOKUP(TStock[[#This Row],[NOM]],Tableau9[[#All],[VENTE]:[MONTANT HT]],2)</f>
        <v>404.25563909774502</v>
      </c>
      <c r="D30" s="9"/>
      <c r="F30" s="32">
        <v>88</v>
      </c>
      <c r="G30" s="6">
        <f>SUMIF(TAchats[CORRESPONDANCE VENTE],TStock[[#This Row],[NOM]],TAchats[QUANTITE])</f>
        <v>0</v>
      </c>
      <c r="H30" s="6">
        <f>SUMIF(TDetailVente[REF],TStock[[#This Row],[REFERENCE]],TDetailVente[Nb vente])</f>
        <v>0</v>
      </c>
      <c r="I30" s="6">
        <f>TStock[[#This Row],[STOCK INITIAL]]+TStock[[#This Row],[ACHATS]]-TStock[[#This Row],[VENTES]]</f>
        <v>88</v>
      </c>
    </row>
    <row r="31" spans="1:9" x14ac:dyDescent="0.3">
      <c r="A31" s="27" t="str">
        <f>VLOOKUP(TStock[[#This Row],[NOM]],Tableau9[[#All],[VENTE]:[REFERENCE]],3)</f>
        <v>ART-030</v>
      </c>
      <c r="B31" s="4" t="s">
        <v>33</v>
      </c>
      <c r="C31" s="9">
        <f>VLOOKUP(TStock[[#This Row],[NOM]],Tableau9[[#All],[VENTE]:[MONTANT HT]],2)</f>
        <v>420.45864661654201</v>
      </c>
      <c r="D31" s="9"/>
      <c r="F31" s="32">
        <v>56</v>
      </c>
      <c r="G31" s="6">
        <f>SUMIF(TAchats[CORRESPONDANCE VENTE],TStock[[#This Row],[NOM]],TAchats[QUANTITE])</f>
        <v>0</v>
      </c>
      <c r="H31" s="6">
        <f>SUMIF(TDetailVente[REF],TStock[[#This Row],[REFERENCE]],TDetailVente[Nb vente])</f>
        <v>0</v>
      </c>
      <c r="I31" s="6">
        <f>TStock[[#This Row],[STOCK INITIAL]]+TStock[[#This Row],[ACHATS]]-TStock[[#This Row],[VENTES]]</f>
        <v>56</v>
      </c>
    </row>
    <row r="32" spans="1:9" x14ac:dyDescent="0.3">
      <c r="A32" s="27" t="str">
        <f>VLOOKUP(TStock[[#This Row],[NOM]],Tableau9[[#All],[VENTE]:[REFERENCE]],3)</f>
        <v>ART-031</v>
      </c>
      <c r="B32" s="4" t="s">
        <v>40</v>
      </c>
      <c r="C32" s="9">
        <f>VLOOKUP(TStock[[#This Row],[NOM]],Tableau9[[#All],[VENTE]:[MONTANT HT]],2)</f>
        <v>436.66165413533901</v>
      </c>
      <c r="D32" s="9"/>
      <c r="F32" s="32">
        <v>65</v>
      </c>
      <c r="G32" s="6">
        <f>SUMIF(TAchats[CORRESPONDANCE VENTE],TStock[[#This Row],[NOM]],TAchats[QUANTITE])</f>
        <v>0</v>
      </c>
      <c r="H32" s="6">
        <f>SUMIF(TDetailVente[REF],TStock[[#This Row],[REFERENCE]],TDetailVente[Nb vente])</f>
        <v>0</v>
      </c>
      <c r="I32" s="6">
        <f>TStock[[#This Row],[STOCK INITIAL]]+TStock[[#This Row],[ACHATS]]-TStock[[#This Row],[VENTES]]</f>
        <v>65</v>
      </c>
    </row>
    <row r="33" spans="1:9" x14ac:dyDescent="0.3">
      <c r="A33" s="27" t="str">
        <f>VLOOKUP(TStock[[#This Row],[NOM]],Tableau9[[#All],[VENTE]:[REFERENCE]],3)</f>
        <v>ART-032</v>
      </c>
      <c r="B33" s="4" t="s">
        <v>179</v>
      </c>
      <c r="C33" s="9">
        <f>VLOOKUP(TStock[[#This Row],[NOM]],Tableau9[[#All],[VENTE]:[MONTANT HT]],2)</f>
        <v>452.864661654136</v>
      </c>
      <c r="D33" s="9"/>
      <c r="F33" s="32">
        <v>68</v>
      </c>
      <c r="G33" s="6">
        <f>SUMIF(TAchats[CORRESPONDANCE VENTE],TStock[[#This Row],[NOM]],TAchats[QUANTITE])</f>
        <v>0</v>
      </c>
      <c r="H33" s="6">
        <f>SUMIF(TDetailVente[REF],TStock[[#This Row],[REFERENCE]],TDetailVente[Nb vente])</f>
        <v>0</v>
      </c>
      <c r="I33" s="6">
        <f>TStock[[#This Row],[STOCK INITIAL]]+TStock[[#This Row],[ACHATS]]-TStock[[#This Row],[VENTES]]</f>
        <v>68</v>
      </c>
    </row>
    <row r="34" spans="1:9" x14ac:dyDescent="0.3">
      <c r="A34" s="27" t="str">
        <f>VLOOKUP(TStock[[#This Row],[NOM]],Tableau9[[#All],[VENTE]:[REFERENCE]],3)</f>
        <v>ART-033</v>
      </c>
      <c r="B34" s="4" t="s">
        <v>8</v>
      </c>
      <c r="C34" s="9">
        <f>VLOOKUP(TStock[[#This Row],[NOM]],Tableau9[[#All],[VENTE]:[MONTANT HT]],2)</f>
        <v>469.06766917293299</v>
      </c>
      <c r="D34" s="9"/>
      <c r="F34" s="32">
        <v>58</v>
      </c>
      <c r="G34" s="6">
        <f>SUMIF(TAchats[CORRESPONDANCE VENTE],TStock[[#This Row],[NOM]],TAchats[QUANTITE])</f>
        <v>0</v>
      </c>
      <c r="H34" s="6">
        <f>SUMIF(TDetailVente[REF],TStock[[#This Row],[REFERENCE]],TDetailVente[Nb vente])</f>
        <v>0</v>
      </c>
      <c r="I34" s="6">
        <f>TStock[[#This Row],[STOCK INITIAL]]+TStock[[#This Row],[ACHATS]]-TStock[[#This Row],[VENTES]]</f>
        <v>58</v>
      </c>
    </row>
    <row r="35" spans="1:9" x14ac:dyDescent="0.3">
      <c r="A35" s="27" t="str">
        <f>VLOOKUP(TStock[[#This Row],[NOM]],Tableau9[[#All],[VENTE]:[REFERENCE]],3)</f>
        <v>ART-034</v>
      </c>
      <c r="B35" s="4" t="s">
        <v>180</v>
      </c>
      <c r="C35" s="9">
        <f>VLOOKUP(TStock[[#This Row],[NOM]],Tableau9[[#All],[VENTE]:[MONTANT HT]],2)</f>
        <v>485.27067669172999</v>
      </c>
      <c r="D35" s="9"/>
      <c r="F35" s="32">
        <v>10</v>
      </c>
      <c r="G35" s="6">
        <f>SUMIF(TAchats[CORRESPONDANCE VENTE],TStock[[#This Row],[NOM]],TAchats[QUANTITE])</f>
        <v>0</v>
      </c>
      <c r="H35" s="6">
        <f>SUMIF(TDetailVente[REF],TStock[[#This Row],[REFERENCE]],TDetailVente[Nb vente])</f>
        <v>0</v>
      </c>
      <c r="I35" s="6">
        <f>TStock[[#This Row],[STOCK INITIAL]]+TStock[[#This Row],[ACHATS]]-TStock[[#This Row],[VENTES]]</f>
        <v>10</v>
      </c>
    </row>
    <row r="36" spans="1:9" x14ac:dyDescent="0.3">
      <c r="A36" s="27" t="str">
        <f>VLOOKUP(TStock[[#This Row],[NOM]],Tableau9[[#All],[VENTE]:[REFERENCE]],3)</f>
        <v>ART-035</v>
      </c>
      <c r="B36" s="4" t="s">
        <v>149</v>
      </c>
      <c r="C36" s="9">
        <f>VLOOKUP(TStock[[#This Row],[NOM]],Tableau9[[#All],[VENTE]:[MONTANT HT]],2)</f>
        <v>501.47368421052698</v>
      </c>
      <c r="D36" s="9"/>
      <c r="F36" s="32">
        <v>18</v>
      </c>
      <c r="G36" s="6">
        <f>SUMIF(TAchats[CORRESPONDANCE VENTE],TStock[[#This Row],[NOM]],TAchats[QUANTITE])</f>
        <v>0</v>
      </c>
      <c r="H36" s="6">
        <f>SUMIF(TDetailVente[REF],TStock[[#This Row],[REFERENCE]],TDetailVente[Nb vente])</f>
        <v>0</v>
      </c>
      <c r="I36" s="6">
        <f>TStock[[#This Row],[STOCK INITIAL]]+TStock[[#This Row],[ACHATS]]-TStock[[#This Row],[VENTES]]</f>
        <v>18</v>
      </c>
    </row>
    <row r="37" spans="1:9" x14ac:dyDescent="0.3">
      <c r="A37" s="27" t="str">
        <f>VLOOKUP(TStock[[#This Row],[NOM]],Tableau9[[#All],[VENTE]:[REFERENCE]],3)</f>
        <v>ART-036</v>
      </c>
      <c r="B37" s="4" t="s">
        <v>181</v>
      </c>
      <c r="C37" s="9">
        <f>VLOOKUP(TStock[[#This Row],[NOM]],Tableau9[[#All],[VENTE]:[MONTANT HT]],2)</f>
        <v>517.67669172932403</v>
      </c>
      <c r="D37" s="9"/>
      <c r="F37" s="32">
        <v>66</v>
      </c>
      <c r="G37" s="6">
        <f>SUMIF(TAchats[CORRESPONDANCE VENTE],TStock[[#This Row],[NOM]],TAchats[QUANTITE])</f>
        <v>0</v>
      </c>
      <c r="H37" s="6">
        <f>SUMIF(TDetailVente[REF],TStock[[#This Row],[REFERENCE]],TDetailVente[Nb vente])</f>
        <v>0</v>
      </c>
      <c r="I37" s="6">
        <f>TStock[[#This Row],[STOCK INITIAL]]+TStock[[#This Row],[ACHATS]]-TStock[[#This Row],[VENTES]]</f>
        <v>66</v>
      </c>
    </row>
    <row r="38" spans="1:9" x14ac:dyDescent="0.3">
      <c r="A38" s="27" t="str">
        <f>VLOOKUP(TStock[[#This Row],[NOM]],Tableau9[[#All],[VENTE]:[REFERENCE]],3)</f>
        <v>ART-037</v>
      </c>
      <c r="B38" s="4" t="s">
        <v>64</v>
      </c>
      <c r="C38" s="9">
        <f>VLOOKUP(TStock[[#This Row],[NOM]],Tableau9[[#All],[VENTE]:[MONTANT HT]],2)</f>
        <v>533.87969924812103</v>
      </c>
      <c r="D38" s="9"/>
      <c r="F38" s="32">
        <v>78</v>
      </c>
      <c r="G38" s="6">
        <f>SUMIF(TAchats[CORRESPONDANCE VENTE],TStock[[#This Row],[NOM]],TAchats[QUANTITE])</f>
        <v>0</v>
      </c>
      <c r="H38" s="6">
        <f>SUMIF(TDetailVente[REF],TStock[[#This Row],[REFERENCE]],TDetailVente[Nb vente])</f>
        <v>0</v>
      </c>
      <c r="I38" s="6">
        <f>TStock[[#This Row],[STOCK INITIAL]]+TStock[[#This Row],[ACHATS]]-TStock[[#This Row],[VENTES]]</f>
        <v>78</v>
      </c>
    </row>
    <row r="39" spans="1:9" x14ac:dyDescent="0.3">
      <c r="A39" s="27" t="str">
        <f>VLOOKUP(TStock[[#This Row],[NOM]],Tableau9[[#All],[VENTE]:[REFERENCE]],3)</f>
        <v>ART-038</v>
      </c>
      <c r="B39" s="4" t="s">
        <v>182</v>
      </c>
      <c r="C39" s="9">
        <f>VLOOKUP(TStock[[#This Row],[NOM]],Tableau9[[#All],[VENTE]:[MONTANT HT]],2)</f>
        <v>550.08270676691802</v>
      </c>
      <c r="D39" s="9"/>
      <c r="F39" s="32">
        <v>49</v>
      </c>
      <c r="G39" s="6">
        <f>SUMIF(TAchats[CORRESPONDANCE VENTE],TStock[[#This Row],[NOM]],TAchats[QUANTITE])</f>
        <v>0</v>
      </c>
      <c r="H39" s="6">
        <f>SUMIF(TDetailVente[REF],TStock[[#This Row],[REFERENCE]],TDetailVente[Nb vente])</f>
        <v>0</v>
      </c>
      <c r="I39" s="6">
        <f>TStock[[#This Row],[STOCK INITIAL]]+TStock[[#This Row],[ACHATS]]-TStock[[#This Row],[VENTES]]</f>
        <v>49</v>
      </c>
    </row>
    <row r="40" spans="1:9" x14ac:dyDescent="0.3">
      <c r="A40" s="27" t="str">
        <f>VLOOKUP(TStock[[#This Row],[NOM]],Tableau9[[#All],[VENTE]:[REFERENCE]],3)</f>
        <v>ART-039</v>
      </c>
      <c r="B40" s="4" t="s">
        <v>11</v>
      </c>
      <c r="C40" s="9">
        <f>VLOOKUP(TStock[[#This Row],[NOM]],Tableau9[[#All],[VENTE]:[MONTANT HT]],2)</f>
        <v>566.28571428571502</v>
      </c>
      <c r="D40" s="9"/>
      <c r="F40" s="32">
        <v>86</v>
      </c>
      <c r="G40" s="6">
        <f>SUMIF(TAchats[CORRESPONDANCE VENTE],TStock[[#This Row],[NOM]],TAchats[QUANTITE])</f>
        <v>0</v>
      </c>
      <c r="H40" s="6">
        <f>SUMIF(TDetailVente[REF],TStock[[#This Row],[REFERENCE]],TDetailVente[Nb vente])</f>
        <v>0</v>
      </c>
      <c r="I40" s="6">
        <f>TStock[[#This Row],[STOCK INITIAL]]+TStock[[#This Row],[ACHATS]]-TStock[[#This Row],[VENTES]]</f>
        <v>86</v>
      </c>
    </row>
    <row r="41" spans="1:9" x14ac:dyDescent="0.3">
      <c r="A41" s="27" t="str">
        <f>VLOOKUP(TStock[[#This Row],[NOM]],Tableau9[[#All],[VENTE]:[REFERENCE]],3)</f>
        <v>ART-040</v>
      </c>
      <c r="B41" s="4" t="s">
        <v>183</v>
      </c>
      <c r="C41" s="9">
        <f>VLOOKUP(TStock[[#This Row],[NOM]],Tableau9[[#All],[VENTE]:[MONTANT HT]],2)</f>
        <v>582.48872180451201</v>
      </c>
      <c r="D41" s="9"/>
      <c r="F41" s="32">
        <v>48</v>
      </c>
      <c r="G41" s="6">
        <f>SUMIF(TAchats[CORRESPONDANCE VENTE],TStock[[#This Row],[NOM]],TAchats[QUANTITE])</f>
        <v>0</v>
      </c>
      <c r="H41" s="6">
        <f>SUMIF(TDetailVente[REF],TStock[[#This Row],[REFERENCE]],TDetailVente[Nb vente])</f>
        <v>0</v>
      </c>
      <c r="I41" s="6">
        <f>TStock[[#This Row],[STOCK INITIAL]]+TStock[[#This Row],[ACHATS]]-TStock[[#This Row],[VENTES]]</f>
        <v>48</v>
      </c>
    </row>
    <row r="42" spans="1:9" x14ac:dyDescent="0.3">
      <c r="A42" s="27" t="str">
        <f>VLOOKUP(TStock[[#This Row],[NOM]],Tableau9[[#All],[VENTE]:[REFERENCE]],3)</f>
        <v>ART-039</v>
      </c>
      <c r="B42" s="4" t="s">
        <v>11</v>
      </c>
      <c r="C42" s="9">
        <f>VLOOKUP(TStock[[#This Row],[NOM]],Tableau9[[#All],[VENTE]:[MONTANT HT]],2)</f>
        <v>566.28571428571502</v>
      </c>
      <c r="D42" s="9"/>
      <c r="F42" s="32">
        <v>58</v>
      </c>
      <c r="G42" s="6">
        <f>SUMIF(TAchats[CORRESPONDANCE VENTE],TStock[[#This Row],[NOM]],TAchats[QUANTITE])</f>
        <v>0</v>
      </c>
      <c r="H42" s="6">
        <f>SUMIF(TDetailVente[REF],TStock[[#This Row],[REFERENCE]],TDetailVente[Nb vente])</f>
        <v>0</v>
      </c>
      <c r="I42" s="6">
        <f>TStock[[#This Row],[STOCK INITIAL]]+TStock[[#This Row],[ACHATS]]-TStock[[#This Row],[VENTES]]</f>
        <v>58</v>
      </c>
    </row>
    <row r="43" spans="1:9" x14ac:dyDescent="0.3">
      <c r="A43" s="27" t="str">
        <f>VLOOKUP(TStock[[#This Row],[NOM]],Tableau9[[#All],[VENTE]:[REFERENCE]],3)</f>
        <v>ART-042</v>
      </c>
      <c r="B43" s="4" t="s">
        <v>151</v>
      </c>
      <c r="C43" s="9">
        <f>VLOOKUP(TStock[[#This Row],[NOM]],Tableau9[[#All],[VENTE]:[MONTANT HT]],2)</f>
        <v>614.894736842106</v>
      </c>
      <c r="D43" s="9"/>
      <c r="F43" s="32">
        <v>35</v>
      </c>
      <c r="G43" s="6">
        <f>SUMIF(TAchats[CORRESPONDANCE VENTE],TStock[[#This Row],[NOM]],TAchats[QUANTITE])</f>
        <v>0</v>
      </c>
      <c r="H43" s="6">
        <f>SUMIF(TDetailVente[REF],TStock[[#This Row],[REFERENCE]],TDetailVente[Nb vente])</f>
        <v>0</v>
      </c>
      <c r="I43" s="6">
        <f>TStock[[#This Row],[STOCK INITIAL]]+TStock[[#This Row],[ACHATS]]-TStock[[#This Row],[VENTES]]</f>
        <v>35</v>
      </c>
    </row>
    <row r="44" spans="1:9" x14ac:dyDescent="0.3">
      <c r="A44" s="27" t="str">
        <f>VLOOKUP(TStock[[#This Row],[NOM]],Tableau10[[#All],[Désignation]:[REFERENCE]],2)</f>
        <v>COFF-001</v>
      </c>
      <c r="B44" s="2" t="s">
        <v>105</v>
      </c>
      <c r="C44" s="9">
        <f>VLOOKUP(TStock[[#This Row],[NOM]],Tableau9[[#All],[VENTE]:[MONTANT HT]],2)</f>
        <v>15</v>
      </c>
      <c r="D44" s="9">
        <f>VLOOKUP(TStock[[#This Row],[NOM]],Tableau10[#All],4)</f>
        <v>84</v>
      </c>
      <c r="F44" s="32">
        <v>10</v>
      </c>
      <c r="G44" s="6">
        <f>SUMIF(TAchats[CORRESPONDANCE VENTE],TStock[[#This Row],[NOM]],TAchats[QUANTITE])</f>
        <v>0</v>
      </c>
      <c r="H44" s="6">
        <f>SUMIF(TDetailVente[REF],TStock[[#This Row],[REFERENCE]],TDetailVente[Nb vente])</f>
        <v>0</v>
      </c>
      <c r="I44" s="6">
        <f>TStock[[#This Row],[STOCK INITIAL]]+TStock[[#This Row],[ACHATS]]-TStock[[#This Row],[VENTES]]</f>
        <v>10</v>
      </c>
    </row>
    <row r="45" spans="1:9" x14ac:dyDescent="0.3">
      <c r="A45" s="27" t="str">
        <f>VLOOKUP(TStock[[#This Row],[NOM]],Tableau10[[#All],[Désignation]:[REFERENCE]],2)</f>
        <v>COFF-002</v>
      </c>
      <c r="B45" s="2" t="s">
        <v>108</v>
      </c>
      <c r="C45" s="9">
        <f>VLOOKUP(TStock[[#This Row],[NOM]],Tableau9[[#All],[VENTE]:[MONTANT HT]],2)</f>
        <v>15</v>
      </c>
      <c r="D45" s="9">
        <f>VLOOKUP(TStock[[#This Row],[NOM]],Tableau10[#All],4)</f>
        <v>93</v>
      </c>
      <c r="F45" s="32">
        <v>20</v>
      </c>
      <c r="G45" s="6">
        <f>SUMIF(TAchats[CORRESPONDANCE VENTE],TStock[[#This Row],[NOM]],TAchats[QUANTITE])</f>
        <v>0</v>
      </c>
      <c r="H45" s="6">
        <f>SUMIF(TDetailVente[REF],TStock[[#This Row],[REFERENCE]],TDetailVente[Nb vente])</f>
        <v>0</v>
      </c>
      <c r="I45" s="6">
        <f>TStock[[#This Row],[STOCK INITIAL]]+TStock[[#This Row],[ACHATS]]-TStock[[#This Row],[VENTES]]</f>
        <v>20</v>
      </c>
    </row>
    <row r="46" spans="1:9" x14ac:dyDescent="0.3">
      <c r="A46" s="27" t="str">
        <f>VLOOKUP(TStock[[#This Row],[NOM]],Tableau10[[#All],[Désignation]:[REFERENCE]],2)</f>
        <v>COFF-003</v>
      </c>
      <c r="B46" s="2" t="s">
        <v>111</v>
      </c>
      <c r="C46" s="9">
        <f>VLOOKUP(TStock[[#This Row],[NOM]],Tableau9[[#All],[VENTE]:[MONTANT HT]],2)</f>
        <v>15</v>
      </c>
      <c r="D46" s="9">
        <f>VLOOKUP(TStock[[#This Row],[NOM]],Tableau10[#All],4)</f>
        <v>84</v>
      </c>
      <c r="F46" s="32">
        <v>30</v>
      </c>
      <c r="G46" s="6">
        <f>SUMIF(TAchats[CORRESPONDANCE VENTE],TStock[[#This Row],[NOM]],TAchats[QUANTITE])</f>
        <v>0</v>
      </c>
      <c r="H46" s="6">
        <f>SUMIF(TDetailVente[REF],TStock[[#This Row],[REFERENCE]],TDetailVente[Nb vente])</f>
        <v>0</v>
      </c>
      <c r="I46" s="6">
        <f>TStock[[#This Row],[STOCK INITIAL]]+TStock[[#This Row],[ACHATS]]-TStock[[#This Row],[VENTES]]</f>
        <v>30</v>
      </c>
    </row>
    <row r="47" spans="1:9" x14ac:dyDescent="0.3">
      <c r="A47" s="27" t="str">
        <f>VLOOKUP(TStock[[#This Row],[NOM]],Tableau10[[#All],[Désignation]:[REFERENCE]],2)</f>
        <v>COFF-004</v>
      </c>
      <c r="B47" s="2" t="s">
        <v>106</v>
      </c>
      <c r="C47" s="9">
        <f>VLOOKUP(TStock[[#This Row],[NOM]],Tableau9[[#All],[VENTE]:[MONTANT HT]],2)</f>
        <v>15</v>
      </c>
      <c r="D47" s="9">
        <f>VLOOKUP(TStock[[#This Row],[NOM]],Tableau10[#All],4)</f>
        <v>84</v>
      </c>
      <c r="F47" s="32">
        <v>15</v>
      </c>
      <c r="G47" s="6">
        <f>SUMIF(TAchats[CORRESPONDANCE VENTE],TStock[[#This Row],[NOM]],TAchats[QUANTITE])</f>
        <v>0</v>
      </c>
      <c r="H47" s="6">
        <f>SUMIF(TDetailVente[REF],TStock[[#This Row],[REFERENCE]],TDetailVente[Nb vente])</f>
        <v>0</v>
      </c>
      <c r="I47" s="6">
        <f>TStock[[#This Row],[STOCK INITIAL]]+TStock[[#This Row],[ACHATS]]-TStock[[#This Row],[VENTES]]</f>
        <v>15</v>
      </c>
    </row>
    <row r="48" spans="1:9" x14ac:dyDescent="0.3">
      <c r="A48" s="27" t="str">
        <f>VLOOKUP(TStock[[#This Row],[NOM]],Tableau10[[#All],[Désignation]:[REFERENCE]],2)</f>
        <v>COFF-005</v>
      </c>
      <c r="B48" s="2" t="s">
        <v>109</v>
      </c>
      <c r="C48" s="9">
        <f>VLOOKUP(TStock[[#This Row],[NOM]],Tableau9[[#All],[VENTE]:[MONTANT HT]],2)</f>
        <v>15</v>
      </c>
      <c r="D48" s="9">
        <f>VLOOKUP(TStock[[#This Row],[NOM]],Tableau10[#All],4)</f>
        <v>84</v>
      </c>
      <c r="F48" s="32">
        <v>25</v>
      </c>
      <c r="G48" s="6">
        <f>SUMIF(TAchats[CORRESPONDANCE VENTE],TStock[[#This Row],[NOM]],TAchats[QUANTITE])</f>
        <v>0</v>
      </c>
      <c r="H48" s="6">
        <f>SUMIF(TDetailVente[REF],TStock[[#This Row],[REFERENCE]],TDetailVente[Nb vente])</f>
        <v>0</v>
      </c>
      <c r="I48" s="6">
        <f>TStock[[#This Row],[STOCK INITIAL]]+TStock[[#This Row],[ACHATS]]-TStock[[#This Row],[VENTES]]</f>
        <v>25</v>
      </c>
    </row>
    <row r="49" spans="1:9" x14ac:dyDescent="0.3">
      <c r="A49" s="27" t="str">
        <f>VLOOKUP(TStock[[#This Row],[NOM]],Tableau10[[#All],[Désignation]:[REFERENCE]],2)</f>
        <v>COFF-006</v>
      </c>
      <c r="B49" s="2" t="s">
        <v>113</v>
      </c>
      <c r="C49" s="9">
        <f>VLOOKUP(TStock[[#This Row],[NOM]],Tableau9[[#All],[VENTE]:[MONTANT HT]],2)</f>
        <v>15</v>
      </c>
      <c r="D49" s="9">
        <f>VLOOKUP(TStock[[#This Row],[NOM]],Tableau10[#All],4)</f>
        <v>84</v>
      </c>
      <c r="F49" s="32">
        <v>36</v>
      </c>
      <c r="G49" s="6">
        <f>SUMIF(TAchats[CORRESPONDANCE VENTE],TStock[[#This Row],[NOM]],TAchats[QUANTITE])</f>
        <v>0</v>
      </c>
      <c r="H49" s="6">
        <f>SUMIF(TDetailVente[REF],TStock[[#This Row],[REFERENCE]],TDetailVente[Nb vente])</f>
        <v>0</v>
      </c>
      <c r="I49" s="6">
        <f>TStock[[#This Row],[STOCK INITIAL]]+TStock[[#This Row],[ACHATS]]-TStock[[#This Row],[VENTES]]</f>
        <v>36</v>
      </c>
    </row>
    <row r="50" spans="1:9" x14ac:dyDescent="0.3">
      <c r="A50" s="27" t="str">
        <f>VLOOKUP(TStock[[#This Row],[NOM]],Tableau10[[#All],[Désignation]:[REFERENCE]],2)</f>
        <v>COFF-007</v>
      </c>
      <c r="B50" s="2" t="s">
        <v>115</v>
      </c>
      <c r="C50" s="9">
        <f>VLOOKUP(TStock[[#This Row],[NOM]],Tableau9[[#All],[VENTE]:[MONTANT HT]],2)</f>
        <v>15</v>
      </c>
      <c r="D50" s="9">
        <f>VLOOKUP(TStock[[#This Row],[NOM]],Tableau10[#All],4)</f>
        <v>93</v>
      </c>
      <c r="F50" s="32">
        <v>47</v>
      </c>
      <c r="G50" s="6">
        <f>SUMIF(TAchats[CORRESPONDANCE VENTE],TStock[[#This Row],[NOM]],TAchats[QUANTITE])</f>
        <v>0</v>
      </c>
      <c r="H50" s="6">
        <f>SUMIF(TDetailVente[REF],TStock[[#This Row],[REFERENCE]],TDetailVente[Nb vente])</f>
        <v>0</v>
      </c>
      <c r="I50" s="6">
        <f>TStock[[#This Row],[STOCK INITIAL]]+TStock[[#This Row],[ACHATS]]-TStock[[#This Row],[VENTES]]</f>
        <v>47</v>
      </c>
    </row>
    <row r="51" spans="1:9" x14ac:dyDescent="0.3">
      <c r="A51" s="27" t="str">
        <f>VLOOKUP(TStock[[#This Row],[NOM]],Tableau10[[#All],[Désignation]:[REFERENCE]],2)</f>
        <v>COFF-008</v>
      </c>
      <c r="B51" s="2" t="s">
        <v>112</v>
      </c>
      <c r="C51" s="9">
        <f>VLOOKUP(TStock[[#This Row],[NOM]],Tableau9[[#All],[VENTE]:[MONTANT HT]],2)</f>
        <v>15</v>
      </c>
      <c r="D51" s="9">
        <f>VLOOKUP(TStock[[#This Row],[NOM]],Tableau10[#All],4)</f>
        <v>84</v>
      </c>
      <c r="F51" s="32">
        <v>58</v>
      </c>
      <c r="G51" s="6">
        <f>SUMIF(TAchats[CORRESPONDANCE VENTE],TStock[[#This Row],[NOM]],TAchats[QUANTITE])</f>
        <v>0</v>
      </c>
      <c r="H51" s="6">
        <f>SUMIF(TDetailVente[REF],TStock[[#This Row],[REFERENCE]],TDetailVente[Nb vente])</f>
        <v>0</v>
      </c>
      <c r="I51" s="6">
        <f>TStock[[#This Row],[STOCK INITIAL]]+TStock[[#This Row],[ACHATS]]-TStock[[#This Row],[VENTES]]</f>
        <v>58</v>
      </c>
    </row>
    <row r="52" spans="1:9" x14ac:dyDescent="0.3">
      <c r="A52" s="27" t="str">
        <f>VLOOKUP(TStock[[#This Row],[NOM]],Tableau10[[#All],[Désignation]:[REFERENCE]],2)</f>
        <v>COFF-009</v>
      </c>
      <c r="B52" s="2" t="s">
        <v>117</v>
      </c>
      <c r="C52" s="9">
        <f>VLOOKUP(TStock[[#This Row],[NOM]],Tableau9[[#All],[VENTE]:[MONTANT HT]],2)</f>
        <v>15</v>
      </c>
      <c r="D52" s="9">
        <f>VLOOKUP(TStock[[#This Row],[NOM]],Tableau10[#All],4)</f>
        <v>84</v>
      </c>
      <c r="F52" s="32">
        <v>69</v>
      </c>
      <c r="G52" s="6">
        <f>SUMIF(TAchats[CORRESPONDANCE VENTE],TStock[[#This Row],[NOM]],TAchats[QUANTITE])</f>
        <v>0</v>
      </c>
      <c r="H52" s="6">
        <f>SUMIF(TDetailVente[REF],TStock[[#This Row],[REFERENCE]],TDetailVente[Nb vente])</f>
        <v>0</v>
      </c>
      <c r="I52" s="6">
        <f>TStock[[#This Row],[STOCK INITIAL]]+TStock[[#This Row],[ACHATS]]-TStock[[#This Row],[VENTES]]</f>
        <v>69</v>
      </c>
    </row>
    <row r="53" spans="1:9" x14ac:dyDescent="0.3">
      <c r="A53" s="27" t="str">
        <f>VLOOKUP(TStock[[#This Row],[NOM]],Tableau10[[#All],[Désignation]:[REFERENCE]],2)</f>
        <v>COFF-010</v>
      </c>
      <c r="B53" s="2" t="s">
        <v>118</v>
      </c>
      <c r="C53" s="9">
        <f>VLOOKUP(TStock[[#This Row],[NOM]],Tableau9[[#All],[VENTE]:[MONTANT HT]],2)</f>
        <v>15</v>
      </c>
      <c r="D53" s="9">
        <f>VLOOKUP(TStock[[#This Row],[NOM]],Tableau10[#All],4)</f>
        <v>93</v>
      </c>
      <c r="F53" s="32">
        <v>14</v>
      </c>
      <c r="G53" s="6">
        <f>SUMIF(TAchats[CORRESPONDANCE VENTE],TStock[[#This Row],[NOM]],TAchats[QUANTITE])</f>
        <v>0</v>
      </c>
      <c r="H53" s="6">
        <f>SUMIF(TDetailVente[REF],TStock[[#This Row],[REFERENCE]],TDetailVente[Nb vente])</f>
        <v>0</v>
      </c>
      <c r="I53" s="6">
        <f>TStock[[#This Row],[STOCK INITIAL]]+TStock[[#This Row],[ACHATS]]-TStock[[#This Row],[VENTES]]</f>
        <v>14</v>
      </c>
    </row>
    <row r="54" spans="1:9" x14ac:dyDescent="0.3">
      <c r="A54" s="27" t="str">
        <f>VLOOKUP(TStock[[#This Row],[NOM]],Tableau10[[#All],[Désignation]:[REFERENCE]],2)</f>
        <v>COFF-011</v>
      </c>
      <c r="B54" s="2" t="s">
        <v>120</v>
      </c>
      <c r="C54" s="9">
        <f>VLOOKUP(TStock[[#This Row],[NOM]],Tableau9[[#All],[VENTE]:[MONTANT HT]],2)</f>
        <v>15</v>
      </c>
      <c r="D54" s="9">
        <f>VLOOKUP(TStock[[#This Row],[NOM]],Tableau10[#All],4)</f>
        <v>93</v>
      </c>
      <c r="F54" s="32">
        <v>12</v>
      </c>
      <c r="G54" s="6">
        <f>SUMIF(TAchats[CORRESPONDANCE VENTE],TStock[[#This Row],[NOM]],TAchats[QUANTITE])</f>
        <v>0</v>
      </c>
      <c r="H54" s="6">
        <f>SUMIF(TDetailVente[REF],TStock[[#This Row],[REFERENCE]],TDetailVente[Nb vente])</f>
        <v>0</v>
      </c>
      <c r="I54" s="6">
        <f>TStock[[#This Row],[STOCK INITIAL]]+TStock[[#This Row],[ACHATS]]-TStock[[#This Row],[VENTES]]</f>
        <v>12</v>
      </c>
    </row>
    <row r="55" spans="1:9" x14ac:dyDescent="0.3">
      <c r="A55" s="27" t="str">
        <f>VLOOKUP(TStock[[#This Row],[NOM]],Tableau10[[#All],[Désignation]:[REFERENCE]],2)</f>
        <v>COFF-012</v>
      </c>
      <c r="B55" s="2" t="s">
        <v>121</v>
      </c>
      <c r="C55" s="9">
        <f>VLOOKUP(TStock[[#This Row],[NOM]],Tableau9[[#All],[VENTE]:[MONTANT HT]],2)</f>
        <v>15</v>
      </c>
      <c r="D55" s="9">
        <f>VLOOKUP(TStock[[#This Row],[NOM]],Tableau10[#All],4)</f>
        <v>99</v>
      </c>
      <c r="F55" s="32">
        <v>32</v>
      </c>
      <c r="G55" s="6">
        <f>SUMIF(TAchats[CORRESPONDANCE VENTE],TStock[[#This Row],[NOM]],TAchats[QUANTITE])</f>
        <v>0</v>
      </c>
      <c r="H55" s="6">
        <f>SUMIF(TDetailVente[REF],TStock[[#This Row],[REFERENCE]],TDetailVente[Nb vente])</f>
        <v>0</v>
      </c>
      <c r="I55" s="6">
        <f>TStock[[#This Row],[STOCK INITIAL]]+TStock[[#This Row],[ACHATS]]-TStock[[#This Row],[VENTES]]</f>
        <v>32</v>
      </c>
    </row>
    <row r="56" spans="1:9" x14ac:dyDescent="0.3">
      <c r="A56" s="27" t="str">
        <f>VLOOKUP(TStock[[#This Row],[NOM]],Tableau10[[#All],[Désignation]:[REFERENCE]],2)</f>
        <v>COFF-013</v>
      </c>
      <c r="B56" s="2" t="s">
        <v>114</v>
      </c>
      <c r="C56" s="9">
        <f>VLOOKUP(TStock[[#This Row],[NOM]],Tableau9[[#All],[VENTE]:[MONTANT HT]],2)</f>
        <v>15</v>
      </c>
      <c r="D56" s="9">
        <f>VLOOKUP(TStock[[#This Row],[NOM]],Tableau10[#All],4)</f>
        <v>84</v>
      </c>
      <c r="F56" s="32">
        <v>65</v>
      </c>
      <c r="G56" s="6">
        <f>SUMIF(TAchats[CORRESPONDANCE VENTE],TStock[[#This Row],[NOM]],TAchats[QUANTITE])</f>
        <v>0</v>
      </c>
      <c r="H56" s="6">
        <f>SUMIF(TDetailVente[REF],TStock[[#This Row],[REFERENCE]],TDetailVente[Nb vente])</f>
        <v>0</v>
      </c>
      <c r="I56" s="6">
        <f>TStock[[#This Row],[STOCK INITIAL]]+TStock[[#This Row],[ACHATS]]-TStock[[#This Row],[VENTES]]</f>
        <v>65</v>
      </c>
    </row>
    <row r="57" spans="1:9" x14ac:dyDescent="0.3">
      <c r="A57" s="27" t="str">
        <f>VLOOKUP(TStock[[#This Row],[NOM]],Tableau10[[#All],[Désignation]:[REFERENCE]],2)</f>
        <v>COFF-014</v>
      </c>
      <c r="B57" s="2" t="s">
        <v>107</v>
      </c>
      <c r="C57" s="9">
        <f>VLOOKUP(TStock[[#This Row],[NOM]],Tableau9[[#All],[VENTE]:[MONTANT HT]],2)</f>
        <v>15</v>
      </c>
      <c r="D57" s="9">
        <f>VLOOKUP(TStock[[#This Row],[NOM]],Tableau10[#All],4)</f>
        <v>90</v>
      </c>
      <c r="F57" s="32">
        <v>98</v>
      </c>
      <c r="G57" s="6">
        <f>SUMIF(TAchats[CORRESPONDANCE VENTE],TStock[[#This Row],[NOM]],TAchats[QUANTITE])</f>
        <v>0</v>
      </c>
      <c r="H57" s="6">
        <f>SUMIF(TDetailVente[REF],TStock[[#This Row],[REFERENCE]],TDetailVente[Nb vente])</f>
        <v>0</v>
      </c>
      <c r="I57" s="6">
        <f>TStock[[#This Row],[STOCK INITIAL]]+TStock[[#This Row],[ACHATS]]-TStock[[#This Row],[VENTES]]</f>
        <v>98</v>
      </c>
    </row>
    <row r="58" spans="1:9" x14ac:dyDescent="0.3">
      <c r="A58" s="27" t="str">
        <f>VLOOKUP(TStock[[#This Row],[NOM]],Tableau10[[#All],[Désignation]:[REFERENCE]],2)</f>
        <v>COFF-015</v>
      </c>
      <c r="B58" s="2" t="s">
        <v>122</v>
      </c>
      <c r="C58" s="9">
        <f>VLOOKUP(TStock[[#This Row],[NOM]],Tableau9[[#All],[VENTE]:[MONTANT HT]],2)</f>
        <v>15</v>
      </c>
      <c r="D58" s="9">
        <f>VLOOKUP(TStock[[#This Row],[NOM]],Tableau10[#All],4)</f>
        <v>95</v>
      </c>
      <c r="F58" s="32">
        <v>35</v>
      </c>
      <c r="G58" s="6">
        <f>SUMIF(TAchats[CORRESPONDANCE VENTE],TStock[[#This Row],[NOM]],TAchats[QUANTITE])</f>
        <v>0</v>
      </c>
      <c r="H58" s="6">
        <f>SUMIF(TDetailVente[REF],TStock[[#This Row],[REFERENCE]],TDetailVente[Nb vente])</f>
        <v>0</v>
      </c>
      <c r="I58" s="6">
        <f>TStock[[#This Row],[STOCK INITIAL]]+TStock[[#This Row],[ACHATS]]-TStock[[#This Row],[VENTES]]</f>
        <v>35</v>
      </c>
    </row>
    <row r="59" spans="1:9" x14ac:dyDescent="0.3">
      <c r="A59" s="27" t="str">
        <f>VLOOKUP(TStock[[#This Row],[NOM]],Tableau10[[#All],[Désignation]:[REFERENCE]],2)</f>
        <v>COFF-016</v>
      </c>
      <c r="B59" s="2" t="s">
        <v>123</v>
      </c>
      <c r="C59" s="9">
        <f>VLOOKUP(TStock[[#This Row],[NOM]],Tableau9[[#All],[VENTE]:[MONTANT HT]],2)</f>
        <v>15</v>
      </c>
      <c r="D59" s="9">
        <f>VLOOKUP(TStock[[#This Row],[NOM]],Tableau10[#All],4)</f>
        <v>99</v>
      </c>
      <c r="F59" s="32">
        <v>15</v>
      </c>
      <c r="G59" s="6">
        <f>SUMIF(TAchats[CORRESPONDANCE VENTE],TStock[[#This Row],[NOM]],TAchats[QUANTITE])</f>
        <v>0</v>
      </c>
      <c r="H59" s="6">
        <f>SUMIF(TDetailVente[REF],TStock[[#This Row],[REFERENCE]],TDetailVente[Nb vente])</f>
        <v>0</v>
      </c>
      <c r="I59" s="6">
        <f>TStock[[#This Row],[STOCK INITIAL]]+TStock[[#This Row],[ACHATS]]-TStock[[#This Row],[VENTES]]</f>
        <v>15</v>
      </c>
    </row>
    <row r="60" spans="1:9" x14ac:dyDescent="0.3">
      <c r="A60" s="27" t="str">
        <f>VLOOKUP(TStock[[#This Row],[NOM]],Tableau10[[#All],[Désignation]:[REFERENCE]],2)</f>
        <v>COFF-017</v>
      </c>
      <c r="B60" s="2" t="s">
        <v>124</v>
      </c>
      <c r="C60" s="9">
        <f>VLOOKUP(TStock[[#This Row],[NOM]],Tableau9[[#All],[VENTE]:[MONTANT HT]],2)</f>
        <v>15</v>
      </c>
      <c r="D60" s="9">
        <f>VLOOKUP(TStock[[#This Row],[NOM]],Tableau10[#All],4)</f>
        <v>95</v>
      </c>
      <c r="F60" s="32">
        <v>95</v>
      </c>
      <c r="G60" s="6">
        <f>SUMIF(TAchats[CORRESPONDANCE VENTE],TStock[[#This Row],[NOM]],TAchats[QUANTITE])</f>
        <v>0</v>
      </c>
      <c r="H60" s="6">
        <f>SUMIF(TDetailVente[REF],TStock[[#This Row],[REFERENCE]],TDetailVente[Nb vente])</f>
        <v>0</v>
      </c>
      <c r="I60" s="6">
        <f>TStock[[#This Row],[STOCK INITIAL]]+TStock[[#This Row],[ACHATS]]-TStock[[#This Row],[VENTES]]</f>
        <v>95</v>
      </c>
    </row>
    <row r="61" spans="1:9" x14ac:dyDescent="0.3">
      <c r="A61" s="27" t="str">
        <f>VLOOKUP(TStock[[#This Row],[NOM]],Tableau10[[#All],[Désignation]:[REFERENCE]],2)</f>
        <v>COFF-018</v>
      </c>
      <c r="B61" s="2" t="s">
        <v>125</v>
      </c>
      <c r="C61" s="9">
        <f>VLOOKUP(TStock[[#This Row],[NOM]],Tableau9[[#All],[VENTE]:[MONTANT HT]],2)</f>
        <v>15</v>
      </c>
      <c r="D61" s="9">
        <f>VLOOKUP(TStock[[#This Row],[NOM]],Tableau10[#All],4)</f>
        <v>84</v>
      </c>
      <c r="F61" s="32">
        <v>75</v>
      </c>
      <c r="G61" s="6">
        <f>SUMIF(TAchats[CORRESPONDANCE VENTE],TStock[[#This Row],[NOM]],TAchats[QUANTITE])</f>
        <v>0</v>
      </c>
      <c r="H61" s="6">
        <f>SUMIF(TDetailVente[REF],TStock[[#This Row],[REFERENCE]],TDetailVente[Nb vente])</f>
        <v>0</v>
      </c>
      <c r="I61" s="6">
        <f>TStock[[#This Row],[STOCK INITIAL]]+TStock[[#This Row],[ACHATS]]-TStock[[#This Row],[VENTES]]</f>
        <v>75</v>
      </c>
    </row>
    <row r="62" spans="1:9" x14ac:dyDescent="0.3">
      <c r="A62" s="27" t="str">
        <f>VLOOKUP(TStock[[#This Row],[NOM]],Tableau10[[#All],[Désignation]:[REFERENCE]],2)</f>
        <v>COFF-019</v>
      </c>
      <c r="B62" s="2" t="s">
        <v>126</v>
      </c>
      <c r="C62" s="9">
        <f>VLOOKUP(TStock[[#This Row],[NOM]],Tableau9[[#All],[VENTE]:[MONTANT HT]],2)</f>
        <v>15</v>
      </c>
      <c r="D62" s="9">
        <f>VLOOKUP(TStock[[#This Row],[NOM]],Tableau10[#All],4)</f>
        <v>93</v>
      </c>
      <c r="F62" s="32">
        <v>14</v>
      </c>
      <c r="G62" s="6">
        <f>SUMIF(TAchats[CORRESPONDANCE VENTE],TStock[[#This Row],[NOM]],TAchats[QUANTITE])</f>
        <v>0</v>
      </c>
      <c r="H62" s="6">
        <f>SUMIF(TDetailVente[REF],TStock[[#This Row],[REFERENCE]],TDetailVente[Nb vente])</f>
        <v>0</v>
      </c>
      <c r="I62" s="6">
        <f>TStock[[#This Row],[STOCK INITIAL]]+TStock[[#This Row],[ACHATS]]-TStock[[#This Row],[VENTES]]</f>
        <v>14</v>
      </c>
    </row>
    <row r="63" spans="1:9" x14ac:dyDescent="0.3">
      <c r="A63" s="27" t="str">
        <f>VLOOKUP(TStock[[#This Row],[NOM]],Tableau10[[#All],[Désignation]:[REFERENCE]],2)</f>
        <v>COFF-020</v>
      </c>
      <c r="B63" s="2" t="s">
        <v>110</v>
      </c>
      <c r="C63" s="9">
        <f>VLOOKUP(TStock[[#This Row],[NOM]],Tableau9[[#All],[VENTE]:[MONTANT HT]],2)</f>
        <v>15</v>
      </c>
      <c r="D63" s="9">
        <f>VLOOKUP(TStock[[#This Row],[NOM]],Tableau10[#All],4)</f>
        <v>85</v>
      </c>
      <c r="F63" s="32">
        <v>25</v>
      </c>
      <c r="G63" s="6">
        <f>SUMIF(TAchats[CORRESPONDANCE VENTE],TStock[[#This Row],[NOM]],TAchats[QUANTITE])</f>
        <v>0</v>
      </c>
      <c r="H63" s="6">
        <f>SUMIF(TDetailVente[REF],TStock[[#This Row],[REFERENCE]],TDetailVente[Nb vente])</f>
        <v>0</v>
      </c>
      <c r="I63" s="6">
        <f>TStock[[#This Row],[STOCK INITIAL]]+TStock[[#This Row],[ACHATS]]-TStock[[#This Row],[VENTES]]</f>
        <v>25</v>
      </c>
    </row>
    <row r="64" spans="1:9" x14ac:dyDescent="0.3">
      <c r="A64" s="27" t="str">
        <f>VLOOKUP(TStock[[#This Row],[NOM]],Tableau10[[#All],[Désignation]:[REFERENCE]],2)</f>
        <v>COFF-021</v>
      </c>
      <c r="B64" s="2" t="s">
        <v>116</v>
      </c>
      <c r="C64" s="9">
        <f>VLOOKUP(TStock[[#This Row],[NOM]],Tableau9[[#All],[VENTE]:[MONTANT HT]],2)</f>
        <v>15</v>
      </c>
      <c r="D64" s="9">
        <f>VLOOKUP(TStock[[#This Row],[NOM]],Tableau10[#All],4)</f>
        <v>84</v>
      </c>
      <c r="F64" s="32">
        <v>25</v>
      </c>
      <c r="G64" s="6">
        <f>SUMIF(TAchats[CORRESPONDANCE VENTE],TStock[[#This Row],[NOM]],TAchats[QUANTITE])</f>
        <v>0</v>
      </c>
      <c r="H64" s="6">
        <f>SUMIF(TDetailVente[REF],TStock[[#This Row],[REFERENCE]],TDetailVente[Nb vente])</f>
        <v>0</v>
      </c>
      <c r="I64" s="6">
        <f>TStock[[#This Row],[STOCK INITIAL]]+TStock[[#This Row],[ACHATS]]-TStock[[#This Row],[VENTES]]</f>
        <v>25</v>
      </c>
    </row>
    <row r="65" spans="1:9" x14ac:dyDescent="0.3">
      <c r="A65" s="27" t="str">
        <f>VLOOKUP(TStock[[#This Row],[NOM]],Tableau10[[#All],[Désignation]:[REFERENCE]],2)</f>
        <v>COFF-022</v>
      </c>
      <c r="B65" s="2" t="s">
        <v>127</v>
      </c>
      <c r="C65" s="9">
        <f>VLOOKUP(TStock[[#This Row],[NOM]],Tableau9[[#All],[VENTE]:[MONTANT HT]],2)</f>
        <v>15</v>
      </c>
      <c r="D65" s="9">
        <f>VLOOKUP(TStock[[#This Row],[NOM]],Tableau10[#All],4)</f>
        <v>99</v>
      </c>
      <c r="F65" s="32">
        <v>12</v>
      </c>
      <c r="G65" s="6">
        <f>SUMIF(TAchats[CORRESPONDANCE VENTE],TStock[[#This Row],[NOM]],TAchats[QUANTITE])</f>
        <v>0</v>
      </c>
      <c r="H65" s="6">
        <f>SUMIF(TDetailVente[REF],TStock[[#This Row],[REFERENCE]],TDetailVente[Nb vente])</f>
        <v>0</v>
      </c>
      <c r="I65" s="6">
        <f>TStock[[#This Row],[STOCK INITIAL]]+TStock[[#This Row],[ACHATS]]-TStock[[#This Row],[VENTES]]</f>
        <v>12</v>
      </c>
    </row>
    <row r="66" spans="1:9" x14ac:dyDescent="0.3">
      <c r="A66" s="27" t="str">
        <f>VLOOKUP(TStock[[#This Row],[NOM]],Tableau10[[#All],[Désignation]:[REFERENCE]],2)</f>
        <v>COFF-023</v>
      </c>
      <c r="B66" s="2" t="s">
        <v>128</v>
      </c>
      <c r="C66" s="9">
        <f>VLOOKUP(TStock[[#This Row],[NOM]],Tableau9[[#All],[VENTE]:[MONTANT HT]],2)</f>
        <v>15</v>
      </c>
      <c r="D66" s="9">
        <f>VLOOKUP(TStock[[#This Row],[NOM]],Tableau10[#All],4)</f>
        <v>93</v>
      </c>
      <c r="F66" s="32">
        <v>6</v>
      </c>
      <c r="G66" s="6">
        <f>SUMIF(TAchats[CORRESPONDANCE VENTE],TStock[[#This Row],[NOM]],TAchats[QUANTITE])</f>
        <v>0</v>
      </c>
      <c r="H66" s="6">
        <f>SUMIF(TDetailVente[REF],TStock[[#This Row],[REFERENCE]],TDetailVente[Nb vente])</f>
        <v>0</v>
      </c>
      <c r="I66" s="6">
        <f>TStock[[#This Row],[STOCK INITIAL]]+TStock[[#This Row],[ACHATS]]-TStock[[#This Row],[VENTES]]</f>
        <v>6</v>
      </c>
    </row>
    <row r="67" spans="1:9" x14ac:dyDescent="0.3">
      <c r="A67" s="27" t="str">
        <f>VLOOKUP(TStock[[#This Row],[NOM]],Tableau10[[#All],[Désignation]:[REFERENCE]],2)</f>
        <v>COFF-024</v>
      </c>
      <c r="B67" s="2" t="s">
        <v>129</v>
      </c>
      <c r="C67" s="9">
        <f>VLOOKUP(TStock[[#This Row],[NOM]],Tableau9[[#All],[VENTE]:[MONTANT HT]],2)</f>
        <v>15</v>
      </c>
      <c r="D67" s="9">
        <f>VLOOKUP(TStock[[#This Row],[NOM]],Tableau10[#All],4)</f>
        <v>99</v>
      </c>
      <c r="F67" s="32">
        <v>15</v>
      </c>
      <c r="G67" s="6">
        <f>SUMIF(TAchats[CORRESPONDANCE VENTE],TStock[[#This Row],[NOM]],TAchats[QUANTITE])</f>
        <v>0</v>
      </c>
      <c r="H67" s="6">
        <f>SUMIF(TDetailVente[REF],TStock[[#This Row],[REFERENCE]],TDetailVente[Nb vente])</f>
        <v>0</v>
      </c>
      <c r="I67" s="6">
        <f>TStock[[#This Row],[STOCK INITIAL]]+TStock[[#This Row],[ACHATS]]-TStock[[#This Row],[VENTES]]</f>
        <v>15</v>
      </c>
    </row>
    <row r="68" spans="1:9" x14ac:dyDescent="0.3">
      <c r="A68" s="27" t="str">
        <f>VLOOKUP(TStock[[#This Row],[NOM]],Tableau10[[#All],[Désignation]:[REFERENCE]],2)</f>
        <v>COFF-025</v>
      </c>
      <c r="B68" s="2" t="s">
        <v>130</v>
      </c>
      <c r="C68" s="9">
        <f>VLOOKUP(TStock[[#This Row],[NOM]],Tableau9[[#All],[VENTE]:[MONTANT HT]],2)</f>
        <v>15</v>
      </c>
      <c r="D68" s="9">
        <f>VLOOKUP(TStock[[#This Row],[NOM]],Tableau10[#All],4)</f>
        <v>84</v>
      </c>
      <c r="F68" s="32">
        <v>47</v>
      </c>
      <c r="G68" s="6">
        <f>SUMIF(TAchats[CORRESPONDANCE VENTE],TStock[[#This Row],[NOM]],TAchats[QUANTITE])</f>
        <v>0</v>
      </c>
      <c r="H68" s="6">
        <f>SUMIF(TDetailVente[REF],TStock[[#This Row],[REFERENCE]],TDetailVente[Nb vente])</f>
        <v>0</v>
      </c>
      <c r="I68" s="6">
        <f>TStock[[#This Row],[STOCK INITIAL]]+TStock[[#This Row],[ACHATS]]-TStock[[#This Row],[VENTES]]</f>
        <v>47</v>
      </c>
    </row>
    <row r="69" spans="1:9" x14ac:dyDescent="0.3">
      <c r="A69" s="27" t="str">
        <f>VLOOKUP(TStock[[#This Row],[NOM]],Tableau10[[#All],[Désignation]:[REFERENCE]],2)</f>
        <v>COFF-026</v>
      </c>
      <c r="B69" s="2" t="s">
        <v>131</v>
      </c>
      <c r="C69" s="9">
        <f>VLOOKUP(TStock[[#This Row],[NOM]],Tableau9[[#All],[VENTE]:[MONTANT HT]],2)</f>
        <v>15</v>
      </c>
      <c r="D69" s="9">
        <f>VLOOKUP(TStock[[#This Row],[NOM]],Tableau10[#All],4)</f>
        <v>84</v>
      </c>
      <c r="F69" s="32">
        <v>21</v>
      </c>
      <c r="G69" s="6">
        <f>SUMIF(TAchats[CORRESPONDANCE VENTE],TStock[[#This Row],[NOM]],TAchats[QUANTITE])</f>
        <v>0</v>
      </c>
      <c r="H69" s="6">
        <f>SUMIF(TDetailVente[REF],TStock[[#This Row],[REFERENCE]],TDetailVente[Nb vente])</f>
        <v>0</v>
      </c>
      <c r="I69" s="6">
        <f>TStock[[#This Row],[STOCK INITIAL]]+TStock[[#This Row],[ACHATS]]-TStock[[#This Row],[VENTES]]</f>
        <v>21</v>
      </c>
    </row>
    <row r="70" spans="1:9" x14ac:dyDescent="0.3">
      <c r="A70" s="27" t="str">
        <f>VLOOKUP(TStock[[#This Row],[NOM]],Tableau10[[#All],[Désignation]:[REFERENCE]],2)</f>
        <v>COFF-027</v>
      </c>
      <c r="B70" s="2" t="s">
        <v>132</v>
      </c>
      <c r="C70" s="9">
        <f>VLOOKUP(TStock[[#This Row],[NOM]],Tableau9[[#All],[VENTE]:[MONTANT HT]],2)</f>
        <v>15</v>
      </c>
      <c r="D70" s="9">
        <f>VLOOKUP(TStock[[#This Row],[NOM]],Tableau10[#All],4)</f>
        <v>93</v>
      </c>
      <c r="F70" s="32">
        <v>23</v>
      </c>
      <c r="G70" s="6">
        <f>SUMIF(TAchats[CORRESPONDANCE VENTE],TStock[[#This Row],[NOM]],TAchats[QUANTITE])</f>
        <v>0</v>
      </c>
      <c r="H70" s="6">
        <f>SUMIF(TDetailVente[REF],TStock[[#This Row],[REFERENCE]],TDetailVente[Nb vente])</f>
        <v>0</v>
      </c>
      <c r="I70" s="6">
        <f>TStock[[#This Row],[STOCK INITIAL]]+TStock[[#This Row],[ACHATS]]-TStock[[#This Row],[VENTES]]</f>
        <v>23</v>
      </c>
    </row>
    <row r="71" spans="1:9" x14ac:dyDescent="0.3">
      <c r="A71" s="27" t="str">
        <f>VLOOKUP(TStock[[#This Row],[NOM]],Tableau10[[#All],[Désignation]:[REFERENCE]],2)</f>
        <v>COFF-028</v>
      </c>
      <c r="B71" s="2" t="s">
        <v>22</v>
      </c>
      <c r="C71" s="9">
        <f>VLOOKUP(TStock[[#This Row],[NOM]],Tableau9[[#All],[VENTE]:[MONTANT HT]],2)</f>
        <v>15</v>
      </c>
      <c r="D71" s="9">
        <f>VLOOKUP(TStock[[#This Row],[NOM]],Tableau10[#All],4)</f>
        <v>95</v>
      </c>
      <c r="F71" s="32">
        <v>28</v>
      </c>
      <c r="G71" s="6">
        <f>SUMIF(TAchats[CORRESPONDANCE VENTE],TStock[[#This Row],[NOM]],TAchats[QUANTITE])</f>
        <v>0</v>
      </c>
      <c r="H71" s="6">
        <f>SUMIF(TDetailVente[REF],TStock[[#This Row],[REFERENCE]],TDetailVente[Nb vente])</f>
        <v>0</v>
      </c>
      <c r="I71" s="6">
        <f>TStock[[#This Row],[STOCK INITIAL]]+TStock[[#This Row],[ACHATS]]-TStock[[#This Row],[VENTES]]</f>
        <v>28</v>
      </c>
    </row>
    <row r="72" spans="1:9" x14ac:dyDescent="0.3">
      <c r="A72" s="27" t="str">
        <f>VLOOKUP(TStock[[#This Row],[NOM]],Tableau10[[#All],[Désignation]:[REFERENCE]],2)</f>
        <v>COFF-029</v>
      </c>
      <c r="B72" s="2" t="s">
        <v>133</v>
      </c>
      <c r="C72" s="9">
        <f>VLOOKUP(TStock[[#This Row],[NOM]],Tableau9[[#All],[VENTE]:[MONTANT HT]],2)</f>
        <v>15</v>
      </c>
      <c r="D72" s="9">
        <f>VLOOKUP(TStock[[#This Row],[NOM]],Tableau10[#All],4)</f>
        <v>93</v>
      </c>
      <c r="F72" s="32">
        <v>26</v>
      </c>
      <c r="G72" s="6">
        <f>SUMIF(TAchats[CORRESPONDANCE VENTE],TStock[[#This Row],[NOM]],TAchats[QUANTITE])</f>
        <v>0</v>
      </c>
      <c r="H72" s="6">
        <f>SUMIF(TDetailVente[REF],TStock[[#This Row],[REFERENCE]],TDetailVente[Nb vente])</f>
        <v>0</v>
      </c>
      <c r="I72" s="6">
        <f>TStock[[#This Row],[STOCK INITIAL]]+TStock[[#This Row],[ACHATS]]-TStock[[#This Row],[VENTES]]</f>
        <v>26</v>
      </c>
    </row>
    <row r="73" spans="1:9" x14ac:dyDescent="0.3">
      <c r="A73" s="27" t="str">
        <f>VLOOKUP(TStock[[#This Row],[NOM]],Tableau10[[#All],[Désignation]:[REFERENCE]],2)</f>
        <v>COFF-030</v>
      </c>
      <c r="B73" s="2" t="s">
        <v>119</v>
      </c>
      <c r="C73" s="9">
        <f>VLOOKUP(TStock[[#This Row],[NOM]],Tableau9[[#All],[VENTE]:[MONTANT HT]],2)</f>
        <v>15</v>
      </c>
      <c r="D73" s="9">
        <f>VLOOKUP(TStock[[#This Row],[NOM]],Tableau10[#All],4)</f>
        <v>84</v>
      </c>
      <c r="F73" s="32">
        <v>48</v>
      </c>
      <c r="G73" s="6">
        <f>SUMIF(TAchats[CORRESPONDANCE VENTE],TStock[[#This Row],[NOM]],TAchats[QUANTITE])</f>
        <v>0</v>
      </c>
      <c r="H73" s="6">
        <f>SUMIF(TDetailVente[REF],TStock[[#This Row],[REFERENCE]],TDetailVente[Nb vente])</f>
        <v>0</v>
      </c>
      <c r="I73" s="6">
        <f>TStock[[#This Row],[STOCK INITIAL]]+TStock[[#This Row],[ACHATS]]-TStock[[#This Row],[VENTES]]</f>
        <v>48</v>
      </c>
    </row>
    <row r="74" spans="1:9" x14ac:dyDescent="0.3">
      <c r="A74" s="27" t="str">
        <f>VLOOKUP(TStock[[#This Row],[NOM]],Tableau10[[#All],[Désignation]:[REFERENCE]],2)</f>
        <v>COFF-031</v>
      </c>
      <c r="B74" s="2" t="s">
        <v>134</v>
      </c>
      <c r="C74" s="9">
        <f>VLOOKUP(TStock[[#This Row],[NOM]],Tableau9[[#All],[VENTE]:[MONTANT HT]],2)</f>
        <v>15</v>
      </c>
      <c r="D74" s="9">
        <f>VLOOKUP(TStock[[#This Row],[NOM]],Tableau10[#All],4)</f>
        <v>93</v>
      </c>
      <c r="F74" s="32">
        <v>36</v>
      </c>
      <c r="G74" s="6">
        <f>SUMIF(TAchats[CORRESPONDANCE VENTE],TStock[[#This Row],[NOM]],TAchats[QUANTITE])</f>
        <v>0</v>
      </c>
      <c r="H74" s="6">
        <f>SUMIF(TDetailVente[REF],TStock[[#This Row],[REFERENCE]],TDetailVente[Nb vente])</f>
        <v>0</v>
      </c>
      <c r="I74" s="6">
        <f>TStock[[#This Row],[STOCK INITIAL]]+TStock[[#This Row],[ACHATS]]-TStock[[#This Row],[VENTES]]</f>
        <v>36</v>
      </c>
    </row>
    <row r="75" spans="1:9" x14ac:dyDescent="0.3">
      <c r="A75" s="27" t="str">
        <f>VLOOKUP(TStock[[#This Row],[NOM]],Tableau10[[#All],[Désignation]:[REFERENCE]],2)</f>
        <v>COFF-032</v>
      </c>
      <c r="B75" s="2" t="s">
        <v>135</v>
      </c>
      <c r="C75" s="9">
        <f>VLOOKUP(TStock[[#This Row],[NOM]],Tableau9[[#All],[VENTE]:[MONTANT HT]],2)</f>
        <v>15</v>
      </c>
      <c r="D75" s="9">
        <f>VLOOKUP(TStock[[#This Row],[NOM]],Tableau10[#All],4)</f>
        <v>84</v>
      </c>
      <c r="F75" s="32">
        <v>36</v>
      </c>
      <c r="G75" s="6">
        <f>SUMIF(TAchats[CORRESPONDANCE VENTE],TStock[[#This Row],[NOM]],TAchats[QUANTITE])</f>
        <v>0</v>
      </c>
      <c r="H75" s="6">
        <f>SUMIF(TDetailVente[REF],TStock[[#This Row],[REFERENCE]],TDetailVente[Nb vente])</f>
        <v>0</v>
      </c>
      <c r="I75" s="6">
        <f>TStock[[#This Row],[STOCK INITIAL]]+TStock[[#This Row],[ACHATS]]-TStock[[#This Row],[VENTES]]</f>
        <v>36</v>
      </c>
    </row>
    <row r="76" spans="1:9" x14ac:dyDescent="0.3">
      <c r="A76" s="27" t="str">
        <f>VLOOKUP(TStock[[#This Row],[NOM]],Tableau10[[#All],[Désignation]:[REFERENCE]],2)</f>
        <v>COFF-033</v>
      </c>
      <c r="B76" s="2" t="s">
        <v>136</v>
      </c>
      <c r="C76" s="9">
        <f>VLOOKUP(TStock[[#This Row],[NOM]],Tableau9[[#All],[VENTE]:[MONTANT HT]],2)</f>
        <v>15</v>
      </c>
      <c r="D76" s="9">
        <f>VLOOKUP(TStock[[#This Row],[NOM]],Tableau10[#All],4)</f>
        <v>84</v>
      </c>
      <c r="F76" s="32">
        <v>48</v>
      </c>
      <c r="G76" s="6">
        <f>SUMIF(TAchats[CORRESPONDANCE VENTE],TStock[[#This Row],[NOM]],TAchats[QUANTITE])</f>
        <v>0</v>
      </c>
      <c r="H76" s="6">
        <f>SUMIF(TDetailVente[REF],TStock[[#This Row],[REFERENCE]],TDetailVente[Nb vente])</f>
        <v>0</v>
      </c>
      <c r="I76" s="6">
        <f>TStock[[#This Row],[STOCK INITIAL]]+TStock[[#This Row],[ACHATS]]-TStock[[#This Row],[VENTES]]</f>
        <v>48</v>
      </c>
    </row>
    <row r="77" spans="1:9" x14ac:dyDescent="0.3">
      <c r="A77" s="27" t="str">
        <f>VLOOKUP(TStock[[#This Row],[NOM]],Tableau10[[#All],[Désignation]:[REFERENCE]],2)</f>
        <v>COFF-034</v>
      </c>
      <c r="B77" s="2" t="s">
        <v>19</v>
      </c>
      <c r="C77" s="9">
        <f>VLOOKUP(TStock[[#This Row],[NOM]],Tableau9[[#All],[VENTE]:[MONTANT HT]],2)</f>
        <v>15</v>
      </c>
      <c r="D77" s="9">
        <f>VLOOKUP(TStock[[#This Row],[NOM]],Tableau10[#All],4)</f>
        <v>95</v>
      </c>
      <c r="F77" s="32">
        <v>78</v>
      </c>
      <c r="G77" s="6">
        <f>SUMIF(TAchats[CORRESPONDANCE VENTE],TStock[[#This Row],[NOM]],TAchats[QUANTITE])</f>
        <v>0</v>
      </c>
      <c r="H77" s="6">
        <f>SUMIF(TDetailVente[REF],TStock[[#This Row],[REFERENCE]],TDetailVente[Nb vente])</f>
        <v>0</v>
      </c>
      <c r="I77" s="6">
        <f>TStock[[#This Row],[STOCK INITIAL]]+TStock[[#This Row],[ACHATS]]-TStock[[#This Row],[VENTES]]</f>
        <v>78</v>
      </c>
    </row>
    <row r="78" spans="1:9" x14ac:dyDescent="0.3">
      <c r="A78" s="27" t="str">
        <f>VLOOKUP(TStock[[#This Row],[NOM]],Tableau10[[#All],[Désignation]:[REFERENCE]],2)</f>
        <v>COFF-035</v>
      </c>
      <c r="B78" s="2" t="s">
        <v>137</v>
      </c>
      <c r="C78" s="9">
        <f>VLOOKUP(TStock[[#This Row],[NOM]],Tableau9[[#All],[VENTE]:[MONTANT HT]],2)</f>
        <v>15</v>
      </c>
      <c r="D78" s="9">
        <f>VLOOKUP(TStock[[#This Row],[NOM]],Tableau10[#All],4)</f>
        <v>84</v>
      </c>
      <c r="F78" s="32">
        <v>35</v>
      </c>
      <c r="G78" s="6">
        <f>SUMIF(TAchats[CORRESPONDANCE VENTE],TStock[[#This Row],[NOM]],TAchats[QUANTITE])</f>
        <v>0</v>
      </c>
      <c r="H78" s="6">
        <f>SUMIF(TDetailVente[REF],TStock[[#This Row],[REFERENCE]],TDetailVente[Nb vente])</f>
        <v>0</v>
      </c>
      <c r="I78" s="6">
        <f>TStock[[#This Row],[STOCK INITIAL]]+TStock[[#This Row],[ACHATS]]-TStock[[#This Row],[VENTES]]</f>
        <v>35</v>
      </c>
    </row>
    <row r="79" spans="1:9" x14ac:dyDescent="0.3">
      <c r="A79" s="27" t="str">
        <f>VLOOKUP(TStock[[#This Row],[NOM]],Tableau10[[#All],[Désignation]:[REFERENCE]],2)</f>
        <v>COFF-036</v>
      </c>
      <c r="B79" s="2" t="s">
        <v>138</v>
      </c>
      <c r="C79" s="9">
        <f>VLOOKUP(TStock[[#This Row],[NOM]],Tableau9[[#All],[VENTE]:[MONTANT HT]],2)</f>
        <v>15</v>
      </c>
      <c r="D79" s="9">
        <f>VLOOKUP(TStock[[#This Row],[NOM]],Tableau10[#All],4)</f>
        <v>84</v>
      </c>
      <c r="F79" s="32">
        <v>64</v>
      </c>
      <c r="G79" s="6">
        <f>SUMIF(TAchats[CORRESPONDANCE VENTE],TStock[[#This Row],[NOM]],TAchats[QUANTITE])</f>
        <v>0</v>
      </c>
      <c r="H79" s="6">
        <f>SUMIF(TDetailVente[REF],TStock[[#This Row],[REFERENCE]],TDetailVente[Nb vente])</f>
        <v>0</v>
      </c>
      <c r="I79" s="6">
        <f>TStock[[#This Row],[STOCK INITIAL]]+TStock[[#This Row],[ACHATS]]-TStock[[#This Row],[VENTES]]</f>
        <v>64</v>
      </c>
    </row>
    <row r="80" spans="1:9" x14ac:dyDescent="0.3">
      <c r="A80" s="27"/>
      <c r="B80" s="2"/>
    </row>
    <row r="81" spans="1:2" x14ac:dyDescent="0.3">
      <c r="A81" s="27"/>
      <c r="B81" s="2"/>
    </row>
    <row r="82" spans="1:2" x14ac:dyDescent="0.3">
      <c r="A82" s="27"/>
      <c r="B82" s="2"/>
    </row>
    <row r="83" spans="1:2" x14ac:dyDescent="0.3">
      <c r="A83" s="27"/>
      <c r="B83" s="2"/>
    </row>
    <row r="84" spans="1:2" x14ac:dyDescent="0.3">
      <c r="A84" s="27"/>
      <c r="B84" s="2"/>
    </row>
    <row r="85" spans="1:2" x14ac:dyDescent="0.3">
      <c r="A85" s="27"/>
      <c r="B85" s="2"/>
    </row>
    <row r="86" spans="1:2" x14ac:dyDescent="0.3">
      <c r="A86" s="27"/>
      <c r="B86" s="2"/>
    </row>
    <row r="87" spans="1:2" x14ac:dyDescent="0.3">
      <c r="A87" s="27"/>
      <c r="B87" s="2"/>
    </row>
    <row r="88" spans="1:2" x14ac:dyDescent="0.3">
      <c r="A88" s="27"/>
      <c r="B88" s="2"/>
    </row>
  </sheetData>
  <conditionalFormatting sqref="I2:I7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7C22-562E-41E6-8021-499556664D67}">
  <dimension ref="A1:H229"/>
  <sheetViews>
    <sheetView zoomScaleNormal="100" workbookViewId="0">
      <pane ySplit="1" topLeftCell="A5" activePane="bottomLeft" state="frozen"/>
      <selection pane="bottomLeft" activeCell="D26" sqref="D26"/>
    </sheetView>
  </sheetViews>
  <sheetFormatPr baseColWidth="10" defaultColWidth="9.109375" defaultRowHeight="14.4" x14ac:dyDescent="0.3"/>
  <cols>
    <col min="1" max="1" width="36.44140625" style="24" customWidth="1"/>
    <col min="2" max="2" width="43.5546875" style="2" bestFit="1" customWidth="1"/>
    <col min="3" max="3" width="11.5546875" style="34" customWidth="1"/>
    <col min="4" max="4" width="14.6640625" style="5" customWidth="1"/>
    <col min="5" max="16384" width="9.109375" style="2"/>
  </cols>
  <sheetData>
    <row r="1" spans="1:8" s="1" customFormat="1" x14ac:dyDescent="0.3">
      <c r="A1" s="23" t="s">
        <v>0</v>
      </c>
      <c r="B1" s="3" t="s">
        <v>1</v>
      </c>
      <c r="C1" s="3" t="s">
        <v>230</v>
      </c>
      <c r="D1" s="28" t="s">
        <v>334</v>
      </c>
      <c r="F1" s="3"/>
      <c r="G1" s="3"/>
      <c r="H1" s="3"/>
    </row>
    <row r="2" spans="1:8" x14ac:dyDescent="0.3">
      <c r="A2" s="26" t="s">
        <v>17</v>
      </c>
      <c r="B2" s="4" t="s">
        <v>150</v>
      </c>
      <c r="C2" s="33" t="str">
        <f>VLOOKUP(TDetailVente[[#This Row],[DETAIL]],Tableau9[#All],5)</f>
        <v>ART-019</v>
      </c>
      <c r="D2" s="42" t="str">
        <f>IFERROR(INDEX(Tableau4[QUANTITE],MATCH(TDetailVente[[#This Row],[NOM DES COFFRETS]],Tableau4[NOM DU COFFRET],0)),"")</f>
        <v/>
      </c>
      <c r="F2" s="4"/>
      <c r="G2" s="4"/>
      <c r="H2" s="4"/>
    </row>
    <row r="3" spans="1:8" x14ac:dyDescent="0.3">
      <c r="A3" s="26" t="s">
        <v>17</v>
      </c>
      <c r="B3" s="4" t="s">
        <v>145</v>
      </c>
      <c r="C3" s="33" t="str">
        <f>VLOOKUP(TDetailVente[[#This Row],[DETAIL]],Tableau9[#All],5)</f>
        <v>ART-003</v>
      </c>
      <c r="D3" s="42" t="str">
        <f>IFERROR(INDEX(Tableau4[QUANTITE],MATCH(TDetailVente[[#This Row],[NOM DES COFFRETS]],Tableau4[NOM DU COFFRET],0)),"")</f>
        <v/>
      </c>
      <c r="F3" s="4"/>
      <c r="G3" s="4"/>
      <c r="H3" s="4"/>
    </row>
    <row r="4" spans="1:8" x14ac:dyDescent="0.3">
      <c r="A4" s="26" t="s">
        <v>17</v>
      </c>
      <c r="B4" s="4" t="s">
        <v>3</v>
      </c>
      <c r="C4" s="33" t="str">
        <f>VLOOKUP(TDetailVente[[#This Row],[DETAIL]],Tableau9[#All],5)</f>
        <v>ART-011</v>
      </c>
      <c r="D4" s="42" t="str">
        <f>IFERROR(INDEX(Tableau4[QUANTITE],MATCH(TDetailVente[[#This Row],[NOM DES COFFRETS]],Tableau4[NOM DU COFFRET],0)),"")</f>
        <v/>
      </c>
      <c r="F4" s="4"/>
      <c r="G4" s="4"/>
      <c r="H4" s="4"/>
    </row>
    <row r="5" spans="1:8" x14ac:dyDescent="0.3">
      <c r="A5" s="26" t="s">
        <v>17</v>
      </c>
      <c r="B5" s="4" t="s">
        <v>4</v>
      </c>
      <c r="C5" s="33" t="str">
        <f>VLOOKUP(TDetailVente[[#This Row],[DETAIL]],Tableau9[#All],5)</f>
        <v>ART-002</v>
      </c>
      <c r="D5" s="42" t="str">
        <f>IFERROR(INDEX(Tableau4[QUANTITE],MATCH(TDetailVente[[#This Row],[NOM DES COFFRETS]],Tableau4[NOM DU COFFRET],0)),"")</f>
        <v/>
      </c>
      <c r="F5" s="4"/>
      <c r="G5" s="4"/>
      <c r="H5" s="4"/>
    </row>
    <row r="6" spans="1:8" x14ac:dyDescent="0.3">
      <c r="A6" s="26" t="s">
        <v>17</v>
      </c>
      <c r="B6" s="4" t="s">
        <v>159</v>
      </c>
      <c r="C6" s="33" t="str">
        <f>VLOOKUP(TDetailVente[[#This Row],[DETAIL]],Tableau9[#All],5)</f>
        <v>ART-015</v>
      </c>
      <c r="D6" s="42" t="str">
        <f>IFERROR(INDEX(Tableau4[QUANTITE],MATCH(TDetailVente[[#This Row],[NOM DES COFFRETS]],Tableau4[NOM DU COFFRET],0)),"")</f>
        <v/>
      </c>
      <c r="F6" s="4"/>
      <c r="G6" s="4"/>
      <c r="H6" s="4"/>
    </row>
    <row r="7" spans="1:8" x14ac:dyDescent="0.3">
      <c r="A7" s="26" t="s">
        <v>17</v>
      </c>
      <c r="B7" s="4" t="s">
        <v>9</v>
      </c>
      <c r="C7" s="33" t="str">
        <f>VLOOKUP(TDetailVente[[#This Row],[DETAIL]],Tableau9[#All],5)</f>
        <v>ART-006</v>
      </c>
      <c r="D7" s="42" t="str">
        <f>IFERROR(INDEX(Tableau4[QUANTITE],MATCH(TDetailVente[[#This Row],[NOM DES COFFRETS]],Tableau4[NOM DU COFFRET],0)),"")</f>
        <v/>
      </c>
      <c r="F7" s="4"/>
      <c r="G7" s="4"/>
      <c r="H7" s="4"/>
    </row>
    <row r="8" spans="1:8" x14ac:dyDescent="0.3">
      <c r="A8" s="26" t="s">
        <v>17</v>
      </c>
      <c r="B8" s="4" t="s">
        <v>157</v>
      </c>
      <c r="C8" s="33" t="str">
        <f>VLOOKUP(TDetailVente[[#This Row],[DETAIL]],Tableau9[#All],5)</f>
        <v>ART-015</v>
      </c>
      <c r="D8" s="42" t="str">
        <f>IFERROR(INDEX(Tableau4[QUANTITE],MATCH(TDetailVente[[#This Row],[NOM DES COFFRETS]],Tableau4[NOM DU COFFRET],0)),"")</f>
        <v/>
      </c>
    </row>
    <row r="9" spans="1:8" x14ac:dyDescent="0.3">
      <c r="A9" s="26" t="s">
        <v>17</v>
      </c>
      <c r="B9" s="4" t="s">
        <v>14</v>
      </c>
      <c r="C9" s="33" t="str">
        <f>VLOOKUP(TDetailVente[[#This Row],[DETAIL]],Tableau9[#All],5)</f>
        <v>ART-004</v>
      </c>
      <c r="D9" s="42" t="str">
        <f>IFERROR(INDEX(Tableau4[QUANTITE],MATCH(TDetailVente[[#This Row],[NOM DES COFFRETS]],Tableau4[NOM DU COFFRET],0)),"")</f>
        <v/>
      </c>
    </row>
    <row r="10" spans="1:8" x14ac:dyDescent="0.3">
      <c r="A10" s="26" t="s">
        <v>10</v>
      </c>
      <c r="B10" s="4" t="s">
        <v>11</v>
      </c>
      <c r="C10" s="33" t="str">
        <f>VLOOKUP(TDetailVente[[#This Row],[DETAIL]],Tableau9[#All],5)</f>
        <v>ART-019</v>
      </c>
      <c r="D10" s="42" t="str">
        <f>IFERROR(INDEX(Tableau4[QUANTITE],MATCH(TDetailVente[[#This Row],[NOM DES COFFRETS]],Tableau4[NOM DU COFFRET],0)),"")</f>
        <v/>
      </c>
    </row>
    <row r="11" spans="1:8" x14ac:dyDescent="0.3">
      <c r="A11" s="26" t="s">
        <v>10</v>
      </c>
      <c r="B11" s="4" t="s">
        <v>162</v>
      </c>
      <c r="C11" s="33" t="str">
        <f>VLOOKUP(TDetailVente[[#This Row],[DETAIL]],Tableau9[#All],5)</f>
        <v>ART-003</v>
      </c>
      <c r="D11" s="42" t="str">
        <f>IFERROR(INDEX(Tableau4[QUANTITE],MATCH(TDetailVente[[#This Row],[NOM DES COFFRETS]],Tableau4[NOM DU COFFRET],0)),"")</f>
        <v/>
      </c>
    </row>
    <row r="12" spans="1:8" x14ac:dyDescent="0.3">
      <c r="A12" s="26" t="s">
        <v>10</v>
      </c>
      <c r="B12" s="4" t="s">
        <v>163</v>
      </c>
      <c r="C12" s="33" t="str">
        <f>VLOOKUP(TDetailVente[[#This Row],[DETAIL]],Tableau9[#All],5)</f>
        <v>ART-011</v>
      </c>
      <c r="D12" s="42" t="str">
        <f>IFERROR(INDEX(Tableau4[QUANTITE],MATCH(TDetailVente[[#This Row],[NOM DES COFFRETS]],Tableau4[NOM DU COFFRET],0)),"")</f>
        <v/>
      </c>
    </row>
    <row r="13" spans="1:8" x14ac:dyDescent="0.3">
      <c r="A13" s="26" t="s">
        <v>10</v>
      </c>
      <c r="B13" s="4" t="s">
        <v>164</v>
      </c>
      <c r="C13" s="33" t="str">
        <f>VLOOKUP(TDetailVente[[#This Row],[DETAIL]],Tableau9[#All],5)</f>
        <v>ART-002</v>
      </c>
      <c r="D13" s="42" t="str">
        <f>IFERROR(INDEX(Tableau4[QUANTITE],MATCH(TDetailVente[[#This Row],[NOM DES COFFRETS]],Tableau4[NOM DU COFFRET],0)),"")</f>
        <v/>
      </c>
    </row>
    <row r="14" spans="1:8" x14ac:dyDescent="0.3">
      <c r="A14" s="26" t="s">
        <v>10</v>
      </c>
      <c r="B14" s="4" t="s">
        <v>159</v>
      </c>
      <c r="C14" s="33" t="str">
        <f>VLOOKUP(TDetailVente[[#This Row],[DETAIL]],Tableau9[#All],5)</f>
        <v>ART-015</v>
      </c>
      <c r="D14" s="42" t="str">
        <f>IFERROR(INDEX(Tableau4[QUANTITE],MATCH(TDetailVente[[#This Row],[NOM DES COFFRETS]],Tableau4[NOM DU COFFRET],0)),"")</f>
        <v/>
      </c>
    </row>
    <row r="15" spans="1:8" x14ac:dyDescent="0.3">
      <c r="A15" s="26" t="s">
        <v>10</v>
      </c>
      <c r="B15" s="4" t="s">
        <v>165</v>
      </c>
      <c r="C15" s="33" t="str">
        <f>VLOOKUP(TDetailVente[[#This Row],[DETAIL]],Tableau9[#All],5)</f>
        <v>ART-006</v>
      </c>
      <c r="D15" s="42" t="str">
        <f>IFERROR(INDEX(Tableau4[QUANTITE],MATCH(TDetailVente[[#This Row],[NOM DES COFFRETS]],Tableau4[NOM DU COFFRET],0)),"")</f>
        <v/>
      </c>
    </row>
    <row r="16" spans="1:8" x14ac:dyDescent="0.3">
      <c r="A16" s="26" t="s">
        <v>10</v>
      </c>
      <c r="B16" s="4" t="s">
        <v>166</v>
      </c>
      <c r="C16" s="33" t="str">
        <f>VLOOKUP(TDetailVente[[#This Row],[DETAIL]],Tableau9[#All],5)</f>
        <v>ART-015</v>
      </c>
      <c r="D16" s="42" t="str">
        <f>IFERROR(INDEX(Tableau4[QUANTITE],MATCH(TDetailVente[[#This Row],[NOM DES COFFRETS]],Tableau4[NOM DU COFFRET],0)),"")</f>
        <v/>
      </c>
    </row>
    <row r="17" spans="1:4" x14ac:dyDescent="0.3">
      <c r="A17" s="26" t="s">
        <v>10</v>
      </c>
      <c r="B17" s="4" t="s">
        <v>14</v>
      </c>
      <c r="C17" s="33" t="str">
        <f>VLOOKUP(TDetailVente[[#This Row],[DETAIL]],Tableau9[#All],5)</f>
        <v>ART-004</v>
      </c>
      <c r="D17" s="42" t="str">
        <f>IFERROR(INDEX(Tableau4[QUANTITE],MATCH(TDetailVente[[#This Row],[NOM DES COFFRETS]],Tableau4[NOM DU COFFRET],0)),"")</f>
        <v/>
      </c>
    </row>
    <row r="18" spans="1:4" x14ac:dyDescent="0.3">
      <c r="A18" s="26" t="s">
        <v>18</v>
      </c>
      <c r="B18" s="4" t="s">
        <v>11</v>
      </c>
      <c r="C18" s="33" t="str">
        <f>VLOOKUP(TDetailVente[[#This Row],[DETAIL]],Tableau9[#All],5)</f>
        <v>ART-019</v>
      </c>
      <c r="D18" s="42">
        <f>IFERROR(INDEX(Tableau4[QUANTITE],MATCH(TDetailVente[[#This Row],[NOM DES COFFRETS]],Tableau4[NOM DU COFFRET],0)),"")</f>
        <v>2</v>
      </c>
    </row>
    <row r="19" spans="1:4" x14ac:dyDescent="0.3">
      <c r="A19" s="26" t="s">
        <v>18</v>
      </c>
      <c r="B19" s="4" t="s">
        <v>145</v>
      </c>
      <c r="C19" s="33" t="str">
        <f>VLOOKUP(TDetailVente[[#This Row],[DETAIL]],Tableau9[#All],5)</f>
        <v>ART-003</v>
      </c>
      <c r="D19" s="42">
        <f>IFERROR(INDEX(Tableau4[QUANTITE],MATCH(TDetailVente[[#This Row],[NOM DES COFFRETS]],Tableau4[NOM DU COFFRET],0)),"")</f>
        <v>2</v>
      </c>
    </row>
    <row r="20" spans="1:4" x14ac:dyDescent="0.3">
      <c r="A20" s="26" t="s">
        <v>18</v>
      </c>
      <c r="B20" s="4" t="s">
        <v>3</v>
      </c>
      <c r="C20" s="33" t="str">
        <f>VLOOKUP(TDetailVente[[#This Row],[DETAIL]],Tableau9[#All],5)</f>
        <v>ART-011</v>
      </c>
      <c r="D20" s="42">
        <f>IFERROR(INDEX(Tableau4[QUANTITE],MATCH(TDetailVente[[#This Row],[NOM DES COFFRETS]],Tableau4[NOM DU COFFRET],0)),"")</f>
        <v>2</v>
      </c>
    </row>
    <row r="21" spans="1:4" x14ac:dyDescent="0.3">
      <c r="A21" s="26" t="s">
        <v>18</v>
      </c>
      <c r="B21" s="4" t="s">
        <v>4</v>
      </c>
      <c r="C21" s="33" t="str">
        <f>VLOOKUP(TDetailVente[[#This Row],[DETAIL]],Tableau9[#All],5)</f>
        <v>ART-002</v>
      </c>
      <c r="D21" s="42">
        <f>IFERROR(INDEX(Tableau4[QUANTITE],MATCH(TDetailVente[[#This Row],[NOM DES COFFRETS]],Tableau4[NOM DU COFFRET],0)),"")</f>
        <v>2</v>
      </c>
    </row>
    <row r="22" spans="1:4" x14ac:dyDescent="0.3">
      <c r="A22" s="26" t="s">
        <v>18</v>
      </c>
      <c r="B22" s="4" t="s">
        <v>159</v>
      </c>
      <c r="C22" s="33" t="str">
        <f>VLOOKUP(TDetailVente[[#This Row],[DETAIL]],Tableau9[#All],5)</f>
        <v>ART-015</v>
      </c>
      <c r="D22" s="42">
        <f>IFERROR(INDEX(Tableau4[QUANTITE],MATCH(TDetailVente[[#This Row],[NOM DES COFFRETS]],Tableau4[NOM DU COFFRET],0)),"")</f>
        <v>2</v>
      </c>
    </row>
    <row r="23" spans="1:4" x14ac:dyDescent="0.3">
      <c r="A23" s="26" t="s">
        <v>18</v>
      </c>
      <c r="B23" s="4" t="s">
        <v>9</v>
      </c>
      <c r="C23" s="33" t="str">
        <f>VLOOKUP(TDetailVente[[#This Row],[DETAIL]],Tableau9[#All],5)</f>
        <v>ART-006</v>
      </c>
      <c r="D23" s="42">
        <f>IFERROR(INDEX(Tableau4[QUANTITE],MATCH(TDetailVente[[#This Row],[NOM DES COFFRETS]],Tableau4[NOM DU COFFRET],0)),"")</f>
        <v>2</v>
      </c>
    </row>
    <row r="24" spans="1:4" x14ac:dyDescent="0.3">
      <c r="A24" s="26" t="s">
        <v>18</v>
      </c>
      <c r="B24" s="4" t="s">
        <v>157</v>
      </c>
      <c r="C24" s="33" t="str">
        <f>VLOOKUP(TDetailVente[[#This Row],[DETAIL]],Tableau9[#All],5)</f>
        <v>ART-015</v>
      </c>
      <c r="D24" s="42">
        <f>IFERROR(INDEX(Tableau4[QUANTITE],MATCH(TDetailVente[[#This Row],[NOM DES COFFRETS]],Tableau4[NOM DU COFFRET],0)),"")</f>
        <v>2</v>
      </c>
    </row>
    <row r="25" spans="1:4" x14ac:dyDescent="0.3">
      <c r="A25" s="26" t="s">
        <v>18</v>
      </c>
      <c r="B25" s="4" t="s">
        <v>14</v>
      </c>
      <c r="C25" s="33" t="str">
        <f>VLOOKUP(TDetailVente[[#This Row],[DETAIL]],Tableau9[#All],5)</f>
        <v>ART-004</v>
      </c>
      <c r="D25" s="42">
        <f>IFERROR(INDEX(Tableau4[QUANTITE],MATCH(TDetailVente[[#This Row],[NOM DES COFFRETS]],Tableau4[NOM DU COFFRET],0)),"")</f>
        <v>2</v>
      </c>
    </row>
    <row r="26" spans="1:4" x14ac:dyDescent="0.3">
      <c r="A26" s="26" t="s">
        <v>7</v>
      </c>
      <c r="B26" s="4" t="s">
        <v>8</v>
      </c>
      <c r="C26" s="33" t="str">
        <f>VLOOKUP(TDetailVente[[#This Row],[DETAIL]],Tableau9[#All],5)</f>
        <v>ART-019</v>
      </c>
      <c r="D26" s="42" t="str">
        <f>IFERROR(INDEX(Tableau4[QUANTITE],MATCH(TDetailVente[[#This Row],[NOM DES COFFRETS]],Tableau4[NOM DU COFFRET],0)),"")</f>
        <v/>
      </c>
    </row>
    <row r="27" spans="1:4" x14ac:dyDescent="0.3">
      <c r="A27" s="26" t="s">
        <v>7</v>
      </c>
      <c r="B27" s="4" t="s">
        <v>162</v>
      </c>
      <c r="C27" s="33" t="str">
        <f>VLOOKUP(TDetailVente[[#This Row],[DETAIL]],Tableau9[#All],5)</f>
        <v>ART-003</v>
      </c>
      <c r="D27" s="42" t="str">
        <f>IFERROR(INDEX(Tableau4[QUANTITE],MATCH(TDetailVente[[#This Row],[NOM DES COFFRETS]],Tableau4[NOM DU COFFRET],0)),"")</f>
        <v/>
      </c>
    </row>
    <row r="28" spans="1:4" x14ac:dyDescent="0.3">
      <c r="A28" s="26" t="s">
        <v>7</v>
      </c>
      <c r="B28" s="4" t="s">
        <v>163</v>
      </c>
      <c r="C28" s="33" t="str">
        <f>VLOOKUP(TDetailVente[[#This Row],[DETAIL]],Tableau9[#All],5)</f>
        <v>ART-011</v>
      </c>
      <c r="D28" s="42" t="str">
        <f>IFERROR(INDEX(Tableau4[QUANTITE],MATCH(TDetailVente[[#This Row],[NOM DES COFFRETS]],Tableau4[NOM DU COFFRET],0)),"")</f>
        <v/>
      </c>
    </row>
    <row r="29" spans="1:4" x14ac:dyDescent="0.3">
      <c r="A29" s="26" t="s">
        <v>7</v>
      </c>
      <c r="B29" s="4" t="s">
        <v>164</v>
      </c>
      <c r="C29" s="33" t="str">
        <f>VLOOKUP(TDetailVente[[#This Row],[DETAIL]],Tableau9[#All],5)</f>
        <v>ART-002</v>
      </c>
      <c r="D29" s="42" t="str">
        <f>IFERROR(INDEX(Tableau4[QUANTITE],MATCH(TDetailVente[[#This Row],[NOM DES COFFRETS]],Tableau4[NOM DU COFFRET],0)),"")</f>
        <v/>
      </c>
    </row>
    <row r="30" spans="1:4" x14ac:dyDescent="0.3">
      <c r="A30" s="26" t="s">
        <v>7</v>
      </c>
      <c r="B30" s="4" t="s">
        <v>159</v>
      </c>
      <c r="C30" s="33" t="str">
        <f>VLOOKUP(TDetailVente[[#This Row],[DETAIL]],Tableau9[#All],5)</f>
        <v>ART-015</v>
      </c>
      <c r="D30" s="42" t="str">
        <f>IFERROR(INDEX(Tableau4[QUANTITE],MATCH(TDetailVente[[#This Row],[NOM DES COFFRETS]],Tableau4[NOM DU COFFRET],0)),"")</f>
        <v/>
      </c>
    </row>
    <row r="31" spans="1:4" x14ac:dyDescent="0.3">
      <c r="A31" s="26" t="s">
        <v>7</v>
      </c>
      <c r="B31" s="4" t="s">
        <v>165</v>
      </c>
      <c r="C31" s="33" t="str">
        <f>VLOOKUP(TDetailVente[[#This Row],[DETAIL]],Tableau9[#All],5)</f>
        <v>ART-006</v>
      </c>
      <c r="D31" s="42" t="str">
        <f>IFERROR(INDEX(Tableau4[QUANTITE],MATCH(TDetailVente[[#This Row],[NOM DES COFFRETS]],Tableau4[NOM DU COFFRET],0)),"")</f>
        <v/>
      </c>
    </row>
    <row r="32" spans="1:4" x14ac:dyDescent="0.3">
      <c r="A32" s="26" t="s">
        <v>7</v>
      </c>
      <c r="B32" s="4" t="s">
        <v>166</v>
      </c>
      <c r="C32" s="33" t="str">
        <f>VLOOKUP(TDetailVente[[#This Row],[DETAIL]],Tableau9[#All],5)</f>
        <v>ART-015</v>
      </c>
      <c r="D32" s="42" t="str">
        <f>IFERROR(INDEX(Tableau4[QUANTITE],MATCH(TDetailVente[[#This Row],[NOM DES COFFRETS]],Tableau4[NOM DU COFFRET],0)),"")</f>
        <v/>
      </c>
    </row>
    <row r="33" spans="1:4" x14ac:dyDescent="0.3">
      <c r="A33" s="26" t="s">
        <v>7</v>
      </c>
      <c r="B33" s="4" t="s">
        <v>14</v>
      </c>
      <c r="C33" s="33" t="str">
        <f>VLOOKUP(TDetailVente[[#This Row],[DETAIL]],Tableau9[#All],5)</f>
        <v>ART-004</v>
      </c>
      <c r="D33" s="42" t="str">
        <f>IFERROR(INDEX(Tableau4[QUANTITE],MATCH(TDetailVente[[#This Row],[NOM DES COFFRETS]],Tableau4[NOM DU COFFRET],0)),"")</f>
        <v/>
      </c>
    </row>
    <row r="34" spans="1:4" x14ac:dyDescent="0.3">
      <c r="A34" s="25" t="s">
        <v>2</v>
      </c>
      <c r="B34" s="4" t="s">
        <v>149</v>
      </c>
      <c r="C34" s="33" t="str">
        <f>VLOOKUP(TDetailVente[[#This Row],[DETAIL]],Tableau9[#All],5)</f>
        <v>ART-019</v>
      </c>
      <c r="D34" s="42" t="str">
        <f>IFERROR(INDEX(Tableau4[QUANTITE],MATCH(TDetailVente[[#This Row],[NOM DES COFFRETS]],Tableau4[NOM DU COFFRET],0)),"")</f>
        <v/>
      </c>
    </row>
    <row r="35" spans="1:4" x14ac:dyDescent="0.3">
      <c r="A35" s="25" t="s">
        <v>2</v>
      </c>
      <c r="B35" s="4" t="s">
        <v>162</v>
      </c>
      <c r="C35" s="33" t="str">
        <f>VLOOKUP(TDetailVente[[#This Row],[DETAIL]],Tableau9[#All],5)</f>
        <v>ART-003</v>
      </c>
      <c r="D35" s="42" t="str">
        <f>IFERROR(INDEX(Tableau4[QUANTITE],MATCH(TDetailVente[[#This Row],[NOM DES COFFRETS]],Tableau4[NOM DU COFFRET],0)),"")</f>
        <v/>
      </c>
    </row>
    <row r="36" spans="1:4" x14ac:dyDescent="0.3">
      <c r="A36" s="25" t="s">
        <v>2</v>
      </c>
      <c r="B36" s="4" t="s">
        <v>163</v>
      </c>
      <c r="C36" s="33" t="str">
        <f>VLOOKUP(TDetailVente[[#This Row],[DETAIL]],Tableau9[#All],5)</f>
        <v>ART-011</v>
      </c>
      <c r="D36" s="42" t="str">
        <f>IFERROR(INDEX(Tableau4[QUANTITE],MATCH(TDetailVente[[#This Row],[NOM DES COFFRETS]],Tableau4[NOM DU COFFRET],0)),"")</f>
        <v/>
      </c>
    </row>
    <row r="37" spans="1:4" x14ac:dyDescent="0.3">
      <c r="A37" s="25" t="s">
        <v>2</v>
      </c>
      <c r="B37" s="4" t="s">
        <v>164</v>
      </c>
      <c r="C37" s="33" t="str">
        <f>VLOOKUP(TDetailVente[[#This Row],[DETAIL]],Tableau9[#All],5)</f>
        <v>ART-002</v>
      </c>
      <c r="D37" s="42" t="str">
        <f>IFERROR(INDEX(Tableau4[QUANTITE],MATCH(TDetailVente[[#This Row],[NOM DES COFFRETS]],Tableau4[NOM DU COFFRET],0)),"")</f>
        <v/>
      </c>
    </row>
    <row r="38" spans="1:4" x14ac:dyDescent="0.3">
      <c r="A38" s="25" t="s">
        <v>2</v>
      </c>
      <c r="B38" s="4" t="s">
        <v>159</v>
      </c>
      <c r="C38" s="33" t="str">
        <f>VLOOKUP(TDetailVente[[#This Row],[DETAIL]],Tableau9[#All],5)</f>
        <v>ART-015</v>
      </c>
      <c r="D38" s="42" t="str">
        <f>IFERROR(INDEX(Tableau4[QUANTITE],MATCH(TDetailVente[[#This Row],[NOM DES COFFRETS]],Tableau4[NOM DU COFFRET],0)),"")</f>
        <v/>
      </c>
    </row>
    <row r="39" spans="1:4" x14ac:dyDescent="0.3">
      <c r="A39" s="25" t="s">
        <v>2</v>
      </c>
      <c r="B39" s="4" t="s">
        <v>167</v>
      </c>
      <c r="C39" s="33" t="str">
        <f>VLOOKUP(TDetailVente[[#This Row],[DETAIL]],Tableau9[#All],5)</f>
        <v>ART-006</v>
      </c>
      <c r="D39" s="42" t="str">
        <f>IFERROR(INDEX(Tableau4[QUANTITE],MATCH(TDetailVente[[#This Row],[NOM DES COFFRETS]],Tableau4[NOM DU COFFRET],0)),"")</f>
        <v/>
      </c>
    </row>
    <row r="40" spans="1:4" x14ac:dyDescent="0.3">
      <c r="A40" s="25" t="s">
        <v>2</v>
      </c>
      <c r="B40" s="4" t="s">
        <v>166</v>
      </c>
      <c r="C40" s="33" t="str">
        <f>VLOOKUP(TDetailVente[[#This Row],[DETAIL]],Tableau9[#All],5)</f>
        <v>ART-015</v>
      </c>
      <c r="D40" s="42" t="str">
        <f>IFERROR(INDEX(Tableau4[QUANTITE],MATCH(TDetailVente[[#This Row],[NOM DES COFFRETS]],Tableau4[NOM DU COFFRET],0)),"")</f>
        <v/>
      </c>
    </row>
    <row r="41" spans="1:4" x14ac:dyDescent="0.3">
      <c r="A41" s="25" t="s">
        <v>2</v>
      </c>
      <c r="B41" s="4" t="s">
        <v>14</v>
      </c>
      <c r="C41" s="33" t="str">
        <f>VLOOKUP(TDetailVente[[#This Row],[DETAIL]],Tableau9[#All],5)</f>
        <v>ART-004</v>
      </c>
      <c r="D41" s="42" t="str">
        <f>IFERROR(INDEX(Tableau4[QUANTITE],MATCH(TDetailVente[[#This Row],[NOM DES COFFRETS]],Tableau4[NOM DU COFFRET],0)),"")</f>
        <v/>
      </c>
    </row>
    <row r="42" spans="1:4" x14ac:dyDescent="0.3">
      <c r="A42" s="26" t="s">
        <v>22</v>
      </c>
      <c r="B42" s="4" t="s">
        <v>150</v>
      </c>
      <c r="C42" s="33" t="str">
        <f>VLOOKUP(TDetailVente[[#This Row],[DETAIL]],Tableau9[#All],5)</f>
        <v>ART-019</v>
      </c>
      <c r="D42" s="42" t="str">
        <f>IFERROR(INDEX(Tableau4[QUANTITE],MATCH(TDetailVente[[#This Row],[NOM DES COFFRETS]],Tableau4[NOM DU COFFRET],0)),"")</f>
        <v/>
      </c>
    </row>
    <row r="43" spans="1:4" x14ac:dyDescent="0.3">
      <c r="A43" s="26" t="s">
        <v>22</v>
      </c>
      <c r="B43" s="4" t="s">
        <v>155</v>
      </c>
      <c r="C43" s="33" t="str">
        <f>VLOOKUP(TDetailVente[[#This Row],[DETAIL]],Tableau9[#All],5)</f>
        <v>ART-003</v>
      </c>
      <c r="D43" s="42" t="str">
        <f>IFERROR(INDEX(Tableau4[QUANTITE],MATCH(TDetailVente[[#This Row],[NOM DES COFFRETS]],Tableau4[NOM DU COFFRET],0)),"")</f>
        <v/>
      </c>
    </row>
    <row r="44" spans="1:4" x14ac:dyDescent="0.3">
      <c r="A44" s="26" t="s">
        <v>22</v>
      </c>
      <c r="B44" s="4" t="s">
        <v>20</v>
      </c>
      <c r="C44" s="33" t="str">
        <f>VLOOKUP(TDetailVente[[#This Row],[DETAIL]],Tableau9[#All],5)</f>
        <v>ART-009</v>
      </c>
      <c r="D44" s="42" t="str">
        <f>IFERROR(INDEX(Tableau4[QUANTITE],MATCH(TDetailVente[[#This Row],[NOM DES COFFRETS]],Tableau4[NOM DU COFFRET],0)),"")</f>
        <v/>
      </c>
    </row>
    <row r="45" spans="1:4" x14ac:dyDescent="0.3">
      <c r="A45" s="26" t="s">
        <v>22</v>
      </c>
      <c r="B45" s="4" t="s">
        <v>21</v>
      </c>
      <c r="C45" s="33" t="str">
        <f>VLOOKUP(TDetailVente[[#This Row],[DETAIL]],Tableau9[#All],5)</f>
        <v>ART-015</v>
      </c>
      <c r="D45" s="42" t="str">
        <f>IFERROR(INDEX(Tableau4[QUANTITE],MATCH(TDetailVente[[#This Row],[NOM DES COFFRETS]],Tableau4[NOM DU COFFRET],0)),"")</f>
        <v/>
      </c>
    </row>
    <row r="46" spans="1:4" x14ac:dyDescent="0.3">
      <c r="A46" s="26" t="s">
        <v>22</v>
      </c>
      <c r="B46" s="4" t="s">
        <v>73</v>
      </c>
      <c r="C46" s="33" t="str">
        <f>VLOOKUP(TDetailVente[[#This Row],[DETAIL]],Tableau9[#All],5)</f>
        <v>ART-004</v>
      </c>
      <c r="D46" s="42" t="str">
        <f>IFERROR(INDEX(Tableau4[QUANTITE],MATCH(TDetailVente[[#This Row],[NOM DES COFFRETS]],Tableau4[NOM DU COFFRET],0)),"")</f>
        <v/>
      </c>
    </row>
    <row r="47" spans="1:4" x14ac:dyDescent="0.3">
      <c r="A47" s="26" t="s">
        <v>12</v>
      </c>
      <c r="B47" s="4" t="s">
        <v>13</v>
      </c>
      <c r="C47" s="33" t="str">
        <f>VLOOKUP(TDetailVente[[#This Row],[DETAIL]],Tableau9[#All],5)</f>
        <v>ART-019</v>
      </c>
      <c r="D47" s="42" t="str">
        <f>IFERROR(INDEX(Tableau4[QUANTITE],MATCH(TDetailVente[[#This Row],[NOM DES COFFRETS]],Tableau4[NOM DU COFFRET],0)),"")</f>
        <v/>
      </c>
    </row>
    <row r="48" spans="1:4" x14ac:dyDescent="0.3">
      <c r="A48" s="26" t="s">
        <v>12</v>
      </c>
      <c r="B48" s="4" t="s">
        <v>146</v>
      </c>
      <c r="C48" s="33" t="str">
        <f>VLOOKUP(TDetailVente[[#This Row],[DETAIL]],Tableau9[#All],5)</f>
        <v>ART-003</v>
      </c>
      <c r="D48" s="42" t="str">
        <f>IFERROR(INDEX(Tableau4[QUANTITE],MATCH(TDetailVente[[#This Row],[NOM DES COFFRETS]],Tableau4[NOM DU COFFRET],0)),"")</f>
        <v/>
      </c>
    </row>
    <row r="49" spans="1:4" x14ac:dyDescent="0.3">
      <c r="A49" s="26" t="s">
        <v>12</v>
      </c>
      <c r="B49" s="4" t="s">
        <v>3</v>
      </c>
      <c r="C49" s="33" t="str">
        <f>VLOOKUP(TDetailVente[[#This Row],[DETAIL]],Tableau9[#All],5)</f>
        <v>ART-011</v>
      </c>
      <c r="D49" s="42" t="str">
        <f>IFERROR(INDEX(Tableau4[QUANTITE],MATCH(TDetailVente[[#This Row],[NOM DES COFFRETS]],Tableau4[NOM DU COFFRET],0)),"")</f>
        <v/>
      </c>
    </row>
    <row r="50" spans="1:4" x14ac:dyDescent="0.3">
      <c r="A50" s="26" t="s">
        <v>12</v>
      </c>
      <c r="B50" s="4" t="s">
        <v>4</v>
      </c>
      <c r="C50" s="33" t="str">
        <f>VLOOKUP(TDetailVente[[#This Row],[DETAIL]],Tableau9[#All],5)</f>
        <v>ART-002</v>
      </c>
      <c r="D50" s="42" t="str">
        <f>IFERROR(INDEX(Tableau4[QUANTITE],MATCH(TDetailVente[[#This Row],[NOM DES COFFRETS]],Tableau4[NOM DU COFFRET],0)),"")</f>
        <v/>
      </c>
    </row>
    <row r="51" spans="1:4" x14ac:dyDescent="0.3">
      <c r="A51" s="26" t="s">
        <v>12</v>
      </c>
      <c r="B51" s="4" t="s">
        <v>159</v>
      </c>
      <c r="C51" s="33" t="str">
        <f>VLOOKUP(TDetailVente[[#This Row],[DETAIL]],Tableau9[#All],5)</f>
        <v>ART-015</v>
      </c>
      <c r="D51" s="42" t="str">
        <f>IFERROR(INDEX(Tableau4[QUANTITE],MATCH(TDetailVente[[#This Row],[NOM DES COFFRETS]],Tableau4[NOM DU COFFRET],0)),"")</f>
        <v/>
      </c>
    </row>
    <row r="52" spans="1:4" x14ac:dyDescent="0.3">
      <c r="A52" s="26" t="s">
        <v>12</v>
      </c>
      <c r="B52" s="4" t="s">
        <v>5</v>
      </c>
      <c r="C52" s="33" t="str">
        <f>VLOOKUP(TDetailVente[[#This Row],[DETAIL]],Tableau9[#All],5)</f>
        <v>ART-006</v>
      </c>
      <c r="D52" s="42" t="str">
        <f>IFERROR(INDEX(Tableau4[QUANTITE],MATCH(TDetailVente[[#This Row],[NOM DES COFFRETS]],Tableau4[NOM DU COFFRET],0)),"")</f>
        <v/>
      </c>
    </row>
    <row r="53" spans="1:4" x14ac:dyDescent="0.3">
      <c r="A53" s="26" t="s">
        <v>12</v>
      </c>
      <c r="B53" s="4" t="s">
        <v>157</v>
      </c>
      <c r="C53" s="33" t="str">
        <f>VLOOKUP(TDetailVente[[#This Row],[DETAIL]],Tableau9[#All],5)</f>
        <v>ART-015</v>
      </c>
      <c r="D53" s="42" t="str">
        <f>IFERROR(INDEX(Tableau4[QUANTITE],MATCH(TDetailVente[[#This Row],[NOM DES COFFRETS]],Tableau4[NOM DU COFFRET],0)),"")</f>
        <v/>
      </c>
    </row>
    <row r="54" spans="1:4" x14ac:dyDescent="0.3">
      <c r="A54" s="26" t="s">
        <v>12</v>
      </c>
      <c r="B54" s="4" t="s">
        <v>14</v>
      </c>
      <c r="C54" s="33" t="str">
        <f>VLOOKUP(TDetailVente[[#This Row],[DETAIL]],Tableau9[#All],5)</f>
        <v>ART-004</v>
      </c>
      <c r="D54" s="42" t="str">
        <f>IFERROR(INDEX(Tableau4[QUANTITE],MATCH(TDetailVente[[#This Row],[NOM DES COFFRETS]],Tableau4[NOM DU COFFRET],0)),"")</f>
        <v/>
      </c>
    </row>
    <row r="55" spans="1:4" x14ac:dyDescent="0.3">
      <c r="A55" s="26" t="s">
        <v>19</v>
      </c>
      <c r="B55" s="4" t="s">
        <v>150</v>
      </c>
      <c r="C55" s="33" t="str">
        <f>VLOOKUP(TDetailVente[[#This Row],[DETAIL]],Tableau9[#All],5)</f>
        <v>ART-019</v>
      </c>
      <c r="D55" s="42" t="str">
        <f>IFERROR(INDEX(Tableau4[QUANTITE],MATCH(TDetailVente[[#This Row],[NOM DES COFFRETS]],Tableau4[NOM DU COFFRET],0)),"")</f>
        <v/>
      </c>
    </row>
    <row r="56" spans="1:4" x14ac:dyDescent="0.3">
      <c r="A56" s="26" t="s">
        <v>19</v>
      </c>
      <c r="B56" s="4" t="s">
        <v>158</v>
      </c>
      <c r="C56" s="33" t="str">
        <f>VLOOKUP(TDetailVente[[#This Row],[DETAIL]],Tableau9[#All],5)</f>
        <v>ART-003</v>
      </c>
      <c r="D56" s="42" t="str">
        <f>IFERROR(INDEX(Tableau4[QUANTITE],MATCH(TDetailVente[[#This Row],[NOM DES COFFRETS]],Tableau4[NOM DU COFFRET],0)),"")</f>
        <v/>
      </c>
    </row>
    <row r="57" spans="1:4" x14ac:dyDescent="0.3">
      <c r="A57" s="26" t="s">
        <v>19</v>
      </c>
      <c r="B57" s="4" t="s">
        <v>20</v>
      </c>
      <c r="C57" s="33" t="str">
        <f>VLOOKUP(TDetailVente[[#This Row],[DETAIL]],Tableau9[#All],5)</f>
        <v>ART-009</v>
      </c>
      <c r="D57" s="42" t="str">
        <f>IFERROR(INDEX(Tableau4[QUANTITE],MATCH(TDetailVente[[#This Row],[NOM DES COFFRETS]],Tableau4[NOM DU COFFRET],0)),"")</f>
        <v/>
      </c>
    </row>
    <row r="58" spans="1:4" x14ac:dyDescent="0.3">
      <c r="A58" s="26" t="s">
        <v>19</v>
      </c>
      <c r="B58" s="4" t="s">
        <v>21</v>
      </c>
      <c r="C58" s="33" t="str">
        <f>VLOOKUP(TDetailVente[[#This Row],[DETAIL]],Tableau9[#All],5)</f>
        <v>ART-015</v>
      </c>
      <c r="D58" s="42" t="str">
        <f>IFERROR(INDEX(Tableau4[QUANTITE],MATCH(TDetailVente[[#This Row],[NOM DES COFFRETS]],Tableau4[NOM DU COFFRET],0)),"")</f>
        <v/>
      </c>
    </row>
    <row r="59" spans="1:4" x14ac:dyDescent="0.3">
      <c r="A59" s="26" t="s">
        <v>19</v>
      </c>
      <c r="B59" s="4" t="s">
        <v>73</v>
      </c>
      <c r="C59" s="33" t="str">
        <f>VLOOKUP(TDetailVente[[#This Row],[DETAIL]],Tableau9[#All],5)</f>
        <v>ART-004</v>
      </c>
      <c r="D59" s="42" t="str">
        <f>IFERROR(INDEX(Tableau4[QUANTITE],MATCH(TDetailVente[[#This Row],[NOM DES COFFRETS]],Tableau4[NOM DU COFFRET],0)),"")</f>
        <v/>
      </c>
    </row>
    <row r="60" spans="1:4" x14ac:dyDescent="0.3">
      <c r="A60" s="26" t="s">
        <v>57</v>
      </c>
      <c r="B60" s="4" t="s">
        <v>40</v>
      </c>
      <c r="C60" s="33" t="str">
        <f>VLOOKUP(TDetailVente[[#This Row],[DETAIL]],Tableau9[#All],5)</f>
        <v>ART-019</v>
      </c>
      <c r="D60" s="42" t="str">
        <f>IFERROR(INDEX(Tableau4[QUANTITE],MATCH(TDetailVente[[#This Row],[NOM DES COFFRETS]],Tableau4[NOM DU COFFRET],0)),"")</f>
        <v/>
      </c>
    </row>
    <row r="61" spans="1:4" x14ac:dyDescent="0.3">
      <c r="A61" s="26" t="s">
        <v>57</v>
      </c>
      <c r="B61" s="4" t="s">
        <v>153</v>
      </c>
      <c r="C61" s="33" t="str">
        <f>VLOOKUP(TDetailVente[[#This Row],[DETAIL]],Tableau9[#All],5)</f>
        <v>ART-003</v>
      </c>
      <c r="D61" s="42" t="str">
        <f>IFERROR(INDEX(Tableau4[QUANTITE],MATCH(TDetailVente[[#This Row],[NOM DES COFFRETS]],Tableau4[NOM DU COFFRET],0)),"")</f>
        <v/>
      </c>
    </row>
    <row r="62" spans="1:4" x14ac:dyDescent="0.3">
      <c r="A62" s="26" t="s">
        <v>57</v>
      </c>
      <c r="B62" s="4" t="s">
        <v>58</v>
      </c>
      <c r="C62" s="33" t="str">
        <f>VLOOKUP(TDetailVente[[#This Row],[DETAIL]],Tableau9[#All],5)</f>
        <v>ART-016</v>
      </c>
      <c r="D62" s="42" t="str">
        <f>IFERROR(INDEX(Tableau4[QUANTITE],MATCH(TDetailVente[[#This Row],[NOM DES COFFRETS]],Tableau4[NOM DU COFFRET],0)),"")</f>
        <v/>
      </c>
    </row>
    <row r="63" spans="1:4" x14ac:dyDescent="0.3">
      <c r="A63" s="26" t="s">
        <v>57</v>
      </c>
      <c r="B63" s="4" t="s">
        <v>159</v>
      </c>
      <c r="C63" s="33" t="str">
        <f>VLOOKUP(TDetailVente[[#This Row],[DETAIL]],Tableau9[#All],5)</f>
        <v>ART-015</v>
      </c>
      <c r="D63" s="42" t="str">
        <f>IFERROR(INDEX(Tableau4[QUANTITE],MATCH(TDetailVente[[#This Row],[NOM DES COFFRETS]],Tableau4[NOM DU COFFRET],0)),"")</f>
        <v/>
      </c>
    </row>
    <row r="64" spans="1:4" x14ac:dyDescent="0.3">
      <c r="A64" s="26" t="s">
        <v>57</v>
      </c>
      <c r="B64" s="4" t="s">
        <v>160</v>
      </c>
      <c r="C64" s="33" t="str">
        <f>VLOOKUP(TDetailVente[[#This Row],[DETAIL]],Tableau9[#All],5)</f>
        <v>ART-015</v>
      </c>
      <c r="D64" s="42" t="str">
        <f>IFERROR(INDEX(Tableau4[QUANTITE],MATCH(TDetailVente[[#This Row],[NOM DES COFFRETS]],Tableau4[NOM DU COFFRET],0)),"")</f>
        <v/>
      </c>
    </row>
    <row r="65" spans="1:4" x14ac:dyDescent="0.3">
      <c r="A65" s="26" t="s">
        <v>57</v>
      </c>
      <c r="B65" s="4" t="s">
        <v>14</v>
      </c>
      <c r="C65" s="33" t="str">
        <f>VLOOKUP(TDetailVente[[#This Row],[DETAIL]],Tableau9[#All],5)</f>
        <v>ART-004</v>
      </c>
      <c r="D65" s="42" t="str">
        <f>IFERROR(INDEX(Tableau4[QUANTITE],MATCH(TDetailVente[[#This Row],[NOM DES COFFRETS]],Tableau4[NOM DU COFFRET],0)),"")</f>
        <v/>
      </c>
    </row>
    <row r="66" spans="1:4" x14ac:dyDescent="0.3">
      <c r="A66" s="26" t="s">
        <v>47</v>
      </c>
      <c r="B66" s="4" t="s">
        <v>25</v>
      </c>
      <c r="C66" s="33" t="str">
        <f>VLOOKUP(TDetailVente[[#This Row],[DETAIL]],Tableau9[#All],5)</f>
        <v>ART-019</v>
      </c>
      <c r="D66" s="42" t="str">
        <f>IFERROR(INDEX(Tableau4[QUANTITE],MATCH(TDetailVente[[#This Row],[NOM DES COFFRETS]],Tableau4[NOM DU COFFRET],0)),"")</f>
        <v/>
      </c>
    </row>
    <row r="67" spans="1:4" x14ac:dyDescent="0.3">
      <c r="A67" s="26" t="s">
        <v>47</v>
      </c>
      <c r="B67" s="4" t="s">
        <v>153</v>
      </c>
      <c r="C67" s="33" t="str">
        <f>VLOOKUP(TDetailVente[[#This Row],[DETAIL]],Tableau9[#All],5)</f>
        <v>ART-003</v>
      </c>
      <c r="D67" s="42" t="str">
        <f>IFERROR(INDEX(Tableau4[QUANTITE],MATCH(TDetailVente[[#This Row],[NOM DES COFFRETS]],Tableau4[NOM DU COFFRET],0)),"")</f>
        <v/>
      </c>
    </row>
    <row r="68" spans="1:4" x14ac:dyDescent="0.3">
      <c r="A68" s="26" t="s">
        <v>47</v>
      </c>
      <c r="B68" s="4" t="s">
        <v>28</v>
      </c>
      <c r="C68" s="33" t="str">
        <f>VLOOKUP(TDetailVente[[#This Row],[DETAIL]],Tableau9[#All],5)</f>
        <v>ART-016</v>
      </c>
      <c r="D68" s="42" t="str">
        <f>IFERROR(INDEX(Tableau4[QUANTITE],MATCH(TDetailVente[[#This Row],[NOM DES COFFRETS]],Tableau4[NOM DU COFFRET],0)),"")</f>
        <v/>
      </c>
    </row>
    <row r="69" spans="1:4" x14ac:dyDescent="0.3">
      <c r="A69" s="26" t="s">
        <v>47</v>
      </c>
      <c r="B69" s="4" t="s">
        <v>21</v>
      </c>
      <c r="C69" s="33" t="str">
        <f>VLOOKUP(TDetailVente[[#This Row],[DETAIL]],Tableau9[#All],5)</f>
        <v>ART-015</v>
      </c>
      <c r="D69" s="42" t="str">
        <f>IFERROR(INDEX(Tableau4[QUANTITE],MATCH(TDetailVente[[#This Row],[NOM DES COFFRETS]],Tableau4[NOM DU COFFRET],0)),"")</f>
        <v/>
      </c>
    </row>
    <row r="70" spans="1:4" x14ac:dyDescent="0.3">
      <c r="A70" s="26" t="s">
        <v>47</v>
      </c>
      <c r="B70" s="4" t="s">
        <v>160</v>
      </c>
      <c r="C70" s="33" t="str">
        <f>VLOOKUP(TDetailVente[[#This Row],[DETAIL]],Tableau9[#All],5)</f>
        <v>ART-015</v>
      </c>
      <c r="D70" s="42" t="str">
        <f>IFERROR(INDEX(Tableau4[QUANTITE],MATCH(TDetailVente[[#This Row],[NOM DES COFFRETS]],Tableau4[NOM DU COFFRET],0)),"")</f>
        <v/>
      </c>
    </row>
    <row r="71" spans="1:4" x14ac:dyDescent="0.3">
      <c r="A71" s="26" t="s">
        <v>47</v>
      </c>
      <c r="B71" s="4" t="s">
        <v>14</v>
      </c>
      <c r="C71" s="33" t="str">
        <f>VLOOKUP(TDetailVente[[#This Row],[DETAIL]],Tableau9[#All],5)</f>
        <v>ART-004</v>
      </c>
      <c r="D71" s="42" t="str">
        <f>IFERROR(INDEX(Tableau4[QUANTITE],MATCH(TDetailVente[[#This Row],[NOM DES COFFRETS]],Tableau4[NOM DU COFFRET],0)),"")</f>
        <v/>
      </c>
    </row>
    <row r="72" spans="1:4" x14ac:dyDescent="0.3">
      <c r="A72" s="26" t="s">
        <v>335</v>
      </c>
      <c r="B72" s="4" t="s">
        <v>11</v>
      </c>
      <c r="C72" s="33" t="str">
        <f>VLOOKUP(TDetailVente[[#This Row],[DETAIL]],Tableau9[#All],5)</f>
        <v>ART-019</v>
      </c>
      <c r="D72" s="42">
        <f>IFERROR(INDEX(Tableau4[QUANTITE],MATCH(TDetailVente[[#This Row],[NOM DES COFFRETS]],Tableau4[NOM DU COFFRET],0)),"")</f>
        <v>5</v>
      </c>
    </row>
    <row r="73" spans="1:4" x14ac:dyDescent="0.3">
      <c r="A73" s="26" t="s">
        <v>335</v>
      </c>
      <c r="B73" s="4" t="s">
        <v>152</v>
      </c>
      <c r="C73" s="33" t="str">
        <f>VLOOKUP(TDetailVente[[#This Row],[DETAIL]],Tableau9[#All],5)</f>
        <v>ART-003</v>
      </c>
      <c r="D73" s="42">
        <f>IFERROR(INDEX(Tableau4[QUANTITE],MATCH(TDetailVente[[#This Row],[NOM DES COFFRETS]],Tableau4[NOM DU COFFRET],0)),"")</f>
        <v>5</v>
      </c>
    </row>
    <row r="74" spans="1:4" x14ac:dyDescent="0.3">
      <c r="A74" s="26" t="s">
        <v>335</v>
      </c>
      <c r="B74" s="4" t="s">
        <v>28</v>
      </c>
      <c r="C74" s="33" t="str">
        <f>VLOOKUP(TDetailVente[[#This Row],[DETAIL]],Tableau9[#All],5)</f>
        <v>ART-016</v>
      </c>
      <c r="D74" s="42">
        <f>IFERROR(INDEX(Tableau4[QUANTITE],MATCH(TDetailVente[[#This Row],[NOM DES COFFRETS]],Tableau4[NOM DU COFFRET],0)),"")</f>
        <v>5</v>
      </c>
    </row>
    <row r="75" spans="1:4" x14ac:dyDescent="0.3">
      <c r="A75" s="26" t="s">
        <v>335</v>
      </c>
      <c r="B75" s="4" t="s">
        <v>159</v>
      </c>
      <c r="C75" s="33" t="str">
        <f>VLOOKUP(TDetailVente[[#This Row],[DETAIL]],Tableau9[#All],5)</f>
        <v>ART-015</v>
      </c>
      <c r="D75" s="42">
        <f>IFERROR(INDEX(Tableau4[QUANTITE],MATCH(TDetailVente[[#This Row],[NOM DES COFFRETS]],Tableau4[NOM DU COFFRET],0)),"")</f>
        <v>5</v>
      </c>
    </row>
    <row r="76" spans="1:4" x14ac:dyDescent="0.3">
      <c r="A76" s="26" t="s">
        <v>335</v>
      </c>
      <c r="B76" s="4" t="s">
        <v>157</v>
      </c>
      <c r="C76" s="33" t="str">
        <f>VLOOKUP(TDetailVente[[#This Row],[DETAIL]],Tableau9[#All],5)</f>
        <v>ART-015</v>
      </c>
      <c r="D76" s="42">
        <f>IFERROR(INDEX(Tableau4[QUANTITE],MATCH(TDetailVente[[#This Row],[NOM DES COFFRETS]],Tableau4[NOM DU COFFRET],0)),"")</f>
        <v>5</v>
      </c>
    </row>
    <row r="77" spans="1:4" x14ac:dyDescent="0.3">
      <c r="A77" s="26" t="s">
        <v>335</v>
      </c>
      <c r="B77" s="4" t="s">
        <v>14</v>
      </c>
      <c r="C77" s="33" t="str">
        <f>VLOOKUP(TDetailVente[[#This Row],[DETAIL]],Tableau9[#All],5)</f>
        <v>ART-004</v>
      </c>
      <c r="D77" s="42">
        <f>IFERROR(INDEX(Tableau4[QUANTITE],MATCH(TDetailVente[[#This Row],[NOM DES COFFRETS]],Tableau4[NOM DU COFFRET],0)),"")</f>
        <v>5</v>
      </c>
    </row>
    <row r="78" spans="1:4" x14ac:dyDescent="0.3">
      <c r="A78" s="26" t="s">
        <v>61</v>
      </c>
      <c r="B78" s="4" t="s">
        <v>25</v>
      </c>
      <c r="C78" s="33" t="str">
        <f>VLOOKUP(TDetailVente[[#This Row],[DETAIL]],Tableau9[#All],5)</f>
        <v>ART-019</v>
      </c>
      <c r="D78" s="42" t="str">
        <f>IFERROR(INDEX(Tableau4[QUANTITE],MATCH(TDetailVente[[#This Row],[NOM DES COFFRETS]],Tableau4[NOM DU COFFRET],0)),"")</f>
        <v/>
      </c>
    </row>
    <row r="79" spans="1:4" x14ac:dyDescent="0.3">
      <c r="A79" s="26" t="s">
        <v>61</v>
      </c>
      <c r="B79" s="4" t="s">
        <v>185</v>
      </c>
      <c r="C79" s="33" t="str">
        <f>VLOOKUP(TDetailVente[[#This Row],[DETAIL]],Tableau9[#All],5)</f>
        <v>ART-003</v>
      </c>
      <c r="D79" s="42" t="str">
        <f>IFERROR(INDEX(Tableau4[QUANTITE],MATCH(TDetailVente[[#This Row],[NOM DES COFFRETS]],Tableau4[NOM DU COFFRET],0)),"")</f>
        <v/>
      </c>
    </row>
    <row r="80" spans="1:4" x14ac:dyDescent="0.3">
      <c r="A80" s="26" t="s">
        <v>61</v>
      </c>
      <c r="B80" s="4" t="s">
        <v>28</v>
      </c>
      <c r="C80" s="33" t="str">
        <f>VLOOKUP(TDetailVente[[#This Row],[DETAIL]],Tableau9[#All],5)</f>
        <v>ART-016</v>
      </c>
      <c r="D80" s="42" t="str">
        <f>IFERROR(INDEX(Tableau4[QUANTITE],MATCH(TDetailVente[[#This Row],[NOM DES COFFRETS]],Tableau4[NOM DU COFFRET],0)),"")</f>
        <v/>
      </c>
    </row>
    <row r="81" spans="1:4" x14ac:dyDescent="0.3">
      <c r="A81" s="26" t="s">
        <v>61</v>
      </c>
      <c r="B81" s="4" t="s">
        <v>159</v>
      </c>
      <c r="C81" s="33" t="str">
        <f>VLOOKUP(TDetailVente[[#This Row],[DETAIL]],Tableau9[#All],5)</f>
        <v>ART-015</v>
      </c>
      <c r="D81" s="42" t="str">
        <f>IFERROR(INDEX(Tableau4[QUANTITE],MATCH(TDetailVente[[#This Row],[NOM DES COFFRETS]],Tableau4[NOM DU COFFRET],0)),"")</f>
        <v/>
      </c>
    </row>
    <row r="82" spans="1:4" x14ac:dyDescent="0.3">
      <c r="A82" s="26" t="s">
        <v>61</v>
      </c>
      <c r="B82" s="4" t="s">
        <v>160</v>
      </c>
      <c r="C82" s="33" t="str">
        <f>VLOOKUP(TDetailVente[[#This Row],[DETAIL]],Tableau9[#All],5)</f>
        <v>ART-015</v>
      </c>
      <c r="D82" s="42" t="str">
        <f>IFERROR(INDEX(Tableau4[QUANTITE],MATCH(TDetailVente[[#This Row],[NOM DES COFFRETS]],Tableau4[NOM DU COFFRET],0)),"")</f>
        <v/>
      </c>
    </row>
    <row r="83" spans="1:4" x14ac:dyDescent="0.3">
      <c r="A83" s="26" t="s">
        <v>61</v>
      </c>
      <c r="B83" s="4" t="s">
        <v>14</v>
      </c>
      <c r="C83" s="33" t="str">
        <f>VLOOKUP(TDetailVente[[#This Row],[DETAIL]],Tableau9[#All],5)</f>
        <v>ART-004</v>
      </c>
      <c r="D83" s="42" t="str">
        <f>IFERROR(INDEX(Tableau4[QUANTITE],MATCH(TDetailVente[[#This Row],[NOM DES COFFRETS]],Tableau4[NOM DU COFFRET],0)),"")</f>
        <v/>
      </c>
    </row>
    <row r="84" spans="1:4" x14ac:dyDescent="0.3">
      <c r="A84" s="26" t="s">
        <v>36</v>
      </c>
      <c r="B84" s="4" t="s">
        <v>35</v>
      </c>
      <c r="C84" s="33" t="str">
        <f>VLOOKUP(TDetailVente[[#This Row],[DETAIL]],Tableau9[#All],5)</f>
        <v>ART-019</v>
      </c>
      <c r="D84" s="42" t="str">
        <f>IFERROR(INDEX(Tableau4[QUANTITE],MATCH(TDetailVente[[#This Row],[NOM DES COFFRETS]],Tableau4[NOM DU COFFRET],0)),"")</f>
        <v/>
      </c>
    </row>
    <row r="85" spans="1:4" x14ac:dyDescent="0.3">
      <c r="A85" s="26" t="s">
        <v>36</v>
      </c>
      <c r="B85" s="4" t="s">
        <v>153</v>
      </c>
      <c r="C85" s="33" t="str">
        <f>VLOOKUP(TDetailVente[[#This Row],[DETAIL]],Tableau9[#All],5)</f>
        <v>ART-003</v>
      </c>
      <c r="D85" s="42" t="str">
        <f>IFERROR(INDEX(Tableau4[QUANTITE],MATCH(TDetailVente[[#This Row],[NOM DES COFFRETS]],Tableau4[NOM DU COFFRET],0)),"")</f>
        <v/>
      </c>
    </row>
    <row r="86" spans="1:4" x14ac:dyDescent="0.3">
      <c r="A86" s="26" t="s">
        <v>36</v>
      </c>
      <c r="B86" s="4" t="s">
        <v>28</v>
      </c>
      <c r="C86" s="33" t="str">
        <f>VLOOKUP(TDetailVente[[#This Row],[DETAIL]],Tableau9[#All],5)</f>
        <v>ART-016</v>
      </c>
      <c r="D86" s="42" t="str">
        <f>IFERROR(INDEX(Tableau4[QUANTITE],MATCH(TDetailVente[[#This Row],[NOM DES COFFRETS]],Tableau4[NOM DU COFFRET],0)),"")</f>
        <v/>
      </c>
    </row>
    <row r="87" spans="1:4" x14ac:dyDescent="0.3">
      <c r="A87" s="26" t="s">
        <v>36</v>
      </c>
      <c r="B87" s="4" t="s">
        <v>21</v>
      </c>
      <c r="C87" s="33" t="str">
        <f>VLOOKUP(TDetailVente[[#This Row],[DETAIL]],Tableau9[#All],5)</f>
        <v>ART-015</v>
      </c>
      <c r="D87" s="42" t="str">
        <f>IFERROR(INDEX(Tableau4[QUANTITE],MATCH(TDetailVente[[#This Row],[NOM DES COFFRETS]],Tableau4[NOM DU COFFRET],0)),"")</f>
        <v/>
      </c>
    </row>
    <row r="88" spans="1:4" x14ac:dyDescent="0.3">
      <c r="A88" s="26" t="s">
        <v>36</v>
      </c>
      <c r="B88" s="4" t="s">
        <v>157</v>
      </c>
      <c r="C88" s="33" t="str">
        <f>VLOOKUP(TDetailVente[[#This Row],[DETAIL]],Tableau9[#All],5)</f>
        <v>ART-015</v>
      </c>
      <c r="D88" s="42" t="str">
        <f>IFERROR(INDEX(Tableau4[QUANTITE],MATCH(TDetailVente[[#This Row],[NOM DES COFFRETS]],Tableau4[NOM DU COFFRET],0)),"")</f>
        <v/>
      </c>
    </row>
    <row r="89" spans="1:4" x14ac:dyDescent="0.3">
      <c r="A89" s="26" t="s">
        <v>36</v>
      </c>
      <c r="B89" s="4" t="s">
        <v>14</v>
      </c>
      <c r="C89" s="33" t="str">
        <f>VLOOKUP(TDetailVente[[#This Row],[DETAIL]],Tableau9[#All],5)</f>
        <v>ART-004</v>
      </c>
      <c r="D89" s="42" t="str">
        <f>IFERROR(INDEX(Tableau4[QUANTITE],MATCH(TDetailVente[[#This Row],[NOM DES COFFRETS]],Tableau4[NOM DU COFFRET],0)),"")</f>
        <v/>
      </c>
    </row>
    <row r="90" spans="1:4" x14ac:dyDescent="0.3">
      <c r="A90" s="26" t="s">
        <v>59</v>
      </c>
      <c r="B90" s="4" t="s">
        <v>43</v>
      </c>
      <c r="C90" s="33" t="str">
        <f>VLOOKUP(TDetailVente[[#This Row],[DETAIL]],Tableau9[#All],5)</f>
        <v>ART-019</v>
      </c>
      <c r="D90" s="42" t="str">
        <f>IFERROR(INDEX(Tableau4[QUANTITE],MATCH(TDetailVente[[#This Row],[NOM DES COFFRETS]],Tableau4[NOM DU COFFRET],0)),"")</f>
        <v/>
      </c>
    </row>
    <row r="91" spans="1:4" x14ac:dyDescent="0.3">
      <c r="A91" s="26" t="s">
        <v>59</v>
      </c>
      <c r="B91" s="4" t="s">
        <v>184</v>
      </c>
      <c r="C91" s="33" t="str">
        <f>VLOOKUP(TDetailVente[[#This Row],[DETAIL]],Tableau9[#All],5)</f>
        <v>ART-003</v>
      </c>
      <c r="D91" s="42" t="str">
        <f>IFERROR(INDEX(Tableau4[QUANTITE],MATCH(TDetailVente[[#This Row],[NOM DES COFFRETS]],Tableau4[NOM DU COFFRET],0)),"")</f>
        <v/>
      </c>
    </row>
    <row r="92" spans="1:4" x14ac:dyDescent="0.3">
      <c r="A92" s="26" t="s">
        <v>59</v>
      </c>
      <c r="B92" s="4" t="s">
        <v>26</v>
      </c>
      <c r="C92" s="33" t="str">
        <f>VLOOKUP(TDetailVente[[#This Row],[DETAIL]],Tableau9[#All],5)</f>
        <v>ART-016</v>
      </c>
      <c r="D92" s="42" t="str">
        <f>IFERROR(INDEX(Tableau4[QUANTITE],MATCH(TDetailVente[[#This Row],[NOM DES COFFRETS]],Tableau4[NOM DU COFFRET],0)),"")</f>
        <v/>
      </c>
    </row>
    <row r="93" spans="1:4" x14ac:dyDescent="0.3">
      <c r="A93" s="26" t="s">
        <v>59</v>
      </c>
      <c r="B93" s="4" t="s">
        <v>159</v>
      </c>
      <c r="C93" s="33" t="str">
        <f>VLOOKUP(TDetailVente[[#This Row],[DETAIL]],Tableau9[#All],5)</f>
        <v>ART-015</v>
      </c>
      <c r="D93" s="42" t="str">
        <f>IFERROR(INDEX(Tableau4[QUANTITE],MATCH(TDetailVente[[#This Row],[NOM DES COFFRETS]],Tableau4[NOM DU COFFRET],0)),"")</f>
        <v/>
      </c>
    </row>
    <row r="94" spans="1:4" x14ac:dyDescent="0.3">
      <c r="A94" s="26" t="s">
        <v>59</v>
      </c>
      <c r="B94" s="4" t="s">
        <v>157</v>
      </c>
      <c r="C94" s="33" t="str">
        <f>VLOOKUP(TDetailVente[[#This Row],[DETAIL]],Tableau9[#All],5)</f>
        <v>ART-015</v>
      </c>
      <c r="D94" s="42" t="str">
        <f>IFERROR(INDEX(Tableau4[QUANTITE],MATCH(TDetailVente[[#This Row],[NOM DES COFFRETS]],Tableau4[NOM DU COFFRET],0)),"")</f>
        <v/>
      </c>
    </row>
    <row r="95" spans="1:4" x14ac:dyDescent="0.3">
      <c r="A95" s="26" t="s">
        <v>59</v>
      </c>
      <c r="B95" s="4" t="s">
        <v>14</v>
      </c>
      <c r="C95" s="33" t="str">
        <f>VLOOKUP(TDetailVente[[#This Row],[DETAIL]],Tableau9[#All],5)</f>
        <v>ART-004</v>
      </c>
      <c r="D95" s="42" t="str">
        <f>IFERROR(INDEX(Tableau4[QUANTITE],MATCH(TDetailVente[[#This Row],[NOM DES COFFRETS]],Tableau4[NOM DU COFFRET],0)),"")</f>
        <v/>
      </c>
    </row>
    <row r="96" spans="1:4" x14ac:dyDescent="0.3">
      <c r="A96" s="26" t="s">
        <v>44</v>
      </c>
      <c r="B96" s="4" t="s">
        <v>25</v>
      </c>
      <c r="C96" s="33" t="str">
        <f>VLOOKUP(TDetailVente[[#This Row],[DETAIL]],Tableau9[#All],5)</f>
        <v>ART-019</v>
      </c>
      <c r="D96" s="42" t="str">
        <f>IFERROR(INDEX(Tableau4[QUANTITE],MATCH(TDetailVente[[#This Row],[NOM DES COFFRETS]],Tableau4[NOM DU COFFRET],0)),"")</f>
        <v/>
      </c>
    </row>
    <row r="97" spans="1:4" x14ac:dyDescent="0.3">
      <c r="A97" s="26" t="s">
        <v>44</v>
      </c>
      <c r="B97" s="4" t="s">
        <v>153</v>
      </c>
      <c r="C97" s="33" t="str">
        <f>VLOOKUP(TDetailVente[[#This Row],[DETAIL]],Tableau9[#All],5)</f>
        <v>ART-003</v>
      </c>
      <c r="D97" s="42" t="str">
        <f>IFERROR(INDEX(Tableau4[QUANTITE],MATCH(TDetailVente[[#This Row],[NOM DES COFFRETS]],Tableau4[NOM DU COFFRET],0)),"")</f>
        <v/>
      </c>
    </row>
    <row r="98" spans="1:4" x14ac:dyDescent="0.3">
      <c r="A98" s="26" t="s">
        <v>44</v>
      </c>
      <c r="B98" s="4" t="s">
        <v>45</v>
      </c>
      <c r="C98" s="33" t="str">
        <f>VLOOKUP(TDetailVente[[#This Row],[DETAIL]],Tableau9[#All],5)</f>
        <v>ART-016</v>
      </c>
      <c r="D98" s="42" t="str">
        <f>IFERROR(INDEX(Tableau4[QUANTITE],MATCH(TDetailVente[[#This Row],[NOM DES COFFRETS]],Tableau4[NOM DU COFFRET],0)),"")</f>
        <v/>
      </c>
    </row>
    <row r="99" spans="1:4" x14ac:dyDescent="0.3">
      <c r="A99" s="26" t="s">
        <v>44</v>
      </c>
      <c r="B99" s="4" t="s">
        <v>21</v>
      </c>
      <c r="C99" s="33" t="str">
        <f>VLOOKUP(TDetailVente[[#This Row],[DETAIL]],Tableau9[#All],5)</f>
        <v>ART-015</v>
      </c>
      <c r="D99" s="42" t="str">
        <f>IFERROR(INDEX(Tableau4[QUANTITE],MATCH(TDetailVente[[#This Row],[NOM DES COFFRETS]],Tableau4[NOM DU COFFRET],0)),"")</f>
        <v/>
      </c>
    </row>
    <row r="100" spans="1:4" x14ac:dyDescent="0.3">
      <c r="A100" s="26" t="s">
        <v>44</v>
      </c>
      <c r="B100" s="4" t="s">
        <v>160</v>
      </c>
      <c r="C100" s="33" t="str">
        <f>VLOOKUP(TDetailVente[[#This Row],[DETAIL]],Tableau9[#All],5)</f>
        <v>ART-015</v>
      </c>
      <c r="D100" s="42" t="str">
        <f>IFERROR(INDEX(Tableau4[QUANTITE],MATCH(TDetailVente[[#This Row],[NOM DES COFFRETS]],Tableau4[NOM DU COFFRET],0)),"")</f>
        <v/>
      </c>
    </row>
    <row r="101" spans="1:4" x14ac:dyDescent="0.3">
      <c r="A101" s="26" t="s">
        <v>44</v>
      </c>
      <c r="B101" s="4" t="s">
        <v>14</v>
      </c>
      <c r="C101" s="33" t="str">
        <f>VLOOKUP(TDetailVente[[#This Row],[DETAIL]],Tableau9[#All],5)</f>
        <v>ART-004</v>
      </c>
      <c r="D101" s="42" t="str">
        <f>IFERROR(INDEX(Tableau4[QUANTITE],MATCH(TDetailVente[[#This Row],[NOM DES COFFRETS]],Tableau4[NOM DU COFFRET],0)),"")</f>
        <v/>
      </c>
    </row>
    <row r="102" spans="1:4" x14ac:dyDescent="0.3">
      <c r="A102" s="26" t="s">
        <v>42</v>
      </c>
      <c r="B102" s="4" t="s">
        <v>43</v>
      </c>
      <c r="C102" s="33" t="str">
        <f>VLOOKUP(TDetailVente[[#This Row],[DETAIL]],Tableau9[#All],5)</f>
        <v>ART-019</v>
      </c>
      <c r="D102" s="42" t="str">
        <f>IFERROR(INDEX(Tableau4[QUANTITE],MATCH(TDetailVente[[#This Row],[NOM DES COFFRETS]],Tableau4[NOM DU COFFRET],0)),"")</f>
        <v/>
      </c>
    </row>
    <row r="103" spans="1:4" x14ac:dyDescent="0.3">
      <c r="A103" s="26" t="s">
        <v>42</v>
      </c>
      <c r="B103" s="4" t="s">
        <v>184</v>
      </c>
      <c r="C103" s="33" t="str">
        <f>VLOOKUP(TDetailVente[[#This Row],[DETAIL]],Tableau9[#All],5)</f>
        <v>ART-003</v>
      </c>
      <c r="D103" s="42" t="str">
        <f>IFERROR(INDEX(Tableau4[QUANTITE],MATCH(TDetailVente[[#This Row],[NOM DES COFFRETS]],Tableau4[NOM DU COFFRET],0)),"")</f>
        <v/>
      </c>
    </row>
    <row r="104" spans="1:4" x14ac:dyDescent="0.3">
      <c r="A104" s="26" t="s">
        <v>42</v>
      </c>
      <c r="B104" s="4" t="s">
        <v>31</v>
      </c>
      <c r="C104" s="33" t="str">
        <f>VLOOKUP(TDetailVente[[#This Row],[DETAIL]],Tableau9[#All],5)</f>
        <v>ART-016</v>
      </c>
      <c r="D104" s="42" t="str">
        <f>IFERROR(INDEX(Tableau4[QUANTITE],MATCH(TDetailVente[[#This Row],[NOM DES COFFRETS]],Tableau4[NOM DU COFFRET],0)),"")</f>
        <v/>
      </c>
    </row>
    <row r="105" spans="1:4" x14ac:dyDescent="0.3">
      <c r="A105" s="26" t="s">
        <v>42</v>
      </c>
      <c r="B105" s="4" t="s">
        <v>21</v>
      </c>
      <c r="C105" s="33" t="str">
        <f>VLOOKUP(TDetailVente[[#This Row],[DETAIL]],Tableau9[#All],5)</f>
        <v>ART-015</v>
      </c>
      <c r="D105" s="42" t="str">
        <f>IFERROR(INDEX(Tableau4[QUANTITE],MATCH(TDetailVente[[#This Row],[NOM DES COFFRETS]],Tableau4[NOM DU COFFRET],0)),"")</f>
        <v/>
      </c>
    </row>
    <row r="106" spans="1:4" x14ac:dyDescent="0.3">
      <c r="A106" s="26" t="s">
        <v>42</v>
      </c>
      <c r="B106" s="4" t="s">
        <v>157</v>
      </c>
      <c r="C106" s="33" t="str">
        <f>VLOOKUP(TDetailVente[[#This Row],[DETAIL]],Tableau9[#All],5)</f>
        <v>ART-015</v>
      </c>
      <c r="D106" s="42" t="str">
        <f>IFERROR(INDEX(Tableau4[QUANTITE],MATCH(TDetailVente[[#This Row],[NOM DES COFFRETS]],Tableau4[NOM DU COFFRET],0)),"")</f>
        <v/>
      </c>
    </row>
    <row r="107" spans="1:4" x14ac:dyDescent="0.3">
      <c r="A107" s="26" t="s">
        <v>42</v>
      </c>
      <c r="B107" s="4" t="s">
        <v>14</v>
      </c>
      <c r="C107" s="33" t="str">
        <f>VLOOKUP(TDetailVente[[#This Row],[DETAIL]],Tableau9[#All],5)</f>
        <v>ART-004</v>
      </c>
      <c r="D107" s="42" t="str">
        <f>IFERROR(INDEX(Tableau4[QUANTITE],MATCH(TDetailVente[[#This Row],[NOM DES COFFRETS]],Tableau4[NOM DU COFFRET],0)),"")</f>
        <v/>
      </c>
    </row>
    <row r="108" spans="1:4" x14ac:dyDescent="0.3">
      <c r="A108" s="26" t="s">
        <v>23</v>
      </c>
      <c r="B108" s="4" t="s">
        <v>25</v>
      </c>
      <c r="C108" s="33" t="str">
        <f>VLOOKUP(TDetailVente[[#This Row],[DETAIL]],Tableau9[#All],5)</f>
        <v>ART-019</v>
      </c>
      <c r="D108" s="42" t="str">
        <f>IFERROR(INDEX(Tableau4[QUANTITE],MATCH(TDetailVente[[#This Row],[NOM DES COFFRETS]],Tableau4[NOM DU COFFRET],0)),"")</f>
        <v/>
      </c>
    </row>
    <row r="109" spans="1:4" x14ac:dyDescent="0.3">
      <c r="A109" s="26" t="s">
        <v>23</v>
      </c>
      <c r="B109" s="4" t="s">
        <v>147</v>
      </c>
      <c r="C109" s="33" t="str">
        <f>VLOOKUP(TDetailVente[[#This Row],[DETAIL]],Tableau9[#All],5)</f>
        <v>ART-003</v>
      </c>
      <c r="D109" s="42" t="str">
        <f>IFERROR(INDEX(Tableau4[QUANTITE],MATCH(TDetailVente[[#This Row],[NOM DES COFFRETS]],Tableau4[NOM DU COFFRET],0)),"")</f>
        <v/>
      </c>
    </row>
    <row r="110" spans="1:4" x14ac:dyDescent="0.3">
      <c r="A110" s="26" t="s">
        <v>23</v>
      </c>
      <c r="B110" s="4" t="s">
        <v>26</v>
      </c>
      <c r="C110" s="33" t="str">
        <f>VLOOKUP(TDetailVente[[#This Row],[DETAIL]],Tableau9[#All],5)</f>
        <v>ART-016</v>
      </c>
      <c r="D110" s="42" t="str">
        <f>IFERROR(INDEX(Tableau4[QUANTITE],MATCH(TDetailVente[[#This Row],[NOM DES COFFRETS]],Tableau4[NOM DU COFFRET],0)),"")</f>
        <v/>
      </c>
    </row>
    <row r="111" spans="1:4" x14ac:dyDescent="0.3">
      <c r="A111" s="26" t="s">
        <v>23</v>
      </c>
      <c r="B111" s="4" t="s">
        <v>21</v>
      </c>
      <c r="C111" s="33" t="str">
        <f>VLOOKUP(TDetailVente[[#This Row],[DETAIL]],Tableau9[#All],5)</f>
        <v>ART-015</v>
      </c>
      <c r="D111" s="42" t="str">
        <f>IFERROR(INDEX(Tableau4[QUANTITE],MATCH(TDetailVente[[#This Row],[NOM DES COFFRETS]],Tableau4[NOM DU COFFRET],0)),"")</f>
        <v/>
      </c>
    </row>
    <row r="112" spans="1:4" x14ac:dyDescent="0.3">
      <c r="A112" s="26" t="s">
        <v>23</v>
      </c>
      <c r="B112" s="4" t="s">
        <v>157</v>
      </c>
      <c r="C112" s="33" t="str">
        <f>VLOOKUP(TDetailVente[[#This Row],[DETAIL]],Tableau9[#All],5)</f>
        <v>ART-015</v>
      </c>
      <c r="D112" s="42" t="str">
        <f>IFERROR(INDEX(Tableau4[QUANTITE],MATCH(TDetailVente[[#This Row],[NOM DES COFFRETS]],Tableau4[NOM DU COFFRET],0)),"")</f>
        <v/>
      </c>
    </row>
    <row r="113" spans="1:4" x14ac:dyDescent="0.3">
      <c r="A113" s="26" t="s">
        <v>23</v>
      </c>
      <c r="B113" s="4" t="s">
        <v>14</v>
      </c>
      <c r="C113" s="33" t="str">
        <f>VLOOKUP(TDetailVente[[#This Row],[DETAIL]],Tableau9[#All],5)</f>
        <v>ART-004</v>
      </c>
      <c r="D113" s="42" t="str">
        <f>IFERROR(INDEX(Tableau4[QUANTITE],MATCH(TDetailVente[[#This Row],[NOM DES COFFRETS]],Tableau4[NOM DU COFFRET],0)),"")</f>
        <v/>
      </c>
    </row>
    <row r="114" spans="1:4" x14ac:dyDescent="0.3">
      <c r="A114" s="26" t="s">
        <v>66</v>
      </c>
      <c r="B114" s="4" t="s">
        <v>30</v>
      </c>
      <c r="C114" s="33" t="str">
        <f>VLOOKUP(TDetailVente[[#This Row],[DETAIL]],Tableau9[#All],5)</f>
        <v>ART-019</v>
      </c>
      <c r="D114" s="42" t="str">
        <f>IFERROR(INDEX(Tableau4[QUANTITE],MATCH(TDetailVente[[#This Row],[NOM DES COFFRETS]],Tableau4[NOM DU COFFRET],0)),"")</f>
        <v/>
      </c>
    </row>
    <row r="115" spans="1:4" x14ac:dyDescent="0.3">
      <c r="A115" s="26" t="s">
        <v>66</v>
      </c>
      <c r="B115" s="4" t="s">
        <v>154</v>
      </c>
      <c r="C115" s="33" t="str">
        <f>VLOOKUP(TDetailVente[[#This Row],[DETAIL]],Tableau9[#All],5)</f>
        <v>ART-003</v>
      </c>
      <c r="D115" s="42" t="str">
        <f>IFERROR(INDEX(Tableau4[QUANTITE],MATCH(TDetailVente[[#This Row],[NOM DES COFFRETS]],Tableau4[NOM DU COFFRET],0)),"")</f>
        <v/>
      </c>
    </row>
    <row r="116" spans="1:4" x14ac:dyDescent="0.3">
      <c r="A116" s="26" t="s">
        <v>66</v>
      </c>
      <c r="B116" s="4" t="s">
        <v>33</v>
      </c>
      <c r="C116" s="33" t="str">
        <f>VLOOKUP(TDetailVente[[#This Row],[DETAIL]],Tableau9[#All],5)</f>
        <v>ART-016</v>
      </c>
      <c r="D116" s="42" t="str">
        <f>IFERROR(INDEX(Tableau4[QUANTITE],MATCH(TDetailVente[[#This Row],[NOM DES COFFRETS]],Tableau4[NOM DU COFFRET],0)),"")</f>
        <v/>
      </c>
    </row>
    <row r="117" spans="1:4" x14ac:dyDescent="0.3">
      <c r="A117" s="26" t="s">
        <v>66</v>
      </c>
      <c r="B117" s="4" t="s">
        <v>21</v>
      </c>
      <c r="C117" s="33" t="str">
        <f>VLOOKUP(TDetailVente[[#This Row],[DETAIL]],Tableau9[#All],5)</f>
        <v>ART-015</v>
      </c>
      <c r="D117" s="42" t="str">
        <f>IFERROR(INDEX(Tableau4[QUANTITE],MATCH(TDetailVente[[#This Row],[NOM DES COFFRETS]],Tableau4[NOM DU COFFRET],0)),"")</f>
        <v/>
      </c>
    </row>
    <row r="118" spans="1:4" x14ac:dyDescent="0.3">
      <c r="A118" s="26" t="s">
        <v>66</v>
      </c>
      <c r="B118" s="4" t="s">
        <v>157</v>
      </c>
      <c r="C118" s="33" t="str">
        <f>VLOOKUP(TDetailVente[[#This Row],[DETAIL]],Tableau9[#All],5)</f>
        <v>ART-015</v>
      </c>
      <c r="D118" s="42" t="str">
        <f>IFERROR(INDEX(Tableau4[QUANTITE],MATCH(TDetailVente[[#This Row],[NOM DES COFFRETS]],Tableau4[NOM DU COFFRET],0)),"")</f>
        <v/>
      </c>
    </row>
    <row r="119" spans="1:4" x14ac:dyDescent="0.3">
      <c r="A119" s="26" t="s">
        <v>66</v>
      </c>
      <c r="B119" s="4" t="s">
        <v>14</v>
      </c>
      <c r="C119" s="33" t="str">
        <f>VLOOKUP(TDetailVente[[#This Row],[DETAIL]],Tableau9[#All],5)</f>
        <v>ART-004</v>
      </c>
      <c r="D119" s="42" t="str">
        <f>IFERROR(INDEX(Tableau4[QUANTITE],MATCH(TDetailVente[[#This Row],[NOM DES COFFRETS]],Tableau4[NOM DU COFFRET],0)),"")</f>
        <v/>
      </c>
    </row>
    <row r="120" spans="1:4" x14ac:dyDescent="0.3">
      <c r="A120" s="26" t="s">
        <v>32</v>
      </c>
      <c r="B120" s="4" t="s">
        <v>30</v>
      </c>
      <c r="C120" s="33" t="str">
        <f>VLOOKUP(TDetailVente[[#This Row],[DETAIL]],Tableau9[#All],5)</f>
        <v>ART-019</v>
      </c>
      <c r="D120" s="42" t="str">
        <f>IFERROR(INDEX(Tableau4[QUANTITE],MATCH(TDetailVente[[#This Row],[NOM DES COFFRETS]],Tableau4[NOM DU COFFRET],0)),"")</f>
        <v/>
      </c>
    </row>
    <row r="121" spans="1:4" x14ac:dyDescent="0.3">
      <c r="A121" s="26" t="s">
        <v>32</v>
      </c>
      <c r="B121" s="4" t="s">
        <v>148</v>
      </c>
      <c r="C121" s="33" t="str">
        <f>VLOOKUP(TDetailVente[[#This Row],[DETAIL]],Tableau9[#All],5)</f>
        <v>ART-003</v>
      </c>
      <c r="D121" s="42" t="str">
        <f>IFERROR(INDEX(Tableau4[QUANTITE],MATCH(TDetailVente[[#This Row],[NOM DES COFFRETS]],Tableau4[NOM DU COFFRET],0)),"")</f>
        <v/>
      </c>
    </row>
    <row r="122" spans="1:4" x14ac:dyDescent="0.3">
      <c r="A122" s="26" t="s">
        <v>32</v>
      </c>
      <c r="B122" s="4" t="s">
        <v>33</v>
      </c>
      <c r="C122" s="33" t="str">
        <f>VLOOKUP(TDetailVente[[#This Row],[DETAIL]],Tableau9[#All],5)</f>
        <v>ART-016</v>
      </c>
      <c r="D122" s="42" t="str">
        <f>IFERROR(INDEX(Tableau4[QUANTITE],MATCH(TDetailVente[[#This Row],[NOM DES COFFRETS]],Tableau4[NOM DU COFFRET],0)),"")</f>
        <v/>
      </c>
    </row>
    <row r="123" spans="1:4" x14ac:dyDescent="0.3">
      <c r="A123" s="26" t="s">
        <v>32</v>
      </c>
      <c r="B123" s="4" t="s">
        <v>21</v>
      </c>
      <c r="C123" s="33" t="str">
        <f>VLOOKUP(TDetailVente[[#This Row],[DETAIL]],Tableau9[#All],5)</f>
        <v>ART-015</v>
      </c>
      <c r="D123" s="42" t="str">
        <f>IFERROR(INDEX(Tableau4[QUANTITE],MATCH(TDetailVente[[#This Row],[NOM DES COFFRETS]],Tableau4[NOM DU COFFRET],0)),"")</f>
        <v/>
      </c>
    </row>
    <row r="124" spans="1:4" x14ac:dyDescent="0.3">
      <c r="A124" s="26" t="s">
        <v>32</v>
      </c>
      <c r="B124" s="4" t="s">
        <v>157</v>
      </c>
      <c r="C124" s="33" t="str">
        <f>VLOOKUP(TDetailVente[[#This Row],[DETAIL]],Tableau9[#All],5)</f>
        <v>ART-015</v>
      </c>
      <c r="D124" s="42" t="str">
        <f>IFERROR(INDEX(Tableau4[QUANTITE],MATCH(TDetailVente[[#This Row],[NOM DES COFFRETS]],Tableau4[NOM DU COFFRET],0)),"")</f>
        <v/>
      </c>
    </row>
    <row r="125" spans="1:4" x14ac:dyDescent="0.3">
      <c r="A125" s="26" t="s">
        <v>32</v>
      </c>
      <c r="B125" s="4" t="s">
        <v>14</v>
      </c>
      <c r="C125" s="33" t="str">
        <f>VLOOKUP(TDetailVente[[#This Row],[DETAIL]],Tableau9[#All],5)</f>
        <v>ART-004</v>
      </c>
      <c r="D125" s="42" t="str">
        <f>IFERROR(INDEX(Tableau4[QUANTITE],MATCH(TDetailVente[[#This Row],[NOM DES COFFRETS]],Tableau4[NOM DU COFFRET],0)),"")</f>
        <v/>
      </c>
    </row>
    <row r="126" spans="1:4" x14ac:dyDescent="0.3">
      <c r="A126" s="26" t="s">
        <v>65</v>
      </c>
      <c r="B126" s="4" t="s">
        <v>30</v>
      </c>
      <c r="C126" s="33" t="str">
        <f>VLOOKUP(TDetailVente[[#This Row],[DETAIL]],Tableau9[#All],5)</f>
        <v>ART-019</v>
      </c>
      <c r="D126" s="42" t="str">
        <f>IFERROR(INDEX(Tableau4[QUANTITE],MATCH(TDetailVente[[#This Row],[NOM DES COFFRETS]],Tableau4[NOM DU COFFRET],0)),"")</f>
        <v/>
      </c>
    </row>
    <row r="127" spans="1:4" x14ac:dyDescent="0.3">
      <c r="A127" s="26" t="s">
        <v>65</v>
      </c>
      <c r="B127" s="4" t="s">
        <v>154</v>
      </c>
      <c r="C127" s="33" t="str">
        <f>VLOOKUP(TDetailVente[[#This Row],[DETAIL]],Tableau9[#All],5)</f>
        <v>ART-003</v>
      </c>
      <c r="D127" s="42" t="str">
        <f>IFERROR(INDEX(Tableau4[QUANTITE],MATCH(TDetailVente[[#This Row],[NOM DES COFFRETS]],Tableau4[NOM DU COFFRET],0)),"")</f>
        <v/>
      </c>
    </row>
    <row r="128" spans="1:4" x14ac:dyDescent="0.3">
      <c r="A128" s="26" t="s">
        <v>65</v>
      </c>
      <c r="B128" s="4" t="s">
        <v>31</v>
      </c>
      <c r="C128" s="33" t="str">
        <f>VLOOKUP(TDetailVente[[#This Row],[DETAIL]],Tableau9[#All],5)</f>
        <v>ART-016</v>
      </c>
      <c r="D128" s="42" t="str">
        <f>IFERROR(INDEX(Tableau4[QUANTITE],MATCH(TDetailVente[[#This Row],[NOM DES COFFRETS]],Tableau4[NOM DU COFFRET],0)),"")</f>
        <v/>
      </c>
    </row>
    <row r="129" spans="1:4" x14ac:dyDescent="0.3">
      <c r="A129" s="26" t="s">
        <v>65</v>
      </c>
      <c r="B129" s="4" t="s">
        <v>21</v>
      </c>
      <c r="C129" s="33" t="str">
        <f>VLOOKUP(TDetailVente[[#This Row],[DETAIL]],Tableau9[#All],5)</f>
        <v>ART-015</v>
      </c>
      <c r="D129" s="42" t="str">
        <f>IFERROR(INDEX(Tableau4[QUANTITE],MATCH(TDetailVente[[#This Row],[NOM DES COFFRETS]],Tableau4[NOM DU COFFRET],0)),"")</f>
        <v/>
      </c>
    </row>
    <row r="130" spans="1:4" x14ac:dyDescent="0.3">
      <c r="A130" s="26" t="s">
        <v>65</v>
      </c>
      <c r="B130" s="4" t="s">
        <v>157</v>
      </c>
      <c r="C130" s="33" t="str">
        <f>VLOOKUP(TDetailVente[[#This Row],[DETAIL]],Tableau9[#All],5)</f>
        <v>ART-015</v>
      </c>
      <c r="D130" s="42" t="str">
        <f>IFERROR(INDEX(Tableau4[QUANTITE],MATCH(TDetailVente[[#This Row],[NOM DES COFFRETS]],Tableau4[NOM DU COFFRET],0)),"")</f>
        <v/>
      </c>
    </row>
    <row r="131" spans="1:4" x14ac:dyDescent="0.3">
      <c r="A131" s="26" t="s">
        <v>65</v>
      </c>
      <c r="B131" s="4" t="s">
        <v>14</v>
      </c>
      <c r="C131" s="33" t="str">
        <f>VLOOKUP(TDetailVente[[#This Row],[DETAIL]],Tableau9[#All],5)</f>
        <v>ART-004</v>
      </c>
      <c r="D131" s="42" t="str">
        <f>IFERROR(INDEX(Tableau4[QUANTITE],MATCH(TDetailVente[[#This Row],[NOM DES COFFRETS]],Tableau4[NOM DU COFFRET],0)),"")</f>
        <v/>
      </c>
    </row>
    <row r="132" spans="1:4" x14ac:dyDescent="0.3">
      <c r="A132" s="26" t="s">
        <v>63</v>
      </c>
      <c r="B132" s="4" t="s">
        <v>49</v>
      </c>
      <c r="C132" s="33" t="str">
        <f>VLOOKUP(TDetailVente[[#This Row],[DETAIL]],Tableau9[#All],5)</f>
        <v>ART-019</v>
      </c>
      <c r="D132" s="42" t="str">
        <f>IFERROR(INDEX(Tableau4[QUANTITE],MATCH(TDetailVente[[#This Row],[NOM DES COFFRETS]],Tableau4[NOM DU COFFRET],0)),"")</f>
        <v/>
      </c>
    </row>
    <row r="133" spans="1:4" x14ac:dyDescent="0.3">
      <c r="A133" s="26" t="s">
        <v>63</v>
      </c>
      <c r="B133" s="4" t="s">
        <v>153</v>
      </c>
      <c r="C133" s="33" t="str">
        <f>VLOOKUP(TDetailVente[[#This Row],[DETAIL]],Tableau9[#All],5)</f>
        <v>ART-003</v>
      </c>
      <c r="D133" s="42" t="str">
        <f>IFERROR(INDEX(Tableau4[QUANTITE],MATCH(TDetailVente[[#This Row],[NOM DES COFFRETS]],Tableau4[NOM DU COFFRET],0)),"")</f>
        <v/>
      </c>
    </row>
    <row r="134" spans="1:4" x14ac:dyDescent="0.3">
      <c r="A134" s="26" t="s">
        <v>63</v>
      </c>
      <c r="B134" s="4" t="s">
        <v>161</v>
      </c>
      <c r="C134" s="33" t="str">
        <f>VLOOKUP(TDetailVente[[#This Row],[DETAIL]],Tableau9[#All],5)</f>
        <v>ART-016</v>
      </c>
      <c r="D134" s="42" t="str">
        <f>IFERROR(INDEX(Tableau4[QUANTITE],MATCH(TDetailVente[[#This Row],[NOM DES COFFRETS]],Tableau4[NOM DU COFFRET],0)),"")</f>
        <v/>
      </c>
    </row>
    <row r="135" spans="1:4" x14ac:dyDescent="0.3">
      <c r="A135" s="26" t="s">
        <v>63</v>
      </c>
      <c r="B135" s="4" t="s">
        <v>159</v>
      </c>
      <c r="C135" s="33" t="str">
        <f>VLOOKUP(TDetailVente[[#This Row],[DETAIL]],Tableau9[#All],5)</f>
        <v>ART-015</v>
      </c>
      <c r="D135" s="42" t="str">
        <f>IFERROR(INDEX(Tableau4[QUANTITE],MATCH(TDetailVente[[#This Row],[NOM DES COFFRETS]],Tableau4[NOM DU COFFRET],0)),"")</f>
        <v/>
      </c>
    </row>
    <row r="136" spans="1:4" x14ac:dyDescent="0.3">
      <c r="A136" s="26" t="s">
        <v>63</v>
      </c>
      <c r="B136" s="4" t="s">
        <v>160</v>
      </c>
      <c r="C136" s="33" t="str">
        <f>VLOOKUP(TDetailVente[[#This Row],[DETAIL]],Tableau9[#All],5)</f>
        <v>ART-015</v>
      </c>
      <c r="D136" s="42" t="str">
        <f>IFERROR(INDEX(Tableau4[QUANTITE],MATCH(TDetailVente[[#This Row],[NOM DES COFFRETS]],Tableau4[NOM DU COFFRET],0)),"")</f>
        <v/>
      </c>
    </row>
    <row r="137" spans="1:4" x14ac:dyDescent="0.3">
      <c r="A137" s="26" t="s">
        <v>63</v>
      </c>
      <c r="B137" s="4" t="s">
        <v>14</v>
      </c>
      <c r="C137" s="33" t="str">
        <f>VLOOKUP(TDetailVente[[#This Row],[DETAIL]],Tableau9[#All],5)</f>
        <v>ART-004</v>
      </c>
      <c r="D137" s="42" t="str">
        <f>IFERROR(INDEX(Tableau4[QUANTITE],MATCH(TDetailVente[[#This Row],[NOM DES COFFRETS]],Tableau4[NOM DU COFFRET],0)),"")</f>
        <v/>
      </c>
    </row>
    <row r="138" spans="1:4" x14ac:dyDescent="0.3">
      <c r="A138" s="26" t="s">
        <v>37</v>
      </c>
      <c r="B138" s="4" t="s">
        <v>11</v>
      </c>
      <c r="C138" s="33" t="str">
        <f>VLOOKUP(TDetailVente[[#This Row],[DETAIL]],Tableau9[#All],5)</f>
        <v>ART-019</v>
      </c>
      <c r="D138" s="42" t="str">
        <f>IFERROR(INDEX(Tableau4[QUANTITE],MATCH(TDetailVente[[#This Row],[NOM DES COFFRETS]],Tableau4[NOM DU COFFRET],0)),"")</f>
        <v/>
      </c>
    </row>
    <row r="139" spans="1:4" x14ac:dyDescent="0.3">
      <c r="A139" s="26" t="s">
        <v>37</v>
      </c>
      <c r="B139" s="4" t="s">
        <v>184</v>
      </c>
      <c r="C139" s="33" t="str">
        <f>VLOOKUP(TDetailVente[[#This Row],[DETAIL]],Tableau9[#All],5)</f>
        <v>ART-003</v>
      </c>
      <c r="D139" s="42" t="str">
        <f>IFERROR(INDEX(Tableau4[QUANTITE],MATCH(TDetailVente[[#This Row],[NOM DES COFFRETS]],Tableau4[NOM DU COFFRET],0)),"")</f>
        <v/>
      </c>
    </row>
    <row r="140" spans="1:4" x14ac:dyDescent="0.3">
      <c r="A140" s="26" t="s">
        <v>37</v>
      </c>
      <c r="B140" s="4" t="s">
        <v>38</v>
      </c>
      <c r="C140" s="33" t="str">
        <f>VLOOKUP(TDetailVente[[#This Row],[DETAIL]],Tableau9[#All],5)</f>
        <v>ART-016</v>
      </c>
      <c r="D140" s="42" t="str">
        <f>IFERROR(INDEX(Tableau4[QUANTITE],MATCH(TDetailVente[[#This Row],[NOM DES COFFRETS]],Tableau4[NOM DU COFFRET],0)),"")</f>
        <v/>
      </c>
    </row>
    <row r="141" spans="1:4" x14ac:dyDescent="0.3">
      <c r="A141" s="26" t="s">
        <v>37</v>
      </c>
      <c r="B141" s="4" t="s">
        <v>21</v>
      </c>
      <c r="C141" s="33" t="str">
        <f>VLOOKUP(TDetailVente[[#This Row],[DETAIL]],Tableau9[#All],5)</f>
        <v>ART-015</v>
      </c>
      <c r="D141" s="42" t="str">
        <f>IFERROR(INDEX(Tableau4[QUANTITE],MATCH(TDetailVente[[#This Row],[NOM DES COFFRETS]],Tableau4[NOM DU COFFRET],0)),"")</f>
        <v/>
      </c>
    </row>
    <row r="142" spans="1:4" x14ac:dyDescent="0.3">
      <c r="A142" s="26" t="s">
        <v>37</v>
      </c>
      <c r="B142" s="4" t="s">
        <v>157</v>
      </c>
      <c r="C142" s="33" t="str">
        <f>VLOOKUP(TDetailVente[[#This Row],[DETAIL]],Tableau9[#All],5)</f>
        <v>ART-015</v>
      </c>
      <c r="D142" s="42" t="str">
        <f>IFERROR(INDEX(Tableau4[QUANTITE],MATCH(TDetailVente[[#This Row],[NOM DES COFFRETS]],Tableau4[NOM DU COFFRET],0)),"")</f>
        <v/>
      </c>
    </row>
    <row r="143" spans="1:4" x14ac:dyDescent="0.3">
      <c r="A143" s="26" t="s">
        <v>37</v>
      </c>
      <c r="B143" s="4" t="s">
        <v>14</v>
      </c>
      <c r="C143" s="33" t="str">
        <f>VLOOKUP(TDetailVente[[#This Row],[DETAIL]],Tableau9[#All],5)</f>
        <v>ART-004</v>
      </c>
      <c r="D143" s="42" t="str">
        <f>IFERROR(INDEX(Tableau4[QUANTITE],MATCH(TDetailVente[[#This Row],[NOM DES COFFRETS]],Tableau4[NOM DU COFFRET],0)),"")</f>
        <v/>
      </c>
    </row>
    <row r="144" spans="1:4" x14ac:dyDescent="0.3">
      <c r="A144" s="26" t="s">
        <v>27</v>
      </c>
      <c r="B144" s="4" t="s">
        <v>25</v>
      </c>
      <c r="C144" s="33" t="str">
        <f>VLOOKUP(TDetailVente[[#This Row],[DETAIL]],Tableau9[#All],5)</f>
        <v>ART-019</v>
      </c>
      <c r="D144" s="42" t="str">
        <f>IFERROR(INDEX(Tableau4[QUANTITE],MATCH(TDetailVente[[#This Row],[NOM DES COFFRETS]],Tableau4[NOM DU COFFRET],0)),"")</f>
        <v/>
      </c>
    </row>
    <row r="145" spans="1:4" x14ac:dyDescent="0.3">
      <c r="A145" s="26" t="s">
        <v>27</v>
      </c>
      <c r="B145" s="4" t="s">
        <v>147</v>
      </c>
      <c r="C145" s="33" t="str">
        <f>VLOOKUP(TDetailVente[[#This Row],[DETAIL]],Tableau9[#All],5)</f>
        <v>ART-003</v>
      </c>
      <c r="D145" s="42" t="str">
        <f>IFERROR(INDEX(Tableau4[QUANTITE],MATCH(TDetailVente[[#This Row],[NOM DES COFFRETS]],Tableau4[NOM DU COFFRET],0)),"")</f>
        <v/>
      </c>
    </row>
    <row r="146" spans="1:4" x14ac:dyDescent="0.3">
      <c r="A146" s="26" t="s">
        <v>27</v>
      </c>
      <c r="B146" s="4" t="s">
        <v>28</v>
      </c>
      <c r="C146" s="33" t="str">
        <f>VLOOKUP(TDetailVente[[#This Row],[DETAIL]],Tableau9[#All],5)</f>
        <v>ART-016</v>
      </c>
      <c r="D146" s="42" t="str">
        <f>IFERROR(INDEX(Tableau4[QUANTITE],MATCH(TDetailVente[[#This Row],[NOM DES COFFRETS]],Tableau4[NOM DU COFFRET],0)),"")</f>
        <v/>
      </c>
    </row>
    <row r="147" spans="1:4" x14ac:dyDescent="0.3">
      <c r="A147" s="26" t="s">
        <v>27</v>
      </c>
      <c r="B147" s="4" t="s">
        <v>21</v>
      </c>
      <c r="C147" s="33" t="str">
        <f>VLOOKUP(TDetailVente[[#This Row],[DETAIL]],Tableau9[#All],5)</f>
        <v>ART-015</v>
      </c>
      <c r="D147" s="42" t="str">
        <f>IFERROR(INDEX(Tableau4[QUANTITE],MATCH(TDetailVente[[#This Row],[NOM DES COFFRETS]],Tableau4[NOM DU COFFRET],0)),"")</f>
        <v/>
      </c>
    </row>
    <row r="148" spans="1:4" x14ac:dyDescent="0.3">
      <c r="A148" s="26" t="s">
        <v>27</v>
      </c>
      <c r="B148" s="4" t="s">
        <v>157</v>
      </c>
      <c r="C148" s="33" t="str">
        <f>VLOOKUP(TDetailVente[[#This Row],[DETAIL]],Tableau9[#All],5)</f>
        <v>ART-015</v>
      </c>
      <c r="D148" s="42" t="str">
        <f>IFERROR(INDEX(Tableau4[QUANTITE],MATCH(TDetailVente[[#This Row],[NOM DES COFFRETS]],Tableau4[NOM DU COFFRET],0)),"")</f>
        <v/>
      </c>
    </row>
    <row r="149" spans="1:4" x14ac:dyDescent="0.3">
      <c r="A149" s="26" t="s">
        <v>27</v>
      </c>
      <c r="B149" s="4" t="s">
        <v>14</v>
      </c>
      <c r="C149" s="33" t="str">
        <f>VLOOKUP(TDetailVente[[#This Row],[DETAIL]],Tableau9[#All],5)</f>
        <v>ART-004</v>
      </c>
      <c r="D149" s="42" t="str">
        <f>IFERROR(INDEX(Tableau4[QUANTITE],MATCH(TDetailVente[[#This Row],[NOM DES COFFRETS]],Tableau4[NOM DU COFFRET],0)),"")</f>
        <v/>
      </c>
    </row>
    <row r="150" spans="1:4" x14ac:dyDescent="0.3">
      <c r="A150" s="26" t="s">
        <v>39</v>
      </c>
      <c r="B150" s="4" t="s">
        <v>40</v>
      </c>
      <c r="C150" s="33" t="str">
        <f>VLOOKUP(TDetailVente[[#This Row],[DETAIL]],Tableau9[#All],5)</f>
        <v>ART-019</v>
      </c>
      <c r="D150" s="42" t="str">
        <f>IFERROR(INDEX(Tableau4[QUANTITE],MATCH(TDetailVente[[#This Row],[NOM DES COFFRETS]],Tableau4[NOM DU COFFRET],0)),"")</f>
        <v/>
      </c>
    </row>
    <row r="151" spans="1:4" x14ac:dyDescent="0.3">
      <c r="A151" s="26" t="s">
        <v>39</v>
      </c>
      <c r="B151" s="4" t="s">
        <v>153</v>
      </c>
      <c r="C151" s="33" t="str">
        <f>VLOOKUP(TDetailVente[[#This Row],[DETAIL]],Tableau9[#All],5)</f>
        <v>ART-003</v>
      </c>
      <c r="D151" s="42" t="str">
        <f>IFERROR(INDEX(Tableau4[QUANTITE],MATCH(TDetailVente[[#This Row],[NOM DES COFFRETS]],Tableau4[NOM DU COFFRET],0)),"")</f>
        <v/>
      </c>
    </row>
    <row r="152" spans="1:4" x14ac:dyDescent="0.3">
      <c r="A152" s="26" t="s">
        <v>39</v>
      </c>
      <c r="B152" s="4" t="s">
        <v>41</v>
      </c>
      <c r="C152" s="33" t="str">
        <f>VLOOKUP(TDetailVente[[#This Row],[DETAIL]],Tableau9[#All],5)</f>
        <v>ART-016</v>
      </c>
      <c r="D152" s="42" t="str">
        <f>IFERROR(INDEX(Tableau4[QUANTITE],MATCH(TDetailVente[[#This Row],[NOM DES COFFRETS]],Tableau4[NOM DU COFFRET],0)),"")</f>
        <v/>
      </c>
    </row>
    <row r="153" spans="1:4" x14ac:dyDescent="0.3">
      <c r="A153" s="26" t="s">
        <v>39</v>
      </c>
      <c r="B153" s="4" t="s">
        <v>21</v>
      </c>
      <c r="C153" s="33" t="str">
        <f>VLOOKUP(TDetailVente[[#This Row],[DETAIL]],Tableau9[#All],5)</f>
        <v>ART-015</v>
      </c>
      <c r="D153" s="42" t="str">
        <f>IFERROR(INDEX(Tableau4[QUANTITE],MATCH(TDetailVente[[#This Row],[NOM DES COFFRETS]],Tableau4[NOM DU COFFRET],0)),"")</f>
        <v/>
      </c>
    </row>
    <row r="154" spans="1:4" x14ac:dyDescent="0.3">
      <c r="A154" s="26" t="s">
        <v>39</v>
      </c>
      <c r="B154" s="4" t="s">
        <v>160</v>
      </c>
      <c r="C154" s="33" t="str">
        <f>VLOOKUP(TDetailVente[[#This Row],[DETAIL]],Tableau9[#All],5)</f>
        <v>ART-015</v>
      </c>
      <c r="D154" s="42" t="str">
        <f>IFERROR(INDEX(Tableau4[QUANTITE],MATCH(TDetailVente[[#This Row],[NOM DES COFFRETS]],Tableau4[NOM DU COFFRET],0)),"")</f>
        <v/>
      </c>
    </row>
    <row r="155" spans="1:4" x14ac:dyDescent="0.3">
      <c r="A155" s="26" t="s">
        <v>39</v>
      </c>
      <c r="B155" s="4" t="s">
        <v>14</v>
      </c>
      <c r="C155" s="33" t="str">
        <f>VLOOKUP(TDetailVente[[#This Row],[DETAIL]],Tableau9[#All],5)</f>
        <v>ART-004</v>
      </c>
      <c r="D155" s="42" t="str">
        <f>IFERROR(INDEX(Tableau4[QUANTITE],MATCH(TDetailVente[[#This Row],[NOM DES COFFRETS]],Tableau4[NOM DU COFFRET],0)),"")</f>
        <v/>
      </c>
    </row>
    <row r="156" spans="1:4" x14ac:dyDescent="0.3">
      <c r="A156" s="26" t="s">
        <v>29</v>
      </c>
      <c r="B156" s="4" t="s">
        <v>30</v>
      </c>
      <c r="C156" s="33" t="str">
        <f>VLOOKUP(TDetailVente[[#This Row],[DETAIL]],Tableau9[#All],5)</f>
        <v>ART-019</v>
      </c>
      <c r="D156" s="42" t="str">
        <f>IFERROR(INDEX(Tableau4[QUANTITE],MATCH(TDetailVente[[#This Row],[NOM DES COFFRETS]],Tableau4[NOM DU COFFRET],0)),"")</f>
        <v/>
      </c>
    </row>
    <row r="157" spans="1:4" x14ac:dyDescent="0.3">
      <c r="A157" s="26" t="s">
        <v>29</v>
      </c>
      <c r="B157" s="4" t="s">
        <v>148</v>
      </c>
      <c r="C157" s="33" t="str">
        <f>VLOOKUP(TDetailVente[[#This Row],[DETAIL]],Tableau9[#All],5)</f>
        <v>ART-003</v>
      </c>
      <c r="D157" s="42" t="str">
        <f>IFERROR(INDEX(Tableau4[QUANTITE],MATCH(TDetailVente[[#This Row],[NOM DES COFFRETS]],Tableau4[NOM DU COFFRET],0)),"")</f>
        <v/>
      </c>
    </row>
    <row r="158" spans="1:4" x14ac:dyDescent="0.3">
      <c r="A158" s="26" t="s">
        <v>29</v>
      </c>
      <c r="B158" s="4" t="s">
        <v>31</v>
      </c>
      <c r="C158" s="33" t="str">
        <f>VLOOKUP(TDetailVente[[#This Row],[DETAIL]],Tableau9[#All],5)</f>
        <v>ART-016</v>
      </c>
      <c r="D158" s="42" t="str">
        <f>IFERROR(INDEX(Tableau4[QUANTITE],MATCH(TDetailVente[[#This Row],[NOM DES COFFRETS]],Tableau4[NOM DU COFFRET],0)),"")</f>
        <v/>
      </c>
    </row>
    <row r="159" spans="1:4" x14ac:dyDescent="0.3">
      <c r="A159" s="26" t="s">
        <v>29</v>
      </c>
      <c r="B159" s="4" t="s">
        <v>21</v>
      </c>
      <c r="C159" s="33" t="str">
        <f>VLOOKUP(TDetailVente[[#This Row],[DETAIL]],Tableau9[#All],5)</f>
        <v>ART-015</v>
      </c>
      <c r="D159" s="42" t="str">
        <f>IFERROR(INDEX(Tableau4[QUANTITE],MATCH(TDetailVente[[#This Row],[NOM DES COFFRETS]],Tableau4[NOM DU COFFRET],0)),"")</f>
        <v/>
      </c>
    </row>
    <row r="160" spans="1:4" x14ac:dyDescent="0.3">
      <c r="A160" s="26" t="s">
        <v>29</v>
      </c>
      <c r="B160" s="4" t="s">
        <v>157</v>
      </c>
      <c r="C160" s="33" t="str">
        <f>VLOOKUP(TDetailVente[[#This Row],[DETAIL]],Tableau9[#All],5)</f>
        <v>ART-015</v>
      </c>
      <c r="D160" s="42" t="str">
        <f>IFERROR(INDEX(Tableau4[QUANTITE],MATCH(TDetailVente[[#This Row],[NOM DES COFFRETS]],Tableau4[NOM DU COFFRET],0)),"")</f>
        <v/>
      </c>
    </row>
    <row r="161" spans="1:4" x14ac:dyDescent="0.3">
      <c r="A161" s="26" t="s">
        <v>29</v>
      </c>
      <c r="B161" s="4" t="s">
        <v>14</v>
      </c>
      <c r="C161" s="33" t="str">
        <f>VLOOKUP(TDetailVente[[#This Row],[DETAIL]],Tableau9[#All],5)</f>
        <v>ART-004</v>
      </c>
      <c r="D161" s="42" t="str">
        <f>IFERROR(INDEX(Tableau4[QUANTITE],MATCH(TDetailVente[[#This Row],[NOM DES COFFRETS]],Tableau4[NOM DU COFFRET],0)),"")</f>
        <v/>
      </c>
    </row>
    <row r="162" spans="1:4" x14ac:dyDescent="0.3">
      <c r="A162" s="26" t="s">
        <v>62</v>
      </c>
      <c r="B162" s="4" t="s">
        <v>49</v>
      </c>
      <c r="C162" s="33" t="str">
        <f>VLOOKUP(TDetailVente[[#This Row],[DETAIL]],Tableau9[#All],5)</f>
        <v>ART-019</v>
      </c>
      <c r="D162" s="42" t="str">
        <f>IFERROR(INDEX(Tableau4[QUANTITE],MATCH(TDetailVente[[#This Row],[NOM DES COFFRETS]],Tableau4[NOM DU COFFRET],0)),"")</f>
        <v/>
      </c>
    </row>
    <row r="163" spans="1:4" x14ac:dyDescent="0.3">
      <c r="A163" s="26" t="s">
        <v>62</v>
      </c>
      <c r="B163" s="4" t="s">
        <v>185</v>
      </c>
      <c r="C163" s="33" t="str">
        <f>VLOOKUP(TDetailVente[[#This Row],[DETAIL]],Tableau9[#All],5)</f>
        <v>ART-003</v>
      </c>
      <c r="D163" s="42" t="str">
        <f>IFERROR(INDEX(Tableau4[QUANTITE],MATCH(TDetailVente[[#This Row],[NOM DES COFFRETS]],Tableau4[NOM DU COFFRET],0)),"")</f>
        <v/>
      </c>
    </row>
    <row r="164" spans="1:4" x14ac:dyDescent="0.3">
      <c r="A164" s="26" t="s">
        <v>62</v>
      </c>
      <c r="B164" s="4" t="s">
        <v>28</v>
      </c>
      <c r="C164" s="33" t="str">
        <f>VLOOKUP(TDetailVente[[#This Row],[DETAIL]],Tableau9[#All],5)</f>
        <v>ART-016</v>
      </c>
      <c r="D164" s="42" t="str">
        <f>IFERROR(INDEX(Tableau4[QUANTITE],MATCH(TDetailVente[[#This Row],[NOM DES COFFRETS]],Tableau4[NOM DU COFFRET],0)),"")</f>
        <v/>
      </c>
    </row>
    <row r="165" spans="1:4" x14ac:dyDescent="0.3">
      <c r="A165" s="26" t="s">
        <v>62</v>
      </c>
      <c r="B165" s="4" t="s">
        <v>159</v>
      </c>
      <c r="C165" s="33" t="str">
        <f>VLOOKUP(TDetailVente[[#This Row],[DETAIL]],Tableau9[#All],5)</f>
        <v>ART-015</v>
      </c>
      <c r="D165" s="42" t="str">
        <f>IFERROR(INDEX(Tableau4[QUANTITE],MATCH(TDetailVente[[#This Row],[NOM DES COFFRETS]],Tableau4[NOM DU COFFRET],0)),"")</f>
        <v/>
      </c>
    </row>
    <row r="166" spans="1:4" x14ac:dyDescent="0.3">
      <c r="A166" s="26" t="s">
        <v>62</v>
      </c>
      <c r="B166" s="4" t="s">
        <v>160</v>
      </c>
      <c r="C166" s="33" t="str">
        <f>VLOOKUP(TDetailVente[[#This Row],[DETAIL]],Tableau9[#All],5)</f>
        <v>ART-015</v>
      </c>
      <c r="D166" s="42" t="str">
        <f>IFERROR(INDEX(Tableau4[QUANTITE],MATCH(TDetailVente[[#This Row],[NOM DES COFFRETS]],Tableau4[NOM DU COFFRET],0)),"")</f>
        <v/>
      </c>
    </row>
    <row r="167" spans="1:4" x14ac:dyDescent="0.3">
      <c r="A167" s="26" t="s">
        <v>62</v>
      </c>
      <c r="B167" s="4" t="s">
        <v>14</v>
      </c>
      <c r="C167" s="33" t="str">
        <f>VLOOKUP(TDetailVente[[#This Row],[DETAIL]],Tableau9[#All],5)</f>
        <v>ART-004</v>
      </c>
      <c r="D167" s="42" t="str">
        <f>IFERROR(INDEX(Tableau4[QUANTITE],MATCH(TDetailVente[[#This Row],[NOM DES COFFRETS]],Tableau4[NOM DU COFFRET],0)),"")</f>
        <v/>
      </c>
    </row>
    <row r="168" spans="1:4" x14ac:dyDescent="0.3">
      <c r="A168" s="26" t="s">
        <v>55</v>
      </c>
      <c r="B168" s="4" t="s">
        <v>35</v>
      </c>
      <c r="C168" s="33" t="str">
        <f>VLOOKUP(TDetailVente[[#This Row],[DETAIL]],Tableau9[#All],5)</f>
        <v>ART-019</v>
      </c>
      <c r="D168" s="42" t="str">
        <f>IFERROR(INDEX(Tableau4[QUANTITE],MATCH(TDetailVente[[#This Row],[NOM DES COFFRETS]],Tableau4[NOM DU COFFRET],0)),"")</f>
        <v/>
      </c>
    </row>
    <row r="169" spans="1:4" x14ac:dyDescent="0.3">
      <c r="A169" s="26" t="s">
        <v>55</v>
      </c>
      <c r="B169" s="4" t="s">
        <v>153</v>
      </c>
      <c r="C169" s="33" t="str">
        <f>VLOOKUP(TDetailVente[[#This Row],[DETAIL]],Tableau9[#All],5)</f>
        <v>ART-003</v>
      </c>
      <c r="D169" s="42" t="str">
        <f>IFERROR(INDEX(Tableau4[QUANTITE],MATCH(TDetailVente[[#This Row],[NOM DES COFFRETS]],Tableau4[NOM DU COFFRET],0)),"")</f>
        <v/>
      </c>
    </row>
    <row r="170" spans="1:4" x14ac:dyDescent="0.3">
      <c r="A170" s="26" t="s">
        <v>55</v>
      </c>
      <c r="B170" s="4" t="s">
        <v>28</v>
      </c>
      <c r="C170" s="33" t="str">
        <f>VLOOKUP(TDetailVente[[#This Row],[DETAIL]],Tableau9[#All],5)</f>
        <v>ART-016</v>
      </c>
      <c r="D170" s="42" t="str">
        <f>IFERROR(INDEX(Tableau4[QUANTITE],MATCH(TDetailVente[[#This Row],[NOM DES COFFRETS]],Tableau4[NOM DU COFFRET],0)),"")</f>
        <v/>
      </c>
    </row>
    <row r="171" spans="1:4" x14ac:dyDescent="0.3">
      <c r="A171" s="26" t="s">
        <v>55</v>
      </c>
      <c r="B171" s="4" t="s">
        <v>159</v>
      </c>
      <c r="C171" s="33" t="str">
        <f>VLOOKUP(TDetailVente[[#This Row],[DETAIL]],Tableau9[#All],5)</f>
        <v>ART-015</v>
      </c>
      <c r="D171" s="42" t="str">
        <f>IFERROR(INDEX(Tableau4[QUANTITE],MATCH(TDetailVente[[#This Row],[NOM DES COFFRETS]],Tableau4[NOM DU COFFRET],0)),"")</f>
        <v/>
      </c>
    </row>
    <row r="172" spans="1:4" x14ac:dyDescent="0.3">
      <c r="A172" s="26" t="s">
        <v>55</v>
      </c>
      <c r="B172" s="4" t="s">
        <v>157</v>
      </c>
      <c r="C172" s="33" t="str">
        <f>VLOOKUP(TDetailVente[[#This Row],[DETAIL]],Tableau9[#All],5)</f>
        <v>ART-015</v>
      </c>
      <c r="D172" s="42" t="str">
        <f>IFERROR(INDEX(Tableau4[QUANTITE],MATCH(TDetailVente[[#This Row],[NOM DES COFFRETS]],Tableau4[NOM DU COFFRET],0)),"")</f>
        <v/>
      </c>
    </row>
    <row r="173" spans="1:4" x14ac:dyDescent="0.3">
      <c r="A173" s="26" t="s">
        <v>55</v>
      </c>
      <c r="B173" s="4" t="s">
        <v>14</v>
      </c>
      <c r="C173" s="33" t="str">
        <f>VLOOKUP(TDetailVente[[#This Row],[DETAIL]],Tableau9[#All],5)</f>
        <v>ART-004</v>
      </c>
      <c r="D173" s="42" t="str">
        <f>IFERROR(INDEX(Tableau4[QUANTITE],MATCH(TDetailVente[[#This Row],[NOM DES COFFRETS]],Tableau4[NOM DU COFFRET],0)),"")</f>
        <v/>
      </c>
    </row>
    <row r="174" spans="1:4" x14ac:dyDescent="0.3">
      <c r="A174" s="26" t="s">
        <v>50</v>
      </c>
      <c r="B174" s="4" t="s">
        <v>35</v>
      </c>
      <c r="C174" s="33" t="str">
        <f>VLOOKUP(TDetailVente[[#This Row],[DETAIL]],Tableau9[#All],5)</f>
        <v>ART-019</v>
      </c>
      <c r="D174" s="42" t="str">
        <f>IFERROR(INDEX(Tableau4[QUANTITE],MATCH(TDetailVente[[#This Row],[NOM DES COFFRETS]],Tableau4[NOM DU COFFRET],0)),"")</f>
        <v/>
      </c>
    </row>
    <row r="175" spans="1:4" x14ac:dyDescent="0.3">
      <c r="A175" s="26" t="s">
        <v>50</v>
      </c>
      <c r="B175" s="4" t="s">
        <v>153</v>
      </c>
      <c r="C175" s="33" t="str">
        <f>VLOOKUP(TDetailVente[[#This Row],[DETAIL]],Tableau9[#All],5)</f>
        <v>ART-003</v>
      </c>
      <c r="D175" s="42" t="str">
        <f>IFERROR(INDEX(Tableau4[QUANTITE],MATCH(TDetailVente[[#This Row],[NOM DES COFFRETS]],Tableau4[NOM DU COFFRET],0)),"")</f>
        <v/>
      </c>
    </row>
    <row r="176" spans="1:4" x14ac:dyDescent="0.3">
      <c r="A176" s="26" t="s">
        <v>50</v>
      </c>
      <c r="B176" s="4" t="s">
        <v>31</v>
      </c>
      <c r="C176" s="33" t="str">
        <f>VLOOKUP(TDetailVente[[#This Row],[DETAIL]],Tableau9[#All],5)</f>
        <v>ART-016</v>
      </c>
      <c r="D176" s="42" t="str">
        <f>IFERROR(INDEX(Tableau4[QUANTITE],MATCH(TDetailVente[[#This Row],[NOM DES COFFRETS]],Tableau4[NOM DU COFFRET],0)),"")</f>
        <v/>
      </c>
    </row>
    <row r="177" spans="1:4" x14ac:dyDescent="0.3">
      <c r="A177" s="26" t="s">
        <v>50</v>
      </c>
      <c r="B177" s="4" t="s">
        <v>51</v>
      </c>
      <c r="C177" s="33" t="str">
        <f>VLOOKUP(TDetailVente[[#This Row],[DETAIL]],Tableau9[#All],5)</f>
        <v>ART-015</v>
      </c>
      <c r="D177" s="42" t="str">
        <f>IFERROR(INDEX(Tableau4[QUANTITE],MATCH(TDetailVente[[#This Row],[NOM DES COFFRETS]],Tableau4[NOM DU COFFRET],0)),"")</f>
        <v/>
      </c>
    </row>
    <row r="178" spans="1:4" x14ac:dyDescent="0.3">
      <c r="A178" s="26" t="s">
        <v>50</v>
      </c>
      <c r="B178" s="4" t="s">
        <v>157</v>
      </c>
      <c r="C178" s="33" t="str">
        <f>VLOOKUP(TDetailVente[[#This Row],[DETAIL]],Tableau9[#All],5)</f>
        <v>ART-015</v>
      </c>
      <c r="D178" s="42" t="str">
        <f>IFERROR(INDEX(Tableau4[QUANTITE],MATCH(TDetailVente[[#This Row],[NOM DES COFFRETS]],Tableau4[NOM DU COFFRET],0)),"")</f>
        <v/>
      </c>
    </row>
    <row r="179" spans="1:4" x14ac:dyDescent="0.3">
      <c r="A179" s="26" t="s">
        <v>50</v>
      </c>
      <c r="B179" s="4" t="s">
        <v>14</v>
      </c>
      <c r="C179" s="33" t="str">
        <f>VLOOKUP(TDetailVente[[#This Row],[DETAIL]],Tableau9[#All],5)</f>
        <v>ART-004</v>
      </c>
      <c r="D179" s="42" t="str">
        <f>IFERROR(INDEX(Tableau4[QUANTITE],MATCH(TDetailVente[[#This Row],[NOM DES COFFRETS]],Tableau4[NOM DU COFFRET],0)),"")</f>
        <v/>
      </c>
    </row>
    <row r="180" spans="1:4" x14ac:dyDescent="0.3">
      <c r="A180" s="26" t="s">
        <v>34</v>
      </c>
      <c r="B180" s="4" t="s">
        <v>35</v>
      </c>
      <c r="C180" s="33" t="str">
        <f>VLOOKUP(TDetailVente[[#This Row],[DETAIL]],Tableau9[#All],5)</f>
        <v>ART-019</v>
      </c>
      <c r="D180" s="42" t="str">
        <f>IFERROR(INDEX(Tableau4[QUANTITE],MATCH(TDetailVente[[#This Row],[NOM DES COFFRETS]],Tableau4[NOM DU COFFRET],0)),"")</f>
        <v/>
      </c>
    </row>
    <row r="181" spans="1:4" x14ac:dyDescent="0.3">
      <c r="A181" s="26" t="s">
        <v>34</v>
      </c>
      <c r="B181" s="4" t="s">
        <v>153</v>
      </c>
      <c r="C181" s="33" t="str">
        <f>VLOOKUP(TDetailVente[[#This Row],[DETAIL]],Tableau9[#All],5)</f>
        <v>ART-003</v>
      </c>
      <c r="D181" s="42" t="str">
        <f>IFERROR(INDEX(Tableau4[QUANTITE],MATCH(TDetailVente[[#This Row],[NOM DES COFFRETS]],Tableau4[NOM DU COFFRET],0)),"")</f>
        <v/>
      </c>
    </row>
    <row r="182" spans="1:4" x14ac:dyDescent="0.3">
      <c r="A182" s="26" t="s">
        <v>34</v>
      </c>
      <c r="B182" s="4" t="s">
        <v>28</v>
      </c>
      <c r="C182" s="33" t="str">
        <f>VLOOKUP(TDetailVente[[#This Row],[DETAIL]],Tableau9[#All],5)</f>
        <v>ART-016</v>
      </c>
      <c r="D182" s="42" t="str">
        <f>IFERROR(INDEX(Tableau4[QUANTITE],MATCH(TDetailVente[[#This Row],[NOM DES COFFRETS]],Tableau4[NOM DU COFFRET],0)),"")</f>
        <v/>
      </c>
    </row>
    <row r="183" spans="1:4" x14ac:dyDescent="0.3">
      <c r="A183" s="26" t="s">
        <v>34</v>
      </c>
      <c r="B183" s="4" t="s">
        <v>21</v>
      </c>
      <c r="C183" s="33" t="str">
        <f>VLOOKUP(TDetailVente[[#This Row],[DETAIL]],Tableau9[#All],5)</f>
        <v>ART-015</v>
      </c>
      <c r="D183" s="42" t="str">
        <f>IFERROR(INDEX(Tableau4[QUANTITE],MATCH(TDetailVente[[#This Row],[NOM DES COFFRETS]],Tableau4[NOM DU COFFRET],0)),"")</f>
        <v/>
      </c>
    </row>
    <row r="184" spans="1:4" x14ac:dyDescent="0.3">
      <c r="A184" s="26" t="s">
        <v>34</v>
      </c>
      <c r="B184" s="4" t="s">
        <v>157</v>
      </c>
      <c r="C184" s="33" t="str">
        <f>VLOOKUP(TDetailVente[[#This Row],[DETAIL]],Tableau9[#All],5)</f>
        <v>ART-015</v>
      </c>
      <c r="D184" s="42" t="str">
        <f>IFERROR(INDEX(Tableau4[QUANTITE],MATCH(TDetailVente[[#This Row],[NOM DES COFFRETS]],Tableau4[NOM DU COFFRET],0)),"")</f>
        <v/>
      </c>
    </row>
    <row r="185" spans="1:4" x14ac:dyDescent="0.3">
      <c r="A185" s="26" t="s">
        <v>34</v>
      </c>
      <c r="B185" s="4" t="s">
        <v>14</v>
      </c>
      <c r="C185" s="33" t="str">
        <f>VLOOKUP(TDetailVente[[#This Row],[DETAIL]],Tableau9[#All],5)</f>
        <v>ART-004</v>
      </c>
      <c r="D185" s="42" t="str">
        <f>IFERROR(INDEX(Tableau4[QUANTITE],MATCH(TDetailVente[[#This Row],[NOM DES COFFRETS]],Tableau4[NOM DU COFFRET],0)),"")</f>
        <v/>
      </c>
    </row>
    <row r="186" spans="1:4" x14ac:dyDescent="0.3">
      <c r="A186" s="26" t="s">
        <v>48</v>
      </c>
      <c r="B186" s="4" t="s">
        <v>49</v>
      </c>
      <c r="C186" s="33" t="str">
        <f>VLOOKUP(TDetailVente[[#This Row],[DETAIL]],Tableau9[#All],5)</f>
        <v>ART-019</v>
      </c>
      <c r="D186" s="42" t="str">
        <f>IFERROR(INDEX(Tableau4[QUANTITE],MATCH(TDetailVente[[#This Row],[NOM DES COFFRETS]],Tableau4[NOM DU COFFRET],0)),"")</f>
        <v/>
      </c>
    </row>
    <row r="187" spans="1:4" x14ac:dyDescent="0.3">
      <c r="A187" s="26" t="s">
        <v>48</v>
      </c>
      <c r="B187" s="4" t="s">
        <v>153</v>
      </c>
      <c r="C187" s="33" t="str">
        <f>VLOOKUP(TDetailVente[[#This Row],[DETAIL]],Tableau9[#All],5)</f>
        <v>ART-003</v>
      </c>
      <c r="D187" s="42" t="str">
        <f>IFERROR(INDEX(Tableau4[QUANTITE],MATCH(TDetailVente[[#This Row],[NOM DES COFFRETS]],Tableau4[NOM DU COFFRET],0)),"")</f>
        <v/>
      </c>
    </row>
    <row r="188" spans="1:4" x14ac:dyDescent="0.3">
      <c r="A188" s="26" t="s">
        <v>48</v>
      </c>
      <c r="B188" s="4" t="s">
        <v>33</v>
      </c>
      <c r="C188" s="33" t="str">
        <f>VLOOKUP(TDetailVente[[#This Row],[DETAIL]],Tableau9[#All],5)</f>
        <v>ART-016</v>
      </c>
      <c r="D188" s="42" t="str">
        <f>IFERROR(INDEX(Tableau4[QUANTITE],MATCH(TDetailVente[[#This Row],[NOM DES COFFRETS]],Tableau4[NOM DU COFFRET],0)),"")</f>
        <v/>
      </c>
    </row>
    <row r="189" spans="1:4" x14ac:dyDescent="0.3">
      <c r="A189" s="26" t="s">
        <v>48</v>
      </c>
      <c r="B189" s="4" t="s">
        <v>21</v>
      </c>
      <c r="C189" s="33" t="str">
        <f>VLOOKUP(TDetailVente[[#This Row],[DETAIL]],Tableau9[#All],5)</f>
        <v>ART-015</v>
      </c>
      <c r="D189" s="42" t="str">
        <f>IFERROR(INDEX(Tableau4[QUANTITE],MATCH(TDetailVente[[#This Row],[NOM DES COFFRETS]],Tableau4[NOM DU COFFRET],0)),"")</f>
        <v/>
      </c>
    </row>
    <row r="190" spans="1:4" x14ac:dyDescent="0.3">
      <c r="A190" s="26" t="s">
        <v>48</v>
      </c>
      <c r="B190" s="4" t="s">
        <v>160</v>
      </c>
      <c r="C190" s="33" t="str">
        <f>VLOOKUP(TDetailVente[[#This Row],[DETAIL]],Tableau9[#All],5)</f>
        <v>ART-015</v>
      </c>
      <c r="D190" s="42" t="str">
        <f>IFERROR(INDEX(Tableau4[QUANTITE],MATCH(TDetailVente[[#This Row],[NOM DES COFFRETS]],Tableau4[NOM DU COFFRET],0)),"")</f>
        <v/>
      </c>
    </row>
    <row r="191" spans="1:4" x14ac:dyDescent="0.3">
      <c r="A191" s="26" t="s">
        <v>48</v>
      </c>
      <c r="B191" s="4" t="s">
        <v>14</v>
      </c>
      <c r="C191" s="33" t="str">
        <f>VLOOKUP(TDetailVente[[#This Row],[DETAIL]],Tableau9[#All],5)</f>
        <v>ART-004</v>
      </c>
      <c r="D191" s="42" t="str">
        <f>IFERROR(INDEX(Tableau4[QUANTITE],MATCH(TDetailVente[[#This Row],[NOM DES COFFRETS]],Tableau4[NOM DU COFFRET],0)),"")</f>
        <v/>
      </c>
    </row>
    <row r="192" spans="1:4" x14ac:dyDescent="0.3">
      <c r="A192" s="26" t="s">
        <v>54</v>
      </c>
      <c r="B192" s="4" t="s">
        <v>35</v>
      </c>
      <c r="C192" s="33" t="str">
        <f>VLOOKUP(TDetailVente[[#This Row],[DETAIL]],Tableau9[#All],5)</f>
        <v>ART-019</v>
      </c>
      <c r="D192" s="42" t="str">
        <f>IFERROR(INDEX(Tableau4[QUANTITE],MATCH(TDetailVente[[#This Row],[NOM DES COFFRETS]],Tableau4[NOM DU COFFRET],0)),"")</f>
        <v/>
      </c>
    </row>
    <row r="193" spans="1:4" x14ac:dyDescent="0.3">
      <c r="A193" s="26" t="s">
        <v>54</v>
      </c>
      <c r="B193" s="4" t="s">
        <v>153</v>
      </c>
      <c r="C193" s="33" t="str">
        <f>VLOOKUP(TDetailVente[[#This Row],[DETAIL]],Tableau9[#All],5)</f>
        <v>ART-003</v>
      </c>
      <c r="D193" s="42" t="str">
        <f>IFERROR(INDEX(Tableau4[QUANTITE],MATCH(TDetailVente[[#This Row],[NOM DES COFFRETS]],Tableau4[NOM DU COFFRET],0)),"")</f>
        <v/>
      </c>
    </row>
    <row r="194" spans="1:4" x14ac:dyDescent="0.3">
      <c r="A194" s="26" t="s">
        <v>54</v>
      </c>
      <c r="B194" s="4" t="s">
        <v>33</v>
      </c>
      <c r="C194" s="33" t="str">
        <f>VLOOKUP(TDetailVente[[#This Row],[DETAIL]],Tableau9[#All],5)</f>
        <v>ART-016</v>
      </c>
      <c r="D194" s="42" t="str">
        <f>IFERROR(INDEX(Tableau4[QUANTITE],MATCH(TDetailVente[[#This Row],[NOM DES COFFRETS]],Tableau4[NOM DU COFFRET],0)),"")</f>
        <v/>
      </c>
    </row>
    <row r="195" spans="1:4" x14ac:dyDescent="0.3">
      <c r="A195" s="26" t="s">
        <v>54</v>
      </c>
      <c r="B195" s="4" t="s">
        <v>159</v>
      </c>
      <c r="C195" s="33" t="str">
        <f>VLOOKUP(TDetailVente[[#This Row],[DETAIL]],Tableau9[#All],5)</f>
        <v>ART-015</v>
      </c>
      <c r="D195" s="42" t="str">
        <f>IFERROR(INDEX(Tableau4[QUANTITE],MATCH(TDetailVente[[#This Row],[NOM DES COFFRETS]],Tableau4[NOM DU COFFRET],0)),"")</f>
        <v/>
      </c>
    </row>
    <row r="196" spans="1:4" x14ac:dyDescent="0.3">
      <c r="A196" s="26" t="s">
        <v>54</v>
      </c>
      <c r="B196" s="4" t="s">
        <v>157</v>
      </c>
      <c r="C196" s="33" t="str">
        <f>VLOOKUP(TDetailVente[[#This Row],[DETAIL]],Tableau9[#All],5)</f>
        <v>ART-015</v>
      </c>
      <c r="D196" s="42" t="str">
        <f>IFERROR(INDEX(Tableau4[QUANTITE],MATCH(TDetailVente[[#This Row],[NOM DES COFFRETS]],Tableau4[NOM DU COFFRET],0)),"")</f>
        <v/>
      </c>
    </row>
    <row r="197" spans="1:4" x14ac:dyDescent="0.3">
      <c r="A197" s="26" t="s">
        <v>54</v>
      </c>
      <c r="B197" s="4" t="s">
        <v>14</v>
      </c>
      <c r="C197" s="33" t="str">
        <f>VLOOKUP(TDetailVente[[#This Row],[DETAIL]],Tableau9[#All],5)</f>
        <v>ART-004</v>
      </c>
      <c r="D197" s="42" t="str">
        <f>IFERROR(INDEX(Tableau4[QUANTITE],MATCH(TDetailVente[[#This Row],[NOM DES COFFRETS]],Tableau4[NOM DU COFFRET],0)),"")</f>
        <v/>
      </c>
    </row>
    <row r="198" spans="1:4" x14ac:dyDescent="0.3">
      <c r="A198" s="26" t="s">
        <v>52</v>
      </c>
      <c r="B198" s="4" t="s">
        <v>30</v>
      </c>
      <c r="C198" s="33" t="str">
        <f>VLOOKUP(TDetailVente[[#This Row],[DETAIL]],Tableau9[#All],5)</f>
        <v>ART-019</v>
      </c>
      <c r="D198" s="42" t="str">
        <f>IFERROR(INDEX(Tableau4[QUANTITE],MATCH(TDetailVente[[#This Row],[NOM DES COFFRETS]],Tableau4[NOM DU COFFRET],0)),"")</f>
        <v/>
      </c>
    </row>
    <row r="199" spans="1:4" x14ac:dyDescent="0.3">
      <c r="A199" s="26" t="s">
        <v>52</v>
      </c>
      <c r="B199" s="4" t="s">
        <v>154</v>
      </c>
      <c r="C199" s="33" t="str">
        <f>VLOOKUP(TDetailVente[[#This Row],[DETAIL]],Tableau9[#All],5)</f>
        <v>ART-003</v>
      </c>
      <c r="D199" s="42" t="str">
        <f>IFERROR(INDEX(Tableau4[QUANTITE],MATCH(TDetailVente[[#This Row],[NOM DES COFFRETS]],Tableau4[NOM DU COFFRET],0)),"")</f>
        <v/>
      </c>
    </row>
    <row r="200" spans="1:4" x14ac:dyDescent="0.3">
      <c r="A200" s="26" t="s">
        <v>52</v>
      </c>
      <c r="B200" s="4" t="s">
        <v>31</v>
      </c>
      <c r="C200" s="33" t="str">
        <f>VLOOKUP(TDetailVente[[#This Row],[DETAIL]],Tableau9[#All],5)</f>
        <v>ART-016</v>
      </c>
      <c r="D200" s="42" t="str">
        <f>IFERROR(INDEX(Tableau4[QUANTITE],MATCH(TDetailVente[[#This Row],[NOM DES COFFRETS]],Tableau4[NOM DU COFFRET],0)),"")</f>
        <v/>
      </c>
    </row>
    <row r="201" spans="1:4" x14ac:dyDescent="0.3">
      <c r="A201" s="26" t="s">
        <v>52</v>
      </c>
      <c r="B201" s="4" t="s">
        <v>159</v>
      </c>
      <c r="C201" s="33" t="str">
        <f>VLOOKUP(TDetailVente[[#This Row],[DETAIL]],Tableau9[#All],5)</f>
        <v>ART-015</v>
      </c>
      <c r="D201" s="42" t="str">
        <f>IFERROR(INDEX(Tableau4[QUANTITE],MATCH(TDetailVente[[#This Row],[NOM DES COFFRETS]],Tableau4[NOM DU COFFRET],0)),"")</f>
        <v/>
      </c>
    </row>
    <row r="202" spans="1:4" x14ac:dyDescent="0.3">
      <c r="A202" s="26" t="s">
        <v>52</v>
      </c>
      <c r="B202" s="4" t="s">
        <v>157</v>
      </c>
      <c r="C202" s="33" t="str">
        <f>VLOOKUP(TDetailVente[[#This Row],[DETAIL]],Tableau9[#All],5)</f>
        <v>ART-015</v>
      </c>
      <c r="D202" s="42" t="str">
        <f>IFERROR(INDEX(Tableau4[QUANTITE],MATCH(TDetailVente[[#This Row],[NOM DES COFFRETS]],Tableau4[NOM DU COFFRET],0)),"")</f>
        <v/>
      </c>
    </row>
    <row r="203" spans="1:4" x14ac:dyDescent="0.3">
      <c r="A203" s="26" t="s">
        <v>52</v>
      </c>
      <c r="B203" s="4" t="s">
        <v>14</v>
      </c>
      <c r="C203" s="33" t="str">
        <f>VLOOKUP(TDetailVente[[#This Row],[DETAIL]],Tableau9[#All],5)</f>
        <v>ART-004</v>
      </c>
      <c r="D203" s="42" t="str">
        <f>IFERROR(INDEX(Tableau4[QUANTITE],MATCH(TDetailVente[[#This Row],[NOM DES COFFRETS]],Tableau4[NOM DU COFFRET],0)),"")</f>
        <v/>
      </c>
    </row>
    <row r="204" spans="1:4" x14ac:dyDescent="0.3">
      <c r="A204" s="26" t="s">
        <v>53</v>
      </c>
      <c r="B204" s="4" t="s">
        <v>30</v>
      </c>
      <c r="C204" s="33" t="str">
        <f>VLOOKUP(TDetailVente[[#This Row],[DETAIL]],Tableau9[#All],5)</f>
        <v>ART-019</v>
      </c>
      <c r="D204" s="42" t="str">
        <f>IFERROR(INDEX(Tableau4[QUANTITE],MATCH(TDetailVente[[#This Row],[NOM DES COFFRETS]],Tableau4[NOM DU COFFRET],0)),"")</f>
        <v/>
      </c>
    </row>
    <row r="205" spans="1:4" x14ac:dyDescent="0.3">
      <c r="A205" s="26" t="s">
        <v>53</v>
      </c>
      <c r="B205" s="4" t="s">
        <v>154</v>
      </c>
      <c r="C205" s="33" t="str">
        <f>VLOOKUP(TDetailVente[[#This Row],[DETAIL]],Tableau9[#All],5)</f>
        <v>ART-003</v>
      </c>
      <c r="D205" s="42" t="str">
        <f>IFERROR(INDEX(Tableau4[QUANTITE],MATCH(TDetailVente[[#This Row],[NOM DES COFFRETS]],Tableau4[NOM DU COFFRET],0)),"")</f>
        <v/>
      </c>
    </row>
    <row r="206" spans="1:4" x14ac:dyDescent="0.3">
      <c r="A206" s="26" t="s">
        <v>53</v>
      </c>
      <c r="B206" s="4" t="s">
        <v>33</v>
      </c>
      <c r="C206" s="33" t="str">
        <f>VLOOKUP(TDetailVente[[#This Row],[DETAIL]],Tableau9[#All],5)</f>
        <v>ART-016</v>
      </c>
      <c r="D206" s="42" t="str">
        <f>IFERROR(INDEX(Tableau4[QUANTITE],MATCH(TDetailVente[[#This Row],[NOM DES COFFRETS]],Tableau4[NOM DU COFFRET],0)),"")</f>
        <v/>
      </c>
    </row>
    <row r="207" spans="1:4" x14ac:dyDescent="0.3">
      <c r="A207" s="26" t="s">
        <v>53</v>
      </c>
      <c r="B207" s="4" t="s">
        <v>159</v>
      </c>
      <c r="C207" s="33" t="str">
        <f>VLOOKUP(TDetailVente[[#This Row],[DETAIL]],Tableau9[#All],5)</f>
        <v>ART-015</v>
      </c>
      <c r="D207" s="42" t="str">
        <f>IFERROR(INDEX(Tableau4[QUANTITE],MATCH(TDetailVente[[#This Row],[NOM DES COFFRETS]],Tableau4[NOM DU COFFRET],0)),"")</f>
        <v/>
      </c>
    </row>
    <row r="208" spans="1:4" x14ac:dyDescent="0.3">
      <c r="A208" s="26" t="s">
        <v>53</v>
      </c>
      <c r="B208" s="4" t="s">
        <v>157</v>
      </c>
      <c r="C208" s="33" t="str">
        <f>VLOOKUP(TDetailVente[[#This Row],[DETAIL]],Tableau9[#All],5)</f>
        <v>ART-015</v>
      </c>
      <c r="D208" s="42" t="str">
        <f>IFERROR(INDEX(Tableau4[QUANTITE],MATCH(TDetailVente[[#This Row],[NOM DES COFFRETS]],Tableau4[NOM DU COFFRET],0)),"")</f>
        <v/>
      </c>
    </row>
    <row r="209" spans="1:4" x14ac:dyDescent="0.3">
      <c r="A209" s="26" t="s">
        <v>53</v>
      </c>
      <c r="B209" s="4" t="s">
        <v>14</v>
      </c>
      <c r="C209" s="33" t="str">
        <f>VLOOKUP(TDetailVente[[#This Row],[DETAIL]],Tableau9[#All],5)</f>
        <v>ART-004</v>
      </c>
      <c r="D209" s="42" t="str">
        <f>IFERROR(INDEX(Tableau4[QUANTITE],MATCH(TDetailVente[[#This Row],[NOM DES COFFRETS]],Tableau4[NOM DU COFFRET],0)),"")</f>
        <v/>
      </c>
    </row>
    <row r="210" spans="1:4" x14ac:dyDescent="0.3">
      <c r="A210" s="26" t="s">
        <v>60</v>
      </c>
      <c r="B210" s="4" t="s">
        <v>25</v>
      </c>
      <c r="C210" s="33" t="str">
        <f>VLOOKUP(TDetailVente[[#This Row],[DETAIL]],Tableau9[#All],5)</f>
        <v>ART-019</v>
      </c>
      <c r="D210" s="42" t="str">
        <f>IFERROR(INDEX(Tableau4[QUANTITE],MATCH(TDetailVente[[#This Row],[NOM DES COFFRETS]],Tableau4[NOM DU COFFRET],0)),"")</f>
        <v/>
      </c>
    </row>
    <row r="211" spans="1:4" x14ac:dyDescent="0.3">
      <c r="A211" s="26" t="s">
        <v>60</v>
      </c>
      <c r="B211" s="4" t="s">
        <v>153</v>
      </c>
      <c r="C211" s="33" t="str">
        <f>VLOOKUP(TDetailVente[[#This Row],[DETAIL]],Tableau9[#All],5)</f>
        <v>ART-003</v>
      </c>
      <c r="D211" s="42" t="str">
        <f>IFERROR(INDEX(Tableau4[QUANTITE],MATCH(TDetailVente[[#This Row],[NOM DES COFFRETS]],Tableau4[NOM DU COFFRET],0)),"")</f>
        <v/>
      </c>
    </row>
    <row r="212" spans="1:4" x14ac:dyDescent="0.3">
      <c r="A212" s="26" t="s">
        <v>60</v>
      </c>
      <c r="B212" s="4" t="s">
        <v>45</v>
      </c>
      <c r="C212" s="33" t="str">
        <f>VLOOKUP(TDetailVente[[#This Row],[DETAIL]],Tableau9[#All],5)</f>
        <v>ART-016</v>
      </c>
      <c r="D212" s="42" t="str">
        <f>IFERROR(INDEX(Tableau4[QUANTITE],MATCH(TDetailVente[[#This Row],[NOM DES COFFRETS]],Tableau4[NOM DU COFFRET],0)),"")</f>
        <v/>
      </c>
    </row>
    <row r="213" spans="1:4" x14ac:dyDescent="0.3">
      <c r="A213" s="26" t="s">
        <v>60</v>
      </c>
      <c r="B213" s="4" t="s">
        <v>159</v>
      </c>
      <c r="C213" s="33" t="str">
        <f>VLOOKUP(TDetailVente[[#This Row],[DETAIL]],Tableau9[#All],5)</f>
        <v>ART-015</v>
      </c>
      <c r="D213" s="42" t="str">
        <f>IFERROR(INDEX(Tableau4[QUANTITE],MATCH(TDetailVente[[#This Row],[NOM DES COFFRETS]],Tableau4[NOM DU COFFRET],0)),"")</f>
        <v/>
      </c>
    </row>
    <row r="214" spans="1:4" x14ac:dyDescent="0.3">
      <c r="A214" s="26" t="s">
        <v>60</v>
      </c>
      <c r="B214" s="4" t="s">
        <v>160</v>
      </c>
      <c r="C214" s="33" t="str">
        <f>VLOOKUP(TDetailVente[[#This Row],[DETAIL]],Tableau9[#All],5)</f>
        <v>ART-015</v>
      </c>
      <c r="D214" s="42" t="str">
        <f>IFERROR(INDEX(Tableau4[QUANTITE],MATCH(TDetailVente[[#This Row],[NOM DES COFFRETS]],Tableau4[NOM DU COFFRET],0)),"")</f>
        <v/>
      </c>
    </row>
    <row r="215" spans="1:4" x14ac:dyDescent="0.3">
      <c r="A215" s="26" t="s">
        <v>60</v>
      </c>
      <c r="B215" s="4" t="s">
        <v>14</v>
      </c>
      <c r="C215" s="33" t="str">
        <f>VLOOKUP(TDetailVente[[#This Row],[DETAIL]],Tableau9[#All],5)</f>
        <v>ART-004</v>
      </c>
      <c r="D215" s="42" t="str">
        <f>IFERROR(INDEX(Tableau4[QUANTITE],MATCH(TDetailVente[[#This Row],[NOM DES COFFRETS]],Tableau4[NOM DU COFFRET],0)),"")</f>
        <v/>
      </c>
    </row>
    <row r="216" spans="1:4" x14ac:dyDescent="0.3">
      <c r="A216" s="26" t="s">
        <v>67</v>
      </c>
      <c r="B216" s="4" t="s">
        <v>150</v>
      </c>
      <c r="C216" s="33" t="str">
        <f>VLOOKUP(TDetailVente[[#This Row],[DETAIL]],Tableau9[#All],5)</f>
        <v>ART-019</v>
      </c>
      <c r="D216" s="42">
        <f>IFERROR(INDEX(Tableau4[QUANTITE],MATCH(TDetailVente[[#This Row],[NOM DES COFFRETS]],Tableau4[NOM DU COFFRET],0)),"")</f>
        <v>1</v>
      </c>
    </row>
    <row r="217" spans="1:4" x14ac:dyDescent="0.3">
      <c r="A217" s="26" t="s">
        <v>67</v>
      </c>
      <c r="B217" s="4" t="s">
        <v>156</v>
      </c>
      <c r="C217" s="33" t="str">
        <f>VLOOKUP(TDetailVente[[#This Row],[DETAIL]],Tableau9[#All],5)</f>
        <v>ART-011</v>
      </c>
      <c r="D217" s="42">
        <f>IFERROR(INDEX(Tableau4[QUANTITE],MATCH(TDetailVente[[#This Row],[NOM DES COFFRETS]],Tableau4[NOM DU COFFRET],0)),"")</f>
        <v>1</v>
      </c>
    </row>
    <row r="218" spans="1:4" x14ac:dyDescent="0.3">
      <c r="A218" s="26" t="s">
        <v>67</v>
      </c>
      <c r="B218" s="4" t="s">
        <v>69</v>
      </c>
      <c r="C218" s="33" t="str">
        <f>VLOOKUP(TDetailVente[[#This Row],[DETAIL]],Tableau9[#All],5)</f>
        <v>ART-009</v>
      </c>
      <c r="D218" s="42">
        <f>IFERROR(INDEX(Tableau4[QUANTITE],MATCH(TDetailVente[[#This Row],[NOM DES COFFRETS]],Tableau4[NOM DU COFFRET],0)),"")</f>
        <v>1</v>
      </c>
    </row>
    <row r="219" spans="1:4" x14ac:dyDescent="0.3">
      <c r="A219" s="26" t="s">
        <v>67</v>
      </c>
      <c r="B219" s="4" t="s">
        <v>4</v>
      </c>
      <c r="C219" s="33" t="str">
        <f>VLOOKUP(TDetailVente[[#This Row],[DETAIL]],Tableau9[#All],5)</f>
        <v>ART-002</v>
      </c>
      <c r="D219" s="42">
        <f>IFERROR(INDEX(Tableau4[QUANTITE],MATCH(TDetailVente[[#This Row],[NOM DES COFFRETS]],Tableau4[NOM DU COFFRET],0)),"")</f>
        <v>1</v>
      </c>
    </row>
    <row r="220" spans="1:4" x14ac:dyDescent="0.3">
      <c r="A220" s="26" t="s">
        <v>67</v>
      </c>
      <c r="B220" s="4" t="s">
        <v>9</v>
      </c>
      <c r="C220" s="33" t="str">
        <f>VLOOKUP(TDetailVente[[#This Row],[DETAIL]],Tableau9[#All],5)</f>
        <v>ART-006</v>
      </c>
      <c r="D220" s="42">
        <f>IFERROR(INDEX(Tableau4[QUANTITE],MATCH(TDetailVente[[#This Row],[NOM DES COFFRETS]],Tableau4[NOM DU COFFRET],0)),"")</f>
        <v>1</v>
      </c>
    </row>
    <row r="221" spans="1:4" x14ac:dyDescent="0.3">
      <c r="A221" s="26" t="s">
        <v>67</v>
      </c>
      <c r="B221" s="4" t="s">
        <v>157</v>
      </c>
      <c r="C221" s="33" t="str">
        <f>VLOOKUP(TDetailVente[[#This Row],[DETAIL]],Tableau9[#All],5)</f>
        <v>ART-015</v>
      </c>
      <c r="D221" s="42">
        <f>IFERROR(INDEX(Tableau4[QUANTITE],MATCH(TDetailVente[[#This Row],[NOM DES COFFRETS]],Tableau4[NOM DU COFFRET],0)),"")</f>
        <v>1</v>
      </c>
    </row>
    <row r="222" spans="1:4" x14ac:dyDescent="0.3">
      <c r="A222" s="26" t="s">
        <v>67</v>
      </c>
      <c r="B222" s="4" t="s">
        <v>14</v>
      </c>
      <c r="C222" s="33" t="str">
        <f>VLOOKUP(TDetailVente[[#This Row],[DETAIL]],Tableau9[#All],5)</f>
        <v>ART-004</v>
      </c>
      <c r="D222" s="42">
        <f>IFERROR(INDEX(Tableau4[QUANTITE],MATCH(TDetailVente[[#This Row],[NOM DES COFFRETS]],Tableau4[NOM DU COFFRET],0)),"")</f>
        <v>1</v>
      </c>
    </row>
    <row r="223" spans="1:4" x14ac:dyDescent="0.3">
      <c r="A223" s="26" t="s">
        <v>70</v>
      </c>
      <c r="B223" s="4" t="s">
        <v>150</v>
      </c>
      <c r="C223" s="33" t="str">
        <f>VLOOKUP(TDetailVente[[#This Row],[DETAIL]],Tableau9[#All],5)</f>
        <v>ART-019</v>
      </c>
      <c r="D223" s="42">
        <f>IFERROR(INDEX(Tableau4[QUANTITE],MATCH(TDetailVente[[#This Row],[NOM DES COFFRETS]],Tableau4[NOM DU COFFRET],0)),"")</f>
        <v>10</v>
      </c>
    </row>
    <row r="224" spans="1:4" x14ac:dyDescent="0.3">
      <c r="A224" s="26" t="s">
        <v>70</v>
      </c>
      <c r="B224" s="4" t="s">
        <v>71</v>
      </c>
      <c r="C224" s="33" t="str">
        <f>VLOOKUP(TDetailVente[[#This Row],[DETAIL]],Tableau9[#All],5)</f>
        <v>ART-011</v>
      </c>
      <c r="D224" s="42">
        <f>IFERROR(INDEX(Tableau4[QUANTITE],MATCH(TDetailVente[[#This Row],[NOM DES COFFRETS]],Tableau4[NOM DU COFFRET],0)),"")</f>
        <v>10</v>
      </c>
    </row>
    <row r="225" spans="1:4" x14ac:dyDescent="0.3">
      <c r="A225" s="26" t="s">
        <v>70</v>
      </c>
      <c r="B225" s="4" t="s">
        <v>20</v>
      </c>
      <c r="C225" s="33" t="str">
        <f>VLOOKUP(TDetailVente[[#This Row],[DETAIL]],Tableau9[#All],5)</f>
        <v>ART-009</v>
      </c>
      <c r="D225" s="42">
        <f>IFERROR(INDEX(Tableau4[QUANTITE],MATCH(TDetailVente[[#This Row],[NOM DES COFFRETS]],Tableau4[NOM DU COFFRET],0)),"")</f>
        <v>10</v>
      </c>
    </row>
    <row r="226" spans="1:4" x14ac:dyDescent="0.3">
      <c r="A226" s="26" t="s">
        <v>70</v>
      </c>
      <c r="B226" s="4" t="s">
        <v>4</v>
      </c>
      <c r="C226" s="33" t="str">
        <f>VLOOKUP(TDetailVente[[#This Row],[DETAIL]],Tableau9[#All],5)</f>
        <v>ART-002</v>
      </c>
      <c r="D226" s="42">
        <f>IFERROR(INDEX(Tableau4[QUANTITE],MATCH(TDetailVente[[#This Row],[NOM DES COFFRETS]],Tableau4[NOM DU COFFRET],0)),"")</f>
        <v>10</v>
      </c>
    </row>
    <row r="227" spans="1:4" x14ac:dyDescent="0.3">
      <c r="A227" s="26" t="s">
        <v>70</v>
      </c>
      <c r="B227" s="4" t="s">
        <v>72</v>
      </c>
      <c r="C227" s="33" t="str">
        <f>VLOOKUP(TDetailVente[[#This Row],[DETAIL]],Tableau9[#All],5)</f>
        <v>ART-006</v>
      </c>
      <c r="D227" s="42">
        <f>IFERROR(INDEX(Tableau4[QUANTITE],MATCH(TDetailVente[[#This Row],[NOM DES COFFRETS]],Tableau4[NOM DU COFFRET],0)),"")</f>
        <v>10</v>
      </c>
    </row>
    <row r="228" spans="1:4" x14ac:dyDescent="0.3">
      <c r="A228" s="26" t="s">
        <v>70</v>
      </c>
      <c r="B228" s="4" t="s">
        <v>157</v>
      </c>
      <c r="C228" s="33" t="str">
        <f>VLOOKUP(TDetailVente[[#This Row],[DETAIL]],Tableau9[#All],5)</f>
        <v>ART-015</v>
      </c>
      <c r="D228" s="42">
        <f>IFERROR(INDEX(Tableau4[QUANTITE],MATCH(TDetailVente[[#This Row],[NOM DES COFFRETS]],Tableau4[NOM DU COFFRET],0)),"")</f>
        <v>10</v>
      </c>
    </row>
    <row r="229" spans="1:4" x14ac:dyDescent="0.3">
      <c r="A229" s="26" t="s">
        <v>70</v>
      </c>
      <c r="B229" s="4" t="s">
        <v>14</v>
      </c>
      <c r="C229" s="33" t="str">
        <f>VLOOKUP(TDetailVente[[#This Row],[DETAIL]],Tableau9[#All],5)</f>
        <v>ART-004</v>
      </c>
      <c r="D229" s="42">
        <f>IFERROR(INDEX(Tableau4[QUANTITE],MATCH(TDetailVente[[#This Row],[NOM DES COFFRETS]],Tableau4[NOM DU COFFRET],0)),"")</f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LISTE</vt:lpstr>
      <vt:lpstr>Détail des coffrets</vt:lpstr>
      <vt:lpstr>Achats</vt:lpstr>
      <vt:lpstr>Ventes</vt:lpstr>
      <vt:lpstr>Fournisseurs</vt:lpstr>
      <vt:lpstr>Clients</vt:lpstr>
      <vt:lpstr>STOCK</vt:lpstr>
      <vt:lpstr>Détail ventes</vt:lpstr>
      <vt:lpstr>'Détail ventes'!Coffret_Femme</vt:lpstr>
      <vt:lpstr>Coffret_Femme</vt:lpstr>
      <vt:lpstr>Coffret_Homme</vt:lpstr>
      <vt:lpstr>Coffret_Mariage</vt:lpstr>
      <vt:lpstr>Contenu</vt:lpstr>
      <vt:lpstr>TVA</vt:lpstr>
      <vt:lpstr>TYPE_COFFRET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2021-03-26T15:12:44Z</dcterms:modified>
</cp:coreProperties>
</file>