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856B617B-5A8E-42C3-81F6-A25A8FB1A86B}" xr6:coauthVersionLast="45" xr6:coauthVersionMax="45" xr10:uidLastSave="{00000000-0000-0000-0000-000000000000}"/>
  <bookViews>
    <workbookView xWindow="-108" yWindow="-108" windowWidth="22320" windowHeight="12048" tabRatio="725" xr2:uid="{00000000-000D-0000-FFFF-FFFF00000000}"/>
  </bookViews>
  <sheets>
    <sheet name="Devis" sheetId="1" r:id="rId1"/>
    <sheet name="Historique devis" sheetId="8" r:id="rId2"/>
    <sheet name="Paramètres" sheetId="10" r:id="rId3"/>
  </sheets>
  <externalReferences>
    <externalReference r:id="rId4"/>
  </externalReferences>
  <definedNames>
    <definedName name="ChronoDevis">TNumDevis[N° Devis]</definedName>
    <definedName name="DevChantier">Devis!$E$16</definedName>
    <definedName name="DevClient">Devis!$E$13</definedName>
    <definedName name="DevDate">Devis!$D$9</definedName>
    <definedName name="DevMails">Devis!$S$19</definedName>
    <definedName name="DevNo">Devis!$B$19:$B$43</definedName>
    <definedName name="DevNom">Devis!$A$19:$A$43</definedName>
    <definedName name="DevNum">Devis!$G$9</definedName>
    <definedName name="DevOMR">Devis!$M$19:$M$43</definedName>
    <definedName name="DevQte">Devis!$F$19:$F$43</definedName>
    <definedName name="DevTotHT">Devis!$L$49</definedName>
    <definedName name="DevTotOMR">Devis!$L$50</definedName>
    <definedName name="DevTotTTC">Devis!$L$53</definedName>
    <definedName name="DevTotTVA">Devis!$L$51</definedName>
    <definedName name="DevTVA">Devis!$L$19:$L$43</definedName>
    <definedName name="DevVendeur">Devis!$D$11</definedName>
    <definedName name="LChantier">TChantier[Chantier]</definedName>
    <definedName name="LClient">TClient[Nom - Prénom]</definedName>
    <definedName name="LFabrication">TFabrication[Fabrication]</definedName>
    <definedName name="LNum">TNum[N°]</definedName>
    <definedName name="LOMR">TTaux[OMR]</definedName>
    <definedName name="LProduit">TTaux[Produit]</definedName>
    <definedName name="LTVA">TTaux[TVA]</definedName>
    <definedName name="LVendeur">TVendeur[Vendeur]</definedName>
    <definedName name="NumDevis">Paramètres!$B$3</definedName>
    <definedName name="pmo">[1]dtan1v!$E$9</definedName>
    <definedName name="Print_Area2" localSheetId="0">Devis!$C$1:$L$53</definedName>
    <definedName name="Type">Devis!$C$8</definedName>
    <definedName name="_xlnm.Print_Area" localSheetId="0">Devis!$C$1:$M$53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3" i="1" l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S13" i="1"/>
  <c r="S12" i="1"/>
  <c r="S11" i="1"/>
  <c r="I16" i="1"/>
  <c r="K11" i="1"/>
  <c r="S17" i="1" s="1"/>
  <c r="G11" i="1"/>
  <c r="J19" i="1" l="1"/>
  <c r="K19" i="1"/>
  <c r="J20" i="1"/>
  <c r="G20" i="1"/>
  <c r="H20" i="1"/>
  <c r="K20" i="1"/>
  <c r="I20" i="1"/>
  <c r="I21" i="1"/>
  <c r="J21" i="1"/>
  <c r="K21" i="1"/>
  <c r="H21" i="1"/>
  <c r="G21" i="1"/>
  <c r="G19" i="1"/>
  <c r="I19" i="1"/>
  <c r="H19" i="1"/>
  <c r="AF3" i="10"/>
  <c r="L3" i="10"/>
  <c r="L4" i="10"/>
  <c r="L5" i="10"/>
  <c r="L6" i="10"/>
  <c r="L7" i="10"/>
  <c r="Y3" i="10"/>
  <c r="V3" i="10"/>
  <c r="S18" i="1" l="1"/>
  <c r="S19" i="1" s="1"/>
  <c r="E15" i="1"/>
  <c r="E14" i="1"/>
  <c r="D9" i="1"/>
  <c r="G9" i="1" s="1"/>
  <c r="S9" i="1" l="1"/>
  <c r="S10" i="1" l="1"/>
  <c r="O20" i="1"/>
  <c r="N20" i="1" l="1"/>
  <c r="P20" i="1" s="1"/>
  <c r="K28" i="1" l="1"/>
  <c r="J28" i="1"/>
  <c r="I28" i="1"/>
  <c r="G28" i="1"/>
  <c r="O28" i="1"/>
  <c r="H28" i="1"/>
  <c r="N28" i="1"/>
  <c r="P28" i="1"/>
  <c r="K36" i="1"/>
  <c r="J36" i="1"/>
  <c r="G36" i="1"/>
  <c r="I36" i="1"/>
  <c r="H36" i="1"/>
  <c r="N36" i="1"/>
  <c r="O36" i="1"/>
  <c r="P36" i="1"/>
  <c r="J29" i="1"/>
  <c r="P29" i="1"/>
  <c r="G29" i="1"/>
  <c r="O29" i="1"/>
  <c r="K29" i="1"/>
  <c r="N29" i="1"/>
  <c r="H29" i="1"/>
  <c r="I29" i="1"/>
  <c r="P37" i="1"/>
  <c r="H37" i="1"/>
  <c r="O37" i="1"/>
  <c r="K37" i="1"/>
  <c r="J37" i="1"/>
  <c r="N37" i="1"/>
  <c r="G37" i="1"/>
  <c r="I37" i="1"/>
  <c r="O22" i="1"/>
  <c r="I22" i="1"/>
  <c r="N22" i="1"/>
  <c r="H22" i="1"/>
  <c r="G22" i="1"/>
  <c r="K22" i="1"/>
  <c r="J22" i="1"/>
  <c r="P22" i="1"/>
  <c r="I30" i="1"/>
  <c r="H30" i="1"/>
  <c r="J30" i="1"/>
  <c r="K30" i="1" s="1"/>
  <c r="G30" i="1"/>
  <c r="I38" i="1"/>
  <c r="H38" i="1"/>
  <c r="K38" i="1"/>
  <c r="J38" i="1"/>
  <c r="G38" i="1"/>
  <c r="K23" i="1"/>
  <c r="J23" i="1"/>
  <c r="P23" i="1"/>
  <c r="H23" i="1"/>
  <c r="I23" i="1"/>
  <c r="N23" i="1"/>
  <c r="O23" i="1"/>
  <c r="G23" i="1"/>
  <c r="K31" i="1"/>
  <c r="P31" i="1"/>
  <c r="J31" i="1"/>
  <c r="N31" i="1"/>
  <c r="I31" i="1"/>
  <c r="H31" i="1"/>
  <c r="O31" i="1"/>
  <c r="G31" i="1"/>
  <c r="K39" i="1"/>
  <c r="N39" i="1"/>
  <c r="J39" i="1"/>
  <c r="P39" i="1"/>
  <c r="H39" i="1"/>
  <c r="I39" i="1"/>
  <c r="O39" i="1"/>
  <c r="G39" i="1"/>
  <c r="P24" i="1"/>
  <c r="O24" i="1"/>
  <c r="K24" i="1"/>
  <c r="N24" i="1"/>
  <c r="I24" i="1"/>
  <c r="J24" i="1"/>
  <c r="H24" i="1"/>
  <c r="G24" i="1"/>
  <c r="G32" i="1"/>
  <c r="P32" i="1"/>
  <c r="K32" i="1"/>
  <c r="I32" i="1"/>
  <c r="O32" i="1"/>
  <c r="N32" i="1"/>
  <c r="H32" i="1"/>
  <c r="J32" i="1"/>
  <c r="G40" i="1"/>
  <c r="P40" i="1"/>
  <c r="K40" i="1"/>
  <c r="O40" i="1"/>
  <c r="I40" i="1"/>
  <c r="N40" i="1"/>
  <c r="H40" i="1"/>
  <c r="J40" i="1"/>
  <c r="J25" i="1"/>
  <c r="I25" i="1"/>
  <c r="H25" i="1"/>
  <c r="G25" i="1"/>
  <c r="K25" i="1"/>
  <c r="N25" i="1" s="1"/>
  <c r="N33" i="1"/>
  <c r="J33" i="1"/>
  <c r="I33" i="1"/>
  <c r="H33" i="1"/>
  <c r="P33" i="1"/>
  <c r="G33" i="1"/>
  <c r="O33" i="1"/>
  <c r="K33" i="1"/>
  <c r="N41" i="1"/>
  <c r="J41" i="1"/>
  <c r="I41" i="1"/>
  <c r="H41" i="1"/>
  <c r="P41" i="1"/>
  <c r="O41" i="1"/>
  <c r="G41" i="1"/>
  <c r="K41" i="1"/>
  <c r="O26" i="1"/>
  <c r="I26" i="1"/>
  <c r="K26" i="1"/>
  <c r="G26" i="1"/>
  <c r="P26" i="1"/>
  <c r="J26" i="1"/>
  <c r="N26" i="1"/>
  <c r="H26" i="1"/>
  <c r="O34" i="1"/>
  <c r="K34" i="1"/>
  <c r="I34" i="1"/>
  <c r="P34" i="1"/>
  <c r="J34" i="1"/>
  <c r="G34" i="1"/>
  <c r="N34" i="1"/>
  <c r="H34" i="1"/>
  <c r="K42" i="1"/>
  <c r="P42" i="1"/>
  <c r="J42" i="1"/>
  <c r="O42" i="1"/>
  <c r="I42" i="1"/>
  <c r="G42" i="1"/>
  <c r="N42" i="1"/>
  <c r="H42" i="1"/>
  <c r="P27" i="1"/>
  <c r="H27" i="1"/>
  <c r="O27" i="1"/>
  <c r="G27" i="1"/>
  <c r="N27" i="1"/>
  <c r="J27" i="1"/>
  <c r="I27" i="1"/>
  <c r="K27" i="1"/>
  <c r="P35" i="1"/>
  <c r="H35" i="1"/>
  <c r="O35" i="1"/>
  <c r="G35" i="1"/>
  <c r="N35" i="1"/>
  <c r="I35" i="1"/>
  <c r="J35" i="1"/>
  <c r="K35" i="1"/>
  <c r="P43" i="1"/>
  <c r="H43" i="1"/>
  <c r="O43" i="1"/>
  <c r="G43" i="1"/>
  <c r="N43" i="1"/>
  <c r="J43" i="1"/>
  <c r="I43" i="1"/>
  <c r="K43" i="1"/>
  <c r="O38" i="1" l="1"/>
  <c r="N38" i="1"/>
  <c r="O25" i="1"/>
  <c r="P25" i="1" s="1"/>
  <c r="O30" i="1"/>
  <c r="N30" i="1"/>
  <c r="O21" i="1"/>
  <c r="N21" i="1"/>
  <c r="P21" i="1" s="1"/>
  <c r="O19" i="1"/>
  <c r="L50" i="1" l="1"/>
  <c r="P38" i="1"/>
  <c r="P30" i="1"/>
  <c r="N19" i="1"/>
  <c r="L51" i="1" s="1"/>
  <c r="P19" i="1" l="1"/>
  <c r="L49" i="1"/>
  <c r="L53" i="1" s="1"/>
  <c r="S14" i="1" l="1"/>
  <c r="J45" i="1"/>
  <c r="J46" i="1"/>
</calcChain>
</file>

<file path=xl/sharedStrings.xml><?xml version="1.0" encoding="utf-8"?>
<sst xmlns="http://schemas.openxmlformats.org/spreadsheetml/2006/main" count="112" uniqueCount="81">
  <si>
    <t>Adresse mail</t>
  </si>
  <si>
    <t>Vendeur</t>
  </si>
  <si>
    <t>Mail</t>
  </si>
  <si>
    <t>N°</t>
  </si>
  <si>
    <t>Désignation</t>
  </si>
  <si>
    <t>Rep</t>
  </si>
  <si>
    <t>L</t>
  </si>
  <si>
    <t>H</t>
  </si>
  <si>
    <t>QTE</t>
  </si>
  <si>
    <t>PU HT</t>
  </si>
  <si>
    <t>PT HT</t>
  </si>
  <si>
    <t>PT TTC</t>
  </si>
  <si>
    <t>TVA</t>
  </si>
  <si>
    <t xml:space="preserve">Acompte 30 % à la commande : </t>
  </si>
  <si>
    <t xml:space="preserve"> le solde avant livraison</t>
  </si>
  <si>
    <t xml:space="preserve">ou 4x sans frais, mensualité : </t>
  </si>
  <si>
    <t>TOTAL HT</t>
  </si>
  <si>
    <t>OMR (sans pose)</t>
  </si>
  <si>
    <t>TVA (avec pose)</t>
  </si>
  <si>
    <t>Total TTC</t>
  </si>
  <si>
    <t>P</t>
  </si>
  <si>
    <t>CAISSON</t>
  </si>
  <si>
    <t>MELAMINE</t>
  </si>
  <si>
    <t>Fabrication locale</t>
  </si>
  <si>
    <t>OMR</t>
  </si>
  <si>
    <t>Renovation</t>
  </si>
  <si>
    <t>Electroménager</t>
  </si>
  <si>
    <t>Sanitaires</t>
  </si>
  <si>
    <t>€ TVA</t>
  </si>
  <si>
    <t>€ OMR</t>
  </si>
  <si>
    <t>PlanTravail</t>
  </si>
  <si>
    <t>Porte PLACARD</t>
  </si>
  <si>
    <t>Placard Coulissant</t>
  </si>
  <si>
    <t>Numéro</t>
  </si>
  <si>
    <t>Nom</t>
  </si>
  <si>
    <t>Chantier</t>
  </si>
  <si>
    <t>Montant</t>
  </si>
  <si>
    <t>Télephone</t>
  </si>
  <si>
    <t>Nathalie H.</t>
  </si>
  <si>
    <t>N° Devis</t>
  </si>
  <si>
    <t>Date devis</t>
  </si>
  <si>
    <t>Téléphone</t>
  </si>
  <si>
    <t>Fabrication</t>
  </si>
  <si>
    <t>Code</t>
  </si>
  <si>
    <t>Produit</t>
  </si>
  <si>
    <t>Prénom</t>
  </si>
  <si>
    <t>Nom - Prénom</t>
  </si>
  <si>
    <t>Adresse</t>
  </si>
  <si>
    <t>CP</t>
  </si>
  <si>
    <t>Ville</t>
  </si>
  <si>
    <t>Stève .A</t>
  </si>
  <si>
    <t>sa@gmail.com</t>
  </si>
  <si>
    <t>nh@free.fr</t>
  </si>
  <si>
    <t xml:space="preserve">N° </t>
  </si>
  <si>
    <t xml:space="preserve">Tél </t>
  </si>
  <si>
    <t xml:space="preserve">Date </t>
  </si>
  <si>
    <t xml:space="preserve">Vendeur </t>
  </si>
  <si>
    <t xml:space="preserve">Mail </t>
  </si>
  <si>
    <t>Mister</t>
  </si>
  <si>
    <t>Excel</t>
  </si>
  <si>
    <t>1 rue d'ici</t>
  </si>
  <si>
    <t>Paris</t>
  </si>
  <si>
    <t>emister@yahoo.fr</t>
  </si>
  <si>
    <t>Exel-land</t>
  </si>
  <si>
    <t>1 avenue Labas</t>
  </si>
  <si>
    <t>PU</t>
  </si>
  <si>
    <t xml:space="preserve">Mode de paiement : </t>
  </si>
  <si>
    <t xml:space="preserve">Nom et Prénom : </t>
  </si>
  <si>
    <t xml:space="preserve">Adresse : </t>
  </si>
  <si>
    <t xml:space="preserve">Téléphone : </t>
  </si>
  <si>
    <t xml:space="preserve">Chantier/adresse de livraison : </t>
  </si>
  <si>
    <t>Date</t>
  </si>
  <si>
    <t>Client</t>
  </si>
  <si>
    <t>TTC</t>
  </si>
  <si>
    <t>Champs</t>
  </si>
  <si>
    <t>Valid</t>
  </si>
  <si>
    <t>Devis</t>
  </si>
  <si>
    <t>Mail vendeur</t>
  </si>
  <si>
    <t>Mail client</t>
  </si>
  <si>
    <t>Mails</t>
  </si>
  <si>
    <t>Destinataire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</si>
</sst>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#&quot; &quot;##&quot; &quot;##&quot; &quot;##&quot; &quot;##"/>
    <numFmt numFmtId="165" formatCode="dd/mm/yy;@"/>
    <numFmt numFmtId="166" formatCode="#,##0.0\ &quot;€&quot;"/>
    <numFmt numFmtId="167" formatCode="0.0%"/>
    <numFmt numFmtId="168" formatCode="#,##0.00\ &quot;€&quot;"/>
    <numFmt numFmtId="169" formatCode="[$-40C]d\ mmmm\ yyyy;@"/>
    <numFmt numFmtId="170" formatCode="00000"/>
  </numFmts>
  <fonts count="2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sz val="12"/>
      <name val="Times New Roman"/>
      <family val="1"/>
    </font>
    <font>
      <sz val="12"/>
      <name val="Times New Roman"/>
      <family val="1"/>
    </font>
    <font>
      <b/>
      <sz val="11"/>
      <color rgb="FF00B0F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i/>
      <sz val="11"/>
      <color rgb="FF00B0F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56">
    <border>
      <left/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theme="0"/>
      </right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1" fillId="0" borderId="0"/>
    <xf numFmtId="0" fontId="12" fillId="0" borderId="0"/>
  </cellStyleXfs>
  <cellXfs count="180">
    <xf numFmtId="0" fontId="0" fillId="0" borderId="0" xfId="0"/>
    <xf numFmtId="0" fontId="3" fillId="2" borderId="0" xfId="0" applyFont="1" applyFill="1" applyProtection="1"/>
    <xf numFmtId="0" fontId="4" fillId="2" borderId="0" xfId="0" applyFont="1" applyFill="1" applyProtection="1"/>
    <xf numFmtId="0" fontId="4" fillId="2" borderId="0" xfId="0" applyFont="1" applyFill="1" applyAlignment="1" applyProtection="1">
      <alignment horizontal="center"/>
    </xf>
    <xf numFmtId="0" fontId="3" fillId="2" borderId="22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4" fillId="2" borderId="24" xfId="0" applyFont="1" applyFill="1" applyBorder="1" applyAlignment="1" applyProtection="1">
      <alignment horizontal="right" vertical="center"/>
    </xf>
    <xf numFmtId="0" fontId="4" fillId="2" borderId="24" xfId="0" applyFont="1" applyFill="1" applyBorder="1" applyAlignment="1" applyProtection="1">
      <alignment horizontal="left" vertical="center"/>
    </xf>
    <xf numFmtId="0" fontId="4" fillId="2" borderId="25" xfId="0" applyFont="1" applyFill="1" applyBorder="1" applyAlignment="1" applyProtection="1">
      <alignment horizontal="right" vertical="center"/>
    </xf>
    <xf numFmtId="168" fontId="4" fillId="2" borderId="23" xfId="0" applyNumberFormat="1" applyFont="1" applyFill="1" applyBorder="1" applyProtection="1"/>
    <xf numFmtId="0" fontId="4" fillId="2" borderId="0" xfId="0" applyFont="1" applyFill="1" applyBorder="1" applyAlignment="1" applyProtection="1">
      <alignment horizontal="right"/>
    </xf>
    <xf numFmtId="0" fontId="4" fillId="2" borderId="0" xfId="0" applyFont="1" applyFill="1" applyBorder="1" applyAlignment="1" applyProtection="1">
      <alignment horizontal="left"/>
    </xf>
    <xf numFmtId="0" fontId="4" fillId="2" borderId="33" xfId="0" applyFont="1" applyFill="1" applyBorder="1" applyProtection="1"/>
    <xf numFmtId="0" fontId="4" fillId="2" borderId="32" xfId="0" applyFont="1" applyFill="1" applyBorder="1" applyAlignment="1" applyProtection="1">
      <alignment horizontal="center" vertical="center"/>
    </xf>
    <xf numFmtId="9" fontId="4" fillId="2" borderId="32" xfId="0" applyNumberFormat="1" applyFont="1" applyFill="1" applyBorder="1" applyAlignment="1" applyProtection="1">
      <alignment horizontal="left" vertical="center"/>
    </xf>
    <xf numFmtId="0" fontId="4" fillId="2" borderId="33" xfId="0" applyFont="1" applyFill="1" applyBorder="1" applyAlignment="1" applyProtection="1"/>
    <xf numFmtId="0" fontId="3" fillId="0" borderId="22" xfId="0" applyFont="1" applyFill="1" applyBorder="1" applyAlignment="1" applyProtection="1">
      <alignment horizontal="center" vertical="center"/>
    </xf>
    <xf numFmtId="0" fontId="10" fillId="2" borderId="32" xfId="0" applyFont="1" applyFill="1" applyBorder="1" applyProtection="1"/>
    <xf numFmtId="0" fontId="4" fillId="2" borderId="30" xfId="0" applyFont="1" applyFill="1" applyBorder="1" applyAlignment="1" applyProtection="1">
      <alignment horizontal="left"/>
    </xf>
    <xf numFmtId="0" fontId="4" fillId="2" borderId="3" xfId="0" applyFont="1" applyFill="1" applyBorder="1" applyAlignment="1" applyProtection="1">
      <alignment horizontal="left"/>
    </xf>
    <xf numFmtId="168" fontId="4" fillId="2" borderId="0" xfId="0" applyNumberFormat="1" applyFont="1" applyFill="1" applyBorder="1" applyProtection="1"/>
    <xf numFmtId="0" fontId="3" fillId="2" borderId="41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0" fontId="0" fillId="0" borderId="0" xfId="0" applyNumberFormat="1"/>
    <xf numFmtId="0" fontId="2" fillId="5" borderId="0" xfId="0" applyFont="1" applyFill="1" applyAlignment="1" applyProtection="1">
      <alignment horizontal="center" vertical="center"/>
    </xf>
    <xf numFmtId="0" fontId="0" fillId="0" borderId="0" xfId="0" applyFont="1"/>
    <xf numFmtId="0" fontId="0" fillId="0" borderId="0" xfId="0" applyFont="1" applyAlignment="1" applyProtection="1">
      <alignment horizontal="center"/>
    </xf>
    <xf numFmtId="0" fontId="0" fillId="5" borderId="0" xfId="0" applyNumberFormat="1" applyFont="1" applyFill="1" applyBorder="1"/>
    <xf numFmtId="0" fontId="5" fillId="0" borderId="0" xfId="1"/>
    <xf numFmtId="170" fontId="0" fillId="0" borderId="0" xfId="0" applyNumberFormat="1"/>
    <xf numFmtId="168" fontId="0" fillId="0" borderId="0" xfId="0" applyNumberFormat="1"/>
    <xf numFmtId="0" fontId="0" fillId="3" borderId="5" xfId="0" applyFont="1" applyFill="1" applyBorder="1" applyAlignment="1">
      <alignment vertical="center"/>
    </xf>
    <xf numFmtId="0" fontId="0" fillId="3" borderId="11" xfId="0" applyFont="1" applyFill="1" applyBorder="1" applyAlignment="1">
      <alignment vertical="center"/>
    </xf>
    <xf numFmtId="0" fontId="0" fillId="3" borderId="6" xfId="0" applyFont="1" applyFill="1" applyBorder="1" applyAlignment="1">
      <alignment vertical="center"/>
    </xf>
    <xf numFmtId="0" fontId="3" fillId="2" borderId="21" xfId="0" applyFont="1" applyFill="1" applyBorder="1" applyAlignment="1" applyProtection="1">
      <alignment horizontal="center" vertical="center"/>
    </xf>
    <xf numFmtId="0" fontId="0" fillId="5" borderId="0" xfId="0" applyFont="1" applyFill="1" applyProtection="1"/>
    <xf numFmtId="0" fontId="0" fillId="5" borderId="0" xfId="0" applyFont="1" applyFill="1" applyAlignment="1" applyProtection="1">
      <alignment vertical="center"/>
    </xf>
    <xf numFmtId="0" fontId="0" fillId="0" borderId="0" xfId="0" applyNumberFormat="1" applyFont="1" applyBorder="1" applyAlignment="1" applyProtection="1">
      <alignment vertical="center"/>
    </xf>
    <xf numFmtId="0" fontId="0" fillId="0" borderId="0" xfId="0" applyFont="1" applyProtection="1"/>
    <xf numFmtId="0" fontId="0" fillId="2" borderId="0" xfId="0" applyFont="1" applyFill="1" applyProtection="1"/>
    <xf numFmtId="0" fontId="0" fillId="0" borderId="3" xfId="0" applyFont="1" applyBorder="1" applyProtection="1"/>
    <xf numFmtId="0" fontId="0" fillId="5" borderId="0" xfId="0" applyFont="1" applyFill="1" applyAlignment="1" applyProtection="1">
      <alignment horizontal="center" vertical="center"/>
    </xf>
    <xf numFmtId="0" fontId="0" fillId="0" borderId="44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12" xfId="0" applyFont="1" applyBorder="1"/>
    <xf numFmtId="0" fontId="0" fillId="0" borderId="0" xfId="0" applyFont="1" applyBorder="1"/>
    <xf numFmtId="0" fontId="0" fillId="5" borderId="0" xfId="0" applyFont="1" applyFill="1"/>
    <xf numFmtId="0" fontId="0" fillId="0" borderId="23" xfId="0" applyFont="1" applyBorder="1" applyProtection="1"/>
    <xf numFmtId="0" fontId="0" fillId="0" borderId="9" xfId="0" applyFont="1" applyBorder="1" applyProtection="1"/>
    <xf numFmtId="0" fontId="0" fillId="0" borderId="0" xfId="0" applyFont="1" applyBorder="1" applyProtection="1"/>
    <xf numFmtId="0" fontId="0" fillId="0" borderId="32" xfId="0" applyFont="1" applyBorder="1" applyProtection="1"/>
    <xf numFmtId="0" fontId="0" fillId="0" borderId="26" xfId="0" applyFont="1" applyBorder="1" applyProtection="1"/>
    <xf numFmtId="0" fontId="0" fillId="0" borderId="27" xfId="0" applyFont="1" applyBorder="1" applyProtection="1"/>
    <xf numFmtId="0" fontId="0" fillId="0" borderId="28" xfId="0" applyFont="1" applyBorder="1" applyProtection="1"/>
    <xf numFmtId="0" fontId="0" fillId="0" borderId="35" xfId="0" applyFont="1" applyBorder="1" applyProtection="1"/>
    <xf numFmtId="0" fontId="0" fillId="0" borderId="33" xfId="0" applyFont="1" applyBorder="1" applyProtection="1"/>
    <xf numFmtId="0" fontId="0" fillId="0" borderId="24" xfId="0" applyFont="1" applyBorder="1" applyProtection="1"/>
    <xf numFmtId="0" fontId="0" fillId="0" borderId="25" xfId="0" applyFont="1" applyBorder="1" applyProtection="1"/>
    <xf numFmtId="0" fontId="2" fillId="5" borderId="0" xfId="0" applyFont="1" applyFill="1" applyProtection="1"/>
    <xf numFmtId="0" fontId="13" fillId="2" borderId="0" xfId="0" applyFont="1" applyFill="1" applyAlignment="1" applyProtection="1">
      <alignment horizontal="center" vertical="center" wrapText="1"/>
    </xf>
    <xf numFmtId="0" fontId="0" fillId="2" borderId="0" xfId="0" applyFont="1" applyFill="1" applyAlignment="1" applyProtection="1">
      <alignment horizontal="center"/>
    </xf>
    <xf numFmtId="0" fontId="14" fillId="2" borderId="0" xfId="0" applyFont="1" applyFill="1" applyAlignment="1" applyProtection="1">
      <alignment vertical="center"/>
    </xf>
    <xf numFmtId="0" fontId="13" fillId="2" borderId="0" xfId="0" applyFont="1" applyFill="1" applyAlignment="1" applyProtection="1">
      <alignment horizontal="center" wrapText="1"/>
    </xf>
    <xf numFmtId="0" fontId="14" fillId="2" borderId="0" xfId="0" applyFont="1" applyFill="1" applyProtection="1"/>
    <xf numFmtId="0" fontId="0" fillId="0" borderId="7" xfId="0" applyFont="1" applyBorder="1" applyAlignment="1" applyProtection="1">
      <alignment horizontal="center" vertical="center"/>
    </xf>
    <xf numFmtId="0" fontId="0" fillId="0" borderId="9" xfId="0" applyFont="1" applyBorder="1" applyAlignment="1" applyProtection="1">
      <alignment horizontal="center" vertical="center"/>
    </xf>
    <xf numFmtId="0" fontId="0" fillId="0" borderId="12" xfId="0" applyFont="1" applyBorder="1" applyAlignment="1">
      <alignment horizontal="center"/>
    </xf>
    <xf numFmtId="0" fontId="2" fillId="5" borderId="0" xfId="0" applyFont="1" applyFill="1" applyAlignment="1" applyProtection="1">
      <alignment horizontal="center" vertical="center"/>
      <protection locked="0"/>
    </xf>
    <xf numFmtId="168" fontId="9" fillId="5" borderId="0" xfId="0" applyNumberFormat="1" applyFont="1" applyFill="1" applyBorder="1" applyAlignment="1" applyProtection="1">
      <alignment horizontal="center" vertical="center"/>
    </xf>
    <xf numFmtId="0" fontId="4" fillId="0" borderId="23" xfId="0" applyFont="1" applyBorder="1" applyAlignment="1" applyProtection="1">
      <alignment horizontal="center"/>
    </xf>
    <xf numFmtId="0" fontId="16" fillId="2" borderId="32" xfId="0" applyFont="1" applyFill="1" applyBorder="1" applyAlignment="1" applyProtection="1">
      <alignment horizontal="right"/>
    </xf>
    <xf numFmtId="166" fontId="3" fillId="2" borderId="4" xfId="0" applyNumberFormat="1" applyFont="1" applyFill="1" applyBorder="1" applyAlignment="1" applyProtection="1">
      <alignment horizontal="center" vertical="center"/>
    </xf>
    <xf numFmtId="168" fontId="4" fillId="2" borderId="24" xfId="0" applyNumberFormat="1" applyFont="1" applyFill="1" applyBorder="1" applyAlignment="1" applyProtection="1">
      <alignment horizontal="center"/>
    </xf>
    <xf numFmtId="166" fontId="3" fillId="2" borderId="0" xfId="0" applyNumberFormat="1" applyFont="1" applyFill="1" applyBorder="1" applyAlignment="1" applyProtection="1">
      <alignment horizontal="center" vertical="center"/>
    </xf>
    <xf numFmtId="0" fontId="0" fillId="0" borderId="29" xfId="0" applyFont="1" applyBorder="1" applyProtection="1"/>
    <xf numFmtId="0" fontId="0" fillId="0" borderId="42" xfId="0" applyFont="1" applyBorder="1" applyProtection="1"/>
    <xf numFmtId="0" fontId="17" fillId="0" borderId="3" xfId="0" applyFont="1" applyBorder="1" applyAlignment="1" applyProtection="1">
      <alignment horizontal="left" vertical="center" wrapText="1"/>
    </xf>
    <xf numFmtId="0" fontId="0" fillId="0" borderId="34" xfId="0" applyFont="1" applyBorder="1" applyProtection="1"/>
    <xf numFmtId="0" fontId="0" fillId="0" borderId="43" xfId="0" applyFont="1" applyBorder="1" applyProtection="1"/>
    <xf numFmtId="0" fontId="3" fillId="2" borderId="5" xfId="0" applyFont="1" applyFill="1" applyBorder="1" applyAlignment="1" applyProtection="1">
      <alignment vertical="center"/>
    </xf>
    <xf numFmtId="0" fontId="0" fillId="5" borderId="0" xfId="0" applyNumberFormat="1" applyFont="1" applyFill="1" applyBorder="1" applyProtection="1"/>
    <xf numFmtId="0" fontId="0" fillId="5" borderId="0" xfId="0" applyNumberFormat="1" applyFont="1" applyFill="1" applyBorder="1" applyAlignment="1" applyProtection="1">
      <alignment horizontal="center" vertical="center"/>
    </xf>
    <xf numFmtId="0" fontId="5" fillId="0" borderId="0" xfId="1" applyAlignment="1">
      <alignment horizontal="left" indent="2"/>
    </xf>
    <xf numFmtId="14" fontId="0" fillId="0" borderId="0" xfId="0" applyNumberFormat="1" applyAlignment="1">
      <alignment horizontal="center"/>
    </xf>
    <xf numFmtId="0" fontId="5" fillId="0" borderId="0" xfId="1" applyNumberFormat="1" applyFont="1" applyAlignment="1" applyProtection="1">
      <alignment vertical="center"/>
    </xf>
    <xf numFmtId="0" fontId="0" fillId="0" borderId="0" xfId="0" applyNumberFormat="1" applyFont="1" applyAlignment="1" applyProtection="1">
      <alignment vertical="center"/>
    </xf>
    <xf numFmtId="0" fontId="0" fillId="0" borderId="0" xfId="0" applyNumberFormat="1" applyFont="1" applyAlignment="1">
      <alignment vertical="center"/>
    </xf>
    <xf numFmtId="0" fontId="1" fillId="0" borderId="0" xfId="0" applyNumberFormat="1" applyFont="1" applyAlignment="1" applyProtection="1">
      <alignment vertical="center"/>
    </xf>
    <xf numFmtId="0" fontId="8" fillId="0" borderId="0" xfId="0" applyNumberFormat="1" applyFont="1" applyAlignment="1" applyProtection="1">
      <alignment vertical="center"/>
    </xf>
    <xf numFmtId="0" fontId="2" fillId="0" borderId="0" xfId="0" applyNumberFormat="1" applyFont="1" applyAlignment="1" applyProtection="1">
      <alignment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0" fontId="3" fillId="2" borderId="4" xfId="0" applyFont="1" applyFill="1" applyBorder="1" applyAlignment="1" applyProtection="1">
      <alignment horizontal="left" vertical="center"/>
    </xf>
    <xf numFmtId="0" fontId="3" fillId="2" borderId="4" xfId="0" applyNumberFormat="1" applyFont="1" applyFill="1" applyBorder="1" applyAlignment="1" applyProtection="1">
      <alignment horizontal="left" vertical="center"/>
    </xf>
    <xf numFmtId="0" fontId="3" fillId="2" borderId="5" xfId="0" applyFont="1" applyFill="1" applyBorder="1" applyAlignment="1" applyProtection="1">
      <alignment horizontal="left" vertical="center"/>
    </xf>
    <xf numFmtId="0" fontId="19" fillId="2" borderId="0" xfId="0" applyFont="1" applyFill="1" applyProtection="1"/>
    <xf numFmtId="0" fontId="0" fillId="6" borderId="0" xfId="0" applyNumberFormat="1" applyFont="1" applyFill="1" applyBorder="1" applyAlignment="1" applyProtection="1">
      <alignment vertical="center"/>
    </xf>
    <xf numFmtId="0" fontId="5" fillId="6" borderId="0" xfId="1" applyNumberFormat="1" applyFont="1" applyFill="1" applyAlignment="1" applyProtection="1">
      <alignment vertical="center"/>
    </xf>
    <xf numFmtId="0" fontId="0" fillId="6" borderId="0" xfId="0" applyNumberFormat="1" applyFont="1" applyFill="1" applyAlignment="1" applyProtection="1">
      <alignment vertical="center"/>
    </xf>
    <xf numFmtId="0" fontId="18" fillId="6" borderId="0" xfId="1" applyNumberFormat="1" applyFont="1" applyFill="1" applyAlignment="1" applyProtection="1">
      <alignment horizontal="left" vertical="center" indent="2"/>
    </xf>
    <xf numFmtId="0" fontId="18" fillId="6" borderId="0" xfId="0" applyNumberFormat="1" applyFont="1" applyFill="1" applyAlignment="1" applyProtection="1">
      <alignment horizontal="left" vertical="center" indent="2"/>
    </xf>
    <xf numFmtId="0" fontId="18" fillId="6" borderId="0" xfId="0" applyNumberFormat="1" applyFont="1" applyFill="1" applyAlignment="1">
      <alignment horizontal="left" vertical="center" indent="2"/>
    </xf>
    <xf numFmtId="0" fontId="18" fillId="6" borderId="0" xfId="0" applyNumberFormat="1" applyFont="1" applyFill="1" applyBorder="1" applyAlignment="1" applyProtection="1">
      <alignment horizontal="left" vertical="center" indent="2"/>
    </xf>
    <xf numFmtId="3" fontId="0" fillId="0" borderId="0" xfId="0" applyNumberFormat="1" applyAlignment="1">
      <alignment horizontal="center"/>
    </xf>
    <xf numFmtId="168" fontId="0" fillId="0" borderId="0" xfId="0" applyNumberFormat="1" applyAlignment="1">
      <alignment horizontal="right" indent="1"/>
    </xf>
    <xf numFmtId="0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2" fillId="0" borderId="0" xfId="0" applyFont="1" applyAlignment="1">
      <alignment horizontal="left"/>
    </xf>
    <xf numFmtId="0" fontId="0" fillId="0" borderId="0" xfId="0" applyNumberFormat="1" applyAlignment="1">
      <alignment horizontal="left" indent="1"/>
    </xf>
    <xf numFmtId="0" fontId="9" fillId="0" borderId="46" xfId="0" applyFont="1" applyFill="1" applyBorder="1" applyAlignment="1" applyProtection="1">
      <alignment horizontal="center" vertical="center"/>
    </xf>
    <xf numFmtId="0" fontId="9" fillId="2" borderId="46" xfId="0" applyFont="1" applyFill="1" applyBorder="1" applyAlignment="1" applyProtection="1">
      <alignment horizontal="center" vertical="center"/>
    </xf>
    <xf numFmtId="167" fontId="9" fillId="0" borderId="46" xfId="0" applyNumberFormat="1" applyFont="1" applyBorder="1" applyAlignment="1" applyProtection="1">
      <alignment horizontal="center" vertical="center"/>
      <protection locked="0"/>
    </xf>
    <xf numFmtId="167" fontId="9" fillId="0" borderId="47" xfId="0" applyNumberFormat="1" applyFont="1" applyBorder="1" applyAlignment="1" applyProtection="1">
      <alignment horizontal="center" vertical="center"/>
      <protection locked="0"/>
    </xf>
    <xf numFmtId="0" fontId="9" fillId="0" borderId="49" xfId="0" applyFont="1" applyFill="1" applyBorder="1" applyAlignment="1" applyProtection="1">
      <alignment horizontal="center" vertical="center"/>
    </xf>
    <xf numFmtId="0" fontId="9" fillId="2" borderId="49" xfId="0" applyFont="1" applyFill="1" applyBorder="1" applyAlignment="1" applyProtection="1">
      <alignment horizontal="center" vertical="center"/>
    </xf>
    <xf numFmtId="168" fontId="9" fillId="2" borderId="49" xfId="0" applyNumberFormat="1" applyFont="1" applyFill="1" applyBorder="1" applyAlignment="1" applyProtection="1">
      <alignment horizontal="right" vertical="center" indent="1"/>
    </xf>
    <xf numFmtId="168" fontId="9" fillId="0" borderId="50" xfId="0" applyNumberFormat="1" applyFont="1" applyBorder="1" applyAlignment="1" applyProtection="1">
      <alignment horizontal="right" vertical="center" indent="1"/>
    </xf>
    <xf numFmtId="167" fontId="9" fillId="0" borderId="49" xfId="0" applyNumberFormat="1" applyFont="1" applyBorder="1" applyAlignment="1" applyProtection="1">
      <alignment horizontal="center" vertical="center"/>
      <protection locked="0"/>
    </xf>
    <xf numFmtId="167" fontId="9" fillId="0" borderId="51" xfId="0" applyNumberFormat="1" applyFont="1" applyBorder="1" applyAlignment="1" applyProtection="1">
      <alignment horizontal="center" vertical="center"/>
      <protection locked="0"/>
    </xf>
    <xf numFmtId="0" fontId="9" fillId="0" borderId="53" xfId="0" applyFont="1" applyFill="1" applyBorder="1" applyAlignment="1" applyProtection="1">
      <alignment horizontal="center" vertical="center"/>
    </xf>
    <xf numFmtId="0" fontId="9" fillId="2" borderId="53" xfId="0" applyFont="1" applyFill="1" applyBorder="1" applyAlignment="1" applyProtection="1">
      <alignment horizontal="center" vertical="center"/>
    </xf>
    <xf numFmtId="168" fontId="9" fillId="2" borderId="53" xfId="0" applyNumberFormat="1" applyFont="1" applyFill="1" applyBorder="1" applyAlignment="1" applyProtection="1">
      <alignment horizontal="right" vertical="center" indent="1"/>
    </xf>
    <xf numFmtId="168" fontId="9" fillId="0" borderId="54" xfId="0" applyNumberFormat="1" applyFont="1" applyBorder="1" applyAlignment="1" applyProtection="1">
      <alignment horizontal="right" vertical="center" indent="1"/>
    </xf>
    <xf numFmtId="167" fontId="9" fillId="0" borderId="53" xfId="0" applyNumberFormat="1" applyFont="1" applyBorder="1" applyAlignment="1" applyProtection="1">
      <alignment horizontal="center" vertical="center"/>
      <protection locked="0"/>
    </xf>
    <xf numFmtId="167" fontId="9" fillId="0" borderId="55" xfId="0" applyNumberFormat="1" applyFont="1" applyBorder="1" applyAlignment="1" applyProtection="1">
      <alignment horizontal="center" vertical="center"/>
      <protection locked="0"/>
    </xf>
    <xf numFmtId="169" fontId="9" fillId="3" borderId="5" xfId="0" applyNumberFormat="1" applyFont="1" applyFill="1" applyBorder="1" applyAlignment="1" applyProtection="1">
      <alignment horizontal="left" vertical="center"/>
    </xf>
    <xf numFmtId="169" fontId="9" fillId="3" borderId="6" xfId="0" applyNumberFormat="1" applyFont="1" applyFill="1" applyBorder="1" applyAlignment="1" applyProtection="1">
      <alignment horizontal="left" vertical="center"/>
    </xf>
    <xf numFmtId="165" fontId="15" fillId="3" borderId="5" xfId="0" applyNumberFormat="1" applyFont="1" applyFill="1" applyBorder="1" applyAlignment="1" applyProtection="1">
      <alignment horizontal="left" vertical="center"/>
      <protection locked="0"/>
    </xf>
    <xf numFmtId="165" fontId="15" fillId="3" borderId="6" xfId="0" applyNumberFormat="1" applyFont="1" applyFill="1" applyBorder="1" applyAlignment="1" applyProtection="1">
      <alignment horizontal="left" vertical="center"/>
      <protection locked="0"/>
    </xf>
    <xf numFmtId="0" fontId="6" fillId="3" borderId="13" xfId="0" applyFont="1" applyFill="1" applyBorder="1" applyAlignment="1" applyProtection="1">
      <alignment horizontal="right" vertical="center"/>
    </xf>
    <xf numFmtId="0" fontId="6" fillId="3" borderId="14" xfId="0" applyFont="1" applyFill="1" applyBorder="1" applyAlignment="1" applyProtection="1">
      <alignment horizontal="right" vertical="center"/>
    </xf>
    <xf numFmtId="0" fontId="7" fillId="3" borderId="13" xfId="0" applyFont="1" applyFill="1" applyBorder="1" applyAlignment="1" applyProtection="1">
      <alignment horizontal="left" vertical="center"/>
      <protection locked="0"/>
    </xf>
    <xf numFmtId="0" fontId="7" fillId="3" borderId="14" xfId="0" applyFont="1" applyFill="1" applyBorder="1" applyAlignment="1" applyProtection="1">
      <alignment horizontal="left" vertical="center"/>
      <protection locked="0"/>
    </xf>
    <xf numFmtId="0" fontId="7" fillId="3" borderId="15" xfId="0" applyFont="1" applyFill="1" applyBorder="1" applyAlignment="1" applyProtection="1">
      <alignment horizontal="left" vertical="center"/>
      <protection locked="0"/>
    </xf>
    <xf numFmtId="164" fontId="9" fillId="3" borderId="5" xfId="0" applyNumberFormat="1" applyFont="1" applyFill="1" applyBorder="1" applyAlignment="1" applyProtection="1">
      <alignment horizontal="left" vertical="center"/>
    </xf>
    <xf numFmtId="164" fontId="9" fillId="3" borderId="11" xfId="0" applyNumberFormat="1" applyFont="1" applyFill="1" applyBorder="1" applyAlignment="1" applyProtection="1">
      <alignment horizontal="left" vertical="center"/>
    </xf>
    <xf numFmtId="164" fontId="9" fillId="3" borderId="6" xfId="0" applyNumberFormat="1" applyFont="1" applyFill="1" applyBorder="1" applyAlignment="1" applyProtection="1">
      <alignment horizontal="left" vertical="center"/>
    </xf>
    <xf numFmtId="0" fontId="3" fillId="4" borderId="5" xfId="0" applyFont="1" applyFill="1" applyBorder="1" applyAlignment="1" applyProtection="1">
      <alignment horizontal="left" vertical="center"/>
    </xf>
    <xf numFmtId="0" fontId="3" fillId="4" borderId="11" xfId="0" applyFont="1" applyFill="1" applyBorder="1" applyAlignment="1" applyProtection="1">
      <alignment horizontal="left" vertical="center"/>
    </xf>
    <xf numFmtId="0" fontId="3" fillId="4" borderId="6" xfId="0" applyFont="1" applyFill="1" applyBorder="1" applyAlignment="1" applyProtection="1">
      <alignment horizontal="left" vertical="center"/>
    </xf>
    <xf numFmtId="0" fontId="3" fillId="3" borderId="16" xfId="0" applyFont="1" applyFill="1" applyBorder="1" applyAlignment="1" applyProtection="1">
      <alignment horizontal="right" vertical="center"/>
    </xf>
    <xf numFmtId="0" fontId="3" fillId="3" borderId="0" xfId="0" applyFont="1" applyFill="1" applyBorder="1" applyAlignment="1" applyProtection="1">
      <alignment horizontal="right" vertical="center"/>
    </xf>
    <xf numFmtId="0" fontId="15" fillId="3" borderId="16" xfId="0" applyFont="1" applyFill="1" applyBorder="1" applyAlignment="1" applyProtection="1">
      <alignment horizontal="left" vertical="center"/>
      <protection locked="0"/>
    </xf>
    <xf numFmtId="0" fontId="15" fillId="3" borderId="0" xfId="0" applyFont="1" applyFill="1" applyBorder="1" applyAlignment="1" applyProtection="1">
      <alignment horizontal="left" vertical="center"/>
      <protection locked="0"/>
    </xf>
    <xf numFmtId="0" fontId="15" fillId="3" borderId="17" xfId="0" applyFont="1" applyFill="1" applyBorder="1" applyAlignment="1" applyProtection="1">
      <alignment horizontal="left" vertical="center"/>
      <protection locked="0"/>
    </xf>
    <xf numFmtId="164" fontId="15" fillId="3" borderId="16" xfId="0" applyNumberFormat="1" applyFont="1" applyFill="1" applyBorder="1" applyAlignment="1" applyProtection="1">
      <alignment horizontal="left" vertical="center"/>
      <protection locked="0"/>
    </xf>
    <xf numFmtId="164" fontId="15" fillId="3" borderId="0" xfId="0" applyNumberFormat="1" applyFont="1" applyFill="1" applyBorder="1" applyAlignment="1" applyProtection="1">
      <alignment horizontal="left" vertical="center"/>
      <protection locked="0"/>
    </xf>
    <xf numFmtId="164" fontId="15" fillId="3" borderId="17" xfId="0" applyNumberFormat="1" applyFont="1" applyFill="1" applyBorder="1" applyAlignment="1" applyProtection="1">
      <alignment horizontal="left" vertical="center"/>
      <protection locked="0"/>
    </xf>
    <xf numFmtId="0" fontId="3" fillId="3" borderId="18" xfId="0" applyFont="1" applyFill="1" applyBorder="1" applyAlignment="1" applyProtection="1">
      <alignment horizontal="right" vertical="center"/>
    </xf>
    <xf numFmtId="0" fontId="3" fillId="3" borderId="19" xfId="0" applyFont="1" applyFill="1" applyBorder="1" applyAlignment="1" applyProtection="1">
      <alignment horizontal="right" vertical="center"/>
    </xf>
    <xf numFmtId="0" fontId="15" fillId="3" borderId="18" xfId="0" applyFont="1" applyFill="1" applyBorder="1" applyAlignment="1" applyProtection="1">
      <alignment horizontal="left" vertical="center"/>
      <protection locked="0"/>
    </xf>
    <xf numFmtId="0" fontId="15" fillId="3" borderId="19" xfId="0" applyFont="1" applyFill="1" applyBorder="1" applyAlignment="1" applyProtection="1">
      <alignment horizontal="left" vertical="center"/>
      <protection locked="0"/>
    </xf>
    <xf numFmtId="0" fontId="15" fillId="3" borderId="20" xfId="0" applyFont="1" applyFill="1" applyBorder="1" applyAlignment="1" applyProtection="1">
      <alignment horizontal="left" vertical="center"/>
      <protection locked="0"/>
    </xf>
    <xf numFmtId="0" fontId="9" fillId="2" borderId="48" xfId="0" applyFont="1" applyFill="1" applyBorder="1" applyAlignment="1" applyProtection="1">
      <alignment horizontal="left" vertical="center" wrapText="1"/>
    </xf>
    <xf numFmtId="0" fontId="9" fillId="2" borderId="49" xfId="0" applyFont="1" applyFill="1" applyBorder="1" applyAlignment="1" applyProtection="1">
      <alignment horizontal="left" vertical="center" wrapText="1"/>
    </xf>
    <xf numFmtId="0" fontId="3" fillId="2" borderId="40" xfId="0" applyFont="1" applyFill="1" applyBorder="1" applyAlignment="1" applyProtection="1">
      <alignment horizontal="left" vertical="center"/>
    </xf>
    <xf numFmtId="0" fontId="3" fillId="2" borderId="22" xfId="0" applyFont="1" applyFill="1" applyBorder="1" applyAlignment="1" applyProtection="1">
      <alignment horizontal="left" vertical="center"/>
    </xf>
    <xf numFmtId="0" fontId="9" fillId="2" borderId="45" xfId="0" applyFont="1" applyFill="1" applyBorder="1" applyAlignment="1" applyProtection="1">
      <alignment horizontal="left" vertical="center" wrapText="1"/>
    </xf>
    <xf numFmtId="0" fontId="9" fillId="2" borderId="46" xfId="0" applyFont="1" applyFill="1" applyBorder="1" applyAlignment="1" applyProtection="1">
      <alignment horizontal="left" vertical="center" wrapText="1"/>
    </xf>
    <xf numFmtId="0" fontId="9" fillId="2" borderId="52" xfId="0" applyFont="1" applyFill="1" applyBorder="1" applyAlignment="1" applyProtection="1">
      <alignment horizontal="left" vertical="center" wrapText="1"/>
    </xf>
    <xf numFmtId="0" fontId="9" fillId="2" borderId="53" xfId="0" applyFont="1" applyFill="1" applyBorder="1" applyAlignment="1" applyProtection="1">
      <alignment horizontal="left" vertical="center" wrapText="1"/>
    </xf>
    <xf numFmtId="168" fontId="4" fillId="2" borderId="30" xfId="0" applyNumberFormat="1" applyFont="1" applyFill="1" applyBorder="1" applyAlignment="1" applyProtection="1">
      <alignment horizontal="center" vertical="center"/>
    </xf>
    <xf numFmtId="168" fontId="4" fillId="2" borderId="31" xfId="0" applyNumberFormat="1" applyFont="1" applyFill="1" applyBorder="1" applyAlignment="1" applyProtection="1">
      <alignment horizontal="center" vertical="center"/>
    </xf>
    <xf numFmtId="168" fontId="4" fillId="2" borderId="10" xfId="0" applyNumberFormat="1" applyFont="1" applyFill="1" applyBorder="1" applyAlignment="1" applyProtection="1">
      <alignment horizontal="center" vertical="center"/>
    </xf>
    <xf numFmtId="168" fontId="4" fillId="2" borderId="8" xfId="0" applyNumberFormat="1" applyFont="1" applyFill="1" applyBorder="1" applyAlignment="1" applyProtection="1">
      <alignment horizontal="center" vertical="center"/>
    </xf>
    <xf numFmtId="0" fontId="17" fillId="0" borderId="28" xfId="0" applyFont="1" applyBorder="1" applyAlignment="1" applyProtection="1">
      <alignment horizontal="left" vertical="center" wrapText="1"/>
    </xf>
    <xf numFmtId="0" fontId="17" fillId="0" borderId="27" xfId="0" applyFont="1" applyBorder="1" applyAlignment="1" applyProtection="1">
      <alignment horizontal="left" vertical="center" wrapText="1"/>
    </xf>
    <xf numFmtId="0" fontId="17" fillId="0" borderId="2" xfId="0" applyFont="1" applyBorder="1" applyAlignment="1" applyProtection="1">
      <alignment horizontal="left" vertical="center" wrapText="1"/>
    </xf>
    <xf numFmtId="0" fontId="17" fillId="0" borderId="36" xfId="0" applyFont="1" applyBorder="1" applyAlignment="1" applyProtection="1">
      <alignment horizontal="left" vertical="center" wrapText="1"/>
    </xf>
    <xf numFmtId="0" fontId="17" fillId="0" borderId="0" xfId="0" applyFont="1" applyBorder="1" applyAlignment="1" applyProtection="1">
      <alignment horizontal="left" vertical="center" wrapText="1"/>
    </xf>
    <xf numFmtId="0" fontId="17" fillId="0" borderId="37" xfId="0" applyFont="1" applyBorder="1" applyAlignment="1" applyProtection="1">
      <alignment horizontal="left" vertical="center" wrapText="1"/>
    </xf>
    <xf numFmtId="0" fontId="17" fillId="0" borderId="38" xfId="0" applyFont="1" applyBorder="1" applyAlignment="1" applyProtection="1">
      <alignment horizontal="left" vertical="center" wrapText="1"/>
    </xf>
    <xf numFmtId="0" fontId="17" fillId="0" borderId="39" xfId="0" applyFont="1" applyBorder="1" applyAlignment="1" applyProtection="1">
      <alignment horizontal="left" vertical="center" wrapText="1"/>
    </xf>
    <xf numFmtId="0" fontId="17" fillId="0" borderId="1" xfId="0" applyFont="1" applyBorder="1" applyAlignment="1" applyProtection="1">
      <alignment horizontal="left" vertical="center" wrapText="1"/>
    </xf>
    <xf numFmtId="168" fontId="3" fillId="0" borderId="5" xfId="0" applyNumberFormat="1" applyFont="1" applyFill="1" applyBorder="1" applyAlignment="1" applyProtection="1">
      <alignment horizontal="center" vertical="center"/>
    </xf>
    <xf numFmtId="168" fontId="3" fillId="0" borderId="6" xfId="0" applyNumberFormat="1" applyFont="1" applyFill="1" applyBorder="1" applyAlignment="1" applyProtection="1">
      <alignment horizontal="center" vertical="center"/>
    </xf>
  </cellXfs>
  <cellStyles count="4">
    <cellStyle name="Lien hypertexte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4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70" formatCode="00000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70" formatCode="00000"/>
    </dxf>
    <dxf>
      <numFmt numFmtId="168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4" formatCode="0.00%"/>
    </dxf>
    <dxf>
      <numFmt numFmtId="14" formatCode="0.00%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#,##0.00\ &quot;€&quot;"/>
      <alignment horizontal="right" vertical="bottom" textRotation="0" wrapText="0" indent="1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249977111117893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left" vertical="center" textRotation="0" wrapText="0" indent="2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249977111117893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left" vertical="center" textRotation="0" wrapText="0" indent="2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249977111117893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249977111117893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249977111117893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left" vertical="center" textRotation="0" wrapText="0" indent="2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249977111117893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left" vertical="center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249977111117893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 tint="-0.249977111117893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179294</xdr:colOff>
      <xdr:row>7</xdr:row>
      <xdr:rowOff>62739</xdr:rowOff>
    </xdr:from>
    <xdr:to>
      <xdr:col>15</xdr:col>
      <xdr:colOff>471811</xdr:colOff>
      <xdr:row>8</xdr:row>
      <xdr:rowOff>108833</xdr:rowOff>
    </xdr:to>
    <xdr:sp macro="[0]!DevEnregistr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25CB0CC-D623-4698-8666-4C5CF77CC6E4}"/>
            </a:ext>
          </a:extLst>
        </xdr:cNvPr>
        <xdr:cNvSpPr/>
      </xdr:nvSpPr>
      <xdr:spPr>
        <a:xfrm>
          <a:off x="9619129" y="1380551"/>
          <a:ext cx="1440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 fPrintsWithSheet="0"/>
  </xdr:twoCellAnchor>
  <xdr:twoCellAnchor editAs="oneCell">
    <xdr:from>
      <xdr:col>13</xdr:col>
      <xdr:colOff>179294</xdr:colOff>
      <xdr:row>1</xdr:row>
      <xdr:rowOff>8965</xdr:rowOff>
    </xdr:from>
    <xdr:to>
      <xdr:col>15</xdr:col>
      <xdr:colOff>471811</xdr:colOff>
      <xdr:row>2</xdr:row>
      <xdr:rowOff>144706</xdr:rowOff>
    </xdr:to>
    <xdr:sp macro="[0]!DevImprim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8EC65F6-6614-4EAA-84EE-4D8D23A500D9}"/>
            </a:ext>
          </a:extLst>
        </xdr:cNvPr>
        <xdr:cNvSpPr/>
      </xdr:nvSpPr>
      <xdr:spPr>
        <a:xfrm>
          <a:off x="9619129" y="197224"/>
          <a:ext cx="1440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Imprimer</a:t>
          </a:r>
        </a:p>
      </xdr:txBody>
    </xdr:sp>
    <xdr:clientData fPrintsWithSheet="0"/>
  </xdr:twoCellAnchor>
  <xdr:twoCellAnchor editAs="oneCell">
    <xdr:from>
      <xdr:col>13</xdr:col>
      <xdr:colOff>179294</xdr:colOff>
      <xdr:row>3</xdr:row>
      <xdr:rowOff>26890</xdr:rowOff>
    </xdr:from>
    <xdr:to>
      <xdr:col>15</xdr:col>
      <xdr:colOff>471811</xdr:colOff>
      <xdr:row>4</xdr:row>
      <xdr:rowOff>162631</xdr:rowOff>
    </xdr:to>
    <xdr:sp macro="[0]!DevEnrgtPDF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DDB3405-3099-4641-8F59-4C99FB9B1AAF}"/>
            </a:ext>
          </a:extLst>
        </xdr:cNvPr>
        <xdr:cNvSpPr/>
      </xdr:nvSpPr>
      <xdr:spPr>
        <a:xfrm>
          <a:off x="9619129" y="591666"/>
          <a:ext cx="1440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Archivage en PDF</a:t>
          </a:r>
        </a:p>
      </xdr:txBody>
    </xdr:sp>
    <xdr:clientData fPrintsWithSheet="0"/>
  </xdr:twoCellAnchor>
  <xdr:twoCellAnchor editAs="oneCell">
    <xdr:from>
      <xdr:col>13</xdr:col>
      <xdr:colOff>179294</xdr:colOff>
      <xdr:row>5</xdr:row>
      <xdr:rowOff>44816</xdr:rowOff>
    </xdr:from>
    <xdr:to>
      <xdr:col>15</xdr:col>
      <xdr:colOff>471811</xdr:colOff>
      <xdr:row>6</xdr:row>
      <xdr:rowOff>180557</xdr:rowOff>
    </xdr:to>
    <xdr:sp macro="[0]!envoiMail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9840141-CC80-4CF8-9D74-803746A6A81F}"/>
            </a:ext>
          </a:extLst>
        </xdr:cNvPr>
        <xdr:cNvSpPr/>
      </xdr:nvSpPr>
      <xdr:spPr>
        <a:xfrm>
          <a:off x="9619129" y="986110"/>
          <a:ext cx="1440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Envoi mail</a:t>
          </a:r>
        </a:p>
      </xdr:txBody>
    </xdr:sp>
    <xdr:clientData fPrintsWithSheet="0"/>
  </xdr:twoCellAnchor>
  <xdr:twoCellAnchor editAs="oneCell">
    <xdr:from>
      <xdr:col>13</xdr:col>
      <xdr:colOff>179294</xdr:colOff>
      <xdr:row>10</xdr:row>
      <xdr:rowOff>44823</xdr:rowOff>
    </xdr:from>
    <xdr:to>
      <xdr:col>15</xdr:col>
      <xdr:colOff>471811</xdr:colOff>
      <xdr:row>11</xdr:row>
      <xdr:rowOff>180564</xdr:rowOff>
    </xdr:to>
    <xdr:sp macro="[0]!DevEffac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5C1C4C9C-4E7E-44CD-AAD2-7798E2A70DA4}"/>
            </a:ext>
          </a:extLst>
        </xdr:cNvPr>
        <xdr:cNvSpPr/>
      </xdr:nvSpPr>
      <xdr:spPr>
        <a:xfrm>
          <a:off x="9619129" y="2052917"/>
          <a:ext cx="1440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Effacer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0.51\Communs\Service%20Informatique\Etude%20tarif%20djm\Tarifs%20actuel%20as400\&#8364;_pock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DataWorksheet"/>
      <sheetName val="Revient"/>
      <sheetName val="dtan1v"/>
      <sheetName val="tarif an1v"/>
      <sheetName val="dtbl1v"/>
      <sheetName val="tarif bl1v"/>
    </sheetNames>
    <sheetDataSet>
      <sheetData sheetId="0"/>
      <sheetData sheetId="1"/>
      <sheetData sheetId="2">
        <row r="9">
          <cell r="E9">
            <v>100</v>
          </cell>
        </row>
      </sheetData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6212935-FAF0-4E5C-A836-5DE8B7FCC7EB}" name="TDevValid" displayName="TDevValid" ref="R8:S14" totalsRowShown="0" headerRowDxfId="39" dataDxfId="38">
  <autoFilter ref="R8:S14" xr:uid="{F6A2BC45-77BE-4F3D-B3A6-57CAF87C7DF6}">
    <filterColumn colId="0" hiddenButton="1"/>
    <filterColumn colId="1" hiddenButton="1"/>
  </autoFilter>
  <tableColumns count="2">
    <tableColumn id="1" xr3:uid="{1BABCFB8-0049-41CC-A595-9063CD32581E}" name="Champs" dataDxfId="37"/>
    <tableColumn id="2" xr3:uid="{231F6C8E-69DB-4736-873F-2FE0A5C40C93}" name="Valid" dataDxfId="36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2196ECE-E732-45D8-8E6F-DD95C83019B0}" name="TMail" displayName="TMail" ref="R16:S19" totalsRowShown="0" headerRowDxfId="35" dataDxfId="34">
  <autoFilter ref="R16:S19" xr:uid="{084D6E60-EDF1-4EBE-821E-B57B3D8BAA8C}">
    <filterColumn colId="0" hiddenButton="1"/>
    <filterColumn colId="1" hiddenButton="1"/>
  </autoFilter>
  <tableColumns count="2">
    <tableColumn id="1" xr3:uid="{95A12274-344C-4F9F-B14F-11E231D07830}" name="Destinataire" dataDxfId="33"/>
    <tableColumn id="2" xr3:uid="{6089F8BB-2646-4794-BC82-104CE84433E7}" name="Mail" dataDxfId="32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5119D7-71A4-43D8-85E0-7F38B437C479}" name="THisto_Devis" displayName="THisto_Devis" ref="B2:Q3" insertRow="1" totalsRowShown="0" headerRowDxfId="31" dataDxfId="30">
  <autoFilter ref="B2:Q3" xr:uid="{9EC4EC4F-CBA1-4445-8926-F1D79C57E58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E0ED34FF-F1AE-4D42-9CDF-CAA413099A8A}" name="Numéro" dataDxfId="29"/>
    <tableColumn id="2" xr3:uid="{2F422CE8-05E8-4C8D-92D4-AFE0EC687F63}" name="Date devis" dataDxfId="28"/>
    <tableColumn id="3" xr3:uid="{6BD53D6F-4528-4706-A746-1522BACAF6AA}" name="Nom" dataDxfId="27"/>
    <tableColumn id="4" xr3:uid="{8616A7A9-17ED-431F-B610-F5896233466E}" name="Chantier" dataDxfId="26"/>
    <tableColumn id="5" xr3:uid="{A6F4653C-7D79-48DE-AB43-4DD1D8A7C018}" name="Télephone" dataDxfId="25"/>
    <tableColumn id="7" xr3:uid="{77A6319E-DED5-4F3A-B462-09A17DE74E71}" name="Désignation" dataDxfId="24"/>
    <tableColumn id="8" xr3:uid="{CE472E3C-B4A8-4487-987E-E401F010F3F0}" name="Rep" dataDxfId="23"/>
    <tableColumn id="9" xr3:uid="{6F571554-3B6F-4F99-82B7-A772E57FB567}" name="QTE" dataDxfId="22"/>
    <tableColumn id="10" xr3:uid="{5562A65A-A906-4E2C-B699-86059C0500B9}" name="H" dataDxfId="21"/>
    <tableColumn id="11" xr3:uid="{6EFAE9F4-EEFF-4165-B8E7-125FB79E8C5C}" name="L" dataDxfId="20"/>
    <tableColumn id="12" xr3:uid="{C5C571C2-EA52-4AFD-9977-26562BF94D3F}" name="P" dataDxfId="19"/>
    <tableColumn id="13" xr3:uid="{756DDBA5-3813-4BDA-9656-A8CAE08335D6}" name="PU HT" dataDxfId="18"/>
    <tableColumn id="14" xr3:uid="{8CB5A76C-B22A-42A6-8F24-8B1D89F01B3E}" name="PT HT" dataDxfId="17"/>
    <tableColumn id="15" xr3:uid="{6874E98E-A8AF-45E6-8392-A2633C7808E1}" name="TVA" dataDxfId="16"/>
    <tableColumn id="16" xr3:uid="{FC1441C6-017A-4718-9153-701EECF66719}" name="OMR" dataDxfId="15"/>
    <tableColumn id="6" xr3:uid="{F07AF8D0-90AD-4357-8547-67E2EC2C1979}" name="Montant" dataDxfId="14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0AC5E52-2818-429E-BF20-70AB9F20CF9C}" name="TNumDevis" displayName="TNumDevis" ref="B2:B3" totalsRowShown="0" headerRowDxfId="13" dataDxfId="12">
  <autoFilter ref="B2:B3" xr:uid="{F22E0D84-F918-4AB6-BE76-0DC89BB13B57}">
    <filterColumn colId="0" hiddenButton="1"/>
  </autoFilter>
  <tableColumns count="1">
    <tableColumn id="1" xr3:uid="{1E65BE30-A488-408A-84A6-32133C370BE4}" name="N° Devis" dataDxfId="11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2E5306A-1840-4C6E-9B41-BCA96B7B2175}" name="TTaux" displayName="TTaux" ref="H2:J6" totalsRowShown="0">
  <autoFilter ref="H2:J6" xr:uid="{2D4EB0E1-3977-420C-8891-2059E81D17A3}">
    <filterColumn colId="0" hiddenButton="1"/>
    <filterColumn colId="1" hiddenButton="1"/>
    <filterColumn colId="2" hiddenButton="1"/>
  </autoFilter>
  <tableColumns count="3">
    <tableColumn id="1" xr3:uid="{155C7982-6214-43E5-832C-FE08CBEB8D7D}" name="Produit"/>
    <tableColumn id="2" xr3:uid="{107BD4DD-EFDB-4366-A056-4BD0512AB10B}" name="TVA" dataDxfId="10"/>
    <tableColumn id="3" xr3:uid="{BBD35A17-085D-4A95-AAE8-E70797F87E51}" name="OMR" dataDxfId="9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9E510D8-DCB5-4332-9D02-00C884DCBD4C}" name="TFabrication" displayName="TFabrication" ref="L2:R7" totalsRowShown="0">
  <autoFilter ref="L2:R7" xr:uid="{7D65A14B-945B-4431-B03B-4D6ACEF3C0C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2" xr3:uid="{87CD4ACF-25AD-491A-BC5E-1DC982A21AFF}" name="Code" dataDxfId="8">
      <calculatedColumnFormula>IF(TFabrication[[#This Row],[Fabrication]]&lt;&gt;"","F"&amp;TEXT(ROW()-2,"0000"),"")</calculatedColumnFormula>
    </tableColumn>
    <tableColumn id="1" xr3:uid="{88A5D96E-B346-4DC6-A753-BE9A8CFECC27}" name="Fabrication"/>
    <tableColumn id="4" xr3:uid="{32C2D331-8DCB-43FD-B188-F571A960FD23}" name="Rep"/>
    <tableColumn id="5" xr3:uid="{4726C3FE-7AB2-470C-92BC-3749E1B64311}" name="H"/>
    <tableColumn id="6" xr3:uid="{07F4397F-6B0E-4C37-8C98-E459A4C266F9}" name="L"/>
    <tableColumn id="7" xr3:uid="{9AF14A5F-89FE-4AD0-9599-C24A96C01AB8}" name="P"/>
    <tableColumn id="8" xr3:uid="{78859770-E153-4BCB-B40B-1FBE9DE873D4}" name="PU" dataDxfId="7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0101F42-4AC9-429D-97F2-4ED6F1C863C9}" name="TClient" displayName="TClient" ref="V2:AD3" totalsRowShown="0">
  <autoFilter ref="V2:AD3" xr:uid="{B144F535-ABA8-42A7-B484-60557C4D240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F5855D3B-9B1E-4D8F-8817-276CAB51A9EB}" name="Code">
      <calculatedColumnFormula>IF(TClient[[#This Row],[Nom]]&lt;&gt;"","C"&amp;TEXT(ROW()-2,"0000"),"")</calculatedColumnFormula>
    </tableColumn>
    <tableColumn id="2" xr3:uid="{2009605C-D0C9-4085-890A-4F4022DDAF0C}" name="Nom"/>
    <tableColumn id="3" xr3:uid="{8FB4688F-EA41-4B6B-96A7-E9305E3CD0B0}" name="Prénom"/>
    <tableColumn id="4" xr3:uid="{4155BBDD-0365-4861-8FA5-442686245E56}" name="Nom - Prénom">
      <calculatedColumnFormula>TClient[[#This Row],[Nom]]&amp;" "&amp;TClient[[#This Row],[Prénom]]</calculatedColumnFormula>
    </tableColumn>
    <tableColumn id="5" xr3:uid="{A0A8CB8E-2DDF-408B-BE50-5C245257EABC}" name="Adresse"/>
    <tableColumn id="7" xr3:uid="{004BBC6F-0146-43F7-9D0A-83C8F71A872E}" name="CP" dataDxfId="6"/>
    <tableColumn id="8" xr3:uid="{9D0D46FA-F20A-42E7-8DD4-1BD010F560FC}" name="Ville"/>
    <tableColumn id="9" xr3:uid="{002B5013-216D-4119-8811-19EA04008F63}" name="Téléphone" dataDxfId="5"/>
    <tableColumn id="10" xr3:uid="{FBBCBF30-B07E-4C44-B638-173CD0E94CE4}" name="Mail" dataCellStyle="Lien hypertexte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A5CCDDF-5E6A-44CD-96A4-AB28775CFA5F}" name="TVendeur" displayName="TVendeur" ref="D2:F4" totalsRowShown="0">
  <autoFilter ref="D2:F4" xr:uid="{D57D9A9C-F860-449F-BEFA-48078E265197}">
    <filterColumn colId="0" hiddenButton="1"/>
    <filterColumn colId="1" hiddenButton="1"/>
    <filterColumn colId="2" hiddenButton="1"/>
  </autoFilter>
  <tableColumns count="3">
    <tableColumn id="1" xr3:uid="{A2113A8A-78BC-43A8-AA10-6D4D1483F443}" name="Vendeur"/>
    <tableColumn id="2" xr3:uid="{FA214A8F-34F0-46D0-A18E-8706E8F05A2D}" name="Adresse mail"/>
    <tableColumn id="3" xr3:uid="{7FB21E3B-4404-47F4-B880-536B3A874667}" name="Téléphone" dataDxfId="4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86DD7FC-B4BC-48E3-958F-20A2B8E40453}" name="TChantier" displayName="TChantier" ref="AF2:AJ3" totalsRowShown="0">
  <autoFilter ref="AF2:AJ3" xr:uid="{FBE2BE8A-AA95-42C1-AE01-EF1E041659D9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7647DA7-B532-4E5F-905D-CCC07DC21BC9}" name="Code">
      <calculatedColumnFormula>IF(TChantier[[#This Row],[Chantier]]&lt;&gt;"","CH"&amp;TEXT(ROW()-2,"0000"),"")</calculatedColumnFormula>
    </tableColumn>
    <tableColumn id="2" xr3:uid="{A89781AB-E4D5-465F-88B2-63B1560684B2}" name="Chantier"/>
    <tableColumn id="3" xr3:uid="{4DF2C279-2764-406D-B4CC-74B089305B6D}" name="Adresse"/>
    <tableColumn id="5" xr3:uid="{ED26DAE0-1D1A-40D5-8AAB-F57A9173D286}" name="CP" dataDxfId="3"/>
    <tableColumn id="6" xr3:uid="{E653263F-99BE-4E1B-8543-1E01D55698BA}" name="Ville"/>
  </tableColumns>
  <tableStyleInfo name="TableStyleLight1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85E6BD1-145C-4E18-B841-9553A5C2E8FB}" name="TNum" displayName="TNum" ref="T2:T27" totalsRowShown="0" headerRowDxfId="2" dataDxfId="1">
  <autoFilter ref="T2:T27" xr:uid="{40079AEE-28C1-4CD4-83AF-1E3710D2E6DC}">
    <filterColumn colId="0" hiddenButton="1"/>
  </autoFilter>
  <tableColumns count="1">
    <tableColumn id="1" xr3:uid="{A1CF7233-BA77-4E14-A52D-409441579C20}" name="N°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hyperlink" Target="mailto:emister@yahoo.fr" TargetMode="External"/><Relationship Id="rId7" Type="http://schemas.openxmlformats.org/officeDocument/2006/relationships/table" Target="../tables/table6.xml"/><Relationship Id="rId2" Type="http://schemas.openxmlformats.org/officeDocument/2006/relationships/hyperlink" Target="mailto:sa@gmail.com" TargetMode="External"/><Relationship Id="rId1" Type="http://schemas.openxmlformats.org/officeDocument/2006/relationships/hyperlink" Target="mailto:nh@free.fr" TargetMode="External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printerSettings" Target="../printerSettings/printerSettings3.bin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 tint="-0.499984740745262"/>
    <pageSetUpPr fitToPage="1"/>
  </sheetPr>
  <dimension ref="A1:DG78"/>
  <sheetViews>
    <sheetView showGridLines="0" tabSelected="1" zoomScale="85" zoomScaleNormal="85" zoomScaleSheetLayoutView="85" workbookViewId="0">
      <selection activeCell="C8" sqref="C8"/>
    </sheetView>
  </sheetViews>
  <sheetFormatPr baseColWidth="10" defaultColWidth="11.33203125" defaultRowHeight="14.4" outlineLevelCol="1" x14ac:dyDescent="0.3"/>
  <cols>
    <col min="1" max="1" width="22.33203125" style="62" bestFit="1" customWidth="1"/>
    <col min="2" max="2" width="7.33203125" style="62" customWidth="1"/>
    <col min="3" max="3" width="9.109375" style="41" customWidth="1"/>
    <col min="4" max="4" width="19.88671875" style="41" customWidth="1"/>
    <col min="5" max="5" width="7" style="41" customWidth="1"/>
    <col min="6" max="6" width="8" style="41" customWidth="1"/>
    <col min="7" max="8" width="6.5546875" style="41" customWidth="1"/>
    <col min="9" max="9" width="7" style="41" customWidth="1"/>
    <col min="10" max="10" width="10.33203125" style="41" customWidth="1"/>
    <col min="11" max="11" width="12.77734375" style="29" customWidth="1"/>
    <col min="12" max="13" width="10.33203125" style="41" customWidth="1"/>
    <col min="14" max="14" width="8.33203125" style="38" customWidth="1"/>
    <col min="15" max="15" width="8.33203125" style="39" customWidth="1"/>
    <col min="16" max="16" width="9" style="39" customWidth="1"/>
    <col min="17" max="17" width="18.33203125" style="89" customWidth="1"/>
    <col min="18" max="18" width="14.6640625" style="102" hidden="1" customWidth="1" outlineLevel="1"/>
    <col min="19" max="19" width="33.33203125" style="102" hidden="1" customWidth="1" outlineLevel="1"/>
    <col min="20" max="20" width="10.33203125" style="89" customWidth="1" collapsed="1"/>
    <col min="21" max="21" width="8.33203125" style="89" customWidth="1"/>
    <col min="22" max="22" width="13.6640625" style="89" customWidth="1"/>
    <col min="23" max="111" width="11.33203125" style="89"/>
    <col min="112" max="16384" width="11.33203125" style="41"/>
  </cols>
  <sheetData>
    <row r="1" spans="1:111" ht="15" customHeight="1" x14ac:dyDescent="0.3">
      <c r="C1" s="63"/>
      <c r="D1" s="63"/>
      <c r="E1" s="63"/>
      <c r="F1" s="63"/>
      <c r="G1" s="63"/>
      <c r="H1" s="63"/>
      <c r="I1" s="1"/>
      <c r="J1" s="42"/>
      <c r="K1" s="64"/>
      <c r="L1" s="2"/>
      <c r="M1" s="2"/>
      <c r="Q1" s="40"/>
      <c r="R1" s="100"/>
      <c r="S1" s="100"/>
      <c r="U1" s="90"/>
    </row>
    <row r="2" spans="1:111" ht="15" customHeight="1" x14ac:dyDescent="0.3">
      <c r="C2" s="63"/>
      <c r="D2" s="63"/>
      <c r="E2" s="63"/>
      <c r="F2" s="63"/>
      <c r="G2" s="63"/>
      <c r="H2" s="63"/>
      <c r="I2" s="1"/>
      <c r="J2" s="42"/>
      <c r="K2" s="64"/>
      <c r="L2" s="2"/>
      <c r="M2" s="2"/>
      <c r="Q2" s="40"/>
      <c r="R2" s="100"/>
      <c r="S2" s="100"/>
      <c r="U2" s="90"/>
    </row>
    <row r="3" spans="1:111" ht="15" customHeight="1" x14ac:dyDescent="0.3">
      <c r="C3" s="63"/>
      <c r="D3" s="63"/>
      <c r="E3" s="63"/>
      <c r="F3" s="63"/>
      <c r="G3" s="63"/>
      <c r="H3" s="63"/>
      <c r="I3" s="1"/>
      <c r="J3" s="42"/>
      <c r="K3" s="64"/>
      <c r="L3" s="2"/>
      <c r="M3" s="2"/>
      <c r="Q3" s="40"/>
      <c r="R3" s="100"/>
      <c r="S3" s="100"/>
      <c r="U3" s="90"/>
    </row>
    <row r="4" spans="1:111" ht="15" customHeight="1" x14ac:dyDescent="0.3">
      <c r="C4" s="63"/>
      <c r="D4" s="63"/>
      <c r="E4" s="63"/>
      <c r="F4" s="63"/>
      <c r="G4" s="63"/>
      <c r="H4" s="63"/>
      <c r="I4" s="2"/>
      <c r="J4" s="42"/>
      <c r="K4" s="64"/>
      <c r="L4" s="2"/>
      <c r="M4" s="2"/>
      <c r="R4" s="101"/>
    </row>
    <row r="5" spans="1:111" ht="15" customHeight="1" x14ac:dyDescent="0.3">
      <c r="C5" s="63"/>
      <c r="D5" s="63"/>
      <c r="E5" s="63"/>
      <c r="F5" s="63"/>
      <c r="G5" s="63"/>
      <c r="H5" s="63"/>
      <c r="I5" s="2"/>
      <c r="J5" s="42"/>
      <c r="K5" s="64"/>
      <c r="L5" s="2"/>
      <c r="M5" s="2"/>
      <c r="R5" s="101"/>
    </row>
    <row r="6" spans="1:111" ht="15" customHeight="1" x14ac:dyDescent="0.3">
      <c r="C6" s="65"/>
      <c r="D6" s="63"/>
      <c r="E6" s="63"/>
      <c r="F6" s="63"/>
      <c r="G6" s="63"/>
      <c r="H6" s="66"/>
      <c r="I6" s="42"/>
      <c r="J6" s="42"/>
      <c r="K6" s="64"/>
      <c r="L6" s="3"/>
      <c r="M6" s="3"/>
      <c r="R6" s="101"/>
    </row>
    <row r="7" spans="1:111" ht="15" customHeight="1" x14ac:dyDescent="0.3">
      <c r="C7" s="67"/>
      <c r="D7" s="2"/>
      <c r="E7" s="2"/>
      <c r="F7" s="2"/>
      <c r="G7" s="2"/>
      <c r="H7" s="2"/>
      <c r="I7" s="43"/>
      <c r="J7" s="2"/>
      <c r="K7" s="3"/>
      <c r="L7" s="3"/>
      <c r="M7" s="3"/>
      <c r="R7" s="101"/>
    </row>
    <row r="8" spans="1:111" ht="21.6" thickBot="1" x14ac:dyDescent="0.45">
      <c r="C8" s="99" t="s">
        <v>76</v>
      </c>
      <c r="D8" s="2"/>
      <c r="E8" s="2"/>
      <c r="F8" s="2"/>
      <c r="G8" s="2"/>
      <c r="H8" s="2"/>
      <c r="J8" s="2"/>
      <c r="K8" s="3"/>
      <c r="L8" s="3"/>
      <c r="M8" s="3"/>
      <c r="R8" s="103" t="s">
        <v>74</v>
      </c>
      <c r="S8" s="104" t="s">
        <v>75</v>
      </c>
    </row>
    <row r="9" spans="1:111" s="47" customFormat="1" ht="17.25" customHeight="1" thickBot="1" x14ac:dyDescent="0.35">
      <c r="A9" s="44"/>
      <c r="B9" s="44"/>
      <c r="C9" s="96" t="s">
        <v>55</v>
      </c>
      <c r="D9" s="129">
        <f ca="1">TODAY()</f>
        <v>44253</v>
      </c>
      <c r="E9" s="130"/>
      <c r="F9" s="97" t="s">
        <v>53</v>
      </c>
      <c r="G9" s="141" t="str">
        <f ca="1">"D"&amp;RIGHT(YEAR(DevDate),2)&amp;TEXT(ChronoDevis,"0000")</f>
        <v>D210001</v>
      </c>
      <c r="H9" s="142"/>
      <c r="I9" s="143"/>
      <c r="J9" s="68"/>
      <c r="K9" s="69"/>
      <c r="L9" s="45"/>
      <c r="M9" s="46"/>
      <c r="N9" s="44"/>
      <c r="O9" s="44"/>
      <c r="P9" s="44"/>
      <c r="Q9" s="89"/>
      <c r="R9" s="104" t="s">
        <v>71</v>
      </c>
      <c r="S9" s="104" t="str">
        <f ca="1">IF(DevDate&lt;&gt;"","OK","NOK")</f>
        <v>OK</v>
      </c>
      <c r="T9" s="89"/>
      <c r="U9" s="89"/>
      <c r="V9" s="89"/>
      <c r="W9" s="89"/>
      <c r="X9" s="89"/>
      <c r="Y9" s="89"/>
      <c r="Z9" s="89"/>
      <c r="AA9" s="89"/>
      <c r="AB9" s="89"/>
      <c r="AC9" s="89"/>
      <c r="AD9" s="89"/>
      <c r="AE9" s="89"/>
      <c r="AF9" s="89"/>
      <c r="AG9" s="89"/>
      <c r="AH9" s="89"/>
      <c r="AI9" s="89"/>
      <c r="AJ9" s="89"/>
      <c r="AK9" s="89"/>
      <c r="AL9" s="89"/>
      <c r="AM9" s="89"/>
      <c r="AN9" s="89"/>
      <c r="AO9" s="89"/>
      <c r="AP9" s="89"/>
      <c r="AQ9" s="89"/>
      <c r="AR9" s="89"/>
      <c r="AS9" s="89"/>
      <c r="AT9" s="89"/>
      <c r="AU9" s="89"/>
      <c r="AV9" s="89"/>
      <c r="AW9" s="89"/>
      <c r="AX9" s="89"/>
      <c r="AY9" s="89"/>
      <c r="AZ9" s="89"/>
      <c r="BA9" s="89"/>
      <c r="BB9" s="89"/>
      <c r="BC9" s="89"/>
      <c r="BD9" s="89"/>
      <c r="BE9" s="89"/>
      <c r="BF9" s="89"/>
      <c r="BG9" s="89"/>
      <c r="BH9" s="89"/>
      <c r="BI9" s="89"/>
      <c r="BJ9" s="89"/>
      <c r="BK9" s="89"/>
      <c r="BL9" s="89"/>
      <c r="BM9" s="89"/>
      <c r="BN9" s="89"/>
      <c r="BO9" s="89"/>
      <c r="BP9" s="89"/>
      <c r="BQ9" s="89"/>
      <c r="BR9" s="89"/>
      <c r="BS9" s="89"/>
      <c r="BT9" s="89"/>
      <c r="BU9" s="89"/>
      <c r="BV9" s="89"/>
      <c r="BW9" s="89"/>
      <c r="BX9" s="89"/>
      <c r="BY9" s="89"/>
      <c r="BZ9" s="89"/>
      <c r="CA9" s="89"/>
      <c r="CB9" s="89"/>
      <c r="CC9" s="89"/>
      <c r="CD9" s="89"/>
      <c r="CE9" s="89"/>
      <c r="CF9" s="89"/>
      <c r="CG9" s="89"/>
      <c r="CH9" s="89"/>
      <c r="CI9" s="89"/>
      <c r="CJ9" s="89"/>
      <c r="CK9" s="89"/>
      <c r="CL9" s="89"/>
      <c r="CM9" s="89"/>
      <c r="CN9" s="89"/>
      <c r="CO9" s="89"/>
      <c r="CP9" s="89"/>
      <c r="CQ9" s="89"/>
      <c r="CR9" s="89"/>
      <c r="CS9" s="89"/>
      <c r="CT9" s="89"/>
      <c r="CU9" s="89"/>
      <c r="CV9" s="89"/>
      <c r="CW9" s="89"/>
      <c r="CX9" s="89"/>
      <c r="CY9" s="89"/>
      <c r="CZ9" s="89"/>
      <c r="DA9" s="89"/>
      <c r="DB9" s="89"/>
      <c r="DC9" s="89"/>
      <c r="DD9" s="89"/>
      <c r="DE9" s="89"/>
      <c r="DF9" s="89"/>
      <c r="DG9" s="89"/>
    </row>
    <row r="10" spans="1:111" ht="15.75" customHeight="1" thickBot="1" x14ac:dyDescent="0.35">
      <c r="C10" s="2"/>
      <c r="D10" s="2"/>
      <c r="E10" s="2"/>
      <c r="F10" s="2"/>
      <c r="G10" s="2"/>
      <c r="H10" s="2"/>
      <c r="I10" s="42"/>
      <c r="J10" s="2"/>
      <c r="K10" s="3"/>
      <c r="L10" s="2"/>
      <c r="M10" s="2"/>
      <c r="R10" s="104" t="s">
        <v>3</v>
      </c>
      <c r="S10" s="104" t="str">
        <f ca="1">IF(DevNum&lt;&gt;"","OK","NOK")</f>
        <v>OK</v>
      </c>
    </row>
    <row r="11" spans="1:111" ht="15" thickBot="1" x14ac:dyDescent="0.35">
      <c r="C11" s="96" t="s">
        <v>56</v>
      </c>
      <c r="D11" s="131"/>
      <c r="E11" s="132"/>
      <c r="F11" s="96" t="s">
        <v>54</v>
      </c>
      <c r="G11" s="138" t="str">
        <f>IFERROR(INDEX(TVendeur[Téléphone],MATCH(DevVendeur,TVendeur[Vendeur],0)),"")</f>
        <v/>
      </c>
      <c r="H11" s="139"/>
      <c r="I11" s="140"/>
      <c r="J11" s="98" t="s">
        <v>57</v>
      </c>
      <c r="K11" s="34" t="str">
        <f>IFERROR(INDEX(TVendeur[Adresse mail],MATCH(DevVendeur,TVendeur[Vendeur],0)),"")</f>
        <v/>
      </c>
      <c r="L11" s="35"/>
      <c r="M11" s="36"/>
      <c r="Q11" s="88"/>
      <c r="R11" s="104" t="s">
        <v>1</v>
      </c>
      <c r="S11" s="104" t="str">
        <f>IF(DevVendeur&lt;&gt;"","OK","NOK")</f>
        <v>NOK</v>
      </c>
    </row>
    <row r="12" spans="1:111" s="28" customFormat="1" ht="15.75" customHeight="1" thickBot="1" x14ac:dyDescent="0.35">
      <c r="A12" s="62"/>
      <c r="B12" s="62"/>
      <c r="C12" s="48"/>
      <c r="D12" s="48"/>
      <c r="E12" s="48"/>
      <c r="F12" s="48"/>
      <c r="G12" s="48"/>
      <c r="H12" s="48"/>
      <c r="I12" s="48"/>
      <c r="J12" s="48"/>
      <c r="K12" s="70"/>
      <c r="L12" s="48"/>
      <c r="M12" s="49"/>
      <c r="N12" s="50"/>
      <c r="O12" s="50"/>
      <c r="P12" s="50"/>
      <c r="Q12" s="90"/>
      <c r="R12" s="105" t="s">
        <v>72</v>
      </c>
      <c r="S12" s="104" t="str">
        <f>IF(DevClient&lt;&gt;"","OK","NOK")</f>
        <v>NOK</v>
      </c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0"/>
      <c r="AI12" s="90"/>
      <c r="AJ12" s="90"/>
      <c r="AK12" s="90"/>
      <c r="AL12" s="90"/>
      <c r="AM12" s="90"/>
      <c r="AN12" s="90"/>
      <c r="AO12" s="90"/>
      <c r="AP12" s="90"/>
      <c r="AQ12" s="90"/>
      <c r="AR12" s="90"/>
      <c r="AS12" s="90"/>
      <c r="AT12" s="90"/>
      <c r="AU12" s="90"/>
      <c r="AV12" s="90"/>
      <c r="AW12" s="90"/>
      <c r="AX12" s="90"/>
      <c r="AY12" s="90"/>
      <c r="AZ12" s="90"/>
      <c r="BA12" s="90"/>
      <c r="BB12" s="90"/>
      <c r="BC12" s="90"/>
      <c r="BD12" s="90"/>
      <c r="BE12" s="90"/>
      <c r="BF12" s="90"/>
      <c r="BG12" s="90"/>
      <c r="BH12" s="90"/>
      <c r="BI12" s="90"/>
      <c r="BJ12" s="90"/>
      <c r="BK12" s="90"/>
      <c r="BL12" s="90"/>
      <c r="BM12" s="90"/>
      <c r="BN12" s="90"/>
      <c r="BO12" s="90"/>
      <c r="BP12" s="90"/>
      <c r="BQ12" s="90"/>
      <c r="BR12" s="90"/>
      <c r="BS12" s="90"/>
      <c r="BT12" s="90"/>
      <c r="BU12" s="90"/>
      <c r="BV12" s="90"/>
      <c r="BW12" s="90"/>
      <c r="BX12" s="90"/>
      <c r="BY12" s="90"/>
      <c r="BZ12" s="90"/>
      <c r="CA12" s="90"/>
      <c r="CB12" s="90"/>
      <c r="CC12" s="90"/>
      <c r="CD12" s="90"/>
      <c r="CE12" s="90"/>
      <c r="CF12" s="90"/>
      <c r="CG12" s="90"/>
      <c r="CH12" s="90"/>
      <c r="CI12" s="90"/>
      <c r="CJ12" s="90"/>
      <c r="CK12" s="90"/>
      <c r="CL12" s="90"/>
      <c r="CM12" s="90"/>
      <c r="CN12" s="90"/>
      <c r="CO12" s="90"/>
      <c r="CP12" s="90"/>
      <c r="CQ12" s="90"/>
      <c r="CR12" s="90"/>
      <c r="CS12" s="90"/>
      <c r="CT12" s="90"/>
      <c r="CU12" s="90"/>
      <c r="CV12" s="90"/>
      <c r="CW12" s="90"/>
      <c r="CX12" s="90"/>
      <c r="CY12" s="90"/>
      <c r="CZ12" s="90"/>
      <c r="DA12" s="90"/>
      <c r="DB12" s="90"/>
      <c r="DC12" s="90"/>
      <c r="DD12" s="90"/>
      <c r="DE12" s="90"/>
      <c r="DF12" s="90"/>
      <c r="DG12" s="90"/>
    </row>
    <row r="13" spans="1:111" ht="20.25" customHeight="1" x14ac:dyDescent="0.3">
      <c r="C13" s="133" t="s">
        <v>67</v>
      </c>
      <c r="D13" s="134"/>
      <c r="E13" s="135"/>
      <c r="F13" s="136"/>
      <c r="G13" s="136"/>
      <c r="H13" s="136"/>
      <c r="I13" s="136"/>
      <c r="J13" s="136"/>
      <c r="K13" s="136"/>
      <c r="L13" s="136"/>
      <c r="M13" s="137"/>
      <c r="Q13" s="90"/>
      <c r="R13" s="105" t="s">
        <v>35</v>
      </c>
      <c r="S13" s="104" t="str">
        <f>IF(DevChantier&lt;&gt;"","OK","NOK")</f>
        <v>NOK</v>
      </c>
    </row>
    <row r="14" spans="1:111" ht="20.25" customHeight="1" x14ac:dyDescent="0.3">
      <c r="C14" s="144" t="s">
        <v>68</v>
      </c>
      <c r="D14" s="145"/>
      <c r="E14" s="146" t="str">
        <f>IFERROR(INDEX(TClient[Adresse],MATCH(DevClient,TClient[Nom - Prénom],0))&amp;" "&amp;INDEX(TClient[CP],MATCH(DevClient,TClient[Nom - Prénom],0))&amp;" "&amp;INDEX(TClient[Ville],MATCH(DevClient,TClient[Nom - Prénom],0)),"")</f>
        <v/>
      </c>
      <c r="F14" s="147"/>
      <c r="G14" s="147"/>
      <c r="H14" s="147"/>
      <c r="I14" s="147"/>
      <c r="J14" s="147"/>
      <c r="K14" s="147"/>
      <c r="L14" s="147"/>
      <c r="M14" s="148"/>
      <c r="Q14" s="90"/>
      <c r="R14" s="105" t="s">
        <v>73</v>
      </c>
      <c r="S14" s="104" t="str">
        <f>IF(DevTotTTC&lt;&gt;0,"OK","NOK")</f>
        <v>NOK</v>
      </c>
      <c r="AA14" s="91"/>
      <c r="AB14" s="91"/>
      <c r="AC14" s="91"/>
    </row>
    <row r="15" spans="1:111" ht="20.25" customHeight="1" x14ac:dyDescent="0.3">
      <c r="C15" s="144" t="s">
        <v>69</v>
      </c>
      <c r="D15" s="145"/>
      <c r="E15" s="149" t="str">
        <f>IFERROR(INDEX(TClient[Téléphone],MATCH(DevClient,TClient[Nom - Prénom],0)),"")</f>
        <v/>
      </c>
      <c r="F15" s="150"/>
      <c r="G15" s="150"/>
      <c r="H15" s="150"/>
      <c r="I15" s="150"/>
      <c r="J15" s="150"/>
      <c r="K15" s="150"/>
      <c r="L15" s="150"/>
      <c r="M15" s="151"/>
      <c r="Q15" s="40"/>
      <c r="R15" s="100"/>
      <c r="S15" s="100"/>
      <c r="AA15" s="91"/>
      <c r="AB15" s="91"/>
      <c r="AC15" s="91"/>
    </row>
    <row r="16" spans="1:111" ht="20.25" customHeight="1" thickBot="1" x14ac:dyDescent="0.35">
      <c r="C16" s="152" t="s">
        <v>70</v>
      </c>
      <c r="D16" s="153"/>
      <c r="E16" s="154"/>
      <c r="F16" s="155"/>
      <c r="G16" s="155"/>
      <c r="H16" s="155"/>
      <c r="I16" s="155" t="str">
        <f>IFERROR(INDEX(TChantier[Adresse],MATCH(DevChantier,TChantier[Chantier],0))&amp;" "&amp;INDEX(TChantier[CP],MATCH(DevChantier,TChantier[Chantier],0))&amp;" "&amp;INDEX(TChantier[Ville],MATCH(DevChantier,TChantier[Chantier],0)),"")</f>
        <v/>
      </c>
      <c r="J16" s="155"/>
      <c r="K16" s="155"/>
      <c r="L16" s="155"/>
      <c r="M16" s="156"/>
      <c r="Q16" s="40"/>
      <c r="R16" s="106" t="s">
        <v>80</v>
      </c>
      <c r="S16" s="104" t="s">
        <v>2</v>
      </c>
      <c r="AA16" s="91"/>
      <c r="AB16" s="91"/>
      <c r="AC16" s="91"/>
    </row>
    <row r="17" spans="1:111" ht="15.75" customHeight="1" thickBot="1" x14ac:dyDescent="0.35">
      <c r="C17" s="2"/>
      <c r="D17" s="2"/>
      <c r="E17" s="2"/>
      <c r="F17" s="2"/>
      <c r="G17" s="2"/>
      <c r="H17" s="2"/>
      <c r="I17" s="42"/>
      <c r="J17" s="2"/>
      <c r="K17" s="3"/>
      <c r="L17" s="2"/>
      <c r="M17" s="2"/>
      <c r="Q17" s="40"/>
      <c r="R17" s="106" t="s">
        <v>77</v>
      </c>
      <c r="S17" s="104" t="str">
        <f>K11</f>
        <v/>
      </c>
      <c r="AA17" s="91"/>
      <c r="AB17" s="91"/>
      <c r="AC17" s="91"/>
    </row>
    <row r="18" spans="1:111" s="5" customFormat="1" ht="19.95" customHeight="1" thickBot="1" x14ac:dyDescent="0.35">
      <c r="A18" s="27" t="s">
        <v>34</v>
      </c>
      <c r="B18" s="27" t="s">
        <v>3</v>
      </c>
      <c r="C18" s="159" t="s">
        <v>4</v>
      </c>
      <c r="D18" s="160"/>
      <c r="E18" s="16" t="s">
        <v>5</v>
      </c>
      <c r="F18" s="16" t="s">
        <v>8</v>
      </c>
      <c r="G18" s="4" t="s">
        <v>7</v>
      </c>
      <c r="H18" s="4" t="s">
        <v>6</v>
      </c>
      <c r="I18" s="4" t="s">
        <v>20</v>
      </c>
      <c r="J18" s="4" t="s">
        <v>9</v>
      </c>
      <c r="K18" s="37" t="s">
        <v>10</v>
      </c>
      <c r="L18" s="4" t="s">
        <v>12</v>
      </c>
      <c r="M18" s="21" t="s">
        <v>24</v>
      </c>
      <c r="N18" s="27" t="s">
        <v>28</v>
      </c>
      <c r="O18" s="27" t="s">
        <v>29</v>
      </c>
      <c r="P18" s="27" t="s">
        <v>11</v>
      </c>
      <c r="Q18" s="40"/>
      <c r="R18" s="106" t="s">
        <v>78</v>
      </c>
      <c r="S18" s="104" t="str">
        <f>IFERROR(INDEX(TClient[Mail],MATCH(DevClient,TClient[Nom - Prénom],0)),"")</f>
        <v/>
      </c>
      <c r="U18" s="89"/>
      <c r="V18" s="89"/>
      <c r="W18" s="89"/>
      <c r="X18" s="89"/>
      <c r="Y18" s="89"/>
      <c r="Z18" s="89"/>
      <c r="AA18" s="92"/>
      <c r="AB18" s="92"/>
      <c r="AC18" s="92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93"/>
      <c r="BN18" s="93"/>
      <c r="BO18" s="93"/>
      <c r="BP18" s="93"/>
      <c r="BQ18" s="93"/>
      <c r="BR18" s="93"/>
      <c r="BS18" s="93"/>
      <c r="BT18" s="93"/>
      <c r="BU18" s="93"/>
      <c r="BV18" s="93"/>
      <c r="BW18" s="93"/>
      <c r="BX18" s="93"/>
      <c r="BY18" s="93"/>
      <c r="BZ18" s="93"/>
      <c r="CA18" s="93"/>
      <c r="CB18" s="93"/>
      <c r="CC18" s="93"/>
      <c r="CD18" s="93"/>
      <c r="CE18" s="93"/>
      <c r="CF18" s="93"/>
      <c r="CG18" s="93"/>
      <c r="CH18" s="93"/>
      <c r="CI18" s="93"/>
      <c r="CJ18" s="93"/>
      <c r="CK18" s="93"/>
      <c r="CL18" s="93"/>
      <c r="CM18" s="93"/>
      <c r="CN18" s="93"/>
      <c r="CO18" s="93"/>
      <c r="CP18" s="93"/>
      <c r="CQ18" s="93"/>
      <c r="CR18" s="93"/>
      <c r="CS18" s="93"/>
      <c r="CT18" s="93"/>
      <c r="CU18" s="93"/>
      <c r="CV18" s="93"/>
      <c r="CW18" s="93"/>
      <c r="CX18" s="93"/>
      <c r="CY18" s="93"/>
      <c r="CZ18" s="93"/>
      <c r="DA18" s="93"/>
      <c r="DB18" s="93"/>
      <c r="DC18" s="93"/>
      <c r="DD18" s="93"/>
      <c r="DE18" s="93"/>
      <c r="DF18" s="93"/>
      <c r="DG18" s="93"/>
    </row>
    <row r="19" spans="1:111" s="47" customFormat="1" ht="15" customHeight="1" x14ac:dyDescent="0.3">
      <c r="A19" s="71"/>
      <c r="B19" s="71"/>
      <c r="C19" s="161" t="str">
        <f t="shared" ref="C19:C43" si="0">IF(DevNom="","",CONCATENATE(DevNom,DevNo))</f>
        <v/>
      </c>
      <c r="D19" s="162"/>
      <c r="E19" s="113"/>
      <c r="F19" s="113"/>
      <c r="G19" s="114" t="str">
        <f>IF($C19="","",IFERROR(VLOOKUP(CONCATENATE($A19,$B19),#REF!,2,FALSE),""))</f>
        <v/>
      </c>
      <c r="H19" s="114" t="str">
        <f>IF($C19="","",IFERROR(VLOOKUP(CONCATENATE($A19,$B19),#REF!,3,FALSE),""))</f>
        <v/>
      </c>
      <c r="I19" s="114" t="str">
        <f>IF($C19="","",IFERROR(VLOOKUP(CONCATENATE($A19,$B19),#REF!,4,FALSE),""))</f>
        <v/>
      </c>
      <c r="J19" s="119" t="str">
        <f>IF($C19="","",IFERROR(VLOOKUP(CONCATENATE($A19,$B19),#REF!,5,FALSE),""))</f>
        <v/>
      </c>
      <c r="K19" s="120" t="str">
        <f>IF($C19="","",IFERROR((($J19*$F19)*(1-#REF!)),""))</f>
        <v/>
      </c>
      <c r="L19" s="115"/>
      <c r="M19" s="116"/>
      <c r="N19" s="72" t="str">
        <f>IF($C19="","",K19*L19)</f>
        <v/>
      </c>
      <c r="O19" s="72" t="str">
        <f>IF($C19="","",K19*M19)</f>
        <v/>
      </c>
      <c r="P19" s="72" t="str">
        <f>IF($C19="","",K19+N19+O19)</f>
        <v/>
      </c>
      <c r="Q19" s="40"/>
      <c r="R19" s="106" t="s">
        <v>79</v>
      </c>
      <c r="S19" s="104" t="str">
        <f>S17&amp;" ; "&amp;S18</f>
        <v xml:space="preserve"> ; </v>
      </c>
      <c r="T19" s="89"/>
      <c r="U19" s="89"/>
      <c r="V19" s="89"/>
      <c r="W19" s="89"/>
      <c r="X19" s="89"/>
      <c r="Y19" s="89"/>
      <c r="Z19" s="89"/>
      <c r="AA19" s="91"/>
      <c r="AB19" s="91"/>
      <c r="AC19" s="91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89"/>
      <c r="BB19" s="89"/>
      <c r="BC19" s="89"/>
      <c r="BD19" s="89"/>
      <c r="BE19" s="89"/>
      <c r="BF19" s="89"/>
      <c r="BG19" s="89"/>
      <c r="BH19" s="89"/>
      <c r="BI19" s="89"/>
      <c r="BJ19" s="89"/>
      <c r="BK19" s="89"/>
      <c r="BL19" s="89"/>
      <c r="BM19" s="89"/>
      <c r="BN19" s="89"/>
      <c r="BO19" s="89"/>
      <c r="BP19" s="89"/>
      <c r="BQ19" s="89"/>
      <c r="BR19" s="89"/>
      <c r="BS19" s="89"/>
      <c r="BT19" s="89"/>
      <c r="BU19" s="89"/>
      <c r="BV19" s="89"/>
      <c r="BW19" s="89"/>
      <c r="BX19" s="89"/>
      <c r="BY19" s="89"/>
      <c r="BZ19" s="89"/>
      <c r="CA19" s="89"/>
      <c r="CB19" s="89"/>
      <c r="CC19" s="89"/>
      <c r="CD19" s="89"/>
      <c r="CE19" s="89"/>
      <c r="CF19" s="89"/>
      <c r="CG19" s="89"/>
      <c r="CH19" s="89"/>
      <c r="CI19" s="89"/>
      <c r="CJ19" s="89"/>
      <c r="CK19" s="89"/>
      <c r="CL19" s="89"/>
      <c r="CM19" s="89"/>
      <c r="CN19" s="89"/>
      <c r="CO19" s="89"/>
      <c r="CP19" s="89"/>
      <c r="CQ19" s="89"/>
      <c r="CR19" s="89"/>
      <c r="CS19" s="89"/>
      <c r="CT19" s="89"/>
      <c r="CU19" s="89"/>
      <c r="CV19" s="89"/>
      <c r="CW19" s="89"/>
      <c r="CX19" s="89"/>
      <c r="CY19" s="89"/>
      <c r="CZ19" s="89"/>
      <c r="DA19" s="89"/>
      <c r="DB19" s="89"/>
      <c r="DC19" s="89"/>
      <c r="DD19" s="89"/>
      <c r="DE19" s="89"/>
      <c r="DF19" s="89"/>
      <c r="DG19" s="89"/>
    </row>
    <row r="20" spans="1:111" s="47" customFormat="1" ht="15" customHeight="1" x14ac:dyDescent="0.3">
      <c r="A20" s="71"/>
      <c r="B20" s="71"/>
      <c r="C20" s="157" t="str">
        <f t="shared" si="0"/>
        <v/>
      </c>
      <c r="D20" s="158"/>
      <c r="E20" s="117"/>
      <c r="F20" s="117"/>
      <c r="G20" s="118" t="str">
        <f>IF($C20="","",IFERROR(VLOOKUP(CONCATENATE($A20,$B20),#REF!,2,FALSE),""))</f>
        <v/>
      </c>
      <c r="H20" s="118" t="str">
        <f>IF($C20="","",IFERROR(VLOOKUP(CONCATENATE($A20,$B20),#REF!,3,FALSE),""))</f>
        <v/>
      </c>
      <c r="I20" s="118" t="str">
        <f>IF($C20="","",IFERROR(VLOOKUP(CONCATENATE($A20,$B20),#REF!,4,FALSE),""))</f>
        <v/>
      </c>
      <c r="J20" s="119" t="str">
        <f>IF($C20="","",IFERROR(VLOOKUP(CONCATENATE($A20,$B20),#REF!,5,FALSE),""))</f>
        <v/>
      </c>
      <c r="K20" s="120" t="str">
        <f>IF($C20="","",IFERROR((($J20*$F20)*(1-#REF!)),""))</f>
        <v/>
      </c>
      <c r="L20" s="121"/>
      <c r="M20" s="122"/>
      <c r="N20" s="72" t="str">
        <f t="shared" ref="N20:N43" si="1">IF($C20="","",K20*L20)</f>
        <v/>
      </c>
      <c r="O20" s="72" t="str">
        <f t="shared" ref="O20:O43" si="2">IF($C20="","",K20*M20)</f>
        <v/>
      </c>
      <c r="P20" s="72" t="str">
        <f t="shared" ref="P20:P43" si="3">IF($C20="","",K20+N20+O20)</f>
        <v/>
      </c>
      <c r="Q20" s="89"/>
      <c r="R20" s="102"/>
      <c r="S20" s="102"/>
      <c r="T20" s="89"/>
      <c r="U20" s="89"/>
      <c r="V20" s="89"/>
      <c r="W20" s="89"/>
      <c r="X20" s="89"/>
      <c r="Y20" s="89"/>
      <c r="Z20" s="89"/>
      <c r="AA20" s="91"/>
      <c r="AB20" s="91"/>
      <c r="AC20" s="91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  <c r="BD20" s="89"/>
      <c r="BE20" s="89"/>
      <c r="BF20" s="89"/>
      <c r="BG20" s="89"/>
      <c r="BH20" s="89"/>
      <c r="BI20" s="89"/>
      <c r="BJ20" s="89"/>
      <c r="BK20" s="89"/>
      <c r="BL20" s="89"/>
      <c r="BM20" s="89"/>
      <c r="BN20" s="89"/>
      <c r="BO20" s="89"/>
      <c r="BP20" s="89"/>
      <c r="BQ20" s="89"/>
      <c r="BR20" s="89"/>
      <c r="BS20" s="89"/>
      <c r="BT20" s="89"/>
      <c r="BU20" s="89"/>
      <c r="BV20" s="89"/>
      <c r="BW20" s="89"/>
      <c r="BX20" s="89"/>
      <c r="BY20" s="89"/>
      <c r="BZ20" s="89"/>
      <c r="CA20" s="89"/>
      <c r="CB20" s="89"/>
      <c r="CC20" s="89"/>
      <c r="CD20" s="89"/>
      <c r="CE20" s="89"/>
      <c r="CF20" s="89"/>
      <c r="CG20" s="89"/>
      <c r="CH20" s="89"/>
      <c r="CI20" s="89"/>
      <c r="CJ20" s="89"/>
      <c r="CK20" s="89"/>
      <c r="CL20" s="89"/>
      <c r="CM20" s="89"/>
      <c r="CN20" s="89"/>
      <c r="CO20" s="89"/>
      <c r="CP20" s="89"/>
      <c r="CQ20" s="89"/>
      <c r="CR20" s="89"/>
      <c r="CS20" s="89"/>
      <c r="CT20" s="89"/>
      <c r="CU20" s="89"/>
      <c r="CV20" s="89"/>
      <c r="CW20" s="89"/>
      <c r="CX20" s="89"/>
      <c r="CY20" s="89"/>
      <c r="CZ20" s="89"/>
      <c r="DA20" s="89"/>
      <c r="DB20" s="89"/>
      <c r="DC20" s="89"/>
      <c r="DD20" s="89"/>
      <c r="DE20" s="89"/>
      <c r="DF20" s="89"/>
      <c r="DG20" s="89"/>
    </row>
    <row r="21" spans="1:111" s="47" customFormat="1" ht="15" customHeight="1" x14ac:dyDescent="0.3">
      <c r="A21" s="71"/>
      <c r="B21" s="71"/>
      <c r="C21" s="157" t="str">
        <f t="shared" si="0"/>
        <v/>
      </c>
      <c r="D21" s="158"/>
      <c r="E21" s="117"/>
      <c r="F21" s="117"/>
      <c r="G21" s="118" t="str">
        <f>IF($C21="","",IFERROR(VLOOKUP(CONCATENATE($A21,$B21),#REF!,2,FALSE),""))</f>
        <v/>
      </c>
      <c r="H21" s="118" t="str">
        <f>IF($C21="","",IFERROR(VLOOKUP(CONCATENATE($A21,$B21),#REF!,3,FALSE),""))</f>
        <v/>
      </c>
      <c r="I21" s="118" t="str">
        <f>IF($C21="","",IFERROR(VLOOKUP(CONCATENATE($A21,$B21),#REF!,4,FALSE),""))</f>
        <v/>
      </c>
      <c r="J21" s="119" t="str">
        <f>IF($C21="","",IFERROR(VLOOKUP(CONCATENATE($A21,$B21),#REF!,5,FALSE),""))</f>
        <v/>
      </c>
      <c r="K21" s="120" t="str">
        <f>IF($C21="","",IFERROR((($J21*$F21)*(1-#REF!)),""))</f>
        <v/>
      </c>
      <c r="L21" s="121"/>
      <c r="M21" s="122"/>
      <c r="N21" s="72" t="str">
        <f t="shared" si="1"/>
        <v/>
      </c>
      <c r="O21" s="72" t="str">
        <f t="shared" si="2"/>
        <v/>
      </c>
      <c r="P21" s="72" t="str">
        <f t="shared" si="3"/>
        <v/>
      </c>
      <c r="Q21" s="89"/>
      <c r="R21" s="102"/>
      <c r="S21" s="102"/>
      <c r="T21" s="89"/>
      <c r="U21" s="89"/>
      <c r="V21" s="89"/>
      <c r="W21" s="89"/>
      <c r="X21" s="89"/>
      <c r="Y21" s="89"/>
      <c r="Z21" s="89"/>
      <c r="AA21" s="91"/>
      <c r="AB21" s="91"/>
      <c r="AC21" s="91"/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9"/>
      <c r="AX21" s="89"/>
      <c r="AY21" s="89"/>
      <c r="AZ21" s="89"/>
      <c r="BA21" s="89"/>
      <c r="BB21" s="89"/>
      <c r="BC21" s="89"/>
      <c r="BD21" s="89"/>
      <c r="BE21" s="89"/>
      <c r="BF21" s="89"/>
      <c r="BG21" s="89"/>
      <c r="BH21" s="89"/>
      <c r="BI21" s="89"/>
      <c r="BJ21" s="89"/>
      <c r="BK21" s="89"/>
      <c r="BL21" s="89"/>
      <c r="BM21" s="89"/>
      <c r="BN21" s="89"/>
      <c r="BO21" s="89"/>
      <c r="BP21" s="89"/>
      <c r="BQ21" s="89"/>
      <c r="BR21" s="89"/>
      <c r="BS21" s="89"/>
      <c r="BT21" s="89"/>
      <c r="BU21" s="89"/>
      <c r="BV21" s="89"/>
      <c r="BW21" s="89"/>
      <c r="BX21" s="89"/>
      <c r="BY21" s="89"/>
      <c r="BZ21" s="89"/>
      <c r="CA21" s="89"/>
      <c r="CB21" s="89"/>
      <c r="CC21" s="89"/>
      <c r="CD21" s="89"/>
      <c r="CE21" s="89"/>
      <c r="CF21" s="89"/>
      <c r="CG21" s="89"/>
      <c r="CH21" s="89"/>
      <c r="CI21" s="89"/>
      <c r="CJ21" s="89"/>
      <c r="CK21" s="89"/>
      <c r="CL21" s="89"/>
      <c r="CM21" s="89"/>
      <c r="CN21" s="89"/>
      <c r="CO21" s="89"/>
      <c r="CP21" s="89"/>
      <c r="CQ21" s="89"/>
      <c r="CR21" s="89"/>
      <c r="CS21" s="89"/>
      <c r="CT21" s="89"/>
      <c r="CU21" s="89"/>
      <c r="CV21" s="89"/>
      <c r="CW21" s="89"/>
      <c r="CX21" s="89"/>
      <c r="CY21" s="89"/>
      <c r="CZ21" s="89"/>
      <c r="DA21" s="89"/>
      <c r="DB21" s="89"/>
      <c r="DC21" s="89"/>
      <c r="DD21" s="89"/>
      <c r="DE21" s="89"/>
      <c r="DF21" s="89"/>
      <c r="DG21" s="89"/>
    </row>
    <row r="22" spans="1:111" s="47" customFormat="1" ht="15" customHeight="1" x14ac:dyDescent="0.3">
      <c r="A22" s="71"/>
      <c r="B22" s="71"/>
      <c r="C22" s="157" t="str">
        <f t="shared" si="0"/>
        <v/>
      </c>
      <c r="D22" s="158"/>
      <c r="E22" s="117"/>
      <c r="F22" s="117"/>
      <c r="G22" s="118" t="str">
        <f>IF($C22="","",IFERROR(VLOOKUP(CONCATENATE($A22,$B22),#REF!,2,FALSE),""))</f>
        <v/>
      </c>
      <c r="H22" s="118" t="str">
        <f>IF($C22="","",IFERROR(VLOOKUP(CONCATENATE($A22,$B22),#REF!,3,FALSE),""))</f>
        <v/>
      </c>
      <c r="I22" s="118" t="str">
        <f>IF($C22="","",IFERROR(VLOOKUP(CONCATENATE($A22,$B22),#REF!,4,FALSE),""))</f>
        <v/>
      </c>
      <c r="J22" s="119" t="str">
        <f>IF($C22="","",IFERROR(VLOOKUP(CONCATENATE($A22,$B22),#REF!,5,FALSE),""))</f>
        <v/>
      </c>
      <c r="K22" s="120" t="str">
        <f>IF($C22="","",IFERROR((($J22*$F22)*(1-#REF!)),""))</f>
        <v/>
      </c>
      <c r="L22" s="121"/>
      <c r="M22" s="122"/>
      <c r="N22" s="72" t="str">
        <f t="shared" si="1"/>
        <v/>
      </c>
      <c r="O22" s="72" t="str">
        <f t="shared" si="2"/>
        <v/>
      </c>
      <c r="P22" s="72" t="str">
        <f t="shared" si="3"/>
        <v/>
      </c>
      <c r="Q22" s="89"/>
      <c r="R22" s="102"/>
      <c r="S22" s="102"/>
      <c r="T22" s="89"/>
      <c r="U22" s="89"/>
      <c r="V22" s="89"/>
      <c r="W22" s="89"/>
      <c r="X22" s="89"/>
      <c r="Y22" s="89"/>
      <c r="Z22" s="89"/>
      <c r="AA22" s="91"/>
      <c r="AB22" s="91"/>
      <c r="AC22" s="91"/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89"/>
      <c r="AO22" s="89"/>
      <c r="AP22" s="89"/>
      <c r="AQ22" s="89"/>
      <c r="AR22" s="89"/>
      <c r="AS22" s="89"/>
      <c r="AT22" s="89"/>
      <c r="AU22" s="89"/>
      <c r="AV22" s="89"/>
      <c r="AW22" s="89"/>
      <c r="AX22" s="89"/>
      <c r="AY22" s="89"/>
      <c r="AZ22" s="89"/>
      <c r="BA22" s="89"/>
      <c r="BB22" s="89"/>
      <c r="BC22" s="89"/>
      <c r="BD22" s="89"/>
      <c r="BE22" s="89"/>
      <c r="BF22" s="89"/>
      <c r="BG22" s="89"/>
      <c r="BH22" s="89"/>
      <c r="BI22" s="89"/>
      <c r="BJ22" s="89"/>
      <c r="BK22" s="89"/>
      <c r="BL22" s="89"/>
      <c r="BM22" s="89"/>
      <c r="BN22" s="89"/>
      <c r="BO22" s="89"/>
      <c r="BP22" s="89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89"/>
      <c r="CC22" s="89"/>
      <c r="CD22" s="89"/>
      <c r="CE22" s="89"/>
      <c r="CF22" s="89"/>
      <c r="CG22" s="89"/>
      <c r="CH22" s="89"/>
      <c r="CI22" s="89"/>
      <c r="CJ22" s="89"/>
      <c r="CK22" s="89"/>
      <c r="CL22" s="89"/>
      <c r="CM22" s="89"/>
      <c r="CN22" s="89"/>
      <c r="CO22" s="89"/>
      <c r="CP22" s="89"/>
      <c r="CQ22" s="89"/>
      <c r="CR22" s="89"/>
      <c r="CS22" s="89"/>
      <c r="CT22" s="89"/>
      <c r="CU22" s="89"/>
      <c r="CV22" s="89"/>
      <c r="CW22" s="89"/>
      <c r="CX22" s="89"/>
      <c r="CY22" s="89"/>
      <c r="CZ22" s="89"/>
      <c r="DA22" s="89"/>
      <c r="DB22" s="89"/>
      <c r="DC22" s="89"/>
      <c r="DD22" s="89"/>
      <c r="DE22" s="89"/>
      <c r="DF22" s="89"/>
      <c r="DG22" s="89"/>
    </row>
    <row r="23" spans="1:111" s="47" customFormat="1" ht="15" customHeight="1" x14ac:dyDescent="0.3">
      <c r="A23" s="71"/>
      <c r="B23" s="71"/>
      <c r="C23" s="157" t="str">
        <f t="shared" si="0"/>
        <v/>
      </c>
      <c r="D23" s="158"/>
      <c r="E23" s="117"/>
      <c r="F23" s="117"/>
      <c r="G23" s="118" t="str">
        <f>IF($C23="","",IFERROR(VLOOKUP(CONCATENATE($A23,$B23),#REF!,2,FALSE),""))</f>
        <v/>
      </c>
      <c r="H23" s="118" t="str">
        <f>IF($C23="","",IFERROR(VLOOKUP(CONCATENATE($A23,$B23),#REF!,3,FALSE),""))</f>
        <v/>
      </c>
      <c r="I23" s="118" t="str">
        <f>IF($C23="","",IFERROR(VLOOKUP(CONCATENATE($A23,$B23),#REF!,4,FALSE),""))</f>
        <v/>
      </c>
      <c r="J23" s="119" t="str">
        <f>IF($C23="","",IFERROR(VLOOKUP(CONCATENATE($A23,$B23),#REF!,5,FALSE),""))</f>
        <v/>
      </c>
      <c r="K23" s="120" t="str">
        <f>IF($C23="","",IFERROR((($J23*$F23)*(1-#REF!)),""))</f>
        <v/>
      </c>
      <c r="L23" s="121"/>
      <c r="M23" s="122"/>
      <c r="N23" s="72" t="str">
        <f t="shared" si="1"/>
        <v/>
      </c>
      <c r="O23" s="72" t="str">
        <f t="shared" si="2"/>
        <v/>
      </c>
      <c r="P23" s="72" t="str">
        <f t="shared" si="3"/>
        <v/>
      </c>
      <c r="Q23" s="89"/>
      <c r="R23" s="102"/>
      <c r="S23" s="102"/>
      <c r="T23" s="89"/>
      <c r="U23" s="89"/>
      <c r="V23" s="89"/>
      <c r="W23" s="89"/>
      <c r="X23" s="89"/>
      <c r="Y23" s="89"/>
      <c r="Z23" s="89"/>
      <c r="AA23" s="91"/>
      <c r="AB23" s="91"/>
      <c r="AC23" s="91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89"/>
      <c r="AR23" s="89"/>
      <c r="AS23" s="89"/>
      <c r="AT23" s="89"/>
      <c r="AU23" s="89"/>
      <c r="AV23" s="89"/>
      <c r="AW23" s="89"/>
      <c r="AX23" s="89"/>
      <c r="AY23" s="89"/>
      <c r="AZ23" s="89"/>
      <c r="BA23" s="89"/>
      <c r="BB23" s="89"/>
      <c r="BC23" s="89"/>
      <c r="BD23" s="89"/>
      <c r="BE23" s="89"/>
      <c r="BF23" s="89"/>
      <c r="BG23" s="89"/>
      <c r="BH23" s="89"/>
      <c r="BI23" s="89"/>
      <c r="BJ23" s="89"/>
      <c r="BK23" s="89"/>
      <c r="BL23" s="89"/>
      <c r="BM23" s="89"/>
      <c r="BN23" s="89"/>
      <c r="BO23" s="89"/>
      <c r="BP23" s="89"/>
      <c r="BQ23" s="89"/>
      <c r="BR23" s="89"/>
      <c r="BS23" s="89"/>
      <c r="BT23" s="89"/>
      <c r="BU23" s="89"/>
      <c r="BV23" s="89"/>
      <c r="BW23" s="89"/>
      <c r="BX23" s="89"/>
      <c r="BY23" s="89"/>
      <c r="BZ23" s="89"/>
      <c r="CA23" s="89"/>
      <c r="CB23" s="89"/>
      <c r="CC23" s="89"/>
      <c r="CD23" s="89"/>
      <c r="CE23" s="89"/>
      <c r="CF23" s="89"/>
      <c r="CG23" s="89"/>
      <c r="CH23" s="89"/>
      <c r="CI23" s="89"/>
      <c r="CJ23" s="89"/>
      <c r="CK23" s="89"/>
      <c r="CL23" s="89"/>
      <c r="CM23" s="89"/>
      <c r="CN23" s="89"/>
      <c r="CO23" s="89"/>
      <c r="CP23" s="89"/>
      <c r="CQ23" s="89"/>
      <c r="CR23" s="89"/>
      <c r="CS23" s="89"/>
      <c r="CT23" s="89"/>
      <c r="CU23" s="89"/>
      <c r="CV23" s="89"/>
      <c r="CW23" s="89"/>
      <c r="CX23" s="89"/>
      <c r="CY23" s="89"/>
      <c r="CZ23" s="89"/>
      <c r="DA23" s="89"/>
      <c r="DB23" s="89"/>
      <c r="DC23" s="89"/>
      <c r="DD23" s="89"/>
      <c r="DE23" s="89"/>
      <c r="DF23" s="89"/>
      <c r="DG23" s="89"/>
    </row>
    <row r="24" spans="1:111" s="47" customFormat="1" ht="15" customHeight="1" x14ac:dyDescent="0.3">
      <c r="A24" s="71"/>
      <c r="B24" s="71"/>
      <c r="C24" s="157" t="str">
        <f t="shared" si="0"/>
        <v/>
      </c>
      <c r="D24" s="158"/>
      <c r="E24" s="117"/>
      <c r="F24" s="117"/>
      <c r="G24" s="118" t="str">
        <f>IF($C24="","",IFERROR(VLOOKUP(CONCATENATE($A24,$B24),#REF!,2,FALSE),""))</f>
        <v/>
      </c>
      <c r="H24" s="118" t="str">
        <f>IF($C24="","",IFERROR(VLOOKUP(CONCATENATE($A24,$B24),#REF!,3,FALSE),""))</f>
        <v/>
      </c>
      <c r="I24" s="118" t="str">
        <f>IF($C24="","",IFERROR(VLOOKUP(CONCATENATE($A24,$B24),#REF!,4,FALSE),""))</f>
        <v/>
      </c>
      <c r="J24" s="119" t="str">
        <f>IF($C24="","",IFERROR(VLOOKUP(CONCATENATE($A24,$B24),#REF!,5,FALSE),""))</f>
        <v/>
      </c>
      <c r="K24" s="120" t="str">
        <f>IF($C24="","",IFERROR((($J24*$F24)*(1-#REF!)),""))</f>
        <v/>
      </c>
      <c r="L24" s="121"/>
      <c r="M24" s="122"/>
      <c r="N24" s="72" t="str">
        <f t="shared" si="1"/>
        <v/>
      </c>
      <c r="O24" s="72" t="str">
        <f t="shared" si="2"/>
        <v/>
      </c>
      <c r="P24" s="72" t="str">
        <f t="shared" si="3"/>
        <v/>
      </c>
      <c r="Q24" s="89"/>
      <c r="R24" s="102"/>
      <c r="S24" s="102"/>
      <c r="T24" s="89"/>
      <c r="U24" s="89"/>
      <c r="V24" s="89"/>
      <c r="W24" s="89"/>
      <c r="X24" s="89"/>
      <c r="Y24" s="89"/>
      <c r="Z24" s="89"/>
      <c r="AA24" s="91"/>
      <c r="AB24" s="91"/>
      <c r="AC24" s="91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89"/>
      <c r="AU24" s="89"/>
      <c r="AV24" s="89"/>
      <c r="AW24" s="89"/>
      <c r="AX24" s="89"/>
      <c r="AY24" s="89"/>
      <c r="AZ24" s="89"/>
      <c r="BA24" s="89"/>
      <c r="BB24" s="89"/>
      <c r="BC24" s="89"/>
      <c r="BD24" s="89"/>
      <c r="BE24" s="89"/>
      <c r="BF24" s="89"/>
      <c r="BG24" s="89"/>
      <c r="BH24" s="89"/>
      <c r="BI24" s="89"/>
      <c r="BJ24" s="89"/>
      <c r="BK24" s="89"/>
      <c r="BL24" s="89"/>
      <c r="BM24" s="89"/>
      <c r="BN24" s="89"/>
      <c r="BO24" s="89"/>
      <c r="BP24" s="89"/>
      <c r="BQ24" s="89"/>
      <c r="BR24" s="89"/>
      <c r="BS24" s="89"/>
      <c r="BT24" s="89"/>
      <c r="BU24" s="89"/>
      <c r="BV24" s="89"/>
      <c r="BW24" s="89"/>
      <c r="BX24" s="89"/>
      <c r="BY24" s="89"/>
      <c r="BZ24" s="89"/>
      <c r="CA24" s="89"/>
      <c r="CB24" s="89"/>
      <c r="CC24" s="89"/>
      <c r="CD24" s="89"/>
      <c r="CE24" s="89"/>
      <c r="CF24" s="89"/>
      <c r="CG24" s="89"/>
      <c r="CH24" s="89"/>
      <c r="CI24" s="89"/>
      <c r="CJ24" s="89"/>
      <c r="CK24" s="89"/>
      <c r="CL24" s="89"/>
      <c r="CM24" s="89"/>
      <c r="CN24" s="89"/>
      <c r="CO24" s="89"/>
      <c r="CP24" s="89"/>
      <c r="CQ24" s="89"/>
      <c r="CR24" s="89"/>
      <c r="CS24" s="89"/>
      <c r="CT24" s="89"/>
      <c r="CU24" s="89"/>
      <c r="CV24" s="89"/>
      <c r="CW24" s="89"/>
      <c r="CX24" s="89"/>
      <c r="CY24" s="89"/>
      <c r="CZ24" s="89"/>
      <c r="DA24" s="89"/>
      <c r="DB24" s="89"/>
      <c r="DC24" s="89"/>
      <c r="DD24" s="89"/>
      <c r="DE24" s="89"/>
      <c r="DF24" s="89"/>
      <c r="DG24" s="89"/>
    </row>
    <row r="25" spans="1:111" s="47" customFormat="1" ht="15" customHeight="1" x14ac:dyDescent="0.3">
      <c r="A25" s="71"/>
      <c r="B25" s="71"/>
      <c r="C25" s="157" t="str">
        <f t="shared" si="0"/>
        <v/>
      </c>
      <c r="D25" s="158"/>
      <c r="E25" s="117"/>
      <c r="F25" s="117"/>
      <c r="G25" s="118" t="str">
        <f>IF($C25="","",IFERROR(VLOOKUP(CONCATENATE($A25,$B25),#REF!,2,FALSE),""))</f>
        <v/>
      </c>
      <c r="H25" s="118" t="str">
        <f>IF($C25="","",IFERROR(VLOOKUP(CONCATENATE($A25,$B25),#REF!,3,FALSE),""))</f>
        <v/>
      </c>
      <c r="I25" s="118" t="str">
        <f>IF($C25="","",IFERROR(VLOOKUP(CONCATENATE($A25,$B25),#REF!,4,FALSE),""))</f>
        <v/>
      </c>
      <c r="J25" s="119" t="str">
        <f>IF($C25="","",IFERROR(VLOOKUP(CONCATENATE($A25,$B25),#REF!,5,FALSE),""))</f>
        <v/>
      </c>
      <c r="K25" s="120" t="str">
        <f>IF($C25="","",IFERROR((($J25*$F25)*(1-#REF!)),""))</f>
        <v/>
      </c>
      <c r="L25" s="121"/>
      <c r="M25" s="122"/>
      <c r="N25" s="72" t="str">
        <f t="shared" si="1"/>
        <v/>
      </c>
      <c r="O25" s="72" t="str">
        <f t="shared" si="2"/>
        <v/>
      </c>
      <c r="P25" s="72" t="str">
        <f t="shared" si="3"/>
        <v/>
      </c>
      <c r="Q25" s="89"/>
      <c r="R25" s="102"/>
      <c r="S25" s="102"/>
      <c r="T25" s="89"/>
      <c r="U25" s="89"/>
      <c r="V25" s="89"/>
      <c r="W25" s="89"/>
      <c r="X25" s="89"/>
      <c r="Y25" s="89"/>
      <c r="Z25" s="89"/>
      <c r="AA25" s="91"/>
      <c r="AB25" s="91"/>
      <c r="AC25" s="91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Q25" s="89"/>
      <c r="AR25" s="89"/>
      <c r="AS25" s="89"/>
      <c r="AT25" s="89"/>
      <c r="AU25" s="89"/>
      <c r="AV25" s="89"/>
      <c r="AW25" s="89"/>
      <c r="AX25" s="89"/>
      <c r="AY25" s="89"/>
      <c r="AZ25" s="89"/>
      <c r="BA25" s="89"/>
      <c r="BB25" s="89"/>
      <c r="BC25" s="89"/>
      <c r="BD25" s="89"/>
      <c r="BE25" s="89"/>
      <c r="BF25" s="89"/>
      <c r="BG25" s="89"/>
      <c r="BH25" s="89"/>
      <c r="BI25" s="89"/>
      <c r="BJ25" s="89"/>
      <c r="BK25" s="89"/>
      <c r="BL25" s="89"/>
      <c r="BM25" s="89"/>
      <c r="BN25" s="89"/>
      <c r="BO25" s="89"/>
      <c r="BP25" s="89"/>
      <c r="BQ25" s="89"/>
      <c r="BR25" s="89"/>
      <c r="BS25" s="89"/>
      <c r="BT25" s="89"/>
      <c r="BU25" s="89"/>
      <c r="BV25" s="89"/>
      <c r="BW25" s="89"/>
      <c r="BX25" s="89"/>
      <c r="BY25" s="89"/>
      <c r="BZ25" s="89"/>
      <c r="CA25" s="89"/>
      <c r="CB25" s="89"/>
      <c r="CC25" s="89"/>
      <c r="CD25" s="89"/>
      <c r="CE25" s="89"/>
      <c r="CF25" s="89"/>
      <c r="CG25" s="89"/>
      <c r="CH25" s="89"/>
      <c r="CI25" s="89"/>
      <c r="CJ25" s="89"/>
      <c r="CK25" s="89"/>
      <c r="CL25" s="89"/>
      <c r="CM25" s="89"/>
      <c r="CN25" s="89"/>
      <c r="CO25" s="89"/>
      <c r="CP25" s="89"/>
      <c r="CQ25" s="89"/>
      <c r="CR25" s="89"/>
      <c r="CS25" s="89"/>
      <c r="CT25" s="89"/>
      <c r="CU25" s="89"/>
      <c r="CV25" s="89"/>
      <c r="CW25" s="89"/>
      <c r="CX25" s="89"/>
      <c r="CY25" s="89"/>
      <c r="CZ25" s="89"/>
      <c r="DA25" s="89"/>
      <c r="DB25" s="89"/>
      <c r="DC25" s="89"/>
      <c r="DD25" s="89"/>
      <c r="DE25" s="89"/>
      <c r="DF25" s="89"/>
      <c r="DG25" s="89"/>
    </row>
    <row r="26" spans="1:111" s="47" customFormat="1" ht="15" customHeight="1" x14ac:dyDescent="0.3">
      <c r="A26" s="71"/>
      <c r="B26" s="71"/>
      <c r="C26" s="157" t="str">
        <f t="shared" si="0"/>
        <v/>
      </c>
      <c r="D26" s="158"/>
      <c r="E26" s="117"/>
      <c r="F26" s="117"/>
      <c r="G26" s="118" t="str">
        <f>IF($C26="","",IFERROR(VLOOKUP(CONCATENATE($A26,$B26),#REF!,2,FALSE),""))</f>
        <v/>
      </c>
      <c r="H26" s="118" t="str">
        <f>IF($C26="","",IFERROR(VLOOKUP(CONCATENATE($A26,$B26),#REF!,3,FALSE),""))</f>
        <v/>
      </c>
      <c r="I26" s="118" t="str">
        <f>IF($C26="","",IFERROR(VLOOKUP(CONCATENATE($A26,$B26),#REF!,4,FALSE),""))</f>
        <v/>
      </c>
      <c r="J26" s="119" t="str">
        <f>IF($C26="","",IFERROR(VLOOKUP(CONCATENATE($A26,$B26),#REF!,5,FALSE),""))</f>
        <v/>
      </c>
      <c r="K26" s="120" t="str">
        <f>IF($C26="","",IFERROR((($J26*$F26)*(1-#REF!)),""))</f>
        <v/>
      </c>
      <c r="L26" s="121"/>
      <c r="M26" s="122"/>
      <c r="N26" s="72" t="str">
        <f t="shared" si="1"/>
        <v/>
      </c>
      <c r="O26" s="72" t="str">
        <f t="shared" si="2"/>
        <v/>
      </c>
      <c r="P26" s="72" t="str">
        <f t="shared" si="3"/>
        <v/>
      </c>
      <c r="Q26" s="89"/>
      <c r="R26" s="102"/>
      <c r="S26" s="102"/>
      <c r="T26" s="89"/>
      <c r="U26" s="89"/>
      <c r="V26" s="89"/>
      <c r="W26" s="89"/>
      <c r="X26" s="89"/>
      <c r="Y26" s="89"/>
      <c r="Z26" s="89"/>
      <c r="AA26" s="91"/>
      <c r="AB26" s="91"/>
      <c r="AC26" s="91"/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89"/>
      <c r="AS26" s="89"/>
      <c r="AT26" s="89"/>
      <c r="AU26" s="89"/>
      <c r="AV26" s="89"/>
      <c r="AW26" s="89"/>
      <c r="AX26" s="89"/>
      <c r="AY26" s="89"/>
      <c r="AZ26" s="89"/>
      <c r="BA26" s="89"/>
      <c r="BB26" s="89"/>
      <c r="BC26" s="89"/>
      <c r="BD26" s="89"/>
      <c r="BE26" s="89"/>
      <c r="BF26" s="89"/>
      <c r="BG26" s="89"/>
      <c r="BH26" s="89"/>
      <c r="BI26" s="89"/>
      <c r="BJ26" s="89"/>
      <c r="BK26" s="89"/>
      <c r="BL26" s="89"/>
      <c r="BM26" s="89"/>
      <c r="BN26" s="89"/>
      <c r="BO26" s="89"/>
      <c r="BP26" s="89"/>
      <c r="BQ26" s="89"/>
      <c r="BR26" s="89"/>
      <c r="BS26" s="89"/>
      <c r="BT26" s="89"/>
      <c r="BU26" s="89"/>
      <c r="BV26" s="89"/>
      <c r="BW26" s="89"/>
      <c r="BX26" s="89"/>
      <c r="BY26" s="89"/>
      <c r="BZ26" s="89"/>
      <c r="CA26" s="89"/>
      <c r="CB26" s="89"/>
      <c r="CC26" s="89"/>
      <c r="CD26" s="89"/>
      <c r="CE26" s="89"/>
      <c r="CF26" s="89"/>
      <c r="CG26" s="89"/>
      <c r="CH26" s="89"/>
      <c r="CI26" s="89"/>
      <c r="CJ26" s="89"/>
      <c r="CK26" s="89"/>
      <c r="CL26" s="89"/>
      <c r="CM26" s="89"/>
      <c r="CN26" s="89"/>
      <c r="CO26" s="89"/>
      <c r="CP26" s="89"/>
      <c r="CQ26" s="89"/>
      <c r="CR26" s="89"/>
      <c r="CS26" s="89"/>
      <c r="CT26" s="89"/>
      <c r="CU26" s="89"/>
      <c r="CV26" s="89"/>
      <c r="CW26" s="89"/>
      <c r="CX26" s="89"/>
      <c r="CY26" s="89"/>
      <c r="CZ26" s="89"/>
      <c r="DA26" s="89"/>
      <c r="DB26" s="89"/>
      <c r="DC26" s="89"/>
      <c r="DD26" s="89"/>
      <c r="DE26" s="89"/>
      <c r="DF26" s="89"/>
      <c r="DG26" s="89"/>
    </row>
    <row r="27" spans="1:111" s="47" customFormat="1" ht="15" customHeight="1" x14ac:dyDescent="0.3">
      <c r="A27" s="71"/>
      <c r="B27" s="71"/>
      <c r="C27" s="157" t="str">
        <f t="shared" si="0"/>
        <v/>
      </c>
      <c r="D27" s="158"/>
      <c r="E27" s="117"/>
      <c r="F27" s="117"/>
      <c r="G27" s="118" t="str">
        <f>IF($C27="","",IFERROR(VLOOKUP(CONCATENATE($A27,$B27),#REF!,2,FALSE),""))</f>
        <v/>
      </c>
      <c r="H27" s="118" t="str">
        <f>IF($C27="","",IFERROR(VLOOKUP(CONCATENATE($A27,$B27),#REF!,3,FALSE),""))</f>
        <v/>
      </c>
      <c r="I27" s="118" t="str">
        <f>IF($C27="","",IFERROR(VLOOKUP(CONCATENATE($A27,$B27),#REF!,4,FALSE),""))</f>
        <v/>
      </c>
      <c r="J27" s="119" t="str">
        <f>IF($C27="","",IFERROR(VLOOKUP(CONCATENATE($A27,$B27),#REF!,5,FALSE),""))</f>
        <v/>
      </c>
      <c r="K27" s="120" t="str">
        <f>IF($C27="","",IFERROR((($J27*$F27)*(1-#REF!)),""))</f>
        <v/>
      </c>
      <c r="L27" s="121"/>
      <c r="M27" s="122"/>
      <c r="N27" s="72" t="str">
        <f t="shared" si="1"/>
        <v/>
      </c>
      <c r="O27" s="72" t="str">
        <f t="shared" si="2"/>
        <v/>
      </c>
      <c r="P27" s="72" t="str">
        <f t="shared" si="3"/>
        <v/>
      </c>
      <c r="Q27" s="89"/>
      <c r="R27" s="102"/>
      <c r="S27" s="102"/>
      <c r="T27" s="89"/>
      <c r="U27" s="89"/>
      <c r="V27" s="89"/>
      <c r="W27" s="89"/>
      <c r="X27" s="89"/>
      <c r="Y27" s="89"/>
      <c r="Z27" s="89"/>
      <c r="AA27" s="91"/>
      <c r="AB27" s="91"/>
      <c r="AC27" s="91"/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89"/>
      <c r="AS27" s="89"/>
      <c r="AT27" s="89"/>
      <c r="AU27" s="89"/>
      <c r="AV27" s="89"/>
      <c r="AW27" s="89"/>
      <c r="AX27" s="89"/>
      <c r="AY27" s="89"/>
      <c r="AZ27" s="89"/>
      <c r="BA27" s="89"/>
      <c r="BB27" s="89"/>
      <c r="BC27" s="89"/>
      <c r="BD27" s="89"/>
      <c r="BE27" s="89"/>
      <c r="BF27" s="89"/>
      <c r="BG27" s="89"/>
      <c r="BH27" s="89"/>
      <c r="BI27" s="89"/>
      <c r="BJ27" s="89"/>
      <c r="BK27" s="89"/>
      <c r="BL27" s="89"/>
      <c r="BM27" s="89"/>
      <c r="BN27" s="89"/>
      <c r="BO27" s="89"/>
      <c r="BP27" s="89"/>
      <c r="BQ27" s="89"/>
      <c r="BR27" s="89"/>
      <c r="BS27" s="89"/>
      <c r="BT27" s="89"/>
      <c r="BU27" s="89"/>
      <c r="BV27" s="89"/>
      <c r="BW27" s="89"/>
      <c r="BX27" s="89"/>
      <c r="BY27" s="89"/>
      <c r="BZ27" s="89"/>
      <c r="CA27" s="89"/>
      <c r="CB27" s="89"/>
      <c r="CC27" s="89"/>
      <c r="CD27" s="89"/>
      <c r="CE27" s="89"/>
      <c r="CF27" s="89"/>
      <c r="CG27" s="89"/>
      <c r="CH27" s="89"/>
      <c r="CI27" s="89"/>
      <c r="CJ27" s="89"/>
      <c r="CK27" s="89"/>
      <c r="CL27" s="89"/>
      <c r="CM27" s="89"/>
      <c r="CN27" s="89"/>
      <c r="CO27" s="89"/>
      <c r="CP27" s="89"/>
      <c r="CQ27" s="89"/>
      <c r="CR27" s="89"/>
      <c r="CS27" s="89"/>
      <c r="CT27" s="89"/>
      <c r="CU27" s="89"/>
      <c r="CV27" s="89"/>
      <c r="CW27" s="89"/>
      <c r="CX27" s="89"/>
      <c r="CY27" s="89"/>
      <c r="CZ27" s="89"/>
      <c r="DA27" s="89"/>
      <c r="DB27" s="89"/>
      <c r="DC27" s="89"/>
      <c r="DD27" s="89"/>
      <c r="DE27" s="89"/>
      <c r="DF27" s="89"/>
      <c r="DG27" s="89"/>
    </row>
    <row r="28" spans="1:111" s="47" customFormat="1" ht="15" customHeight="1" x14ac:dyDescent="0.3">
      <c r="A28" s="71"/>
      <c r="B28" s="71"/>
      <c r="C28" s="157" t="str">
        <f t="shared" si="0"/>
        <v/>
      </c>
      <c r="D28" s="158"/>
      <c r="E28" s="117"/>
      <c r="F28" s="117"/>
      <c r="G28" s="118" t="str">
        <f>IF($C28="","",IFERROR(VLOOKUP(CONCATENATE($A28,$B28),#REF!,2,FALSE),""))</f>
        <v/>
      </c>
      <c r="H28" s="118" t="str">
        <f>IF($C28="","",IFERROR(VLOOKUP(CONCATENATE($A28,$B28),#REF!,3,FALSE),""))</f>
        <v/>
      </c>
      <c r="I28" s="118" t="str">
        <f>IF($C28="","",IFERROR(VLOOKUP(CONCATENATE($A28,$B28),#REF!,4,FALSE),""))</f>
        <v/>
      </c>
      <c r="J28" s="119" t="str">
        <f>IF($C28="","",IFERROR(VLOOKUP(CONCATENATE($A28,$B28),#REF!,5,FALSE),""))</f>
        <v/>
      </c>
      <c r="K28" s="120" t="str">
        <f>IF($C28="","",IFERROR((($J28*$F28)*(1-#REF!)),""))</f>
        <v/>
      </c>
      <c r="L28" s="121"/>
      <c r="M28" s="122"/>
      <c r="N28" s="72" t="str">
        <f t="shared" si="1"/>
        <v/>
      </c>
      <c r="O28" s="72" t="str">
        <f t="shared" si="2"/>
        <v/>
      </c>
      <c r="P28" s="72" t="str">
        <f t="shared" si="3"/>
        <v/>
      </c>
      <c r="Q28" s="89"/>
      <c r="R28" s="102"/>
      <c r="S28" s="102"/>
      <c r="T28" s="89"/>
      <c r="U28" s="89"/>
      <c r="V28" s="89"/>
      <c r="W28" s="89"/>
      <c r="X28" s="89"/>
      <c r="Y28" s="89"/>
      <c r="Z28" s="89"/>
      <c r="AA28" s="91"/>
      <c r="AB28" s="91"/>
      <c r="AC28" s="91"/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89"/>
      <c r="AO28" s="89"/>
      <c r="AP28" s="89"/>
      <c r="AQ28" s="89"/>
      <c r="AR28" s="89"/>
      <c r="AS28" s="89"/>
      <c r="AT28" s="89"/>
      <c r="AU28" s="89"/>
      <c r="AV28" s="89"/>
      <c r="AW28" s="89"/>
      <c r="AX28" s="89"/>
      <c r="AY28" s="89"/>
      <c r="AZ28" s="89"/>
      <c r="BA28" s="89"/>
      <c r="BB28" s="89"/>
      <c r="BC28" s="89"/>
      <c r="BD28" s="89"/>
      <c r="BE28" s="89"/>
      <c r="BF28" s="89"/>
      <c r="BG28" s="89"/>
      <c r="BH28" s="89"/>
      <c r="BI28" s="89"/>
      <c r="BJ28" s="89"/>
      <c r="BK28" s="89"/>
      <c r="BL28" s="89"/>
      <c r="BM28" s="89"/>
      <c r="BN28" s="89"/>
      <c r="BO28" s="89"/>
      <c r="BP28" s="89"/>
      <c r="BQ28" s="89"/>
      <c r="BR28" s="89"/>
      <c r="BS28" s="89"/>
      <c r="BT28" s="89"/>
      <c r="BU28" s="89"/>
      <c r="BV28" s="89"/>
      <c r="BW28" s="89"/>
      <c r="BX28" s="89"/>
      <c r="BY28" s="89"/>
      <c r="BZ28" s="89"/>
      <c r="CA28" s="89"/>
      <c r="CB28" s="89"/>
      <c r="CC28" s="89"/>
      <c r="CD28" s="89"/>
      <c r="CE28" s="89"/>
      <c r="CF28" s="89"/>
      <c r="CG28" s="89"/>
      <c r="CH28" s="89"/>
      <c r="CI28" s="89"/>
      <c r="CJ28" s="89"/>
      <c r="CK28" s="89"/>
      <c r="CL28" s="89"/>
      <c r="CM28" s="89"/>
      <c r="CN28" s="89"/>
      <c r="CO28" s="89"/>
      <c r="CP28" s="89"/>
      <c r="CQ28" s="89"/>
      <c r="CR28" s="89"/>
      <c r="CS28" s="89"/>
      <c r="CT28" s="89"/>
      <c r="CU28" s="89"/>
      <c r="CV28" s="89"/>
      <c r="CW28" s="89"/>
      <c r="CX28" s="89"/>
      <c r="CY28" s="89"/>
      <c r="CZ28" s="89"/>
      <c r="DA28" s="89"/>
      <c r="DB28" s="89"/>
      <c r="DC28" s="89"/>
      <c r="DD28" s="89"/>
      <c r="DE28" s="89"/>
      <c r="DF28" s="89"/>
      <c r="DG28" s="89"/>
    </row>
    <row r="29" spans="1:111" s="47" customFormat="1" ht="15" customHeight="1" x14ac:dyDescent="0.3">
      <c r="A29" s="71"/>
      <c r="B29" s="71"/>
      <c r="C29" s="157" t="str">
        <f t="shared" si="0"/>
        <v/>
      </c>
      <c r="D29" s="158"/>
      <c r="E29" s="117"/>
      <c r="F29" s="117"/>
      <c r="G29" s="118" t="str">
        <f>IF($C29="","",IFERROR(VLOOKUP(CONCATENATE($A29,$B29),#REF!,2,FALSE),""))</f>
        <v/>
      </c>
      <c r="H29" s="118" t="str">
        <f>IF($C29="","",IFERROR(VLOOKUP(CONCATENATE($A29,$B29),#REF!,3,FALSE),""))</f>
        <v/>
      </c>
      <c r="I29" s="118" t="str">
        <f>IF($C29="","",IFERROR(VLOOKUP(CONCATENATE($A29,$B29),#REF!,4,FALSE),""))</f>
        <v/>
      </c>
      <c r="J29" s="119" t="str">
        <f>IF($C29="","",IFERROR(VLOOKUP(CONCATENATE($A29,$B29),#REF!,5,FALSE),""))</f>
        <v/>
      </c>
      <c r="K29" s="120" t="str">
        <f>IF($C29="","",IFERROR((($J29*$F29)*(1-#REF!)),""))</f>
        <v/>
      </c>
      <c r="L29" s="121"/>
      <c r="M29" s="122"/>
      <c r="N29" s="72" t="str">
        <f t="shared" si="1"/>
        <v/>
      </c>
      <c r="O29" s="72" t="str">
        <f t="shared" si="2"/>
        <v/>
      </c>
      <c r="P29" s="72" t="str">
        <f t="shared" si="3"/>
        <v/>
      </c>
      <c r="Q29" s="89"/>
      <c r="R29" s="102"/>
      <c r="S29" s="102"/>
      <c r="T29" s="89"/>
      <c r="U29" s="89"/>
      <c r="V29" s="89"/>
      <c r="W29" s="89"/>
      <c r="X29" s="89"/>
      <c r="Y29" s="89"/>
      <c r="Z29" s="89"/>
      <c r="AA29" s="91"/>
      <c r="AB29" s="91"/>
      <c r="AC29" s="91"/>
      <c r="AD29" s="89"/>
      <c r="AE29" s="89"/>
      <c r="AF29" s="89"/>
      <c r="AG29" s="89"/>
      <c r="AH29" s="89"/>
      <c r="AI29" s="89"/>
      <c r="AJ29" s="89"/>
      <c r="AK29" s="89"/>
      <c r="AL29" s="89"/>
      <c r="AM29" s="89"/>
      <c r="AN29" s="89"/>
      <c r="AO29" s="89"/>
      <c r="AP29" s="89"/>
      <c r="AQ29" s="89"/>
      <c r="AR29" s="89"/>
      <c r="AS29" s="89"/>
      <c r="AT29" s="89"/>
      <c r="AU29" s="89"/>
      <c r="AV29" s="89"/>
      <c r="AW29" s="89"/>
      <c r="AX29" s="89"/>
      <c r="AY29" s="89"/>
      <c r="AZ29" s="89"/>
      <c r="BA29" s="89"/>
      <c r="BB29" s="89"/>
      <c r="BC29" s="89"/>
      <c r="BD29" s="89"/>
      <c r="BE29" s="89"/>
      <c r="BF29" s="89"/>
      <c r="BG29" s="89"/>
      <c r="BH29" s="89"/>
      <c r="BI29" s="89"/>
      <c r="BJ29" s="89"/>
      <c r="BK29" s="89"/>
      <c r="BL29" s="89"/>
      <c r="BM29" s="89"/>
      <c r="BN29" s="89"/>
      <c r="BO29" s="89"/>
      <c r="BP29" s="89"/>
      <c r="BQ29" s="89"/>
      <c r="BR29" s="89"/>
      <c r="BS29" s="89"/>
      <c r="BT29" s="89"/>
      <c r="BU29" s="89"/>
      <c r="BV29" s="89"/>
      <c r="BW29" s="89"/>
      <c r="BX29" s="89"/>
      <c r="BY29" s="89"/>
      <c r="BZ29" s="89"/>
      <c r="CA29" s="89"/>
      <c r="CB29" s="89"/>
      <c r="CC29" s="89"/>
      <c r="CD29" s="89"/>
      <c r="CE29" s="89"/>
      <c r="CF29" s="89"/>
      <c r="CG29" s="89"/>
      <c r="CH29" s="89"/>
      <c r="CI29" s="89"/>
      <c r="CJ29" s="89"/>
      <c r="CK29" s="89"/>
      <c r="CL29" s="89"/>
      <c r="CM29" s="89"/>
      <c r="CN29" s="89"/>
      <c r="CO29" s="89"/>
      <c r="CP29" s="89"/>
      <c r="CQ29" s="89"/>
      <c r="CR29" s="89"/>
      <c r="CS29" s="89"/>
      <c r="CT29" s="89"/>
      <c r="CU29" s="89"/>
      <c r="CV29" s="89"/>
      <c r="CW29" s="89"/>
      <c r="CX29" s="89"/>
      <c r="CY29" s="89"/>
      <c r="CZ29" s="89"/>
      <c r="DA29" s="89"/>
      <c r="DB29" s="89"/>
      <c r="DC29" s="89"/>
      <c r="DD29" s="89"/>
      <c r="DE29" s="89"/>
      <c r="DF29" s="89"/>
      <c r="DG29" s="89"/>
    </row>
    <row r="30" spans="1:111" s="47" customFormat="1" ht="15" customHeight="1" x14ac:dyDescent="0.3">
      <c r="A30" s="71"/>
      <c r="B30" s="71"/>
      <c r="C30" s="157" t="str">
        <f t="shared" si="0"/>
        <v/>
      </c>
      <c r="D30" s="158"/>
      <c r="E30" s="117"/>
      <c r="F30" s="117"/>
      <c r="G30" s="118" t="str">
        <f>IF($C30="","",IFERROR(VLOOKUP(CONCATENATE($A30,$B30),#REF!,2,FALSE),""))</f>
        <v/>
      </c>
      <c r="H30" s="118" t="str">
        <f>IF($C30="","",IFERROR(VLOOKUP(CONCATENATE($A30,$B30),#REF!,3,FALSE),""))</f>
        <v/>
      </c>
      <c r="I30" s="118" t="str">
        <f>IF($C30="","",IFERROR(VLOOKUP(CONCATENATE($A30,$B30),#REF!,4,FALSE),""))</f>
        <v/>
      </c>
      <c r="J30" s="119" t="str">
        <f>IF($C30="","",IFERROR(VLOOKUP(CONCATENATE($A30,$B30),#REF!,5,FALSE),""))</f>
        <v/>
      </c>
      <c r="K30" s="120" t="str">
        <f>IF($C30="","",IFERROR((($J30*$F30)*(1-#REF!)),""))</f>
        <v/>
      </c>
      <c r="L30" s="121"/>
      <c r="M30" s="122"/>
      <c r="N30" s="72" t="str">
        <f t="shared" si="1"/>
        <v/>
      </c>
      <c r="O30" s="72" t="str">
        <f t="shared" si="2"/>
        <v/>
      </c>
      <c r="P30" s="72" t="str">
        <f t="shared" si="3"/>
        <v/>
      </c>
      <c r="Q30" s="89"/>
      <c r="R30" s="102"/>
      <c r="S30" s="102"/>
      <c r="T30" s="89"/>
      <c r="U30" s="89"/>
      <c r="V30" s="89"/>
      <c r="W30" s="89"/>
      <c r="X30" s="89"/>
      <c r="Y30" s="89"/>
      <c r="Z30" s="89"/>
      <c r="AA30" s="91"/>
      <c r="AB30" s="91"/>
      <c r="AC30" s="91"/>
      <c r="AD30" s="89"/>
      <c r="AE30" s="89"/>
      <c r="AF30" s="89"/>
      <c r="AG30" s="89"/>
      <c r="AH30" s="89"/>
      <c r="AI30" s="89"/>
      <c r="AJ30" s="89"/>
      <c r="AK30" s="89"/>
      <c r="AL30" s="89"/>
      <c r="AM30" s="89"/>
      <c r="AN30" s="89"/>
      <c r="AO30" s="89"/>
      <c r="AP30" s="89"/>
      <c r="AQ30" s="89"/>
      <c r="AR30" s="89"/>
      <c r="AS30" s="89"/>
      <c r="AT30" s="89"/>
      <c r="AU30" s="89"/>
      <c r="AV30" s="89"/>
      <c r="AW30" s="89"/>
      <c r="AX30" s="89"/>
      <c r="AY30" s="89"/>
      <c r="AZ30" s="89"/>
      <c r="BA30" s="89"/>
      <c r="BB30" s="89"/>
      <c r="BC30" s="89"/>
      <c r="BD30" s="89"/>
      <c r="BE30" s="89"/>
      <c r="BF30" s="89"/>
      <c r="BG30" s="89"/>
      <c r="BH30" s="89"/>
      <c r="BI30" s="89"/>
      <c r="BJ30" s="89"/>
      <c r="BK30" s="89"/>
      <c r="BL30" s="89"/>
      <c r="BM30" s="89"/>
      <c r="BN30" s="89"/>
      <c r="BO30" s="89"/>
      <c r="BP30" s="89"/>
      <c r="BQ30" s="89"/>
      <c r="BR30" s="89"/>
      <c r="BS30" s="89"/>
      <c r="BT30" s="89"/>
      <c r="BU30" s="89"/>
      <c r="BV30" s="89"/>
      <c r="BW30" s="89"/>
      <c r="BX30" s="89"/>
      <c r="BY30" s="89"/>
      <c r="BZ30" s="89"/>
      <c r="CA30" s="89"/>
      <c r="CB30" s="89"/>
      <c r="CC30" s="89"/>
      <c r="CD30" s="89"/>
      <c r="CE30" s="89"/>
      <c r="CF30" s="89"/>
      <c r="CG30" s="89"/>
      <c r="CH30" s="89"/>
      <c r="CI30" s="89"/>
      <c r="CJ30" s="89"/>
      <c r="CK30" s="89"/>
      <c r="CL30" s="89"/>
      <c r="CM30" s="89"/>
      <c r="CN30" s="89"/>
      <c r="CO30" s="89"/>
      <c r="CP30" s="89"/>
      <c r="CQ30" s="89"/>
      <c r="CR30" s="89"/>
      <c r="CS30" s="89"/>
      <c r="CT30" s="89"/>
      <c r="CU30" s="89"/>
      <c r="CV30" s="89"/>
      <c r="CW30" s="89"/>
      <c r="CX30" s="89"/>
      <c r="CY30" s="89"/>
      <c r="CZ30" s="89"/>
      <c r="DA30" s="89"/>
      <c r="DB30" s="89"/>
      <c r="DC30" s="89"/>
      <c r="DD30" s="89"/>
      <c r="DE30" s="89"/>
      <c r="DF30" s="89"/>
      <c r="DG30" s="89"/>
    </row>
    <row r="31" spans="1:111" s="47" customFormat="1" ht="15" customHeight="1" x14ac:dyDescent="0.3">
      <c r="A31" s="71"/>
      <c r="B31" s="71"/>
      <c r="C31" s="157" t="str">
        <f t="shared" si="0"/>
        <v/>
      </c>
      <c r="D31" s="158"/>
      <c r="E31" s="117"/>
      <c r="F31" s="117"/>
      <c r="G31" s="118" t="str">
        <f>IF($C31="","",IFERROR(VLOOKUP(CONCATENATE($A31,$B31),#REF!,2,FALSE),""))</f>
        <v/>
      </c>
      <c r="H31" s="118" t="str">
        <f>IF($C31="","",IFERROR(VLOOKUP(CONCATENATE($A31,$B31),#REF!,3,FALSE),""))</f>
        <v/>
      </c>
      <c r="I31" s="118" t="str">
        <f>IF($C31="","",IFERROR(VLOOKUP(CONCATENATE($A31,$B31),#REF!,4,FALSE),""))</f>
        <v/>
      </c>
      <c r="J31" s="119" t="str">
        <f>IF($C31="","",IFERROR(VLOOKUP(CONCATENATE($A31,$B31),#REF!,5,FALSE),""))</f>
        <v/>
      </c>
      <c r="K31" s="120" t="str">
        <f>IF($C31="","",IFERROR((($J31*$F31)*(1-#REF!)),""))</f>
        <v/>
      </c>
      <c r="L31" s="121"/>
      <c r="M31" s="122"/>
      <c r="N31" s="72" t="str">
        <f t="shared" si="1"/>
        <v/>
      </c>
      <c r="O31" s="72" t="str">
        <f t="shared" si="2"/>
        <v/>
      </c>
      <c r="P31" s="72" t="str">
        <f t="shared" si="3"/>
        <v/>
      </c>
      <c r="Q31" s="89"/>
      <c r="R31" s="102"/>
      <c r="S31" s="102"/>
      <c r="T31" s="89"/>
      <c r="U31" s="89"/>
      <c r="V31" s="89"/>
      <c r="W31" s="89"/>
      <c r="X31" s="89"/>
      <c r="Y31" s="89"/>
      <c r="Z31" s="89"/>
      <c r="AA31" s="91"/>
      <c r="AB31" s="91"/>
      <c r="AC31" s="91"/>
      <c r="AD31" s="89"/>
      <c r="AE31" s="89"/>
      <c r="AF31" s="89"/>
      <c r="AG31" s="89"/>
      <c r="AH31" s="89"/>
      <c r="AI31" s="89"/>
      <c r="AJ31" s="89"/>
      <c r="AK31" s="89"/>
      <c r="AL31" s="89"/>
      <c r="AM31" s="89"/>
      <c r="AN31" s="89"/>
      <c r="AO31" s="89"/>
      <c r="AP31" s="89"/>
      <c r="AQ31" s="89"/>
      <c r="AR31" s="89"/>
      <c r="AS31" s="89"/>
      <c r="AT31" s="89"/>
      <c r="AU31" s="89"/>
      <c r="AV31" s="89"/>
      <c r="AW31" s="89"/>
      <c r="AX31" s="89"/>
      <c r="AY31" s="89"/>
      <c r="AZ31" s="89"/>
      <c r="BA31" s="89"/>
      <c r="BB31" s="89"/>
      <c r="BC31" s="89"/>
      <c r="BD31" s="89"/>
      <c r="BE31" s="89"/>
      <c r="BF31" s="89"/>
      <c r="BG31" s="89"/>
      <c r="BH31" s="89"/>
      <c r="BI31" s="89"/>
      <c r="BJ31" s="89"/>
      <c r="BK31" s="89"/>
      <c r="BL31" s="89"/>
      <c r="BM31" s="89"/>
      <c r="BN31" s="89"/>
      <c r="BO31" s="89"/>
      <c r="BP31" s="89"/>
      <c r="BQ31" s="89"/>
      <c r="BR31" s="89"/>
      <c r="BS31" s="89"/>
      <c r="BT31" s="89"/>
      <c r="BU31" s="89"/>
      <c r="BV31" s="89"/>
      <c r="BW31" s="89"/>
      <c r="BX31" s="89"/>
      <c r="BY31" s="89"/>
      <c r="BZ31" s="89"/>
      <c r="CA31" s="89"/>
      <c r="CB31" s="89"/>
      <c r="CC31" s="89"/>
      <c r="CD31" s="89"/>
      <c r="CE31" s="89"/>
      <c r="CF31" s="89"/>
      <c r="CG31" s="89"/>
      <c r="CH31" s="89"/>
      <c r="CI31" s="89"/>
      <c r="CJ31" s="89"/>
      <c r="CK31" s="89"/>
      <c r="CL31" s="89"/>
      <c r="CM31" s="89"/>
      <c r="CN31" s="89"/>
      <c r="CO31" s="89"/>
      <c r="CP31" s="89"/>
      <c r="CQ31" s="89"/>
      <c r="CR31" s="89"/>
      <c r="CS31" s="89"/>
      <c r="CT31" s="89"/>
      <c r="CU31" s="89"/>
      <c r="CV31" s="89"/>
      <c r="CW31" s="89"/>
      <c r="CX31" s="89"/>
      <c r="CY31" s="89"/>
      <c r="CZ31" s="89"/>
      <c r="DA31" s="89"/>
      <c r="DB31" s="89"/>
      <c r="DC31" s="89"/>
      <c r="DD31" s="89"/>
      <c r="DE31" s="89"/>
      <c r="DF31" s="89"/>
      <c r="DG31" s="89"/>
    </row>
    <row r="32" spans="1:111" s="47" customFormat="1" ht="15" customHeight="1" x14ac:dyDescent="0.3">
      <c r="A32" s="71"/>
      <c r="B32" s="71"/>
      <c r="C32" s="157" t="str">
        <f t="shared" si="0"/>
        <v/>
      </c>
      <c r="D32" s="158"/>
      <c r="E32" s="117"/>
      <c r="F32" s="117"/>
      <c r="G32" s="118" t="str">
        <f>IF($C32="","",IFERROR(VLOOKUP(CONCATENATE($A32,$B32),#REF!,2,FALSE),""))</f>
        <v/>
      </c>
      <c r="H32" s="118" t="str">
        <f>IF($C32="","",IFERROR(VLOOKUP(CONCATENATE($A32,$B32),#REF!,3,FALSE),""))</f>
        <v/>
      </c>
      <c r="I32" s="118" t="str">
        <f>IF($C32="","",IFERROR(VLOOKUP(CONCATENATE($A32,$B32),#REF!,4,FALSE),""))</f>
        <v/>
      </c>
      <c r="J32" s="119" t="str">
        <f>IF($C32="","",IFERROR(VLOOKUP(CONCATENATE($A32,$B32),#REF!,5,FALSE),""))</f>
        <v/>
      </c>
      <c r="K32" s="120" t="str">
        <f>IF($C32="","",IFERROR((($J32*$F32)*(1-#REF!)),""))</f>
        <v/>
      </c>
      <c r="L32" s="121"/>
      <c r="M32" s="122"/>
      <c r="N32" s="72" t="str">
        <f t="shared" si="1"/>
        <v/>
      </c>
      <c r="O32" s="72" t="str">
        <f t="shared" si="2"/>
        <v/>
      </c>
      <c r="P32" s="72" t="str">
        <f t="shared" si="3"/>
        <v/>
      </c>
      <c r="Q32" s="89"/>
      <c r="R32" s="102"/>
      <c r="S32" s="102"/>
      <c r="T32" s="89"/>
      <c r="U32" s="89"/>
      <c r="V32" s="89"/>
      <c r="W32" s="89"/>
      <c r="X32" s="89"/>
      <c r="Y32" s="89"/>
      <c r="Z32" s="89"/>
      <c r="AA32" s="91"/>
      <c r="AB32" s="91"/>
      <c r="AC32" s="91"/>
      <c r="AD32" s="89"/>
      <c r="AE32" s="89"/>
      <c r="AF32" s="89"/>
      <c r="AG32" s="89"/>
      <c r="AH32" s="89"/>
      <c r="AI32" s="89"/>
      <c r="AJ32" s="89"/>
      <c r="AK32" s="89"/>
      <c r="AL32" s="89"/>
      <c r="AM32" s="89"/>
      <c r="AN32" s="89"/>
      <c r="AO32" s="89"/>
      <c r="AP32" s="89"/>
      <c r="AQ32" s="89"/>
      <c r="AR32" s="89"/>
      <c r="AS32" s="89"/>
      <c r="AT32" s="89"/>
      <c r="AU32" s="89"/>
      <c r="AV32" s="89"/>
      <c r="AW32" s="89"/>
      <c r="AX32" s="89"/>
      <c r="AY32" s="89"/>
      <c r="AZ32" s="89"/>
      <c r="BA32" s="89"/>
      <c r="BB32" s="89"/>
      <c r="BC32" s="89"/>
      <c r="BD32" s="89"/>
      <c r="BE32" s="89"/>
      <c r="BF32" s="89"/>
      <c r="BG32" s="89"/>
      <c r="BH32" s="89"/>
      <c r="BI32" s="89"/>
      <c r="BJ32" s="89"/>
      <c r="BK32" s="89"/>
      <c r="BL32" s="89"/>
      <c r="BM32" s="89"/>
      <c r="BN32" s="89"/>
      <c r="BO32" s="89"/>
      <c r="BP32" s="89"/>
      <c r="BQ32" s="89"/>
      <c r="BR32" s="89"/>
      <c r="BS32" s="89"/>
      <c r="BT32" s="89"/>
      <c r="BU32" s="89"/>
      <c r="BV32" s="89"/>
      <c r="BW32" s="89"/>
      <c r="BX32" s="89"/>
      <c r="BY32" s="89"/>
      <c r="BZ32" s="89"/>
      <c r="CA32" s="89"/>
      <c r="CB32" s="89"/>
      <c r="CC32" s="89"/>
      <c r="CD32" s="89"/>
      <c r="CE32" s="89"/>
      <c r="CF32" s="89"/>
      <c r="CG32" s="89"/>
      <c r="CH32" s="89"/>
      <c r="CI32" s="89"/>
      <c r="CJ32" s="89"/>
      <c r="CK32" s="89"/>
      <c r="CL32" s="89"/>
      <c r="CM32" s="89"/>
      <c r="CN32" s="89"/>
      <c r="CO32" s="89"/>
      <c r="CP32" s="89"/>
      <c r="CQ32" s="89"/>
      <c r="CR32" s="89"/>
      <c r="CS32" s="89"/>
      <c r="CT32" s="89"/>
      <c r="CU32" s="89"/>
      <c r="CV32" s="89"/>
      <c r="CW32" s="89"/>
      <c r="CX32" s="89"/>
      <c r="CY32" s="89"/>
      <c r="CZ32" s="89"/>
      <c r="DA32" s="89"/>
      <c r="DB32" s="89"/>
      <c r="DC32" s="89"/>
      <c r="DD32" s="89"/>
      <c r="DE32" s="89"/>
      <c r="DF32" s="89"/>
      <c r="DG32" s="89"/>
    </row>
    <row r="33" spans="1:111" s="47" customFormat="1" ht="15" customHeight="1" x14ac:dyDescent="0.3">
      <c r="A33" s="71"/>
      <c r="B33" s="71"/>
      <c r="C33" s="157" t="str">
        <f t="shared" si="0"/>
        <v/>
      </c>
      <c r="D33" s="158"/>
      <c r="E33" s="117"/>
      <c r="F33" s="117"/>
      <c r="G33" s="118" t="str">
        <f>IF($C33="","",IFERROR(VLOOKUP(CONCATENATE($A33,$B33),#REF!,2,FALSE),""))</f>
        <v/>
      </c>
      <c r="H33" s="118" t="str">
        <f>IF($C33="","",IFERROR(VLOOKUP(CONCATENATE($A33,$B33),#REF!,3,FALSE),""))</f>
        <v/>
      </c>
      <c r="I33" s="118" t="str">
        <f>IF($C33="","",IFERROR(VLOOKUP(CONCATENATE($A33,$B33),#REF!,4,FALSE),""))</f>
        <v/>
      </c>
      <c r="J33" s="119" t="str">
        <f>IF($C33="","",IFERROR(VLOOKUP(CONCATENATE($A33,$B33),#REF!,5,FALSE),""))</f>
        <v/>
      </c>
      <c r="K33" s="120" t="str">
        <f>IF($C33="","",IFERROR((($J33*$F33)*(1-#REF!)),""))</f>
        <v/>
      </c>
      <c r="L33" s="121"/>
      <c r="M33" s="122"/>
      <c r="N33" s="72" t="str">
        <f t="shared" si="1"/>
        <v/>
      </c>
      <c r="O33" s="72" t="str">
        <f t="shared" si="2"/>
        <v/>
      </c>
      <c r="P33" s="72" t="str">
        <f t="shared" si="3"/>
        <v/>
      </c>
      <c r="Q33" s="89"/>
      <c r="R33" s="102"/>
      <c r="S33" s="102"/>
      <c r="T33" s="89"/>
      <c r="U33" s="89"/>
      <c r="V33" s="89"/>
      <c r="W33" s="89"/>
      <c r="X33" s="89"/>
      <c r="Y33" s="89"/>
      <c r="Z33" s="89"/>
      <c r="AA33" s="91"/>
      <c r="AB33" s="91"/>
      <c r="AC33" s="91"/>
      <c r="AD33" s="89"/>
      <c r="AE33" s="89"/>
      <c r="AF33" s="89"/>
      <c r="AG33" s="89"/>
      <c r="AH33" s="89"/>
      <c r="AI33" s="89"/>
      <c r="AJ33" s="89"/>
      <c r="AK33" s="89"/>
      <c r="AL33" s="89"/>
      <c r="AM33" s="89"/>
      <c r="AN33" s="89"/>
      <c r="AO33" s="89"/>
      <c r="AP33" s="89"/>
      <c r="AQ33" s="89"/>
      <c r="AR33" s="89"/>
      <c r="AS33" s="89"/>
      <c r="AT33" s="89"/>
      <c r="AU33" s="89"/>
      <c r="AV33" s="89"/>
      <c r="AW33" s="89"/>
      <c r="AX33" s="89"/>
      <c r="AY33" s="89"/>
      <c r="AZ33" s="89"/>
      <c r="BA33" s="89"/>
      <c r="BB33" s="89"/>
      <c r="BC33" s="89"/>
      <c r="BD33" s="89"/>
      <c r="BE33" s="89"/>
      <c r="BF33" s="89"/>
      <c r="BG33" s="89"/>
      <c r="BH33" s="89"/>
      <c r="BI33" s="89"/>
      <c r="BJ33" s="89"/>
      <c r="BK33" s="89"/>
      <c r="BL33" s="89"/>
      <c r="BM33" s="89"/>
      <c r="BN33" s="89"/>
      <c r="BO33" s="89"/>
      <c r="BP33" s="89"/>
      <c r="BQ33" s="89"/>
      <c r="BR33" s="89"/>
      <c r="BS33" s="89"/>
      <c r="BT33" s="89"/>
      <c r="BU33" s="89"/>
      <c r="BV33" s="89"/>
      <c r="BW33" s="89"/>
      <c r="BX33" s="89"/>
      <c r="BY33" s="89"/>
      <c r="BZ33" s="89"/>
      <c r="CA33" s="89"/>
      <c r="CB33" s="89"/>
      <c r="CC33" s="89"/>
      <c r="CD33" s="89"/>
      <c r="CE33" s="89"/>
      <c r="CF33" s="89"/>
      <c r="CG33" s="89"/>
      <c r="CH33" s="89"/>
      <c r="CI33" s="89"/>
      <c r="CJ33" s="89"/>
      <c r="CK33" s="89"/>
      <c r="CL33" s="89"/>
      <c r="CM33" s="89"/>
      <c r="CN33" s="89"/>
      <c r="CO33" s="89"/>
      <c r="CP33" s="89"/>
      <c r="CQ33" s="89"/>
      <c r="CR33" s="89"/>
      <c r="CS33" s="89"/>
      <c r="CT33" s="89"/>
      <c r="CU33" s="89"/>
      <c r="CV33" s="89"/>
      <c r="CW33" s="89"/>
      <c r="CX33" s="89"/>
      <c r="CY33" s="89"/>
      <c r="CZ33" s="89"/>
      <c r="DA33" s="89"/>
      <c r="DB33" s="89"/>
      <c r="DC33" s="89"/>
      <c r="DD33" s="89"/>
      <c r="DE33" s="89"/>
      <c r="DF33" s="89"/>
      <c r="DG33" s="89"/>
    </row>
    <row r="34" spans="1:111" s="47" customFormat="1" ht="15" customHeight="1" x14ac:dyDescent="0.3">
      <c r="A34" s="71"/>
      <c r="B34" s="71"/>
      <c r="C34" s="157" t="str">
        <f t="shared" si="0"/>
        <v/>
      </c>
      <c r="D34" s="158"/>
      <c r="E34" s="117"/>
      <c r="F34" s="117"/>
      <c r="G34" s="118" t="str">
        <f>IF($C34="","",IFERROR(VLOOKUP(CONCATENATE($A34,$B34),#REF!,2,FALSE),""))</f>
        <v/>
      </c>
      <c r="H34" s="118" t="str">
        <f>IF($C34="","",IFERROR(VLOOKUP(CONCATENATE($A34,$B34),#REF!,3,FALSE),""))</f>
        <v/>
      </c>
      <c r="I34" s="118" t="str">
        <f>IF($C34="","",IFERROR(VLOOKUP(CONCATENATE($A34,$B34),#REF!,4,FALSE),""))</f>
        <v/>
      </c>
      <c r="J34" s="119" t="str">
        <f>IF($C34="","",IFERROR(VLOOKUP(CONCATENATE($A34,$B34),#REF!,5,FALSE),""))</f>
        <v/>
      </c>
      <c r="K34" s="120" t="str">
        <f>IF($C34="","",IFERROR((($J34*$F34)*(1-#REF!)),""))</f>
        <v/>
      </c>
      <c r="L34" s="121"/>
      <c r="M34" s="122"/>
      <c r="N34" s="72" t="str">
        <f t="shared" si="1"/>
        <v/>
      </c>
      <c r="O34" s="72" t="str">
        <f t="shared" si="2"/>
        <v/>
      </c>
      <c r="P34" s="72" t="str">
        <f t="shared" si="3"/>
        <v/>
      </c>
      <c r="Q34" s="89"/>
      <c r="R34" s="102"/>
      <c r="S34" s="102"/>
      <c r="T34" s="89"/>
      <c r="U34" s="89"/>
      <c r="V34" s="89"/>
      <c r="W34" s="89"/>
      <c r="X34" s="89"/>
      <c r="Y34" s="89"/>
      <c r="Z34" s="89"/>
      <c r="AA34" s="91"/>
      <c r="AB34" s="91"/>
      <c r="AC34" s="91"/>
      <c r="AD34" s="89"/>
      <c r="AE34" s="89"/>
      <c r="AF34" s="89"/>
      <c r="AG34" s="89"/>
      <c r="AH34" s="89"/>
      <c r="AI34" s="89"/>
      <c r="AJ34" s="89"/>
      <c r="AK34" s="89"/>
      <c r="AL34" s="89"/>
      <c r="AM34" s="89"/>
      <c r="AN34" s="89"/>
      <c r="AO34" s="89"/>
      <c r="AP34" s="89"/>
      <c r="AQ34" s="89"/>
      <c r="AR34" s="89"/>
      <c r="AS34" s="89"/>
      <c r="AT34" s="89"/>
      <c r="AU34" s="89"/>
      <c r="AV34" s="89"/>
      <c r="AW34" s="89"/>
      <c r="AX34" s="89"/>
      <c r="AY34" s="89"/>
      <c r="AZ34" s="89"/>
      <c r="BA34" s="89"/>
      <c r="BB34" s="89"/>
      <c r="BC34" s="89"/>
      <c r="BD34" s="89"/>
      <c r="BE34" s="89"/>
      <c r="BF34" s="89"/>
      <c r="BG34" s="89"/>
      <c r="BH34" s="89"/>
      <c r="BI34" s="89"/>
      <c r="BJ34" s="89"/>
      <c r="BK34" s="89"/>
      <c r="BL34" s="89"/>
      <c r="BM34" s="89"/>
      <c r="BN34" s="89"/>
      <c r="BO34" s="89"/>
      <c r="BP34" s="89"/>
      <c r="BQ34" s="89"/>
      <c r="BR34" s="89"/>
      <c r="BS34" s="89"/>
      <c r="BT34" s="89"/>
      <c r="BU34" s="89"/>
      <c r="BV34" s="89"/>
      <c r="BW34" s="89"/>
      <c r="BX34" s="89"/>
      <c r="BY34" s="89"/>
      <c r="BZ34" s="89"/>
      <c r="CA34" s="89"/>
      <c r="CB34" s="89"/>
      <c r="CC34" s="89"/>
      <c r="CD34" s="89"/>
      <c r="CE34" s="89"/>
      <c r="CF34" s="89"/>
      <c r="CG34" s="89"/>
      <c r="CH34" s="89"/>
      <c r="CI34" s="89"/>
      <c r="CJ34" s="89"/>
      <c r="CK34" s="89"/>
      <c r="CL34" s="89"/>
      <c r="CM34" s="89"/>
      <c r="CN34" s="89"/>
      <c r="CO34" s="89"/>
      <c r="CP34" s="89"/>
      <c r="CQ34" s="89"/>
      <c r="CR34" s="89"/>
      <c r="CS34" s="89"/>
      <c r="CT34" s="89"/>
      <c r="CU34" s="89"/>
      <c r="CV34" s="89"/>
      <c r="CW34" s="89"/>
      <c r="CX34" s="89"/>
      <c r="CY34" s="89"/>
      <c r="CZ34" s="89"/>
      <c r="DA34" s="89"/>
      <c r="DB34" s="89"/>
      <c r="DC34" s="89"/>
      <c r="DD34" s="89"/>
      <c r="DE34" s="89"/>
      <c r="DF34" s="89"/>
      <c r="DG34" s="89"/>
    </row>
    <row r="35" spans="1:111" s="47" customFormat="1" ht="15" customHeight="1" x14ac:dyDescent="0.3">
      <c r="A35" s="71"/>
      <c r="B35" s="71"/>
      <c r="C35" s="157" t="str">
        <f t="shared" si="0"/>
        <v/>
      </c>
      <c r="D35" s="158"/>
      <c r="E35" s="117"/>
      <c r="F35" s="117"/>
      <c r="G35" s="118" t="str">
        <f>IF($C35="","",IFERROR(VLOOKUP(CONCATENATE($A35,$B35),#REF!,2,FALSE),""))</f>
        <v/>
      </c>
      <c r="H35" s="118" t="str">
        <f>IF($C35="","",IFERROR(VLOOKUP(CONCATENATE($A35,$B35),#REF!,3,FALSE),""))</f>
        <v/>
      </c>
      <c r="I35" s="118" t="str">
        <f>IF($C35="","",IFERROR(VLOOKUP(CONCATENATE($A35,$B35),#REF!,4,FALSE),""))</f>
        <v/>
      </c>
      <c r="J35" s="119" t="str">
        <f>IF($C35="","",IFERROR(VLOOKUP(CONCATENATE($A35,$B35),#REF!,5,FALSE),""))</f>
        <v/>
      </c>
      <c r="K35" s="120" t="str">
        <f>IF($C35="","",IFERROR((($J35*$F35)*(1-#REF!)),""))</f>
        <v/>
      </c>
      <c r="L35" s="121"/>
      <c r="M35" s="122"/>
      <c r="N35" s="72" t="str">
        <f t="shared" si="1"/>
        <v/>
      </c>
      <c r="O35" s="72" t="str">
        <f t="shared" si="2"/>
        <v/>
      </c>
      <c r="P35" s="72" t="str">
        <f t="shared" si="3"/>
        <v/>
      </c>
      <c r="Q35" s="89"/>
      <c r="R35" s="102"/>
      <c r="S35" s="102"/>
      <c r="T35" s="89"/>
      <c r="U35" s="89"/>
      <c r="V35" s="89"/>
      <c r="W35" s="89"/>
      <c r="X35" s="89"/>
      <c r="Y35" s="89"/>
      <c r="Z35" s="89"/>
      <c r="AA35" s="91"/>
      <c r="AB35" s="91"/>
      <c r="AC35" s="91"/>
      <c r="AD35" s="89"/>
      <c r="AE35" s="89"/>
      <c r="AF35" s="89"/>
      <c r="AG35" s="89"/>
      <c r="AH35" s="89"/>
      <c r="AI35" s="89"/>
      <c r="AJ35" s="89"/>
      <c r="AK35" s="89"/>
      <c r="AL35" s="89"/>
      <c r="AM35" s="89"/>
      <c r="AN35" s="89"/>
      <c r="AO35" s="89"/>
      <c r="AP35" s="89"/>
      <c r="AQ35" s="89"/>
      <c r="AR35" s="89"/>
      <c r="AS35" s="89"/>
      <c r="AT35" s="89"/>
      <c r="AU35" s="89"/>
      <c r="AV35" s="89"/>
      <c r="AW35" s="89"/>
      <c r="AX35" s="89"/>
      <c r="AY35" s="89"/>
      <c r="AZ35" s="89"/>
      <c r="BA35" s="89"/>
      <c r="BB35" s="89"/>
      <c r="BC35" s="89"/>
      <c r="BD35" s="89"/>
      <c r="BE35" s="89"/>
      <c r="BF35" s="89"/>
      <c r="BG35" s="89"/>
      <c r="BH35" s="89"/>
      <c r="BI35" s="89"/>
      <c r="BJ35" s="89"/>
      <c r="BK35" s="89"/>
      <c r="BL35" s="89"/>
      <c r="BM35" s="89"/>
      <c r="BN35" s="89"/>
      <c r="BO35" s="89"/>
      <c r="BP35" s="89"/>
      <c r="BQ35" s="89"/>
      <c r="BR35" s="89"/>
      <c r="BS35" s="89"/>
      <c r="BT35" s="89"/>
      <c r="BU35" s="89"/>
      <c r="BV35" s="89"/>
      <c r="BW35" s="89"/>
      <c r="BX35" s="89"/>
      <c r="BY35" s="89"/>
      <c r="BZ35" s="89"/>
      <c r="CA35" s="89"/>
      <c r="CB35" s="89"/>
      <c r="CC35" s="89"/>
      <c r="CD35" s="89"/>
      <c r="CE35" s="89"/>
      <c r="CF35" s="89"/>
      <c r="CG35" s="89"/>
      <c r="CH35" s="89"/>
      <c r="CI35" s="89"/>
      <c r="CJ35" s="89"/>
      <c r="CK35" s="89"/>
      <c r="CL35" s="89"/>
      <c r="CM35" s="89"/>
      <c r="CN35" s="89"/>
      <c r="CO35" s="89"/>
      <c r="CP35" s="89"/>
      <c r="CQ35" s="89"/>
      <c r="CR35" s="89"/>
      <c r="CS35" s="89"/>
      <c r="CT35" s="89"/>
      <c r="CU35" s="89"/>
      <c r="CV35" s="89"/>
      <c r="CW35" s="89"/>
      <c r="CX35" s="89"/>
      <c r="CY35" s="89"/>
      <c r="CZ35" s="89"/>
      <c r="DA35" s="89"/>
      <c r="DB35" s="89"/>
      <c r="DC35" s="89"/>
      <c r="DD35" s="89"/>
      <c r="DE35" s="89"/>
      <c r="DF35" s="89"/>
      <c r="DG35" s="89"/>
    </row>
    <row r="36" spans="1:111" s="47" customFormat="1" ht="15" customHeight="1" x14ac:dyDescent="0.3">
      <c r="A36" s="71"/>
      <c r="B36" s="71"/>
      <c r="C36" s="157" t="str">
        <f t="shared" si="0"/>
        <v/>
      </c>
      <c r="D36" s="158"/>
      <c r="E36" s="117"/>
      <c r="F36" s="117"/>
      <c r="G36" s="118" t="str">
        <f>IF($C36="","",IFERROR(VLOOKUP(CONCATENATE($A36,$B36),#REF!,2,FALSE),""))</f>
        <v/>
      </c>
      <c r="H36" s="118" t="str">
        <f>IF($C36="","",IFERROR(VLOOKUP(CONCATENATE($A36,$B36),#REF!,3,FALSE),""))</f>
        <v/>
      </c>
      <c r="I36" s="118" t="str">
        <f>IF($C36="","",IFERROR(VLOOKUP(CONCATENATE($A36,$B36),#REF!,4,FALSE),""))</f>
        <v/>
      </c>
      <c r="J36" s="119" t="str">
        <f>IF($C36="","",IFERROR(VLOOKUP(CONCATENATE($A36,$B36),#REF!,5,FALSE),""))</f>
        <v/>
      </c>
      <c r="K36" s="120" t="str">
        <f>IF($C36="","",IFERROR((($J36*$F36)*(1-#REF!)),""))</f>
        <v/>
      </c>
      <c r="L36" s="121"/>
      <c r="M36" s="122"/>
      <c r="N36" s="72" t="str">
        <f t="shared" si="1"/>
        <v/>
      </c>
      <c r="O36" s="72" t="str">
        <f t="shared" si="2"/>
        <v/>
      </c>
      <c r="P36" s="72" t="str">
        <f t="shared" si="3"/>
        <v/>
      </c>
      <c r="Q36" s="89"/>
      <c r="R36" s="102"/>
      <c r="S36" s="102"/>
      <c r="T36" s="89"/>
      <c r="U36" s="89"/>
      <c r="V36" s="89"/>
      <c r="W36" s="89"/>
      <c r="X36" s="89"/>
      <c r="Y36" s="89"/>
      <c r="Z36" s="89"/>
      <c r="AA36" s="91"/>
      <c r="AB36" s="91"/>
      <c r="AC36" s="91"/>
      <c r="AD36" s="89"/>
      <c r="AE36" s="89"/>
      <c r="AF36" s="89"/>
      <c r="AG36" s="89"/>
      <c r="AH36" s="89"/>
      <c r="AI36" s="89"/>
      <c r="AJ36" s="89"/>
      <c r="AK36" s="89"/>
      <c r="AL36" s="89"/>
      <c r="AM36" s="89"/>
      <c r="AN36" s="89"/>
      <c r="AO36" s="89"/>
      <c r="AP36" s="89"/>
      <c r="AQ36" s="89"/>
      <c r="AR36" s="89"/>
      <c r="AS36" s="89"/>
      <c r="AT36" s="89"/>
      <c r="AU36" s="89"/>
      <c r="AV36" s="89"/>
      <c r="AW36" s="89"/>
      <c r="AX36" s="89"/>
      <c r="AY36" s="89"/>
      <c r="AZ36" s="89"/>
      <c r="BA36" s="89"/>
      <c r="BB36" s="89"/>
      <c r="BC36" s="89"/>
      <c r="BD36" s="89"/>
      <c r="BE36" s="89"/>
      <c r="BF36" s="89"/>
      <c r="BG36" s="89"/>
      <c r="BH36" s="89"/>
      <c r="BI36" s="89"/>
      <c r="BJ36" s="89"/>
      <c r="BK36" s="89"/>
      <c r="BL36" s="89"/>
      <c r="BM36" s="89"/>
      <c r="BN36" s="89"/>
      <c r="BO36" s="89"/>
      <c r="BP36" s="89"/>
      <c r="BQ36" s="89"/>
      <c r="BR36" s="89"/>
      <c r="BS36" s="89"/>
      <c r="BT36" s="89"/>
      <c r="BU36" s="89"/>
      <c r="BV36" s="89"/>
      <c r="BW36" s="89"/>
      <c r="BX36" s="89"/>
      <c r="BY36" s="89"/>
      <c r="BZ36" s="89"/>
      <c r="CA36" s="89"/>
      <c r="CB36" s="89"/>
      <c r="CC36" s="89"/>
      <c r="CD36" s="89"/>
      <c r="CE36" s="89"/>
      <c r="CF36" s="89"/>
      <c r="CG36" s="89"/>
      <c r="CH36" s="89"/>
      <c r="CI36" s="89"/>
      <c r="CJ36" s="89"/>
      <c r="CK36" s="89"/>
      <c r="CL36" s="89"/>
      <c r="CM36" s="89"/>
      <c r="CN36" s="89"/>
      <c r="CO36" s="89"/>
      <c r="CP36" s="89"/>
      <c r="CQ36" s="89"/>
      <c r="CR36" s="89"/>
      <c r="CS36" s="89"/>
      <c r="CT36" s="89"/>
      <c r="CU36" s="89"/>
      <c r="CV36" s="89"/>
      <c r="CW36" s="89"/>
      <c r="CX36" s="89"/>
      <c r="CY36" s="89"/>
      <c r="CZ36" s="89"/>
      <c r="DA36" s="89"/>
      <c r="DB36" s="89"/>
      <c r="DC36" s="89"/>
      <c r="DD36" s="89"/>
      <c r="DE36" s="89"/>
      <c r="DF36" s="89"/>
      <c r="DG36" s="89"/>
    </row>
    <row r="37" spans="1:111" s="47" customFormat="1" ht="15" customHeight="1" x14ac:dyDescent="0.3">
      <c r="A37" s="71"/>
      <c r="B37" s="71"/>
      <c r="C37" s="157" t="str">
        <f t="shared" si="0"/>
        <v/>
      </c>
      <c r="D37" s="158"/>
      <c r="E37" s="117"/>
      <c r="F37" s="117"/>
      <c r="G37" s="118" t="str">
        <f>IF($C37="","",IFERROR(VLOOKUP(CONCATENATE($A37,$B37),#REF!,2,FALSE),""))</f>
        <v/>
      </c>
      <c r="H37" s="118" t="str">
        <f>IF($C37="","",IFERROR(VLOOKUP(CONCATENATE($A37,$B37),#REF!,3,FALSE),""))</f>
        <v/>
      </c>
      <c r="I37" s="118" t="str">
        <f>IF($C37="","",IFERROR(VLOOKUP(CONCATENATE($A37,$B37),#REF!,4,FALSE),""))</f>
        <v/>
      </c>
      <c r="J37" s="119" t="str">
        <f>IF($C37="","",IFERROR(VLOOKUP(CONCATENATE($A37,$B37),#REF!,5,FALSE),""))</f>
        <v/>
      </c>
      <c r="K37" s="120" t="str">
        <f>IF($C37="","",IFERROR((($J37*$F37)*(1-#REF!)),""))</f>
        <v/>
      </c>
      <c r="L37" s="121"/>
      <c r="M37" s="122"/>
      <c r="N37" s="72" t="str">
        <f t="shared" si="1"/>
        <v/>
      </c>
      <c r="O37" s="72" t="str">
        <f t="shared" si="2"/>
        <v/>
      </c>
      <c r="P37" s="72" t="str">
        <f t="shared" si="3"/>
        <v/>
      </c>
      <c r="Q37" s="89"/>
      <c r="R37" s="102"/>
      <c r="S37" s="102"/>
      <c r="T37" s="89"/>
      <c r="U37" s="89"/>
      <c r="V37" s="89"/>
      <c r="W37" s="89"/>
      <c r="X37" s="89"/>
      <c r="Y37" s="89"/>
      <c r="Z37" s="89"/>
      <c r="AA37" s="91"/>
      <c r="AB37" s="91"/>
      <c r="AC37" s="91"/>
      <c r="AD37" s="89"/>
      <c r="AE37" s="89"/>
      <c r="AF37" s="89"/>
      <c r="AG37" s="89"/>
      <c r="AH37" s="89"/>
      <c r="AI37" s="89"/>
      <c r="AJ37" s="89"/>
      <c r="AK37" s="89"/>
      <c r="AL37" s="89"/>
      <c r="AM37" s="89"/>
      <c r="AN37" s="89"/>
      <c r="AO37" s="89"/>
      <c r="AP37" s="89"/>
      <c r="AQ37" s="89"/>
      <c r="AR37" s="89"/>
      <c r="AS37" s="89"/>
      <c r="AT37" s="89"/>
      <c r="AU37" s="89"/>
      <c r="AV37" s="89"/>
      <c r="AW37" s="89"/>
      <c r="AX37" s="89"/>
      <c r="AY37" s="89"/>
      <c r="AZ37" s="89"/>
      <c r="BA37" s="89"/>
      <c r="BB37" s="89"/>
      <c r="BC37" s="89"/>
      <c r="BD37" s="89"/>
      <c r="BE37" s="89"/>
      <c r="BF37" s="89"/>
      <c r="BG37" s="89"/>
      <c r="BH37" s="89"/>
      <c r="BI37" s="89"/>
      <c r="BJ37" s="89"/>
      <c r="BK37" s="89"/>
      <c r="BL37" s="89"/>
      <c r="BM37" s="89"/>
      <c r="BN37" s="89"/>
      <c r="BO37" s="89"/>
      <c r="BP37" s="89"/>
      <c r="BQ37" s="89"/>
      <c r="BR37" s="89"/>
      <c r="BS37" s="89"/>
      <c r="BT37" s="89"/>
      <c r="BU37" s="89"/>
      <c r="BV37" s="89"/>
      <c r="BW37" s="89"/>
      <c r="BX37" s="89"/>
      <c r="BY37" s="89"/>
      <c r="BZ37" s="89"/>
      <c r="CA37" s="89"/>
      <c r="CB37" s="89"/>
      <c r="CC37" s="89"/>
      <c r="CD37" s="89"/>
      <c r="CE37" s="89"/>
      <c r="CF37" s="89"/>
      <c r="CG37" s="89"/>
      <c r="CH37" s="89"/>
      <c r="CI37" s="89"/>
      <c r="CJ37" s="89"/>
      <c r="CK37" s="89"/>
      <c r="CL37" s="89"/>
      <c r="CM37" s="89"/>
      <c r="CN37" s="89"/>
      <c r="CO37" s="89"/>
      <c r="CP37" s="89"/>
      <c r="CQ37" s="89"/>
      <c r="CR37" s="89"/>
      <c r="CS37" s="89"/>
      <c r="CT37" s="89"/>
      <c r="CU37" s="89"/>
      <c r="CV37" s="89"/>
      <c r="CW37" s="89"/>
      <c r="CX37" s="89"/>
      <c r="CY37" s="89"/>
      <c r="CZ37" s="89"/>
      <c r="DA37" s="89"/>
      <c r="DB37" s="89"/>
      <c r="DC37" s="89"/>
      <c r="DD37" s="89"/>
      <c r="DE37" s="89"/>
      <c r="DF37" s="89"/>
      <c r="DG37" s="89"/>
    </row>
    <row r="38" spans="1:111" s="47" customFormat="1" ht="15" customHeight="1" x14ac:dyDescent="0.3">
      <c r="A38" s="71"/>
      <c r="B38" s="71"/>
      <c r="C38" s="157" t="str">
        <f t="shared" si="0"/>
        <v/>
      </c>
      <c r="D38" s="158"/>
      <c r="E38" s="117"/>
      <c r="F38" s="117"/>
      <c r="G38" s="118" t="str">
        <f>IF($C38="","",IFERROR(VLOOKUP(CONCATENATE($A38,$B38),#REF!,2,FALSE),""))</f>
        <v/>
      </c>
      <c r="H38" s="118" t="str">
        <f>IF($C38="","",IFERROR(VLOOKUP(CONCATENATE($A38,$B38),#REF!,3,FALSE),""))</f>
        <v/>
      </c>
      <c r="I38" s="118" t="str">
        <f>IF($C38="","",IFERROR(VLOOKUP(CONCATENATE($A38,$B38),#REF!,4,FALSE),""))</f>
        <v/>
      </c>
      <c r="J38" s="119" t="str">
        <f>IF($C38="","",IFERROR(VLOOKUP(CONCATENATE($A38,$B38),#REF!,5,FALSE),""))</f>
        <v/>
      </c>
      <c r="K38" s="120" t="str">
        <f>IF($C38="","",IFERROR((($J38*$F38)*(1-#REF!)),""))</f>
        <v/>
      </c>
      <c r="L38" s="121"/>
      <c r="M38" s="122"/>
      <c r="N38" s="72" t="str">
        <f t="shared" si="1"/>
        <v/>
      </c>
      <c r="O38" s="72" t="str">
        <f t="shared" si="2"/>
        <v/>
      </c>
      <c r="P38" s="72" t="str">
        <f t="shared" si="3"/>
        <v/>
      </c>
      <c r="Q38" s="89"/>
      <c r="R38" s="102"/>
      <c r="S38" s="102"/>
      <c r="T38" s="89"/>
      <c r="U38" s="89"/>
      <c r="V38" s="89"/>
      <c r="W38" s="89"/>
      <c r="X38" s="89"/>
      <c r="Y38" s="89"/>
      <c r="Z38" s="89"/>
      <c r="AA38" s="91"/>
      <c r="AB38" s="91"/>
      <c r="AC38" s="91"/>
      <c r="AD38" s="89"/>
      <c r="AE38" s="89"/>
      <c r="AF38" s="89"/>
      <c r="AG38" s="89"/>
      <c r="AH38" s="89"/>
      <c r="AI38" s="89"/>
      <c r="AJ38" s="89"/>
      <c r="AK38" s="89"/>
      <c r="AL38" s="89"/>
      <c r="AM38" s="89"/>
      <c r="AN38" s="89"/>
      <c r="AO38" s="89"/>
      <c r="AP38" s="89"/>
      <c r="AQ38" s="89"/>
      <c r="AR38" s="89"/>
      <c r="AS38" s="89"/>
      <c r="AT38" s="89"/>
      <c r="AU38" s="89"/>
      <c r="AV38" s="89"/>
      <c r="AW38" s="89"/>
      <c r="AX38" s="89"/>
      <c r="AY38" s="89"/>
      <c r="AZ38" s="89"/>
      <c r="BA38" s="89"/>
      <c r="BB38" s="89"/>
      <c r="BC38" s="89"/>
      <c r="BD38" s="89"/>
      <c r="BE38" s="89"/>
      <c r="BF38" s="89"/>
      <c r="BG38" s="89"/>
      <c r="BH38" s="89"/>
      <c r="BI38" s="89"/>
      <c r="BJ38" s="89"/>
      <c r="BK38" s="89"/>
      <c r="BL38" s="89"/>
      <c r="BM38" s="89"/>
      <c r="BN38" s="89"/>
      <c r="BO38" s="89"/>
      <c r="BP38" s="89"/>
      <c r="BQ38" s="89"/>
      <c r="BR38" s="89"/>
      <c r="BS38" s="89"/>
      <c r="BT38" s="89"/>
      <c r="BU38" s="89"/>
      <c r="BV38" s="89"/>
      <c r="BW38" s="89"/>
      <c r="BX38" s="89"/>
      <c r="BY38" s="89"/>
      <c r="BZ38" s="89"/>
      <c r="CA38" s="89"/>
      <c r="CB38" s="89"/>
      <c r="CC38" s="89"/>
      <c r="CD38" s="89"/>
      <c r="CE38" s="89"/>
      <c r="CF38" s="89"/>
      <c r="CG38" s="89"/>
      <c r="CH38" s="89"/>
      <c r="CI38" s="89"/>
      <c r="CJ38" s="89"/>
      <c r="CK38" s="89"/>
      <c r="CL38" s="89"/>
      <c r="CM38" s="89"/>
      <c r="CN38" s="89"/>
      <c r="CO38" s="89"/>
      <c r="CP38" s="89"/>
      <c r="CQ38" s="89"/>
      <c r="CR38" s="89"/>
      <c r="CS38" s="89"/>
      <c r="CT38" s="89"/>
      <c r="CU38" s="89"/>
      <c r="CV38" s="89"/>
      <c r="CW38" s="89"/>
      <c r="CX38" s="89"/>
      <c r="CY38" s="89"/>
      <c r="CZ38" s="89"/>
      <c r="DA38" s="89"/>
      <c r="DB38" s="89"/>
      <c r="DC38" s="89"/>
      <c r="DD38" s="89"/>
      <c r="DE38" s="89"/>
      <c r="DF38" s="89"/>
      <c r="DG38" s="89"/>
    </row>
    <row r="39" spans="1:111" s="47" customFormat="1" ht="15" customHeight="1" x14ac:dyDescent="0.3">
      <c r="A39" s="71"/>
      <c r="B39" s="71"/>
      <c r="C39" s="157" t="str">
        <f t="shared" si="0"/>
        <v/>
      </c>
      <c r="D39" s="158"/>
      <c r="E39" s="117"/>
      <c r="F39" s="117"/>
      <c r="G39" s="118" t="str">
        <f>IF($C39="","",IFERROR(VLOOKUP(CONCATENATE($A39,$B39),#REF!,2,FALSE),""))</f>
        <v/>
      </c>
      <c r="H39" s="118" t="str">
        <f>IF($C39="","",IFERROR(VLOOKUP(CONCATENATE($A39,$B39),#REF!,3,FALSE),""))</f>
        <v/>
      </c>
      <c r="I39" s="118" t="str">
        <f>IF($C39="","",IFERROR(VLOOKUP(CONCATENATE($A39,$B39),#REF!,4,FALSE),""))</f>
        <v/>
      </c>
      <c r="J39" s="119" t="str">
        <f>IF($C39="","",IFERROR(VLOOKUP(CONCATENATE($A39,$B39),#REF!,5,FALSE),""))</f>
        <v/>
      </c>
      <c r="K39" s="120" t="str">
        <f>IF($C39="","",IFERROR((($J39*$F39)*(1-#REF!)),""))</f>
        <v/>
      </c>
      <c r="L39" s="121"/>
      <c r="M39" s="122"/>
      <c r="N39" s="72" t="str">
        <f t="shared" si="1"/>
        <v/>
      </c>
      <c r="O39" s="72" t="str">
        <f t="shared" si="2"/>
        <v/>
      </c>
      <c r="P39" s="72" t="str">
        <f t="shared" si="3"/>
        <v/>
      </c>
      <c r="Q39" s="89"/>
      <c r="R39" s="102"/>
      <c r="S39" s="102"/>
      <c r="T39" s="89"/>
      <c r="U39" s="89"/>
      <c r="V39" s="89"/>
      <c r="W39" s="89"/>
      <c r="X39" s="89"/>
      <c r="Y39" s="89"/>
      <c r="Z39" s="89"/>
      <c r="AA39" s="91"/>
      <c r="AB39" s="91"/>
      <c r="AC39" s="91"/>
      <c r="AD39" s="89"/>
      <c r="AE39" s="89"/>
      <c r="AF39" s="89"/>
      <c r="AG39" s="89"/>
      <c r="AH39" s="89"/>
      <c r="AI39" s="89"/>
      <c r="AJ39" s="89"/>
      <c r="AK39" s="89"/>
      <c r="AL39" s="89"/>
      <c r="AM39" s="89"/>
      <c r="AN39" s="89"/>
      <c r="AO39" s="89"/>
      <c r="AP39" s="89"/>
      <c r="AQ39" s="89"/>
      <c r="AR39" s="89"/>
      <c r="AS39" s="89"/>
      <c r="AT39" s="89"/>
      <c r="AU39" s="89"/>
      <c r="AV39" s="89"/>
      <c r="AW39" s="89"/>
      <c r="AX39" s="89"/>
      <c r="AY39" s="89"/>
      <c r="AZ39" s="89"/>
      <c r="BA39" s="89"/>
      <c r="BB39" s="89"/>
      <c r="BC39" s="89"/>
      <c r="BD39" s="89"/>
      <c r="BE39" s="89"/>
      <c r="BF39" s="89"/>
      <c r="BG39" s="89"/>
      <c r="BH39" s="89"/>
      <c r="BI39" s="89"/>
      <c r="BJ39" s="89"/>
      <c r="BK39" s="89"/>
      <c r="BL39" s="89"/>
      <c r="BM39" s="89"/>
      <c r="BN39" s="89"/>
      <c r="BO39" s="89"/>
      <c r="BP39" s="89"/>
      <c r="BQ39" s="89"/>
      <c r="BR39" s="89"/>
      <c r="BS39" s="89"/>
      <c r="BT39" s="89"/>
      <c r="BU39" s="89"/>
      <c r="BV39" s="89"/>
      <c r="BW39" s="89"/>
      <c r="BX39" s="89"/>
      <c r="BY39" s="89"/>
      <c r="BZ39" s="89"/>
      <c r="CA39" s="89"/>
      <c r="CB39" s="89"/>
      <c r="CC39" s="89"/>
      <c r="CD39" s="89"/>
      <c r="CE39" s="89"/>
      <c r="CF39" s="89"/>
      <c r="CG39" s="89"/>
      <c r="CH39" s="89"/>
      <c r="CI39" s="89"/>
      <c r="CJ39" s="89"/>
      <c r="CK39" s="89"/>
      <c r="CL39" s="89"/>
      <c r="CM39" s="89"/>
      <c r="CN39" s="89"/>
      <c r="CO39" s="89"/>
      <c r="CP39" s="89"/>
      <c r="CQ39" s="89"/>
      <c r="CR39" s="89"/>
      <c r="CS39" s="89"/>
      <c r="CT39" s="89"/>
      <c r="CU39" s="89"/>
      <c r="CV39" s="89"/>
      <c r="CW39" s="89"/>
      <c r="CX39" s="89"/>
      <c r="CY39" s="89"/>
      <c r="CZ39" s="89"/>
      <c r="DA39" s="89"/>
      <c r="DB39" s="89"/>
      <c r="DC39" s="89"/>
      <c r="DD39" s="89"/>
      <c r="DE39" s="89"/>
      <c r="DF39" s="89"/>
      <c r="DG39" s="89"/>
    </row>
    <row r="40" spans="1:111" s="47" customFormat="1" ht="15" customHeight="1" x14ac:dyDescent="0.3">
      <c r="A40" s="71"/>
      <c r="B40" s="71"/>
      <c r="C40" s="157" t="str">
        <f t="shared" si="0"/>
        <v/>
      </c>
      <c r="D40" s="158"/>
      <c r="E40" s="117"/>
      <c r="F40" s="117"/>
      <c r="G40" s="118" t="str">
        <f>IF($C40="","",IFERROR(VLOOKUP(CONCATENATE($A40,$B40),#REF!,2,FALSE),""))</f>
        <v/>
      </c>
      <c r="H40" s="118" t="str">
        <f>IF($C40="","",IFERROR(VLOOKUP(CONCATENATE($A40,$B40),#REF!,3,FALSE),""))</f>
        <v/>
      </c>
      <c r="I40" s="118" t="str">
        <f>IF($C40="","",IFERROR(VLOOKUP(CONCATENATE($A40,$B40),#REF!,4,FALSE),""))</f>
        <v/>
      </c>
      <c r="J40" s="119" t="str">
        <f>IF($C40="","",IFERROR(VLOOKUP(CONCATENATE($A40,$B40),#REF!,5,FALSE),""))</f>
        <v/>
      </c>
      <c r="K40" s="120" t="str">
        <f>IF($C40="","",IFERROR((($J40*$F40)*(1-#REF!)),""))</f>
        <v/>
      </c>
      <c r="L40" s="121"/>
      <c r="M40" s="122"/>
      <c r="N40" s="72" t="str">
        <f t="shared" si="1"/>
        <v/>
      </c>
      <c r="O40" s="72" t="str">
        <f t="shared" si="2"/>
        <v/>
      </c>
      <c r="P40" s="72" t="str">
        <f t="shared" si="3"/>
        <v/>
      </c>
      <c r="Q40" s="89"/>
      <c r="R40" s="102"/>
      <c r="S40" s="102"/>
      <c r="T40" s="89"/>
      <c r="U40" s="89"/>
      <c r="V40" s="89"/>
      <c r="W40" s="89"/>
      <c r="X40" s="89"/>
      <c r="Y40" s="89"/>
      <c r="Z40" s="89"/>
      <c r="AA40" s="91"/>
      <c r="AB40" s="91"/>
      <c r="AC40" s="91"/>
      <c r="AD40" s="89"/>
      <c r="AE40" s="89"/>
      <c r="AF40" s="89"/>
      <c r="AG40" s="89"/>
      <c r="AH40" s="89"/>
      <c r="AI40" s="89"/>
      <c r="AJ40" s="89"/>
      <c r="AK40" s="89"/>
      <c r="AL40" s="89"/>
      <c r="AM40" s="89"/>
      <c r="AN40" s="89"/>
      <c r="AO40" s="89"/>
      <c r="AP40" s="89"/>
      <c r="AQ40" s="89"/>
      <c r="AR40" s="89"/>
      <c r="AS40" s="89"/>
      <c r="AT40" s="89"/>
      <c r="AU40" s="89"/>
      <c r="AV40" s="89"/>
      <c r="AW40" s="89"/>
      <c r="AX40" s="89"/>
      <c r="AY40" s="89"/>
      <c r="AZ40" s="89"/>
      <c r="BA40" s="89"/>
      <c r="BB40" s="89"/>
      <c r="BC40" s="89"/>
      <c r="BD40" s="89"/>
      <c r="BE40" s="89"/>
      <c r="BF40" s="89"/>
      <c r="BG40" s="89"/>
      <c r="BH40" s="89"/>
      <c r="BI40" s="89"/>
      <c r="BJ40" s="89"/>
      <c r="BK40" s="89"/>
      <c r="BL40" s="89"/>
      <c r="BM40" s="89"/>
      <c r="BN40" s="89"/>
      <c r="BO40" s="89"/>
      <c r="BP40" s="89"/>
      <c r="BQ40" s="89"/>
      <c r="BR40" s="89"/>
      <c r="BS40" s="89"/>
      <c r="BT40" s="89"/>
      <c r="BU40" s="89"/>
      <c r="BV40" s="89"/>
      <c r="BW40" s="89"/>
      <c r="BX40" s="89"/>
      <c r="BY40" s="89"/>
      <c r="BZ40" s="89"/>
      <c r="CA40" s="89"/>
      <c r="CB40" s="89"/>
      <c r="CC40" s="89"/>
      <c r="CD40" s="89"/>
      <c r="CE40" s="89"/>
      <c r="CF40" s="89"/>
      <c r="CG40" s="89"/>
      <c r="CH40" s="89"/>
      <c r="CI40" s="89"/>
      <c r="CJ40" s="89"/>
      <c r="CK40" s="89"/>
      <c r="CL40" s="89"/>
      <c r="CM40" s="89"/>
      <c r="CN40" s="89"/>
      <c r="CO40" s="89"/>
      <c r="CP40" s="89"/>
      <c r="CQ40" s="89"/>
      <c r="CR40" s="89"/>
      <c r="CS40" s="89"/>
      <c r="CT40" s="89"/>
      <c r="CU40" s="89"/>
      <c r="CV40" s="89"/>
      <c r="CW40" s="89"/>
      <c r="CX40" s="89"/>
      <c r="CY40" s="89"/>
      <c r="CZ40" s="89"/>
      <c r="DA40" s="89"/>
      <c r="DB40" s="89"/>
      <c r="DC40" s="89"/>
      <c r="DD40" s="89"/>
      <c r="DE40" s="89"/>
      <c r="DF40" s="89"/>
      <c r="DG40" s="89"/>
    </row>
    <row r="41" spans="1:111" s="47" customFormat="1" ht="15" customHeight="1" x14ac:dyDescent="0.3">
      <c r="A41" s="71"/>
      <c r="B41" s="71"/>
      <c r="C41" s="157" t="str">
        <f t="shared" si="0"/>
        <v/>
      </c>
      <c r="D41" s="158"/>
      <c r="E41" s="117"/>
      <c r="F41" s="117"/>
      <c r="G41" s="118" t="str">
        <f>IF($C41="","",IFERROR(VLOOKUP(CONCATENATE($A41,$B41),#REF!,2,FALSE),""))</f>
        <v/>
      </c>
      <c r="H41" s="118" t="str">
        <f>IF($C41="","",IFERROR(VLOOKUP(CONCATENATE($A41,$B41),#REF!,3,FALSE),""))</f>
        <v/>
      </c>
      <c r="I41" s="118" t="str">
        <f>IF($C41="","",IFERROR(VLOOKUP(CONCATENATE($A41,$B41),#REF!,4,FALSE),""))</f>
        <v/>
      </c>
      <c r="J41" s="119" t="str">
        <f>IF($C41="","",IFERROR(VLOOKUP(CONCATENATE($A41,$B41),#REF!,5,FALSE),""))</f>
        <v/>
      </c>
      <c r="K41" s="120" t="str">
        <f>IF($C41="","",IFERROR((($J41*$F41)*(1-#REF!)),""))</f>
        <v/>
      </c>
      <c r="L41" s="121"/>
      <c r="M41" s="122"/>
      <c r="N41" s="72" t="str">
        <f t="shared" si="1"/>
        <v/>
      </c>
      <c r="O41" s="72" t="str">
        <f t="shared" si="2"/>
        <v/>
      </c>
      <c r="P41" s="72" t="str">
        <f t="shared" si="3"/>
        <v/>
      </c>
      <c r="Q41" s="89"/>
      <c r="R41" s="102"/>
      <c r="S41" s="102"/>
      <c r="T41" s="89"/>
      <c r="U41" s="89"/>
      <c r="V41" s="89"/>
      <c r="W41" s="89"/>
      <c r="X41" s="89"/>
      <c r="Y41" s="89"/>
      <c r="Z41" s="89"/>
      <c r="AA41" s="91"/>
      <c r="AB41" s="91"/>
      <c r="AC41" s="91"/>
      <c r="AD41" s="89"/>
      <c r="AE41" s="89"/>
      <c r="AF41" s="89"/>
      <c r="AG41" s="89"/>
      <c r="AH41" s="89"/>
      <c r="AI41" s="89"/>
      <c r="AJ41" s="89"/>
      <c r="AK41" s="89"/>
      <c r="AL41" s="89"/>
      <c r="AM41" s="89"/>
      <c r="AN41" s="89"/>
      <c r="AO41" s="89"/>
      <c r="AP41" s="89"/>
      <c r="AQ41" s="89"/>
      <c r="AR41" s="89"/>
      <c r="AS41" s="89"/>
      <c r="AT41" s="89"/>
      <c r="AU41" s="89"/>
      <c r="AV41" s="89"/>
      <c r="AW41" s="89"/>
      <c r="AX41" s="89"/>
      <c r="AY41" s="89"/>
      <c r="AZ41" s="89"/>
      <c r="BA41" s="89"/>
      <c r="BB41" s="89"/>
      <c r="BC41" s="89"/>
      <c r="BD41" s="89"/>
      <c r="BE41" s="89"/>
      <c r="BF41" s="89"/>
      <c r="BG41" s="89"/>
      <c r="BH41" s="89"/>
      <c r="BI41" s="89"/>
      <c r="BJ41" s="89"/>
      <c r="BK41" s="89"/>
      <c r="BL41" s="89"/>
      <c r="BM41" s="89"/>
      <c r="BN41" s="89"/>
      <c r="BO41" s="89"/>
      <c r="BP41" s="89"/>
      <c r="BQ41" s="89"/>
      <c r="BR41" s="89"/>
      <c r="BS41" s="89"/>
      <c r="BT41" s="89"/>
      <c r="BU41" s="89"/>
      <c r="BV41" s="89"/>
      <c r="BW41" s="89"/>
      <c r="BX41" s="89"/>
      <c r="BY41" s="89"/>
      <c r="BZ41" s="89"/>
      <c r="CA41" s="89"/>
      <c r="CB41" s="89"/>
      <c r="CC41" s="89"/>
      <c r="CD41" s="89"/>
      <c r="CE41" s="89"/>
      <c r="CF41" s="89"/>
      <c r="CG41" s="89"/>
      <c r="CH41" s="89"/>
      <c r="CI41" s="89"/>
      <c r="CJ41" s="89"/>
      <c r="CK41" s="89"/>
      <c r="CL41" s="89"/>
      <c r="CM41" s="89"/>
      <c r="CN41" s="89"/>
      <c r="CO41" s="89"/>
      <c r="CP41" s="89"/>
      <c r="CQ41" s="89"/>
      <c r="CR41" s="89"/>
      <c r="CS41" s="89"/>
      <c r="CT41" s="89"/>
      <c r="CU41" s="89"/>
      <c r="CV41" s="89"/>
      <c r="CW41" s="89"/>
      <c r="CX41" s="89"/>
      <c r="CY41" s="89"/>
      <c r="CZ41" s="89"/>
      <c r="DA41" s="89"/>
      <c r="DB41" s="89"/>
      <c r="DC41" s="89"/>
      <c r="DD41" s="89"/>
      <c r="DE41" s="89"/>
      <c r="DF41" s="89"/>
      <c r="DG41" s="89"/>
    </row>
    <row r="42" spans="1:111" s="47" customFormat="1" ht="15" customHeight="1" x14ac:dyDescent="0.3">
      <c r="A42" s="71"/>
      <c r="B42" s="71"/>
      <c r="C42" s="157" t="str">
        <f t="shared" si="0"/>
        <v/>
      </c>
      <c r="D42" s="158"/>
      <c r="E42" s="117"/>
      <c r="F42" s="117"/>
      <c r="G42" s="118" t="str">
        <f>IF($C42="","",IFERROR(VLOOKUP(CONCATENATE($A42,$B42),#REF!,2,FALSE),""))</f>
        <v/>
      </c>
      <c r="H42" s="118" t="str">
        <f>IF($C42="","",IFERROR(VLOOKUP(CONCATENATE($A42,$B42),#REF!,3,FALSE),""))</f>
        <v/>
      </c>
      <c r="I42" s="118" t="str">
        <f>IF($C42="","",IFERROR(VLOOKUP(CONCATENATE($A42,$B42),#REF!,4,FALSE),""))</f>
        <v/>
      </c>
      <c r="J42" s="119" t="str">
        <f>IF($C42="","",IFERROR(VLOOKUP(CONCATENATE($A42,$B42),#REF!,5,FALSE),""))</f>
        <v/>
      </c>
      <c r="K42" s="120" t="str">
        <f>IF($C42="","",IFERROR((($J42*$F42)*(1-#REF!)),""))</f>
        <v/>
      </c>
      <c r="L42" s="121"/>
      <c r="M42" s="122"/>
      <c r="N42" s="72" t="str">
        <f t="shared" si="1"/>
        <v/>
      </c>
      <c r="O42" s="72" t="str">
        <f t="shared" si="2"/>
        <v/>
      </c>
      <c r="P42" s="72" t="str">
        <f t="shared" si="3"/>
        <v/>
      </c>
      <c r="Q42" s="89"/>
      <c r="R42" s="102"/>
      <c r="S42" s="102"/>
      <c r="T42" s="89"/>
      <c r="U42" s="89"/>
      <c r="V42" s="89"/>
      <c r="W42" s="89"/>
      <c r="X42" s="89"/>
      <c r="Y42" s="89"/>
      <c r="Z42" s="89"/>
      <c r="AA42" s="91"/>
      <c r="AB42" s="91"/>
      <c r="AC42" s="91"/>
      <c r="AD42" s="89"/>
      <c r="AE42" s="89"/>
      <c r="AF42" s="89"/>
      <c r="AG42" s="89"/>
      <c r="AH42" s="89"/>
      <c r="AI42" s="89"/>
      <c r="AJ42" s="89"/>
      <c r="AK42" s="89"/>
      <c r="AL42" s="89"/>
      <c r="AM42" s="89"/>
      <c r="AN42" s="89"/>
      <c r="AO42" s="89"/>
      <c r="AP42" s="89"/>
      <c r="AQ42" s="89"/>
      <c r="AR42" s="89"/>
      <c r="AS42" s="89"/>
      <c r="AT42" s="89"/>
      <c r="AU42" s="89"/>
      <c r="AV42" s="89"/>
      <c r="AW42" s="89"/>
      <c r="AX42" s="89"/>
      <c r="AY42" s="89"/>
      <c r="AZ42" s="89"/>
      <c r="BA42" s="89"/>
      <c r="BB42" s="89"/>
      <c r="BC42" s="89"/>
      <c r="BD42" s="89"/>
      <c r="BE42" s="89"/>
      <c r="BF42" s="89"/>
      <c r="BG42" s="89"/>
      <c r="BH42" s="89"/>
      <c r="BI42" s="89"/>
      <c r="BJ42" s="89"/>
      <c r="BK42" s="89"/>
      <c r="BL42" s="89"/>
      <c r="BM42" s="89"/>
      <c r="BN42" s="89"/>
      <c r="BO42" s="89"/>
      <c r="BP42" s="89"/>
      <c r="BQ42" s="89"/>
      <c r="BR42" s="89"/>
      <c r="BS42" s="89"/>
      <c r="BT42" s="89"/>
      <c r="BU42" s="89"/>
      <c r="BV42" s="89"/>
      <c r="BW42" s="89"/>
      <c r="BX42" s="89"/>
      <c r="BY42" s="89"/>
      <c r="BZ42" s="89"/>
      <c r="CA42" s="89"/>
      <c r="CB42" s="89"/>
      <c r="CC42" s="89"/>
      <c r="CD42" s="89"/>
      <c r="CE42" s="89"/>
      <c r="CF42" s="89"/>
      <c r="CG42" s="89"/>
      <c r="CH42" s="89"/>
      <c r="CI42" s="89"/>
      <c r="CJ42" s="89"/>
      <c r="CK42" s="89"/>
      <c r="CL42" s="89"/>
      <c r="CM42" s="89"/>
      <c r="CN42" s="89"/>
      <c r="CO42" s="89"/>
      <c r="CP42" s="89"/>
      <c r="CQ42" s="89"/>
      <c r="CR42" s="89"/>
      <c r="CS42" s="89"/>
      <c r="CT42" s="89"/>
      <c r="CU42" s="89"/>
      <c r="CV42" s="89"/>
      <c r="CW42" s="89"/>
      <c r="CX42" s="89"/>
      <c r="CY42" s="89"/>
      <c r="CZ42" s="89"/>
      <c r="DA42" s="89"/>
      <c r="DB42" s="89"/>
      <c r="DC42" s="89"/>
      <c r="DD42" s="89"/>
      <c r="DE42" s="89"/>
      <c r="DF42" s="89"/>
      <c r="DG42" s="89"/>
    </row>
    <row r="43" spans="1:111" s="47" customFormat="1" ht="15" customHeight="1" thickBot="1" x14ac:dyDescent="0.35">
      <c r="A43" s="71"/>
      <c r="B43" s="71"/>
      <c r="C43" s="163" t="str">
        <f t="shared" si="0"/>
        <v/>
      </c>
      <c r="D43" s="164"/>
      <c r="E43" s="123"/>
      <c r="F43" s="123"/>
      <c r="G43" s="124" t="str">
        <f>IF($C43="","",IFERROR(VLOOKUP(CONCATENATE($A43,$B43),#REF!,2,FALSE),""))</f>
        <v/>
      </c>
      <c r="H43" s="124" t="str">
        <f>IF($C43="","",IFERROR(VLOOKUP(CONCATENATE($A43,$B43),#REF!,3,FALSE),""))</f>
        <v/>
      </c>
      <c r="I43" s="124" t="str">
        <f>IF($C43="","",IFERROR(VLOOKUP(CONCATENATE($A43,$B43),#REF!,4,FALSE),""))</f>
        <v/>
      </c>
      <c r="J43" s="125" t="str">
        <f>IF($C43="","",IFERROR(VLOOKUP(CONCATENATE($A43,$B43),#REF!,5,FALSE),""))</f>
        <v/>
      </c>
      <c r="K43" s="126" t="str">
        <f>IF($C43="","",IFERROR((($J43*$F43)*(1-#REF!)),""))</f>
        <v/>
      </c>
      <c r="L43" s="127"/>
      <c r="M43" s="128"/>
      <c r="N43" s="72" t="str">
        <f t="shared" si="1"/>
        <v/>
      </c>
      <c r="O43" s="72" t="str">
        <f t="shared" si="2"/>
        <v/>
      </c>
      <c r="P43" s="72" t="str">
        <f t="shared" si="3"/>
        <v/>
      </c>
      <c r="Q43" s="89"/>
      <c r="R43" s="102"/>
      <c r="S43" s="102"/>
      <c r="T43" s="89"/>
      <c r="U43" s="89"/>
      <c r="V43" s="89"/>
      <c r="W43" s="89"/>
      <c r="X43" s="89"/>
      <c r="Y43" s="89"/>
      <c r="Z43" s="89"/>
      <c r="AA43" s="91"/>
      <c r="AB43" s="91"/>
      <c r="AC43" s="91"/>
      <c r="AD43" s="89"/>
      <c r="AE43" s="89"/>
      <c r="AF43" s="89"/>
      <c r="AG43" s="89"/>
      <c r="AH43" s="89"/>
      <c r="AI43" s="89"/>
      <c r="AJ43" s="89"/>
      <c r="AK43" s="89"/>
      <c r="AL43" s="89"/>
      <c r="AM43" s="89"/>
      <c r="AN43" s="89"/>
      <c r="AO43" s="89"/>
      <c r="AP43" s="89"/>
      <c r="AQ43" s="89"/>
      <c r="AR43" s="89"/>
      <c r="AS43" s="89"/>
      <c r="AT43" s="89"/>
      <c r="AU43" s="89"/>
      <c r="AV43" s="89"/>
      <c r="AW43" s="89"/>
      <c r="AX43" s="89"/>
      <c r="AY43" s="89"/>
      <c r="AZ43" s="89"/>
      <c r="BA43" s="89"/>
      <c r="BB43" s="89"/>
      <c r="BC43" s="89"/>
      <c r="BD43" s="89"/>
      <c r="BE43" s="89"/>
      <c r="BF43" s="89"/>
      <c r="BG43" s="89"/>
      <c r="BH43" s="89"/>
      <c r="BI43" s="89"/>
      <c r="BJ43" s="89"/>
      <c r="BK43" s="89"/>
      <c r="BL43" s="89"/>
      <c r="BM43" s="89"/>
      <c r="BN43" s="89"/>
      <c r="BO43" s="89"/>
      <c r="BP43" s="89"/>
      <c r="BQ43" s="89"/>
      <c r="BR43" s="89"/>
      <c r="BS43" s="89"/>
      <c r="BT43" s="89"/>
      <c r="BU43" s="89"/>
      <c r="BV43" s="89"/>
      <c r="BW43" s="89"/>
      <c r="BX43" s="89"/>
      <c r="BY43" s="89"/>
      <c r="BZ43" s="89"/>
      <c r="CA43" s="89"/>
      <c r="CB43" s="89"/>
      <c r="CC43" s="89"/>
      <c r="CD43" s="89"/>
      <c r="CE43" s="89"/>
      <c r="CF43" s="89"/>
      <c r="CG43" s="89"/>
      <c r="CH43" s="89"/>
      <c r="CI43" s="89"/>
      <c r="CJ43" s="89"/>
      <c r="CK43" s="89"/>
      <c r="CL43" s="89"/>
      <c r="CM43" s="89"/>
      <c r="CN43" s="89"/>
      <c r="CO43" s="89"/>
      <c r="CP43" s="89"/>
      <c r="CQ43" s="89"/>
      <c r="CR43" s="89"/>
      <c r="CS43" s="89"/>
      <c r="CT43" s="89"/>
      <c r="CU43" s="89"/>
      <c r="CV43" s="89"/>
      <c r="CW43" s="89"/>
      <c r="CX43" s="89"/>
      <c r="CY43" s="89"/>
      <c r="CZ43" s="89"/>
      <c r="DA43" s="89"/>
      <c r="DB43" s="89"/>
      <c r="DC43" s="89"/>
      <c r="DD43" s="89"/>
      <c r="DE43" s="89"/>
      <c r="DF43" s="89"/>
      <c r="DG43" s="89"/>
    </row>
    <row r="44" spans="1:111" ht="15.75" customHeight="1" thickBot="1" x14ac:dyDescent="0.35">
      <c r="C44" s="51"/>
      <c r="D44" s="51"/>
      <c r="E44" s="51"/>
      <c r="F44" s="51"/>
      <c r="G44" s="52"/>
      <c r="H44" s="52"/>
      <c r="I44" s="52"/>
      <c r="J44" s="52"/>
      <c r="K44" s="73"/>
      <c r="L44" s="52"/>
      <c r="M44" s="53"/>
    </row>
    <row r="45" spans="1:111" ht="18" customHeight="1" thickBot="1" x14ac:dyDescent="0.35">
      <c r="C45" s="17"/>
      <c r="D45" s="74" t="s">
        <v>66</v>
      </c>
      <c r="E45" s="54"/>
      <c r="F45" s="18"/>
      <c r="G45" s="11"/>
      <c r="H45" s="55"/>
      <c r="I45" s="6" t="s">
        <v>13</v>
      </c>
      <c r="J45" s="75">
        <f>L53*0.3</f>
        <v>0</v>
      </c>
      <c r="K45" s="7" t="s">
        <v>14</v>
      </c>
      <c r="L45" s="56"/>
      <c r="M45" s="57"/>
    </row>
    <row r="46" spans="1:111" ht="18" customHeight="1" thickBot="1" x14ac:dyDescent="0.35">
      <c r="C46" s="43"/>
      <c r="D46" s="43"/>
      <c r="E46" s="43"/>
      <c r="F46" s="43"/>
      <c r="G46" s="43"/>
      <c r="H46" s="58"/>
      <c r="I46" s="8" t="s">
        <v>15</v>
      </c>
      <c r="J46" s="75">
        <f>L53/4</f>
        <v>0</v>
      </c>
      <c r="K46" s="76"/>
      <c r="L46" s="9"/>
      <c r="M46" s="20"/>
    </row>
    <row r="47" spans="1:111" ht="18" customHeight="1" thickBot="1" x14ac:dyDescent="0.35">
      <c r="C47" s="43"/>
      <c r="D47" s="43"/>
      <c r="E47" s="43"/>
      <c r="F47" s="43"/>
      <c r="G47" s="43"/>
      <c r="H47" s="58"/>
      <c r="I47" s="10"/>
      <c r="J47" s="77"/>
      <c r="K47" s="76"/>
      <c r="L47" s="9"/>
      <c r="M47" s="20"/>
    </row>
    <row r="48" spans="1:111" ht="18" customHeight="1" thickBot="1" x14ac:dyDescent="0.35">
      <c r="C48" s="43"/>
      <c r="D48" s="43"/>
      <c r="E48" s="19"/>
      <c r="F48" s="43"/>
      <c r="G48" s="43"/>
      <c r="H48" s="58"/>
      <c r="J48" s="78"/>
      <c r="K48" s="76"/>
      <c r="L48" s="9"/>
      <c r="M48" s="20"/>
    </row>
    <row r="49" spans="1:14" ht="15" thickBot="1" x14ac:dyDescent="0.35">
      <c r="C49" s="43"/>
      <c r="D49" s="43"/>
      <c r="E49" s="43"/>
      <c r="F49" s="43"/>
      <c r="G49" s="43"/>
      <c r="H49" s="59"/>
      <c r="I49" s="60"/>
      <c r="K49" s="6" t="s">
        <v>16</v>
      </c>
      <c r="L49" s="165">
        <f>SUM(K19:K43)</f>
        <v>0</v>
      </c>
      <c r="M49" s="166"/>
    </row>
    <row r="50" spans="1:14" ht="15" thickBot="1" x14ac:dyDescent="0.35">
      <c r="C50" s="43"/>
      <c r="D50" s="43"/>
      <c r="E50" s="43"/>
      <c r="F50" s="43"/>
      <c r="G50" s="43"/>
      <c r="H50" s="59"/>
      <c r="I50" s="60"/>
      <c r="J50" s="79"/>
      <c r="K50" s="6" t="s">
        <v>17</v>
      </c>
      <c r="L50" s="167">
        <f>SUM($O$19:$O$43)</f>
        <v>0</v>
      </c>
      <c r="M50" s="168"/>
      <c r="N50" s="50"/>
    </row>
    <row r="51" spans="1:14" ht="19.5" customHeight="1" thickBot="1" x14ac:dyDescent="0.35">
      <c r="C51" s="43"/>
      <c r="D51" s="169"/>
      <c r="E51" s="170"/>
      <c r="F51" s="171"/>
      <c r="G51" s="80"/>
      <c r="H51" s="59"/>
      <c r="I51" s="60"/>
      <c r="J51" s="81"/>
      <c r="K51" s="6" t="s">
        <v>18</v>
      </c>
      <c r="L51" s="167">
        <f>SUM($N$19:$N$43)</f>
        <v>0</v>
      </c>
      <c r="M51" s="168"/>
    </row>
    <row r="52" spans="1:14" ht="6" customHeight="1" thickBot="1" x14ac:dyDescent="0.35">
      <c r="C52" s="43"/>
      <c r="D52" s="172"/>
      <c r="E52" s="173"/>
      <c r="F52" s="174"/>
      <c r="G52" s="80"/>
      <c r="H52" s="12"/>
      <c r="I52" s="60"/>
      <c r="K52" s="53"/>
      <c r="L52" s="13"/>
      <c r="M52" s="14"/>
    </row>
    <row r="53" spans="1:14" ht="21.75" customHeight="1" thickBot="1" x14ac:dyDescent="0.35">
      <c r="C53" s="43"/>
      <c r="D53" s="175"/>
      <c r="E53" s="176"/>
      <c r="F53" s="177"/>
      <c r="G53" s="80"/>
      <c r="H53" s="15"/>
      <c r="I53" s="61"/>
      <c r="J53" s="82"/>
      <c r="K53" s="83" t="s">
        <v>19</v>
      </c>
      <c r="L53" s="178">
        <f>L49+L50+L51</f>
        <v>0</v>
      </c>
      <c r="M53" s="179"/>
    </row>
    <row r="54" spans="1:14" x14ac:dyDescent="0.3">
      <c r="A54" s="84"/>
      <c r="B54" s="84"/>
    </row>
    <row r="55" spans="1:14" x14ac:dyDescent="0.3">
      <c r="A55" s="84"/>
      <c r="B55" s="84"/>
    </row>
    <row r="56" spans="1:14" x14ac:dyDescent="0.3">
      <c r="A56" s="84"/>
      <c r="B56" s="84"/>
    </row>
    <row r="57" spans="1:14" x14ac:dyDescent="0.3">
      <c r="A57" s="84"/>
      <c r="B57" s="84"/>
    </row>
    <row r="58" spans="1:14" x14ac:dyDescent="0.3">
      <c r="A58" s="84"/>
      <c r="B58" s="84"/>
    </row>
    <row r="59" spans="1:14" x14ac:dyDescent="0.3">
      <c r="A59" s="30"/>
      <c r="B59" s="84"/>
    </row>
    <row r="60" spans="1:14" x14ac:dyDescent="0.3">
      <c r="A60" s="30"/>
      <c r="B60" s="84"/>
    </row>
    <row r="61" spans="1:14" x14ac:dyDescent="0.3">
      <c r="A61" s="30"/>
      <c r="B61" s="84"/>
    </row>
    <row r="62" spans="1:14" x14ac:dyDescent="0.3">
      <c r="A62" s="85"/>
      <c r="B62" s="84"/>
    </row>
    <row r="63" spans="1:14" x14ac:dyDescent="0.3">
      <c r="A63" s="84"/>
      <c r="B63" s="84"/>
    </row>
    <row r="64" spans="1:14" x14ac:dyDescent="0.3">
      <c r="A64" s="84"/>
      <c r="B64" s="84"/>
    </row>
    <row r="65" spans="1:2" x14ac:dyDescent="0.3">
      <c r="A65" s="84"/>
      <c r="B65" s="84"/>
    </row>
    <row r="66" spans="1:2" x14ac:dyDescent="0.3">
      <c r="A66" s="84"/>
      <c r="B66" s="84"/>
    </row>
    <row r="67" spans="1:2" x14ac:dyDescent="0.3">
      <c r="A67" s="84"/>
      <c r="B67" s="84"/>
    </row>
    <row r="68" spans="1:2" x14ac:dyDescent="0.3">
      <c r="A68" s="84"/>
      <c r="B68" s="84"/>
    </row>
    <row r="69" spans="1:2" x14ac:dyDescent="0.3">
      <c r="A69" s="84"/>
      <c r="B69" s="84"/>
    </row>
    <row r="70" spans="1:2" x14ac:dyDescent="0.3">
      <c r="A70" s="85"/>
      <c r="B70" s="84"/>
    </row>
    <row r="71" spans="1:2" x14ac:dyDescent="0.3">
      <c r="A71" s="84"/>
      <c r="B71" s="84"/>
    </row>
    <row r="72" spans="1:2" x14ac:dyDescent="0.3">
      <c r="A72" s="84"/>
      <c r="B72" s="84"/>
    </row>
    <row r="73" spans="1:2" x14ac:dyDescent="0.3">
      <c r="A73" s="84"/>
      <c r="B73" s="84"/>
    </row>
    <row r="74" spans="1:2" x14ac:dyDescent="0.3">
      <c r="A74" s="84"/>
      <c r="B74" s="84"/>
    </row>
    <row r="75" spans="1:2" x14ac:dyDescent="0.3">
      <c r="A75" s="84"/>
      <c r="B75" s="84"/>
    </row>
    <row r="76" spans="1:2" x14ac:dyDescent="0.3">
      <c r="A76" s="84"/>
      <c r="B76" s="84"/>
    </row>
    <row r="77" spans="1:2" x14ac:dyDescent="0.3">
      <c r="A77" s="84"/>
      <c r="B77" s="84"/>
    </row>
    <row r="78" spans="1:2" x14ac:dyDescent="0.3">
      <c r="A78" s="84"/>
      <c r="B78" s="84"/>
    </row>
  </sheetData>
  <mergeCells count="44">
    <mergeCell ref="C33:D33"/>
    <mergeCell ref="C39:D39"/>
    <mergeCell ref="C40:D40"/>
    <mergeCell ref="C41:D41"/>
    <mergeCell ref="C34:D34"/>
    <mergeCell ref="C35:D35"/>
    <mergeCell ref="C36:D36"/>
    <mergeCell ref="C37:D37"/>
    <mergeCell ref="C38:D38"/>
    <mergeCell ref="C43:D43"/>
    <mergeCell ref="L49:M49"/>
    <mergeCell ref="L50:M50"/>
    <mergeCell ref="D51:F53"/>
    <mergeCell ref="L51:M51"/>
    <mergeCell ref="L53:M53"/>
    <mergeCell ref="C42:D42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31:D31"/>
    <mergeCell ref="C32:D32"/>
    <mergeCell ref="C14:D14"/>
    <mergeCell ref="E14:M14"/>
    <mergeCell ref="C15:D15"/>
    <mergeCell ref="E15:M15"/>
    <mergeCell ref="C16:D16"/>
    <mergeCell ref="E16:H16"/>
    <mergeCell ref="I16:M16"/>
    <mergeCell ref="D9:E9"/>
    <mergeCell ref="D11:E11"/>
    <mergeCell ref="C13:D13"/>
    <mergeCell ref="E13:M13"/>
    <mergeCell ref="G11:I11"/>
    <mergeCell ref="G9:I9"/>
  </mergeCells>
  <conditionalFormatting sqref="L19:M43">
    <cfRule type="expression" dxfId="41" priority="4">
      <formula>IF($C19&lt;&gt;"",L19="")</formula>
    </cfRule>
  </conditionalFormatting>
  <conditionalFormatting sqref="F19:F43">
    <cfRule type="expression" dxfId="40" priority="1">
      <formula>IF(C19&lt;&gt;"",F19="")</formula>
    </cfRule>
  </conditionalFormatting>
  <dataValidations count="7">
    <dataValidation type="list" allowBlank="1" showInputMessage="1" showErrorMessage="1" sqref="D11:E11" xr:uid="{00000000-0002-0000-0000-000000000000}">
      <formula1>LVendeur</formula1>
    </dataValidation>
    <dataValidation type="list" allowBlank="1" showInputMessage="1" showErrorMessage="1" sqref="B19:B43" xr:uid="{00000000-0002-0000-0000-000001000000}">
      <formula1>LNum</formula1>
    </dataValidation>
    <dataValidation type="list" allowBlank="1" showInputMessage="1" showErrorMessage="1" sqref="A19:A43" xr:uid="{00000000-0002-0000-0000-000002000000}">
      <formula1>LFabrication</formula1>
    </dataValidation>
    <dataValidation type="list" allowBlank="1" showInputMessage="1" showErrorMessage="1" sqref="L19:L43" xr:uid="{00000000-0002-0000-0000-000003000000}">
      <formula1>LTVA</formula1>
    </dataValidation>
    <dataValidation type="list" allowBlank="1" showInputMessage="1" showErrorMessage="1" sqref="M19:M43" xr:uid="{00000000-0002-0000-0000-000004000000}">
      <formula1>LOMR</formula1>
    </dataValidation>
    <dataValidation type="list" allowBlank="1" showInputMessage="1" showErrorMessage="1" sqref="E16:H16" xr:uid="{2EFF2E07-AB8C-4596-B10F-2CBEAAFC9972}">
      <formula1>LChantier</formula1>
    </dataValidation>
    <dataValidation type="list" allowBlank="1" showInputMessage="1" showErrorMessage="1" sqref="E13:M13" xr:uid="{E3E7AC7D-4D54-4937-8963-AC6318B23B03}">
      <formula1>LClient</formula1>
    </dataValidation>
  </dataValidations>
  <printOptions horizontalCentered="1"/>
  <pageMargins left="0.11811023622047245" right="0.11811023622047245" top="0" bottom="0" header="0.31496062992125984" footer="0.31496062992125984"/>
  <pageSetup paperSize="9" scale="94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S12"/>
  <sheetViews>
    <sheetView showGridLines="0" workbookViewId="0">
      <selection activeCell="B3" sqref="B3"/>
    </sheetView>
  </sheetViews>
  <sheetFormatPr baseColWidth="10" defaultRowHeight="14.4" x14ac:dyDescent="0.3"/>
  <cols>
    <col min="1" max="1" width="2.77734375" customWidth="1"/>
    <col min="2" max="2" width="9.77734375" customWidth="1"/>
    <col min="3" max="3" width="11.77734375" customWidth="1"/>
    <col min="4" max="5" width="20.77734375" customWidth="1"/>
    <col min="6" max="6" width="12.77734375" customWidth="1"/>
    <col min="7" max="7" width="15.77734375" customWidth="1"/>
    <col min="8" max="8" width="5.77734375" customWidth="1"/>
    <col min="9" max="9" width="6.77734375" customWidth="1"/>
    <col min="10" max="12" width="5.77734375" customWidth="1"/>
    <col min="13" max="14" width="11.77734375" customWidth="1"/>
    <col min="15" max="16" width="6.77734375" customWidth="1"/>
    <col min="17" max="17" width="11.77734375" customWidth="1"/>
    <col min="18" max="18" width="2.77734375" customWidth="1"/>
    <col min="19" max="19" width="10.5546875" bestFit="1" customWidth="1"/>
    <col min="20" max="21" width="4.109375" bestFit="1" customWidth="1"/>
    <col min="22" max="22" width="4.33203125" bestFit="1" customWidth="1"/>
    <col min="23" max="23" width="2.21875" bestFit="1" customWidth="1"/>
    <col min="24" max="24" width="1.88671875" bestFit="1" customWidth="1"/>
    <col min="25" max="25" width="2" bestFit="1" customWidth="1"/>
    <col min="26" max="26" width="6" bestFit="1" customWidth="1"/>
    <col min="27" max="27" width="5.6640625" bestFit="1" customWidth="1"/>
    <col min="28" max="28" width="4.21875" bestFit="1" customWidth="1"/>
    <col min="29" max="29" width="5.109375" bestFit="1" customWidth="1"/>
  </cols>
  <sheetData>
    <row r="2" spans="2:19" x14ac:dyDescent="0.3">
      <c r="B2" s="23" t="s">
        <v>33</v>
      </c>
      <c r="C2" s="23" t="s">
        <v>40</v>
      </c>
      <c r="D2" s="111" t="s">
        <v>34</v>
      </c>
      <c r="E2" s="111" t="s">
        <v>35</v>
      </c>
      <c r="F2" s="23" t="s">
        <v>37</v>
      </c>
      <c r="G2" s="24" t="s">
        <v>4</v>
      </c>
      <c r="H2" s="24" t="s">
        <v>5</v>
      </c>
      <c r="I2" s="24" t="s">
        <v>8</v>
      </c>
      <c r="J2" s="24" t="s">
        <v>7</v>
      </c>
      <c r="K2" s="24" t="s">
        <v>6</v>
      </c>
      <c r="L2" s="24" t="s">
        <v>20</v>
      </c>
      <c r="M2" s="24" t="s">
        <v>9</v>
      </c>
      <c r="N2" s="24" t="s">
        <v>10</v>
      </c>
      <c r="O2" s="24" t="s">
        <v>12</v>
      </c>
      <c r="P2" s="24" t="s">
        <v>24</v>
      </c>
      <c r="Q2" s="23" t="s">
        <v>36</v>
      </c>
    </row>
    <row r="3" spans="2:19" x14ac:dyDescent="0.3">
      <c r="B3" s="24"/>
      <c r="C3" s="87"/>
      <c r="D3" s="94"/>
      <c r="E3" s="94"/>
      <c r="F3" s="95"/>
      <c r="G3" s="112"/>
      <c r="H3" s="109"/>
      <c r="I3" s="107"/>
      <c r="J3" s="109"/>
      <c r="K3" s="109"/>
      <c r="L3" s="109"/>
      <c r="M3" s="108"/>
      <c r="N3" s="108"/>
      <c r="O3" s="110"/>
      <c r="P3" s="110"/>
      <c r="Q3" s="108"/>
    </row>
    <row r="12" spans="2:19" x14ac:dyDescent="0.3">
      <c r="S12" s="22"/>
    </row>
  </sheetData>
  <phoneticPr fontId="20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00"/>
  <dimension ref="A2:AJ27"/>
  <sheetViews>
    <sheetView showGridLines="0" zoomScale="98" zoomScaleNormal="98" workbookViewId="0">
      <selection activeCell="B3" sqref="B3"/>
    </sheetView>
  </sheetViews>
  <sheetFormatPr baseColWidth="10" defaultRowHeight="14.4" x14ac:dyDescent="0.3"/>
  <cols>
    <col min="1" max="1" width="2.77734375" customWidth="1"/>
    <col min="2" max="2" width="7.88671875" bestFit="1" customWidth="1"/>
    <col min="3" max="3" width="2.77734375" customWidth="1"/>
    <col min="4" max="5" width="16.5546875" customWidth="1"/>
    <col min="6" max="6" width="13.6640625" bestFit="1" customWidth="1"/>
    <col min="7" max="7" width="2.77734375" customWidth="1"/>
    <col min="8" max="8" width="15.44140625" bestFit="1" customWidth="1"/>
    <col min="9" max="9" width="6.77734375" customWidth="1"/>
    <col min="10" max="10" width="7" customWidth="1"/>
    <col min="11" max="11" width="2.77734375" customWidth="1"/>
    <col min="12" max="12" width="5.88671875" bestFit="1" customWidth="1"/>
    <col min="13" max="13" width="15.77734375" bestFit="1" customWidth="1"/>
    <col min="14" max="17" width="5.77734375" customWidth="1"/>
    <col min="18" max="18" width="10.77734375" customWidth="1"/>
    <col min="19" max="19" width="2.77734375" customWidth="1"/>
    <col min="20" max="20" width="4.88671875" style="24" customWidth="1"/>
    <col min="21" max="21" width="2.77734375" customWidth="1"/>
    <col min="22" max="22" width="6.109375" bestFit="1" customWidth="1"/>
    <col min="23" max="24" width="15.77734375" customWidth="1"/>
    <col min="25" max="25" width="25.77734375" customWidth="1"/>
    <col min="26" max="26" width="20.77734375" customWidth="1"/>
    <col min="27" max="27" width="6" bestFit="1" customWidth="1"/>
    <col min="28" max="28" width="20.77734375" customWidth="1"/>
    <col min="29" max="29" width="13.77734375" customWidth="1"/>
    <col min="30" max="30" width="18.77734375" customWidth="1"/>
    <col min="31" max="31" width="2.77734375" customWidth="1"/>
    <col min="34" max="34" width="20.77734375" customWidth="1"/>
    <col min="35" max="35" width="6" bestFit="1" customWidth="1"/>
    <col min="36" max="36" width="20.77734375" customWidth="1"/>
  </cols>
  <sheetData>
    <row r="2" spans="1:36" x14ac:dyDescent="0.3">
      <c r="A2" s="86"/>
      <c r="B2" s="24" t="s">
        <v>39</v>
      </c>
      <c r="D2" t="s">
        <v>1</v>
      </c>
      <c r="E2" t="s">
        <v>0</v>
      </c>
      <c r="F2" t="s">
        <v>41</v>
      </c>
      <c r="H2" t="s">
        <v>44</v>
      </c>
      <c r="I2" s="24" t="s">
        <v>12</v>
      </c>
      <c r="J2" s="24" t="s">
        <v>24</v>
      </c>
      <c r="L2" t="s">
        <v>43</v>
      </c>
      <c r="M2" t="s">
        <v>42</v>
      </c>
      <c r="N2" s="24" t="s">
        <v>5</v>
      </c>
      <c r="O2" s="24" t="s">
        <v>7</v>
      </c>
      <c r="P2" s="24" t="s">
        <v>6</v>
      </c>
      <c r="Q2" s="24" t="s">
        <v>20</v>
      </c>
      <c r="R2" s="24" t="s">
        <v>65</v>
      </c>
      <c r="T2" s="24" t="s">
        <v>3</v>
      </c>
      <c r="V2" t="s">
        <v>43</v>
      </c>
      <c r="W2" t="s">
        <v>34</v>
      </c>
      <c r="X2" t="s">
        <v>45</v>
      </c>
      <c r="Y2" t="s">
        <v>46</v>
      </c>
      <c r="Z2" t="s">
        <v>47</v>
      </c>
      <c r="AA2" t="s">
        <v>48</v>
      </c>
      <c r="AB2" t="s">
        <v>49</v>
      </c>
      <c r="AC2" t="s">
        <v>41</v>
      </c>
      <c r="AD2" t="s">
        <v>2</v>
      </c>
      <c r="AF2" t="s">
        <v>43</v>
      </c>
      <c r="AG2" t="s">
        <v>35</v>
      </c>
      <c r="AH2" t="s">
        <v>47</v>
      </c>
      <c r="AI2" s="32" t="s">
        <v>48</v>
      </c>
      <c r="AJ2" t="s">
        <v>49</v>
      </c>
    </row>
    <row r="3" spans="1:36" x14ac:dyDescent="0.3">
      <c r="A3" s="86"/>
      <c r="B3" s="24">
        <v>1</v>
      </c>
      <c r="D3" t="s">
        <v>38</v>
      </c>
      <c r="E3" s="31" t="s">
        <v>52</v>
      </c>
      <c r="F3" s="25">
        <v>102030405</v>
      </c>
      <c r="H3" t="s">
        <v>23</v>
      </c>
      <c r="I3" s="26">
        <v>8.5000000000000006E-2</v>
      </c>
      <c r="J3" s="26">
        <v>1.4999999999999999E-2</v>
      </c>
      <c r="L3" s="24" t="str">
        <f>IF(TFabrication[[#This Row],[Fabrication]]&lt;&gt;"","F"&amp;TEXT(ROW()-2,"0000"),"")</f>
        <v>F0001</v>
      </c>
      <c r="M3" t="s">
        <v>21</v>
      </c>
      <c r="R3" s="33">
        <v>0</v>
      </c>
      <c r="T3" s="24">
        <v>1</v>
      </c>
      <c r="V3" t="str">
        <f>IF(TClient[[#This Row],[Nom]]&lt;&gt;"","C"&amp;TEXT(ROW()-2,"0000"),"")</f>
        <v>C0001</v>
      </c>
      <c r="W3" t="s">
        <v>58</v>
      </c>
      <c r="X3" t="s">
        <v>59</v>
      </c>
      <c r="Y3" t="str">
        <f>TClient[[#This Row],[Nom]]&amp;" "&amp;TClient[[#This Row],[Prénom]]</f>
        <v>Mister Excel</v>
      </c>
      <c r="Z3" t="s">
        <v>60</v>
      </c>
      <c r="AA3" s="32">
        <v>75001</v>
      </c>
      <c r="AB3" t="s">
        <v>61</v>
      </c>
      <c r="AC3" s="25">
        <v>102030405</v>
      </c>
      <c r="AD3" s="31" t="s">
        <v>62</v>
      </c>
      <c r="AF3" t="str">
        <f>IF(TChantier[[#This Row],[Chantier]]&lt;&gt;"","CH"&amp;TEXT(ROW()-2,"0000"),"")</f>
        <v>CH0001</v>
      </c>
      <c r="AG3" t="s">
        <v>63</v>
      </c>
      <c r="AH3" t="s">
        <v>64</v>
      </c>
      <c r="AI3" s="32">
        <v>75020</v>
      </c>
      <c r="AJ3" t="s">
        <v>61</v>
      </c>
    </row>
    <row r="4" spans="1:36" x14ac:dyDescent="0.3">
      <c r="A4" s="86"/>
      <c r="D4" t="s">
        <v>50</v>
      </c>
      <c r="E4" s="31" t="s">
        <v>51</v>
      </c>
      <c r="F4" s="25">
        <v>203040506</v>
      </c>
      <c r="H4" t="s">
        <v>25</v>
      </c>
      <c r="I4" s="26">
        <v>2.1000000000000001E-2</v>
      </c>
      <c r="J4" s="26">
        <v>1.4999999999999999E-2</v>
      </c>
      <c r="L4" s="24" t="str">
        <f>IF(TFabrication[[#This Row],[Fabrication]]&lt;&gt;"","F"&amp;TEXT(ROW()-2,"0000"),"")</f>
        <v>F0002</v>
      </c>
      <c r="M4" t="s">
        <v>22</v>
      </c>
      <c r="R4" s="33">
        <v>0</v>
      </c>
      <c r="T4" s="24">
        <v>2</v>
      </c>
    </row>
    <row r="5" spans="1:36" x14ac:dyDescent="0.3">
      <c r="A5" s="86"/>
      <c r="H5" t="s">
        <v>26</v>
      </c>
      <c r="I5" s="26">
        <v>8.5000000000000006E-2</v>
      </c>
      <c r="J5" s="26">
        <v>0</v>
      </c>
      <c r="L5" s="24" t="str">
        <f>IF(TFabrication[[#This Row],[Fabrication]]&lt;&gt;"","F"&amp;TEXT(ROW()-2,"0000"),"")</f>
        <v>F0003</v>
      </c>
      <c r="M5" t="s">
        <v>31</v>
      </c>
      <c r="R5" s="33">
        <v>0</v>
      </c>
      <c r="T5" s="24">
        <v>3</v>
      </c>
    </row>
    <row r="6" spans="1:36" x14ac:dyDescent="0.3">
      <c r="A6" s="86"/>
      <c r="H6" t="s">
        <v>27</v>
      </c>
      <c r="I6" s="26">
        <v>0</v>
      </c>
      <c r="J6" s="26">
        <v>0</v>
      </c>
      <c r="L6" s="24" t="str">
        <f>IF(TFabrication[[#This Row],[Fabrication]]&lt;&gt;"","F"&amp;TEXT(ROW()-2,"0000"),"")</f>
        <v>F0004</v>
      </c>
      <c r="M6" t="s">
        <v>30</v>
      </c>
      <c r="R6" s="33">
        <v>0</v>
      </c>
      <c r="T6" s="24">
        <v>4</v>
      </c>
    </row>
    <row r="7" spans="1:36" x14ac:dyDescent="0.3">
      <c r="A7" s="86"/>
      <c r="L7" s="24" t="str">
        <f>IF(TFabrication[[#This Row],[Fabrication]]&lt;&gt;"","F"&amp;TEXT(ROW()-2,"0000"),"")</f>
        <v>F0005</v>
      </c>
      <c r="M7" t="s">
        <v>32</v>
      </c>
      <c r="R7" s="33">
        <v>0</v>
      </c>
      <c r="T7" s="24">
        <v>5</v>
      </c>
    </row>
    <row r="8" spans="1:36" x14ac:dyDescent="0.3">
      <c r="T8" s="24">
        <v>6</v>
      </c>
    </row>
    <row r="9" spans="1:36" x14ac:dyDescent="0.3">
      <c r="T9" s="24">
        <v>7</v>
      </c>
    </row>
    <row r="10" spans="1:36" x14ac:dyDescent="0.3">
      <c r="T10" s="24">
        <v>8</v>
      </c>
    </row>
    <row r="11" spans="1:36" x14ac:dyDescent="0.3">
      <c r="T11" s="24">
        <v>9</v>
      </c>
    </row>
    <row r="12" spans="1:36" x14ac:dyDescent="0.3">
      <c r="T12" s="24">
        <v>10</v>
      </c>
    </row>
    <row r="13" spans="1:36" x14ac:dyDescent="0.3">
      <c r="T13" s="24">
        <v>11</v>
      </c>
    </row>
    <row r="14" spans="1:36" x14ac:dyDescent="0.3">
      <c r="T14" s="24">
        <v>12</v>
      </c>
    </row>
    <row r="15" spans="1:36" x14ac:dyDescent="0.3">
      <c r="T15" s="24">
        <v>13</v>
      </c>
    </row>
    <row r="16" spans="1:36" x14ac:dyDescent="0.3">
      <c r="T16" s="24">
        <v>14</v>
      </c>
    </row>
    <row r="17" spans="20:20" x14ac:dyDescent="0.3">
      <c r="T17" s="24">
        <v>15</v>
      </c>
    </row>
    <row r="18" spans="20:20" x14ac:dyDescent="0.3">
      <c r="T18" s="24">
        <v>16</v>
      </c>
    </row>
    <row r="19" spans="20:20" x14ac:dyDescent="0.3">
      <c r="T19" s="24">
        <v>17</v>
      </c>
    </row>
    <row r="20" spans="20:20" x14ac:dyDescent="0.3">
      <c r="T20" s="24">
        <v>18</v>
      </c>
    </row>
    <row r="21" spans="20:20" x14ac:dyDescent="0.3">
      <c r="T21" s="24">
        <v>19</v>
      </c>
    </row>
    <row r="22" spans="20:20" x14ac:dyDescent="0.3">
      <c r="T22" s="24">
        <v>20</v>
      </c>
    </row>
    <row r="23" spans="20:20" x14ac:dyDescent="0.3">
      <c r="T23" s="24">
        <v>21</v>
      </c>
    </row>
    <row r="24" spans="20:20" x14ac:dyDescent="0.3">
      <c r="T24" s="24">
        <v>22</v>
      </c>
    </row>
    <row r="25" spans="20:20" x14ac:dyDescent="0.3">
      <c r="T25" s="24">
        <v>23</v>
      </c>
    </row>
    <row r="26" spans="20:20" x14ac:dyDescent="0.3">
      <c r="T26" s="24">
        <v>24</v>
      </c>
    </row>
    <row r="27" spans="20:20" x14ac:dyDescent="0.3">
      <c r="T27" s="24">
        <v>25</v>
      </c>
    </row>
  </sheetData>
  <hyperlinks>
    <hyperlink ref="E3" r:id="rId1" xr:uid="{99DDF2A0-F666-4A2C-AC08-2A5F989F0B6F}"/>
    <hyperlink ref="E4" r:id="rId2" xr:uid="{9D6AD9EE-78E0-462B-84A2-293A1A286F6E}"/>
    <hyperlink ref="AD3" r:id="rId3" xr:uid="{6498820E-24C3-4804-AB50-69EE8F389D60}"/>
  </hyperlinks>
  <pageMargins left="0.7" right="0.7" top="0.75" bottom="0.75" header="0.3" footer="0.3"/>
  <pageSetup paperSize="9" orientation="portrait" horizontalDpi="4294967293" verticalDpi="0" r:id="rId4"/>
  <tableParts count="7">
    <tablePart r:id="rId5"/>
    <tablePart r:id="rId6"/>
    <tablePart r:id="rId7"/>
    <tablePart r:id="rId8"/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28</vt:i4>
      </vt:variant>
    </vt:vector>
  </HeadingPairs>
  <TitlesOfParts>
    <vt:vector size="31" baseType="lpstr">
      <vt:lpstr>Devis</vt:lpstr>
      <vt:lpstr>Historique devis</vt:lpstr>
      <vt:lpstr>Paramètres</vt:lpstr>
      <vt:lpstr>ChronoDevis</vt:lpstr>
      <vt:lpstr>DevChantier</vt:lpstr>
      <vt:lpstr>DevClient</vt:lpstr>
      <vt:lpstr>DevDate</vt:lpstr>
      <vt:lpstr>DevMails</vt:lpstr>
      <vt:lpstr>DevNo</vt:lpstr>
      <vt:lpstr>DevNom</vt:lpstr>
      <vt:lpstr>DevNum</vt:lpstr>
      <vt:lpstr>DevOMR</vt:lpstr>
      <vt:lpstr>DevQte</vt:lpstr>
      <vt:lpstr>DevTotHT</vt:lpstr>
      <vt:lpstr>DevTotOMR</vt:lpstr>
      <vt:lpstr>DevTotTTC</vt:lpstr>
      <vt:lpstr>DevTotTVA</vt:lpstr>
      <vt:lpstr>DevTVA</vt:lpstr>
      <vt:lpstr>DevVendeur</vt:lpstr>
      <vt:lpstr>LChantier</vt:lpstr>
      <vt:lpstr>LClient</vt:lpstr>
      <vt:lpstr>LFabrication</vt:lpstr>
      <vt:lpstr>LNum</vt:lpstr>
      <vt:lpstr>LOMR</vt:lpstr>
      <vt:lpstr>LProduit</vt:lpstr>
      <vt:lpstr>LTVA</vt:lpstr>
      <vt:lpstr>LVendeur</vt:lpstr>
      <vt:lpstr>NumDevis</vt:lpstr>
      <vt:lpstr>Devis!Print_Area2</vt:lpstr>
      <vt:lpstr>Type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Morellato</dc:creator>
  <cp:lastModifiedBy>JoDan</cp:lastModifiedBy>
  <cp:lastPrinted>2021-02-26T17:56:05Z</cp:lastPrinted>
  <dcterms:created xsi:type="dcterms:W3CDTF">2020-06-17T15:42:42Z</dcterms:created>
  <dcterms:modified xsi:type="dcterms:W3CDTF">2021-02-26T19:46:44Z</dcterms:modified>
</cp:coreProperties>
</file>