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1643322B-C1A6-4763-BBBA-0D81F57E5401}" xr6:coauthVersionLast="45" xr6:coauthVersionMax="46" xr10:uidLastSave="{00000000-0000-0000-0000-000000000000}"/>
  <bookViews>
    <workbookView xWindow="-108" yWindow="-108" windowWidth="22320" windowHeight="12048" activeTab="2" xr2:uid="{8E3B60DE-BAD2-413D-8366-EC60E52D97B4}"/>
  </bookViews>
  <sheets>
    <sheet name="Saisie" sheetId="1" r:id="rId1"/>
    <sheet name="TdB" sheetId="8" r:id="rId2"/>
    <sheet name="Récap commande" sheetId="6" r:id="rId3"/>
    <sheet name="Paramètres" sheetId="5" r:id="rId4"/>
  </sheets>
  <definedNames>
    <definedName name="LArticle">TArticle[Article]</definedName>
    <definedName name="LClient">TClient[Client]</definedName>
    <definedName name="LFournisseur">TFournisseur[Fournisseur]</definedName>
    <definedName name="numcde">TChrono[Chrono]</definedName>
  </definedNames>
  <calcPr calcId="191029"/>
  <pivotCaches>
    <pivotCache cacheId="9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6" l="1"/>
  <c r="I14" i="6"/>
  <c r="H13" i="6"/>
  <c r="I13" i="6"/>
  <c r="H12" i="6"/>
  <c r="I12" i="6"/>
  <c r="H11" i="6"/>
  <c r="I11" i="6"/>
  <c r="H10" i="6"/>
  <c r="I10" i="6"/>
  <c r="H9" i="6"/>
  <c r="I9" i="6"/>
  <c r="H8" i="6"/>
  <c r="I8" i="6"/>
  <c r="H7" i="6"/>
  <c r="I7" i="6"/>
  <c r="H6" i="6"/>
  <c r="I6" i="6"/>
  <c r="H5" i="6"/>
  <c r="I5" i="6"/>
  <c r="H4" i="6"/>
  <c r="I4" i="6"/>
  <c r="H3" i="6"/>
  <c r="I3" i="6"/>
  <c r="E5" i="1"/>
  <c r="E4" i="1"/>
  <c r="E12" i="1" l="1"/>
  <c r="E13" i="1"/>
  <c r="E14" i="1"/>
  <c r="E15" i="1"/>
  <c r="E16" i="1"/>
  <c r="E17" i="1"/>
  <c r="E18" i="1"/>
  <c r="E19" i="1"/>
  <c r="D10" i="1"/>
  <c r="E10" i="1" s="1"/>
  <c r="D11" i="1"/>
  <c r="E11" i="1" s="1"/>
  <c r="D12" i="1"/>
  <c r="D13" i="1"/>
  <c r="D14" i="1"/>
  <c r="D15" i="1"/>
  <c r="D16" i="1"/>
  <c r="D17" i="1"/>
  <c r="D18" i="1"/>
  <c r="D19" i="1"/>
  <c r="D9" i="1"/>
  <c r="E9" i="1" s="1"/>
  <c r="C4" i="1"/>
  <c r="C3" i="1" s="1"/>
  <c r="E20" i="1" l="1"/>
</calcChain>
</file>

<file path=xl/sharedStrings.xml><?xml version="1.0" encoding="utf-8"?>
<sst xmlns="http://schemas.openxmlformats.org/spreadsheetml/2006/main" count="115" uniqueCount="50">
  <si>
    <t>Article</t>
  </si>
  <si>
    <t>Prix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</si>
  <si>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</si>
  <si>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</si>
  <si>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</si>
  <si>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</si>
  <si>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</si>
  <si>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</si>
  <si>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</si>
  <si>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</si>
  <si>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</si>
  <si>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</si>
  <si>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Fournisseur</t>
  </si>
  <si>
    <t>Fournisseur 1</t>
  </si>
  <si>
    <t>Fournisseur 2</t>
  </si>
  <si>
    <t>Fournisseur 3</t>
  </si>
  <si>
    <t>Adresse</t>
  </si>
  <si>
    <t>CP</t>
  </si>
  <si>
    <t>Ville</t>
  </si>
  <si>
    <t>Téléphone</t>
  </si>
  <si>
    <t>Mail</t>
  </si>
  <si>
    <t>Fournisseur 4</t>
  </si>
  <si>
    <t>Commande n°</t>
  </si>
  <si>
    <t>Date</t>
  </si>
  <si>
    <t>Ville, le</t>
  </si>
  <si>
    <t>1 rue Labas</t>
  </si>
  <si>
    <t>Paris</t>
  </si>
  <si>
    <t>Client</t>
  </si>
  <si>
    <t>Client 1</t>
  </si>
  <si>
    <t>Client 2</t>
  </si>
  <si>
    <t>Client 3</t>
  </si>
  <si>
    <t>Client 4</t>
  </si>
  <si>
    <t>Client 5</t>
  </si>
  <si>
    <t>2 rue d'Ici</t>
  </si>
  <si>
    <t>Lyon</t>
  </si>
  <si>
    <t>Quantité</t>
  </si>
  <si>
    <t>Montant</t>
  </si>
  <si>
    <t xml:space="preserve">Total commande  </t>
  </si>
  <si>
    <t>https://forum.excel-pratique.com/excel/gestion-de-commandes-152540</t>
  </si>
  <si>
    <t>Chrono</t>
  </si>
  <si>
    <t>N° commande</t>
  </si>
  <si>
    <t>CDE-2021-002</t>
  </si>
  <si>
    <t>CDE-2021-003</t>
  </si>
  <si>
    <t>CDE-2021-004</t>
  </si>
  <si>
    <t>CDE-2021-005</t>
  </si>
  <si>
    <t>Total général</t>
  </si>
  <si>
    <t>CDE-2021-001</t>
  </si>
  <si>
    <t>Montants</t>
  </si>
  <si>
    <t>Valeurs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</si>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</sst>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00000"/>
    <numFmt numFmtId="166" formatCode="0#&quot; &quot;##&quot; &quot;##&quot; &quot;##&quot; &quot;##"/>
    <numFmt numFmtId="167" formatCode="[$-40C]d\ mmmm\ 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medium">
        <color theme="0" tint="-0.14993743705557422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14993743705557422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medium">
        <color theme="0" tint="-0.14993743705557422"/>
      </right>
      <top style="thin">
        <color theme="0" tint="-0.14996795556505021"/>
      </top>
      <bottom/>
      <diagonal/>
    </border>
    <border>
      <left style="medium">
        <color theme="0" tint="-0.14993743705557422"/>
      </left>
      <right/>
      <top style="medium">
        <color theme="0" tint="-0.1498764000366222"/>
      </top>
      <bottom style="medium">
        <color theme="0" tint="-0.14993743705557422"/>
      </bottom>
      <diagonal/>
    </border>
    <border>
      <left/>
      <right/>
      <top style="medium">
        <color theme="0" tint="-0.1498764000366222"/>
      </top>
      <bottom style="medium">
        <color theme="0" tint="-0.14993743705557422"/>
      </bottom>
      <diagonal/>
    </border>
    <border>
      <left style="thin">
        <color theme="0" tint="-0.1498764000366222"/>
      </left>
      <right style="medium">
        <color theme="0" tint="-0.14993743705557422"/>
      </right>
      <top style="medium">
        <color theme="0" tint="-0.1498764000366222"/>
      </top>
      <bottom style="medium">
        <color theme="0" tint="-0.14993743705557422"/>
      </bottom>
      <diagonal/>
    </border>
    <border>
      <left style="medium">
        <color theme="0" tint="-0.14993743705557422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14993743705557422"/>
      </right>
      <top/>
      <bottom style="thin">
        <color theme="0" tint="-0.14996795556505021"/>
      </bottom>
      <diagonal/>
    </border>
    <border>
      <left style="medium">
        <color theme="0" tint="-0.14990691854609822"/>
      </left>
      <right style="thin">
        <color theme="0" tint="-0.14996795556505021"/>
      </right>
      <top style="medium">
        <color theme="0" tint="-0.14990691854609822"/>
      </top>
      <bottom style="medium">
        <color theme="0" tint="-0.14990691854609822"/>
      </bottom>
      <diagonal/>
    </border>
    <border>
      <left style="thin">
        <color theme="0" tint="-0.14996795556505021"/>
      </left>
      <right style="thin">
        <color theme="0" tint="-0.14996795556505021"/>
      </right>
      <top style="medium">
        <color theme="0" tint="-0.14990691854609822"/>
      </top>
      <bottom style="medium">
        <color theme="0" tint="-0.14990691854609822"/>
      </bottom>
      <diagonal/>
    </border>
    <border>
      <left style="thin">
        <color theme="0" tint="-0.14996795556505021"/>
      </left>
      <right style="medium">
        <color theme="0" tint="-0.14990691854609822"/>
      </right>
      <top style="medium">
        <color theme="0" tint="-0.14990691854609822"/>
      </top>
      <bottom style="medium">
        <color theme="0" tint="-0.149906918546098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0" fontId="0" fillId="0" borderId="0" xfId="0" applyNumberFormat="1"/>
    <xf numFmtId="0" fontId="0" fillId="0" borderId="1" xfId="0" applyNumberFormat="1" applyBorder="1"/>
    <xf numFmtId="0" fontId="0" fillId="0" borderId="2" xfId="0" applyNumberFormat="1" applyBorder="1"/>
    <xf numFmtId="164" fontId="0" fillId="0" borderId="1" xfId="0" applyNumberFormat="1" applyBorder="1"/>
    <xf numFmtId="164" fontId="0" fillId="0" borderId="2" xfId="0" applyNumberFormat="1" applyBorder="1"/>
    <xf numFmtId="0" fontId="0" fillId="0" borderId="3" xfId="0" applyBorder="1"/>
    <xf numFmtId="164" fontId="0" fillId="0" borderId="4" xfId="0" applyNumberFormat="1" applyBorder="1"/>
    <xf numFmtId="0" fontId="0" fillId="0" borderId="5" xfId="0" applyBorder="1"/>
    <xf numFmtId="164" fontId="0" fillId="0" borderId="6" xfId="0" applyNumberFormat="1" applyBorder="1"/>
    <xf numFmtId="0" fontId="0" fillId="0" borderId="7" xfId="0" applyBorder="1"/>
    <xf numFmtId="0" fontId="0" fillId="0" borderId="8" xfId="0" applyNumberFormat="1" applyBorder="1"/>
    <xf numFmtId="0" fontId="1" fillId="0" borderId="8" xfId="0" applyFont="1" applyBorder="1" applyAlignment="1">
      <alignment horizontal="right"/>
    </xf>
    <xf numFmtId="164" fontId="1" fillId="0" borderId="9" xfId="0" applyNumberFormat="1" applyFont="1" applyFill="1" applyBorder="1"/>
    <xf numFmtId="0" fontId="0" fillId="0" borderId="10" xfId="0" applyBorder="1"/>
    <xf numFmtId="0" fontId="0" fillId="0" borderId="11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0" fontId="1" fillId="0" borderId="13" xfId="0" applyFont="1" applyBorder="1" applyAlignment="1">
      <alignment horizontal="center"/>
    </xf>
    <xf numFmtId="0" fontId="1" fillId="0" borderId="14" xfId="0" applyNumberFormat="1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3" fillId="0" borderId="0" xfId="1"/>
    <xf numFmtId="0" fontId="1" fillId="0" borderId="0" xfId="0" applyFon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0" fillId="0" borderId="0" xfId="0" pivotButton="1"/>
    <xf numFmtId="3" fontId="0" fillId="0" borderId="0" xfId="0" applyNumberFormat="1"/>
  </cellXfs>
  <cellStyles count="2">
    <cellStyle name="Lien hypertexte" xfId="1" builtinId="8"/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0#&quot; &quot;##&quot; &quot;##&quot; &quot;##&quot; &quot;##"/>
    </dxf>
    <dxf>
      <numFmt numFmtId="165" formatCode="00000"/>
    </dxf>
    <dxf>
      <alignment horizontal="center" vertical="bottom" textRotation="0" wrapText="0" indent="0" justifyLastLine="0" shrinkToFit="0" readingOrder="0"/>
    </dxf>
    <dxf>
      <numFmt numFmtId="166" formatCode="0#&quot; &quot;##&quot; &quot;##&quot; &quot;##&quot; &quot;##"/>
    </dxf>
    <dxf>
      <numFmt numFmtId="165" formatCode="00000"/>
    </dxf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167640</xdr:rowOff>
    </xdr:from>
    <xdr:to>
      <xdr:col>7</xdr:col>
      <xdr:colOff>190500</xdr:colOff>
      <xdr:row>3</xdr:row>
      <xdr:rowOff>175260</xdr:rowOff>
    </xdr:to>
    <xdr:sp macro="[0]!EnregistrerCommand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A83A6FE-D61F-429B-A66D-963309816FCA}"/>
            </a:ext>
          </a:extLst>
        </xdr:cNvPr>
        <xdr:cNvSpPr/>
      </xdr:nvSpPr>
      <xdr:spPr>
        <a:xfrm>
          <a:off x="5600700" y="350520"/>
          <a:ext cx="1051560" cy="37338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Validation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230.875695023147" createdVersion="6" refreshedVersion="6" minRefreshableVersion="3" recordCount="12" xr:uid="{7B4CB226-C71E-4B32-B117-A20B2C7FF4D0}">
  <cacheSource type="worksheet">
    <worksheetSource name="TRecapCde"/>
  </cacheSource>
  <cacheFields count="8">
    <cacheField name="Date" numFmtId="14">
      <sharedItems containsSemiMixedTypes="0" containsNonDate="0" containsDate="1" containsString="0" minDate="2021-02-03T00:00:00" maxDate="2021-02-04T00:00:00"/>
    </cacheField>
    <cacheField name="N° commande" numFmtId="0">
      <sharedItems count="5">
        <s v="CDE-2021-001"/>
        <s v="CDE-2021-002"/>
        <s v="CDE-2021-003"/>
        <s v="CDE-2021-004"/>
        <s v="CDE-2021-005"/>
      </sharedItems>
    </cacheField>
    <cacheField name="Client" numFmtId="0">
      <sharedItems/>
    </cacheField>
    <cacheField name="Article" numFmtId="0">
      <sharedItems count="10">
        <s v="Article1"/>
        <s v="Article4"/>
        <s v="Article7"/>
        <s v="Article2"/>
        <s v="Article3"/>
        <s v="Article5"/>
        <s v="Article6"/>
        <s v="Article8"/>
        <s v="Article9"/>
        <s v="Article10"/>
      </sharedItems>
    </cacheField>
    <cacheField name="Quantité" numFmtId="0">
      <sharedItems containsSemiMixedTypes="0" containsString="0" containsNumber="1" containsInteger="1" minValue="1" maxValue="10"/>
    </cacheField>
    <cacheField name="Prix" numFmtId="0">
      <sharedItems containsSemiMixedTypes="0" containsString="0" containsNumber="1" containsInteger="1" minValue="10" maxValue="500"/>
    </cacheField>
    <cacheField name="Montant" numFmtId="0">
      <sharedItems containsSemiMixedTypes="0" containsString="0" containsNumber="1" containsInteger="1" minValue="20" maxValue="625"/>
    </cacheField>
    <cacheField name="Fournisseur" numFmtId="0">
      <sharedItems count="3">
        <s v="Fournisseur 1"/>
        <s v="Fournisseur 2"/>
        <s v="Fournisseur 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d v="2021-02-03T00:00:00"/>
    <x v="0"/>
    <s v="Client 1"/>
    <x v="0"/>
    <n v="1"/>
    <n v="100"/>
    <n v="100"/>
    <x v="0"/>
  </r>
  <r>
    <d v="2021-02-03T00:00:00"/>
    <x v="0"/>
    <s v="Client 1"/>
    <x v="1"/>
    <n v="5"/>
    <n v="125"/>
    <n v="625"/>
    <x v="1"/>
  </r>
  <r>
    <d v="2021-02-03T00:00:00"/>
    <x v="0"/>
    <s v="Client 1"/>
    <x v="2"/>
    <n v="2"/>
    <n v="80"/>
    <n v="160"/>
    <x v="1"/>
  </r>
  <r>
    <d v="2021-02-03T00:00:00"/>
    <x v="1"/>
    <s v="Client 2"/>
    <x v="0"/>
    <n v="1"/>
    <n v="100"/>
    <n v="100"/>
    <x v="0"/>
  </r>
  <r>
    <d v="2021-02-03T00:00:00"/>
    <x v="1"/>
    <s v="Client 2"/>
    <x v="3"/>
    <n v="1"/>
    <n v="150"/>
    <n v="150"/>
    <x v="0"/>
  </r>
  <r>
    <d v="2021-02-03T00:00:00"/>
    <x v="1"/>
    <s v="Client 2"/>
    <x v="4"/>
    <n v="1"/>
    <n v="25"/>
    <n v="25"/>
    <x v="0"/>
  </r>
  <r>
    <d v="2021-02-03T00:00:00"/>
    <x v="2"/>
    <s v="Client 3"/>
    <x v="5"/>
    <n v="3"/>
    <n v="200"/>
    <n v="600"/>
    <x v="1"/>
  </r>
  <r>
    <d v="2021-02-03T00:00:00"/>
    <x v="3"/>
    <s v="Client 4"/>
    <x v="6"/>
    <n v="1"/>
    <n v="100"/>
    <n v="100"/>
    <x v="1"/>
  </r>
  <r>
    <d v="2021-02-03T00:00:00"/>
    <x v="3"/>
    <s v="Client 4"/>
    <x v="7"/>
    <n v="1"/>
    <n v="500"/>
    <n v="500"/>
    <x v="1"/>
  </r>
  <r>
    <d v="2021-02-03T00:00:00"/>
    <x v="3"/>
    <s v="Client 4"/>
    <x v="8"/>
    <n v="2"/>
    <n v="10"/>
    <n v="20"/>
    <x v="2"/>
  </r>
  <r>
    <d v="2021-02-03T00:00:00"/>
    <x v="4"/>
    <s v="Client 5"/>
    <x v="3"/>
    <n v="2"/>
    <n v="150"/>
    <n v="300"/>
    <x v="0"/>
  </r>
  <r>
    <d v="2021-02-03T00:00:00"/>
    <x v="4"/>
    <s v="Client 5"/>
    <x v="9"/>
    <n v="10"/>
    <n v="50"/>
    <n v="5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4629C7-ADB8-45FC-8A20-7361972D20F1}" name="Tableau croisé dynamique1" cacheId="9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multipleFieldFilters="0">
  <location ref="B6:F11" firstHeaderRow="1" firstDataRow="3" firstDataCol="1" rowPageCount="1" colPageCount="1"/>
  <pivotFields count="8">
    <pivotField compact="0" numFmtId="14" outline="0" showAll="0" defaultSubtotal="0"/>
    <pivotField axis="axisCol" compact="0" outline="0" showAll="0" sortType="ascending" defaultSubtotal="0">
      <items count="5">
        <item x="0"/>
        <item x="1"/>
        <item x="2"/>
        <item x="3"/>
        <item x="4"/>
      </items>
    </pivotField>
    <pivotField compact="0" outline="0" showAll="0" defaultSubtotal="0"/>
    <pivotField axis="axisRow" compact="0" outline="0" showAll="0" defaultSubtotal="0">
      <items count="10">
        <item x="0"/>
        <item x="9"/>
        <item x="3"/>
        <item x="4"/>
        <item x="1"/>
        <item x="5"/>
        <item x="6"/>
        <item x="2"/>
        <item x="7"/>
        <item x="8"/>
      </items>
    </pivotField>
    <pivotField dataField="1" compact="0" outline="0" showAll="0" defaultSubtotal="0"/>
    <pivotField compact="0" outline="0" showAll="0" defaultSubtotal="0"/>
    <pivotField dataField="1" compact="0" outline="0" showAll="0" defaultSubtotal="0"/>
    <pivotField axis="axisPage" compact="0" outline="0" multipleItemSelectionAllowed="1" showAll="0" defaultSubtotal="0">
      <items count="3">
        <item h="1" x="0"/>
        <item h="1" x="1"/>
        <item x="2"/>
      </items>
    </pivotField>
  </pivotFields>
  <rowFields count="1">
    <field x="3"/>
  </rowFields>
  <rowItems count="3">
    <i>
      <x v="1"/>
    </i>
    <i>
      <x v="9"/>
    </i>
    <i t="grand">
      <x/>
    </i>
  </rowItems>
  <colFields count="2">
    <field x="1"/>
    <field x="-2"/>
  </colFields>
  <colItems count="4">
    <i>
      <x v="3"/>
      <x/>
    </i>
    <i r="1" i="1">
      <x v="1"/>
    </i>
    <i>
      <x v="4"/>
      <x/>
    </i>
    <i r="1" i="1">
      <x v="1"/>
    </i>
  </colItems>
  <pageFields count="1">
    <pageField fld="7" hier="-1"/>
  </pageFields>
  <dataFields count="2">
    <dataField name="Qté" fld="4" baseField="3" baseItem="1" numFmtId="3"/>
    <dataField name="Montants" fld="6" baseField="3" baseItem="4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6C5FD22-1A54-468D-9356-3E7282BE8F79}" name="TRecapCde" displayName="TRecapCde" ref="B2:I14" totalsRowShown="0" headerRowDxfId="20" dataDxfId="19">
  <autoFilter ref="B2:I14" xr:uid="{BD74012F-6E7D-4B4A-9765-7B7514FDD7F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F220298F-8F1A-45BA-AEA1-A274EB1BBBB4}" name="Date" dataDxfId="18"/>
    <tableColumn id="2" xr3:uid="{FD38D7FD-34CC-41C6-A919-4021C21C59CD}" name="N° commande" dataDxfId="17"/>
    <tableColumn id="3" xr3:uid="{53E0E3D2-5E19-4683-A0E5-04A36E3B0A16}" name="Client" dataDxfId="16"/>
    <tableColumn id="4" xr3:uid="{7A9E2F4B-6F48-4C2D-AAFC-923C2A158372}" name="Article" dataDxfId="15"/>
    <tableColumn id="5" xr3:uid="{F98D9007-643F-4D84-BCBF-2B82C424C619}" name="Quantité" dataDxfId="14"/>
    <tableColumn id="6" xr3:uid="{DD8C4259-D734-4DCD-AEA3-3684FECE758E}" name="Prix" dataDxfId="13"/>
    <tableColumn id="7" xr3:uid="{BEDA03FB-ACCC-4331-A82C-611BA7E21E3D}" name="Montant" dataDxfId="12">
      <calculatedColumnFormula>TRecapCde[[#This Row],[Prix]]*TRecapCde[[#This Row],[Quantité]]</calculatedColumnFormula>
    </tableColumn>
    <tableColumn id="8" xr3:uid="{864DBA37-056C-4273-A302-5A658E6B7712}" name="Fournisseur" dataDxfId="0">
      <calculatedColumnFormula>INDEX(TArticle[Fournisseur],MATCH(TRecapCde[[#This Row],[Article]],TArticle[Article],0))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5DB59D9-8C3D-4487-8548-A109A17B9610}" name="TArticle" displayName="TArticle" ref="B2:D12" totalsRowShown="0" headerRowDxfId="11">
  <autoFilter ref="B2:D12" xr:uid="{6E6EF78D-0961-4A3D-8C04-8514BE5EF5F6}">
    <filterColumn colId="0" hiddenButton="1"/>
    <filterColumn colId="1" hiddenButton="1"/>
    <filterColumn colId="2" hiddenButton="1"/>
  </autoFilter>
  <tableColumns count="3">
    <tableColumn id="3" xr3:uid="{1D54A6B7-BFA7-4D67-A972-D012483B47BC}" name="Fournisseur"/>
    <tableColumn id="1" xr3:uid="{D2E4D185-BFC7-45F3-A50A-B371197947E8}" name="Article"/>
    <tableColumn id="2" xr3:uid="{4B4475C5-E126-4751-98E9-1773BE730E94}" name="Prix" dataDxfId="10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97D3E5-A51F-4F82-AA05-D2FA92531C9D}" name="TFournisseur" displayName="TFournisseur" ref="F2:K6" totalsRowShown="0" headerRowDxfId="9">
  <autoFilter ref="F2:K6" xr:uid="{25539D50-EB89-4531-9FE3-C6905AECAA1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4A9B2372-E8EE-4236-AC65-D9552DFBF18C}" name="Fournisseur"/>
    <tableColumn id="2" xr3:uid="{6365B53E-5195-496E-9D75-E936370A4A6D}" name="Adresse"/>
    <tableColumn id="3" xr3:uid="{32CCF07D-3E9A-4098-A9C4-BDB38B37B3FF}" name="CP" dataDxfId="8"/>
    <tableColumn id="4" xr3:uid="{F70F713B-7F06-4718-AE01-A258A63433C5}" name="Ville"/>
    <tableColumn id="5" xr3:uid="{4812CE59-35BA-4763-8442-EB75D8628F70}" name="Téléphone" dataDxfId="7"/>
    <tableColumn id="6" xr3:uid="{2F520463-35A8-420C-848A-68BBDBA6F3BB}" name="Mail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FF47B7A-3982-47E0-950B-0E583F854585}" name="TClient" displayName="TClient" ref="M2:R7" totalsRowShown="0" headerRowDxfId="6">
  <autoFilter ref="M2:R7" xr:uid="{75A72F5F-44DE-4ACF-A4FE-69FBE588E5E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994DA8EF-C6D5-49BB-B062-C3B5B5E196C9}" name="Client"/>
    <tableColumn id="2" xr3:uid="{9B0D9913-E1FF-43BA-8BFC-8C8B2DB80674}" name="Adresse"/>
    <tableColumn id="3" xr3:uid="{557DAB46-3763-49D7-822E-46496240415B}" name="CP" dataDxfId="5"/>
    <tableColumn id="4" xr3:uid="{B8AFEDD1-21F5-44C6-8E54-5AF351137284}" name="Ville"/>
    <tableColumn id="5" xr3:uid="{92F766C6-0154-4165-91A4-F3E63F24A6B6}" name="Téléphone" dataDxfId="4"/>
    <tableColumn id="6" xr3:uid="{C0FB05A0-F359-4310-955B-5F59D8EFC289}" name="Mail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CB51DA9-41E3-479C-9A4D-7B90DC2EF590}" name="TChrono" displayName="TChrono" ref="T2:T3" totalsRowShown="0" headerRowDxfId="3" dataDxfId="2">
  <autoFilter ref="T2:T3" xr:uid="{F0B5CD67-95A6-4CF4-B700-F0A069561D2F}">
    <filterColumn colId="0" hiddenButton="1"/>
  </autoFilter>
  <tableColumns count="1">
    <tableColumn id="1" xr3:uid="{9FCBFE16-FE55-45F8-92EF-2BD9AB024B80}" name="Chrono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gestion-de-commandes-152540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1F9C31-1596-4079-8B5B-15B47775A017}">
  <sheetPr codeName="Feuil1"/>
  <dimension ref="B3:K20"/>
  <sheetViews>
    <sheetView showGridLines="0" workbookViewId="0">
      <selection activeCell="F14" sqref="F14"/>
    </sheetView>
  </sheetViews>
  <sheetFormatPr baseColWidth="10" defaultRowHeight="14.4" x14ac:dyDescent="0.3"/>
  <cols>
    <col min="1" max="1" width="4.77734375" customWidth="1"/>
    <col min="2" max="2" width="13" bestFit="1" customWidth="1"/>
    <col min="3" max="3" width="12.21875" style="7" bestFit="1" customWidth="1"/>
    <col min="4" max="4" width="12.5546875" bestFit="1" customWidth="1"/>
    <col min="5" max="5" width="12.5546875" customWidth="1"/>
    <col min="6" max="6" width="26.5546875" customWidth="1"/>
    <col min="7" max="8" width="12.5546875" bestFit="1" customWidth="1"/>
  </cols>
  <sheetData>
    <row r="3" spans="2:11" x14ac:dyDescent="0.3">
      <c r="B3" s="1" t="s">
        <v>22</v>
      </c>
      <c r="C3" s="7" t="str">
        <f ca="1">"CDE-"&amp;YEAR(C4)&amp;"-"&amp;TEXT(Paramètres!T3,"000")</f>
        <v>CDE-2021-006</v>
      </c>
      <c r="K3" s="28" t="s">
        <v>38</v>
      </c>
    </row>
    <row r="4" spans="2:11" x14ac:dyDescent="0.3">
      <c r="B4" s="1" t="s">
        <v>24</v>
      </c>
      <c r="C4" s="6">
        <f ca="1">TODAY()</f>
        <v>44230</v>
      </c>
      <c r="E4" t="str">
        <f>IFERROR(INDEX(TClient[Adresse],MATCH($E$3,TClient[Client],0)),"")</f>
        <v/>
      </c>
    </row>
    <row r="5" spans="2:11" x14ac:dyDescent="0.3">
      <c r="E5" t="str">
        <f>IFERROR(INDEX(TClient[CP],MATCH($E$3,TClient[Client],0))&amp;" "&amp;INDEX(TClient[Ville],MATCH($E$3,TClient[Client],0)),"")</f>
        <v/>
      </c>
    </row>
    <row r="7" spans="2:11" ht="15" thickBot="1" x14ac:dyDescent="0.35"/>
    <row r="8" spans="2:11" ht="15" thickBot="1" x14ac:dyDescent="0.35">
      <c r="B8" s="24" t="s">
        <v>0</v>
      </c>
      <c r="C8" s="25" t="s">
        <v>35</v>
      </c>
      <c r="D8" s="26" t="s">
        <v>1</v>
      </c>
      <c r="E8" s="27" t="s">
        <v>36</v>
      </c>
    </row>
    <row r="9" spans="2:11" x14ac:dyDescent="0.3">
      <c r="B9" s="20"/>
      <c r="C9" s="21"/>
      <c r="D9" s="22" t="str">
        <f>IFERROR(INDEX(TArticle[Prix],MATCH(Saisie!$B9,TArticle[Article],0)),"")</f>
        <v/>
      </c>
      <c r="E9" s="23" t="str">
        <f>IF(B9&lt;&gt;"",C9*D9,"")</f>
        <v/>
      </c>
    </row>
    <row r="10" spans="2:11" x14ac:dyDescent="0.3">
      <c r="B10" s="12"/>
      <c r="C10" s="8"/>
      <c r="D10" s="10" t="str">
        <f>IFERROR(INDEX(TArticle[Prix],MATCH(Saisie!$B10,TArticle[Article],0)),"")</f>
        <v/>
      </c>
      <c r="E10" s="13" t="str">
        <f t="shared" ref="E10:E19" si="0">IF(B10&lt;&gt;"",C10*D10,"")</f>
        <v/>
      </c>
    </row>
    <row r="11" spans="2:11" x14ac:dyDescent="0.3">
      <c r="B11" s="12"/>
      <c r="C11" s="8"/>
      <c r="D11" s="10" t="str">
        <f>IFERROR(INDEX(TArticle[Prix],MATCH(Saisie!$B11,TArticle[Article],0)),"")</f>
        <v/>
      </c>
      <c r="E11" s="13" t="str">
        <f t="shared" si="0"/>
        <v/>
      </c>
    </row>
    <row r="12" spans="2:11" x14ac:dyDescent="0.3">
      <c r="B12" s="12"/>
      <c r="C12" s="8"/>
      <c r="D12" s="10" t="str">
        <f>IFERROR(INDEX(TArticle[Prix],MATCH(Saisie!$B12,TArticle[Article],0)),"")</f>
        <v/>
      </c>
      <c r="E12" s="13" t="str">
        <f t="shared" si="0"/>
        <v/>
      </c>
    </row>
    <row r="13" spans="2:11" x14ac:dyDescent="0.3">
      <c r="B13" s="12"/>
      <c r="C13" s="8"/>
      <c r="D13" s="10" t="str">
        <f>IFERROR(INDEX(TArticle[Prix],MATCH(Saisie!$B13,TArticle[Article],0)),"")</f>
        <v/>
      </c>
      <c r="E13" s="13" t="str">
        <f t="shared" si="0"/>
        <v/>
      </c>
    </row>
    <row r="14" spans="2:11" x14ac:dyDescent="0.3">
      <c r="B14" s="12"/>
      <c r="C14" s="8"/>
      <c r="D14" s="10" t="str">
        <f>IFERROR(INDEX(TArticle[Prix],MATCH(Saisie!$B14,TArticle[Article],0)),"")</f>
        <v/>
      </c>
      <c r="E14" s="13" t="str">
        <f t="shared" si="0"/>
        <v/>
      </c>
    </row>
    <row r="15" spans="2:11" x14ac:dyDescent="0.3">
      <c r="B15" s="12"/>
      <c r="C15" s="8"/>
      <c r="D15" s="10" t="str">
        <f>IFERROR(INDEX(TArticle[Prix],MATCH(Saisie!$B15,TArticle[Article],0)),"")</f>
        <v/>
      </c>
      <c r="E15" s="13" t="str">
        <f t="shared" si="0"/>
        <v/>
      </c>
    </row>
    <row r="16" spans="2:11" x14ac:dyDescent="0.3">
      <c r="B16" s="12"/>
      <c r="C16" s="8"/>
      <c r="D16" s="10" t="str">
        <f>IFERROR(INDEX(TArticle[Prix],MATCH(Saisie!$B16,TArticle[Article],0)),"")</f>
        <v/>
      </c>
      <c r="E16" s="13" t="str">
        <f t="shared" si="0"/>
        <v/>
      </c>
    </row>
    <row r="17" spans="2:5" x14ac:dyDescent="0.3">
      <c r="B17" s="12"/>
      <c r="C17" s="8"/>
      <c r="D17" s="10" t="str">
        <f>IFERROR(INDEX(TArticle[Prix],MATCH(Saisie!$B17,TArticle[Article],0)),"")</f>
        <v/>
      </c>
      <c r="E17" s="13" t="str">
        <f t="shared" si="0"/>
        <v/>
      </c>
    </row>
    <row r="18" spans="2:5" x14ac:dyDescent="0.3">
      <c r="B18" s="12"/>
      <c r="C18" s="8"/>
      <c r="D18" s="10" t="str">
        <f>IFERROR(INDEX(TArticle[Prix],MATCH(Saisie!$B18,TArticle[Article],0)),"")</f>
        <v/>
      </c>
      <c r="E18" s="13" t="str">
        <f t="shared" si="0"/>
        <v/>
      </c>
    </row>
    <row r="19" spans="2:5" ht="15" thickBot="1" x14ac:dyDescent="0.35">
      <c r="B19" s="14"/>
      <c r="C19" s="9"/>
      <c r="D19" s="11" t="str">
        <f>IFERROR(INDEX(TArticle[Prix],MATCH(Saisie!$B19,TArticle[Article],0)),"")</f>
        <v/>
      </c>
      <c r="E19" s="15" t="str">
        <f t="shared" si="0"/>
        <v/>
      </c>
    </row>
    <row r="20" spans="2:5" ht="15" thickBot="1" x14ac:dyDescent="0.35">
      <c r="B20" s="16"/>
      <c r="C20" s="17"/>
      <c r="D20" s="18" t="s">
        <v>37</v>
      </c>
      <c r="E20" s="19">
        <f>SUM(E9:E19)</f>
        <v>0</v>
      </c>
    </row>
  </sheetData>
  <phoneticPr fontId="2" type="noConversion"/>
  <dataValidations count="2">
    <dataValidation type="list" allowBlank="1" showInputMessage="1" showErrorMessage="1" sqref="E3" xr:uid="{B8D293B7-28FC-4D8A-9ADD-658F6545B6FD}">
      <formula1>LClient</formula1>
    </dataValidation>
    <dataValidation type="list" allowBlank="1" showInputMessage="1" showErrorMessage="1" sqref="B9:B19" xr:uid="{254E4E77-6314-4868-85BA-C96AF78D4FC6}">
      <formula1>LArticle</formula1>
    </dataValidation>
  </dataValidations>
  <hyperlinks>
    <hyperlink ref="K3" r:id="rId1" xr:uid="{16EA92B8-7E0A-4EDA-8C37-2744FF0558B8}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8C0A06-A1D2-4534-AB54-73A2486DE773}">
  <sheetPr codeName="Feuil5"/>
  <dimension ref="B4:F11"/>
  <sheetViews>
    <sheetView showGridLines="0" workbookViewId="0">
      <selection activeCell="E10" sqref="E10"/>
    </sheetView>
  </sheetViews>
  <sheetFormatPr baseColWidth="10" defaultRowHeight="14.4" x14ac:dyDescent="0.3"/>
  <cols>
    <col min="1" max="1" width="4.77734375" customWidth="1"/>
    <col min="2" max="2" width="11.88671875" bestFit="1" customWidth="1"/>
    <col min="3" max="7" width="9.77734375" customWidth="1"/>
    <col min="8" max="8" width="13.88671875" bestFit="1" customWidth="1"/>
    <col min="9" max="12" width="9.77734375" customWidth="1"/>
  </cols>
  <sheetData>
    <row r="4" spans="2:6" x14ac:dyDescent="0.3">
      <c r="B4" s="36" t="s">
        <v>12</v>
      </c>
      <c r="C4" t="s">
        <v>15</v>
      </c>
    </row>
    <row r="6" spans="2:6" x14ac:dyDescent="0.3">
      <c r="C6" s="36" t="s">
        <v>40</v>
      </c>
      <c r="D6" s="36" t="s">
        <v>48</v>
      </c>
    </row>
    <row r="7" spans="2:6" x14ac:dyDescent="0.3">
      <c r="C7" t="s">
        <v>43</v>
      </c>
      <c r="E7" t="s">
        <v>44</v>
      </c>
    </row>
    <row r="8" spans="2:6" x14ac:dyDescent="0.3">
      <c r="B8" s="36" t="s">
        <v>0</v>
      </c>
      <c r="C8" t="s">
        <v>49</v>
      </c>
      <c r="D8" t="s">
        <v>47</v>
      </c>
      <c r="E8" t="s">
        <v>49</v>
      </c>
      <c r="F8" t="s">
        <v>47</v>
      </c>
    </row>
    <row r="9" spans="2:6" x14ac:dyDescent="0.3">
      <c r="B9" t="s">
        <v>11</v>
      </c>
      <c r="C9" s="37"/>
      <c r="D9" s="2"/>
      <c r="E9" s="37">
        <v>10</v>
      </c>
      <c r="F9" s="2">
        <v>500</v>
      </c>
    </row>
    <row r="10" spans="2:6" x14ac:dyDescent="0.3">
      <c r="B10" t="s">
        <v>10</v>
      </c>
      <c r="C10" s="37">
        <v>2</v>
      </c>
      <c r="D10" s="2">
        <v>20</v>
      </c>
      <c r="E10" s="37"/>
      <c r="F10" s="2"/>
    </row>
    <row r="11" spans="2:6" x14ac:dyDescent="0.3">
      <c r="B11" t="s">
        <v>45</v>
      </c>
      <c r="C11" s="37">
        <v>2</v>
      </c>
      <c r="D11" s="2">
        <v>20</v>
      </c>
      <c r="E11" s="37">
        <v>10</v>
      </c>
      <c r="F11" s="2">
        <v>500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17AAEF-C164-4743-B933-736CAEC39833}">
  <sheetPr codeName="Feuil3"/>
  <dimension ref="B2:I14"/>
  <sheetViews>
    <sheetView showGridLines="0" tabSelected="1" workbookViewId="0">
      <selection activeCell="G17" sqref="G17"/>
    </sheetView>
  </sheetViews>
  <sheetFormatPr baseColWidth="10" defaultRowHeight="14.4" x14ac:dyDescent="0.3"/>
  <cols>
    <col min="3" max="3" width="14.88671875" customWidth="1"/>
    <col min="9" max="9" width="16.21875" customWidth="1"/>
  </cols>
  <sheetData>
    <row r="2" spans="2:9" x14ac:dyDescent="0.3">
      <c r="B2" s="29" t="s">
        <v>23</v>
      </c>
      <c r="C2" s="29" t="s">
        <v>40</v>
      </c>
      <c r="D2" s="29" t="s">
        <v>27</v>
      </c>
      <c r="E2" s="29" t="s">
        <v>0</v>
      </c>
      <c r="F2" s="29" t="s">
        <v>35</v>
      </c>
      <c r="G2" s="29" t="s">
        <v>1</v>
      </c>
      <c r="H2" s="29" t="s">
        <v>36</v>
      </c>
      <c r="I2" s="34" t="s">
        <v>12</v>
      </c>
    </row>
    <row r="3" spans="2:9" x14ac:dyDescent="0.3">
      <c r="B3" s="31">
        <v>44230</v>
      </c>
      <c r="C3" s="30" t="s">
        <v>46</v>
      </c>
      <c r="D3" s="30" t="s">
        <v>28</v>
      </c>
      <c r="E3" s="30" t="s">
        <v>2</v>
      </c>
      <c r="F3" s="30">
        <v>1</v>
      </c>
      <c r="G3" s="30">
        <v>100</v>
      </c>
      <c r="H3" s="30">
        <f>TRecapCde[[#This Row],[Prix]]*TRecapCde[[#This Row],[Quantité]]</f>
        <v>100</v>
      </c>
      <c r="I3" s="33" t="str">
        <f>INDEX(TArticle[Fournisseur],MATCH(TRecapCde[[#This Row],[Article]],TArticle[Article],0))</f>
        <v>Fournisseur 1</v>
      </c>
    </row>
    <row r="4" spans="2:9" x14ac:dyDescent="0.3">
      <c r="B4" s="32">
        <v>44230</v>
      </c>
      <c r="C4" s="33" t="s">
        <v>46</v>
      </c>
      <c r="D4" s="33" t="s">
        <v>28</v>
      </c>
      <c r="E4" s="33" t="s">
        <v>5</v>
      </c>
      <c r="F4" s="33">
        <v>5</v>
      </c>
      <c r="G4" s="33">
        <v>125</v>
      </c>
      <c r="H4" s="35">
        <f>TRecapCde[[#This Row],[Prix]]*TRecapCde[[#This Row],[Quantité]]</f>
        <v>625</v>
      </c>
      <c r="I4" s="35" t="str">
        <f>INDEX(TArticle[Fournisseur],MATCH(TRecapCde[[#This Row],[Article]],TArticle[Article],0))</f>
        <v>Fournisseur 2</v>
      </c>
    </row>
    <row r="5" spans="2:9" x14ac:dyDescent="0.3">
      <c r="B5" s="32">
        <v>44230</v>
      </c>
      <c r="C5" s="33" t="s">
        <v>46</v>
      </c>
      <c r="D5" s="33" t="s">
        <v>28</v>
      </c>
      <c r="E5" s="33" t="s">
        <v>8</v>
      </c>
      <c r="F5" s="33">
        <v>2</v>
      </c>
      <c r="G5" s="33">
        <v>80</v>
      </c>
      <c r="H5" s="35">
        <f>TRecapCde[[#This Row],[Prix]]*TRecapCde[[#This Row],[Quantité]]</f>
        <v>160</v>
      </c>
      <c r="I5" s="35" t="str">
        <f>INDEX(TArticle[Fournisseur],MATCH(TRecapCde[[#This Row],[Article]],TArticle[Article],0))</f>
        <v>Fournisseur 2</v>
      </c>
    </row>
    <row r="6" spans="2:9" x14ac:dyDescent="0.3">
      <c r="B6" s="32">
        <v>44230</v>
      </c>
      <c r="C6" s="33" t="s">
        <v>41</v>
      </c>
      <c r="D6" s="33" t="s">
        <v>29</v>
      </c>
      <c r="E6" s="33" t="s">
        <v>2</v>
      </c>
      <c r="F6" s="33">
        <v>1</v>
      </c>
      <c r="G6" s="33">
        <v>100</v>
      </c>
      <c r="H6" s="35">
        <f>TRecapCde[[#This Row],[Prix]]*TRecapCde[[#This Row],[Quantité]]</f>
        <v>100</v>
      </c>
      <c r="I6" s="35" t="str">
        <f>INDEX(TArticle[Fournisseur],MATCH(TRecapCde[[#This Row],[Article]],TArticle[Article],0))</f>
        <v>Fournisseur 1</v>
      </c>
    </row>
    <row r="7" spans="2:9" x14ac:dyDescent="0.3">
      <c r="B7" s="32">
        <v>44230</v>
      </c>
      <c r="C7" s="33" t="s">
        <v>41</v>
      </c>
      <c r="D7" s="33" t="s">
        <v>29</v>
      </c>
      <c r="E7" s="33" t="s">
        <v>3</v>
      </c>
      <c r="F7" s="33">
        <v>1</v>
      </c>
      <c r="G7" s="33">
        <v>150</v>
      </c>
      <c r="H7" s="35">
        <f>TRecapCde[[#This Row],[Prix]]*TRecapCde[[#This Row],[Quantité]]</f>
        <v>150</v>
      </c>
      <c r="I7" s="35" t="str">
        <f>INDEX(TArticle[Fournisseur],MATCH(TRecapCde[[#This Row],[Article]],TArticle[Article],0))</f>
        <v>Fournisseur 1</v>
      </c>
    </row>
    <row r="8" spans="2:9" x14ac:dyDescent="0.3">
      <c r="B8" s="32">
        <v>44230</v>
      </c>
      <c r="C8" s="33" t="s">
        <v>41</v>
      </c>
      <c r="D8" s="33" t="s">
        <v>29</v>
      </c>
      <c r="E8" s="33" t="s">
        <v>4</v>
      </c>
      <c r="F8" s="33">
        <v>1</v>
      </c>
      <c r="G8" s="33">
        <v>25</v>
      </c>
      <c r="H8" s="35">
        <f>TRecapCde[[#This Row],[Prix]]*TRecapCde[[#This Row],[Quantité]]</f>
        <v>25</v>
      </c>
      <c r="I8" s="35" t="str">
        <f>INDEX(TArticle[Fournisseur],MATCH(TRecapCde[[#This Row],[Article]],TArticle[Article],0))</f>
        <v>Fournisseur 1</v>
      </c>
    </row>
    <row r="9" spans="2:9" x14ac:dyDescent="0.3">
      <c r="B9" s="32">
        <v>44230</v>
      </c>
      <c r="C9" s="33" t="s">
        <v>42</v>
      </c>
      <c r="D9" s="33" t="s">
        <v>30</v>
      </c>
      <c r="E9" s="33" t="s">
        <v>6</v>
      </c>
      <c r="F9" s="33">
        <v>3</v>
      </c>
      <c r="G9" s="33">
        <v>200</v>
      </c>
      <c r="H9" s="35">
        <f>TRecapCde[[#This Row],[Prix]]*TRecapCde[[#This Row],[Quantité]]</f>
        <v>600</v>
      </c>
      <c r="I9" s="35" t="str">
        <f>INDEX(TArticle[Fournisseur],MATCH(TRecapCde[[#This Row],[Article]],TArticle[Article],0))</f>
        <v>Fournisseur 2</v>
      </c>
    </row>
    <row r="10" spans="2:9" x14ac:dyDescent="0.3">
      <c r="B10" s="32">
        <v>44230</v>
      </c>
      <c r="C10" s="33" t="s">
        <v>43</v>
      </c>
      <c r="D10" s="33" t="s">
        <v>31</v>
      </c>
      <c r="E10" s="33" t="s">
        <v>7</v>
      </c>
      <c r="F10" s="33">
        <v>1</v>
      </c>
      <c r="G10" s="33">
        <v>100</v>
      </c>
      <c r="H10" s="35">
        <f>TRecapCde[[#This Row],[Prix]]*TRecapCde[[#This Row],[Quantité]]</f>
        <v>100</v>
      </c>
      <c r="I10" s="35" t="str">
        <f>INDEX(TArticle[Fournisseur],MATCH(TRecapCde[[#This Row],[Article]],TArticle[Article],0))</f>
        <v>Fournisseur 2</v>
      </c>
    </row>
    <row r="11" spans="2:9" x14ac:dyDescent="0.3">
      <c r="B11" s="32">
        <v>44230</v>
      </c>
      <c r="C11" s="33" t="s">
        <v>43</v>
      </c>
      <c r="D11" s="33" t="s">
        <v>31</v>
      </c>
      <c r="E11" s="33" t="s">
        <v>9</v>
      </c>
      <c r="F11" s="33">
        <v>1</v>
      </c>
      <c r="G11" s="33">
        <v>500</v>
      </c>
      <c r="H11" s="35">
        <f>TRecapCde[[#This Row],[Prix]]*TRecapCde[[#This Row],[Quantité]]</f>
        <v>500</v>
      </c>
      <c r="I11" s="35" t="str">
        <f>INDEX(TArticle[Fournisseur],MATCH(TRecapCde[[#This Row],[Article]],TArticle[Article],0))</f>
        <v>Fournisseur 2</v>
      </c>
    </row>
    <row r="12" spans="2:9" x14ac:dyDescent="0.3">
      <c r="B12" s="32">
        <v>44230</v>
      </c>
      <c r="C12" s="33" t="s">
        <v>43</v>
      </c>
      <c r="D12" s="33" t="s">
        <v>31</v>
      </c>
      <c r="E12" s="33" t="s">
        <v>10</v>
      </c>
      <c r="F12" s="33">
        <v>2</v>
      </c>
      <c r="G12" s="33">
        <v>10</v>
      </c>
      <c r="H12" s="35">
        <f>TRecapCde[[#This Row],[Prix]]*TRecapCde[[#This Row],[Quantité]]</f>
        <v>20</v>
      </c>
      <c r="I12" s="35" t="str">
        <f>INDEX(TArticle[Fournisseur],MATCH(TRecapCde[[#This Row],[Article]],TArticle[Article],0))</f>
        <v>Fournisseur 3</v>
      </c>
    </row>
    <row r="13" spans="2:9" x14ac:dyDescent="0.3">
      <c r="B13" s="32">
        <v>44230</v>
      </c>
      <c r="C13" s="33" t="s">
        <v>44</v>
      </c>
      <c r="D13" s="33" t="s">
        <v>32</v>
      </c>
      <c r="E13" s="33" t="s">
        <v>3</v>
      </c>
      <c r="F13" s="33">
        <v>2</v>
      </c>
      <c r="G13" s="33">
        <v>150</v>
      </c>
      <c r="H13" s="35">
        <f>TRecapCde[[#This Row],[Prix]]*TRecapCde[[#This Row],[Quantité]]</f>
        <v>300</v>
      </c>
      <c r="I13" s="35" t="str">
        <f>INDEX(TArticle[Fournisseur],MATCH(TRecapCde[[#This Row],[Article]],TArticle[Article],0))</f>
        <v>Fournisseur 1</v>
      </c>
    </row>
    <row r="14" spans="2:9" x14ac:dyDescent="0.3">
      <c r="B14" s="32">
        <v>44230</v>
      </c>
      <c r="C14" s="33" t="s">
        <v>44</v>
      </c>
      <c r="D14" s="33" t="s">
        <v>32</v>
      </c>
      <c r="E14" s="33" t="s">
        <v>11</v>
      </c>
      <c r="F14" s="33">
        <v>10</v>
      </c>
      <c r="G14" s="33">
        <v>50</v>
      </c>
      <c r="H14" s="35">
        <f>TRecapCde[[#This Row],[Prix]]*TRecapCde[[#This Row],[Quantité]]</f>
        <v>500</v>
      </c>
      <c r="I14" s="35" t="str">
        <f>INDEX(TArticle[Fournisseur],MATCH(TRecapCde[[#This Row],[Article]],TArticle[Article],0))</f>
        <v>Fournisseur 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A97AB-0A2E-4CDA-8D09-CD778D3CA2F5}">
  <sheetPr codeName="Feuil2"/>
  <dimension ref="B2:T12"/>
  <sheetViews>
    <sheetView showGridLines="0" topLeftCell="G1" workbookViewId="0">
      <selection activeCell="T4" sqref="T4"/>
    </sheetView>
  </sheetViews>
  <sheetFormatPr baseColWidth="10" defaultRowHeight="14.4" x14ac:dyDescent="0.3"/>
  <cols>
    <col min="1" max="1" width="2.77734375" customWidth="1"/>
    <col min="2" max="2" width="11.77734375" bestFit="1" customWidth="1"/>
    <col min="4" max="4" width="7.88671875" bestFit="1" customWidth="1"/>
    <col min="5" max="5" width="2.77734375" customWidth="1"/>
    <col min="6" max="7" width="20.77734375" customWidth="1"/>
    <col min="8" max="8" width="6.77734375" customWidth="1"/>
    <col min="9" max="9" width="20.77734375" customWidth="1"/>
    <col min="10" max="10" width="12.77734375" customWidth="1"/>
    <col min="11" max="11" width="15.77734375" customWidth="1"/>
    <col min="12" max="12" width="2.77734375" customWidth="1"/>
    <col min="13" max="14" width="20.77734375" customWidth="1"/>
    <col min="15" max="15" width="6.77734375" customWidth="1"/>
    <col min="16" max="16" width="20.77734375" customWidth="1"/>
    <col min="17" max="17" width="12.77734375" customWidth="1"/>
    <col min="18" max="18" width="15.77734375" customWidth="1"/>
    <col min="19" max="19" width="2.77734375" customWidth="1"/>
  </cols>
  <sheetData>
    <row r="2" spans="2:20" x14ac:dyDescent="0.3">
      <c r="B2" s="3" t="s">
        <v>12</v>
      </c>
      <c r="C2" s="3" t="s">
        <v>0</v>
      </c>
      <c r="D2" s="3" t="s">
        <v>1</v>
      </c>
      <c r="F2" s="3" t="s">
        <v>12</v>
      </c>
      <c r="G2" s="3" t="s">
        <v>16</v>
      </c>
      <c r="H2" s="3" t="s">
        <v>17</v>
      </c>
      <c r="I2" s="3" t="s">
        <v>18</v>
      </c>
      <c r="J2" s="3" t="s">
        <v>19</v>
      </c>
      <c r="K2" s="3" t="s">
        <v>20</v>
      </c>
      <c r="M2" s="3" t="s">
        <v>27</v>
      </c>
      <c r="N2" s="3" t="s">
        <v>16</v>
      </c>
      <c r="O2" s="3" t="s">
        <v>17</v>
      </c>
      <c r="P2" s="3" t="s">
        <v>18</v>
      </c>
      <c r="Q2" s="3" t="s">
        <v>19</v>
      </c>
      <c r="R2" s="3" t="s">
        <v>20</v>
      </c>
      <c r="T2" s="3" t="s">
        <v>39</v>
      </c>
    </row>
    <row r="3" spans="2:20" x14ac:dyDescent="0.3">
      <c r="B3" t="s">
        <v>13</v>
      </c>
      <c r="C3" t="s">
        <v>2</v>
      </c>
      <c r="D3" s="2">
        <v>100</v>
      </c>
      <c r="F3" t="s">
        <v>13</v>
      </c>
      <c r="G3" t="s">
        <v>25</v>
      </c>
      <c r="H3" s="4">
        <v>75001</v>
      </c>
      <c r="I3" t="s">
        <v>26</v>
      </c>
      <c r="J3" s="5">
        <v>102030405</v>
      </c>
      <c r="M3" t="s">
        <v>28</v>
      </c>
      <c r="N3" t="s">
        <v>33</v>
      </c>
      <c r="O3" s="4">
        <v>69001</v>
      </c>
      <c r="P3" t="s">
        <v>34</v>
      </c>
      <c r="Q3" s="5">
        <v>405060708</v>
      </c>
      <c r="T3" s="3">
        <v>6</v>
      </c>
    </row>
    <row r="4" spans="2:20" x14ac:dyDescent="0.3">
      <c r="B4" t="s">
        <v>13</v>
      </c>
      <c r="C4" t="s">
        <v>3</v>
      </c>
      <c r="D4" s="2">
        <v>150</v>
      </c>
      <c r="F4" t="s">
        <v>14</v>
      </c>
      <c r="H4" s="4"/>
      <c r="J4" s="5"/>
      <c r="M4" t="s">
        <v>29</v>
      </c>
      <c r="O4" s="4"/>
      <c r="Q4" s="5"/>
    </row>
    <row r="5" spans="2:20" x14ac:dyDescent="0.3">
      <c r="B5" t="s">
        <v>13</v>
      </c>
      <c r="C5" t="s">
        <v>4</v>
      </c>
      <c r="D5" s="2">
        <v>25</v>
      </c>
      <c r="F5" t="s">
        <v>15</v>
      </c>
      <c r="H5" s="4"/>
      <c r="J5" s="5"/>
      <c r="M5" t="s">
        <v>30</v>
      </c>
      <c r="O5" s="4"/>
      <c r="Q5" s="5"/>
    </row>
    <row r="6" spans="2:20" x14ac:dyDescent="0.3">
      <c r="B6" t="s">
        <v>14</v>
      </c>
      <c r="C6" t="s">
        <v>5</v>
      </c>
      <c r="D6" s="2">
        <v>125</v>
      </c>
      <c r="F6" t="s">
        <v>21</v>
      </c>
      <c r="H6" s="4"/>
      <c r="J6" s="5"/>
      <c r="M6" t="s">
        <v>31</v>
      </c>
      <c r="O6" s="4"/>
      <c r="Q6" s="5"/>
    </row>
    <row r="7" spans="2:20" x14ac:dyDescent="0.3">
      <c r="B7" t="s">
        <v>14</v>
      </c>
      <c r="C7" t="s">
        <v>6</v>
      </c>
      <c r="D7" s="2">
        <v>200</v>
      </c>
      <c r="M7" t="s">
        <v>32</v>
      </c>
      <c r="O7" s="4"/>
      <c r="Q7" s="5"/>
    </row>
    <row r="8" spans="2:20" x14ac:dyDescent="0.3">
      <c r="B8" t="s">
        <v>14</v>
      </c>
      <c r="C8" t="s">
        <v>7</v>
      </c>
      <c r="D8" s="2">
        <v>100</v>
      </c>
    </row>
    <row r="9" spans="2:20" x14ac:dyDescent="0.3">
      <c r="B9" t="s">
        <v>14</v>
      </c>
      <c r="C9" t="s">
        <v>8</v>
      </c>
      <c r="D9" s="2">
        <v>80</v>
      </c>
    </row>
    <row r="10" spans="2:20" x14ac:dyDescent="0.3">
      <c r="B10" t="s">
        <v>14</v>
      </c>
      <c r="C10" t="s">
        <v>9</v>
      </c>
      <c r="D10" s="2">
        <v>500</v>
      </c>
    </row>
    <row r="11" spans="2:20" x14ac:dyDescent="0.3">
      <c r="B11" t="s">
        <v>15</v>
      </c>
      <c r="C11" t="s">
        <v>10</v>
      </c>
      <c r="D11" s="2">
        <v>10</v>
      </c>
    </row>
    <row r="12" spans="2:20" x14ac:dyDescent="0.3">
      <c r="B12" t="s">
        <v>15</v>
      </c>
      <c r="C12" t="s">
        <v>11</v>
      </c>
      <c r="D12" s="2">
        <v>50</v>
      </c>
    </row>
  </sheetData>
  <phoneticPr fontId="2" type="noConversion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Saisie</vt:lpstr>
      <vt:lpstr>TdB</vt:lpstr>
      <vt:lpstr>Récap commande</vt:lpstr>
      <vt:lpstr>Paramètres</vt:lpstr>
      <vt:lpstr>LArticle</vt:lpstr>
      <vt:lpstr>LClient</vt:lpstr>
      <vt:lpstr>LFournisseur</vt:lpstr>
      <vt:lpstr>numcde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JoDan</cp:lastModifiedBy>
  <dcterms:created xsi:type="dcterms:W3CDTF">2021-02-03T16:16:57Z</dcterms:created>
  <dcterms:modified xsi:type="dcterms:W3CDTF">2021-02-03T20:08:17Z</dcterms:modified>
</cp:coreProperties>
</file>