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slicers/slicer1.xml" ContentType="application/vnd.ms-excel.slicer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8D12A2E2-DF88-40CE-B2A9-A50A1A140FFF}" xr6:coauthVersionLast="45" xr6:coauthVersionMax="45" xr10:uidLastSave="{00000000-0000-0000-0000-000000000000}"/>
  <bookViews>
    <workbookView xWindow="-108" yWindow="-108" windowWidth="22320" windowHeight="12048" xr2:uid="{00000000-000D-0000-FFFF-FFFF00000000}"/>
  </bookViews>
  <sheets>
    <sheet name="Modèle" sheetId="3" r:id="rId1"/>
    <sheet name="Paramètres" sheetId="2" r:id="rId2"/>
  </sheets>
  <definedNames>
    <definedName name="Boulanger">Paramètres!$K$3:$K$8</definedName>
    <definedName name="Contrat">Paramètres!$N$3:$N$4</definedName>
    <definedName name="Feries">TFeries[Date]</definedName>
    <definedName name="LBoulanger">TBoulanger[Boulanger]</definedName>
    <definedName name="LContrat">TContrat[Contrat]</definedName>
    <definedName name="LSemaine">#REF!</definedName>
    <definedName name="LVendeur">TVendeur[Vendeur]</definedName>
    <definedName name="NbJour">OFFSET(Modèle!$D$12,0,0,COUNTIF(TPlanning[Semaine],"&gt;0"))</definedName>
    <definedName name="Nom">INDIRECT(Modèle!$J$3)</definedName>
    <definedName name="Reel">OFFSET(Modèle!$J$12,0,0,COUNTIF(TPlanning[Semaine],"&gt;0"))</definedName>
    <definedName name="Segment_Mois">#N/A</definedName>
    <definedName name="Vendeur">Paramètres!$H$3:$H$12</definedName>
    <definedName name="_xlnm.Print_Area" localSheetId="0">Modèle!$B$2:$L$379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" i="2" l="1"/>
  <c r="C8" i="2" s="1"/>
  <c r="J5" i="3"/>
  <c r="D12" i="3" l="1"/>
  <c r="L12" i="3" s="1"/>
  <c r="C4" i="2"/>
  <c r="B12" i="3" l="1"/>
  <c r="C12" i="3"/>
  <c r="D13" i="3"/>
  <c r="L13" i="3" s="1"/>
  <c r="E12" i="3"/>
  <c r="B13" i="3" l="1"/>
  <c r="E13" i="3"/>
  <c r="C13" i="3"/>
  <c r="D14" i="3"/>
  <c r="B14" i="3" l="1"/>
  <c r="C14" i="3"/>
  <c r="E14" i="3"/>
  <c r="D15" i="3"/>
  <c r="L15" i="3" s="1"/>
  <c r="K15" i="3" l="1"/>
  <c r="B15" i="3"/>
  <c r="D16" i="3"/>
  <c r="C15" i="3"/>
  <c r="E15" i="3"/>
  <c r="B16" i="3" l="1"/>
  <c r="C16" i="3"/>
  <c r="D17" i="3"/>
  <c r="L17" i="3" s="1"/>
  <c r="E16" i="3"/>
  <c r="K17" i="3" l="1"/>
  <c r="B17" i="3"/>
  <c r="D18" i="3"/>
  <c r="L18" i="3" s="1"/>
  <c r="C17" i="3"/>
  <c r="E17" i="3"/>
  <c r="B18" i="3" l="1"/>
  <c r="D19" i="3"/>
  <c r="L19" i="3" s="1"/>
  <c r="C18" i="3"/>
  <c r="E18" i="3"/>
  <c r="B19" i="3" l="1"/>
  <c r="D20" i="3"/>
  <c r="L20" i="3" s="1"/>
  <c r="C19" i="3"/>
  <c r="E19" i="3"/>
  <c r="B20" i="3" l="1"/>
  <c r="D21" i="3"/>
  <c r="C20" i="3"/>
  <c r="E20" i="3"/>
  <c r="C16" i="2"/>
  <c r="B21" i="3" l="1"/>
  <c r="D22" i="3"/>
  <c r="L22" i="3" s="1"/>
  <c r="E21" i="3"/>
  <c r="C21" i="3"/>
  <c r="C12" i="2"/>
  <c r="C13" i="2"/>
  <c r="C5" i="2"/>
  <c r="C14" i="2"/>
  <c r="C15" i="2" s="1"/>
  <c r="C7" i="2"/>
  <c r="K22" i="3" l="1"/>
  <c r="B22" i="3"/>
  <c r="D23" i="3"/>
  <c r="C22" i="3"/>
  <c r="E22" i="3"/>
  <c r="C11" i="2"/>
  <c r="C6" i="2"/>
  <c r="C9" i="2"/>
  <c r="C10" i="2"/>
  <c r="H21" i="3" l="1"/>
  <c r="J21" i="3" s="1"/>
  <c r="H15" i="3"/>
  <c r="J15" i="3" s="1"/>
  <c r="H20" i="3"/>
  <c r="J20" i="3" s="1"/>
  <c r="H14" i="3"/>
  <c r="J14" i="3" s="1"/>
  <c r="H12" i="3"/>
  <c r="B23" i="3"/>
  <c r="H18" i="3"/>
  <c r="J18" i="3" s="1"/>
  <c r="H16" i="3"/>
  <c r="J16" i="3" s="1"/>
  <c r="J12" i="3"/>
  <c r="H22" i="3"/>
  <c r="J22" i="3" s="1"/>
  <c r="H19" i="3"/>
  <c r="J19" i="3" s="1"/>
  <c r="H17" i="3"/>
  <c r="J17" i="3" s="1"/>
  <c r="H13" i="3"/>
  <c r="J13" i="3" s="1"/>
  <c r="D24" i="3"/>
  <c r="L24" i="3" s="1"/>
  <c r="C23" i="3"/>
  <c r="E23" i="3"/>
  <c r="K24" i="3" l="1"/>
  <c r="B24" i="3"/>
  <c r="H23" i="3"/>
  <c r="J23" i="3" s="1"/>
  <c r="D25" i="3"/>
  <c r="L25" i="3" s="1"/>
  <c r="E24" i="3"/>
  <c r="C24" i="3"/>
  <c r="H24" i="3" l="1"/>
  <c r="J24" i="3" s="1"/>
  <c r="B25" i="3"/>
  <c r="D26" i="3"/>
  <c r="L26" i="3" s="1"/>
  <c r="C25" i="3"/>
  <c r="E25" i="3"/>
  <c r="H25" i="3" l="1"/>
  <c r="J25" i="3" s="1"/>
  <c r="B26" i="3"/>
  <c r="D27" i="3"/>
  <c r="L27" i="3" s="1"/>
  <c r="C26" i="3"/>
  <c r="E26" i="3"/>
  <c r="H26" i="3" s="1"/>
  <c r="J26" i="3" l="1"/>
  <c r="B27" i="3"/>
  <c r="D28" i="3"/>
  <c r="C27" i="3"/>
  <c r="E27" i="3"/>
  <c r="H27" i="3" l="1"/>
  <c r="J27" i="3" s="1"/>
  <c r="B28" i="3"/>
  <c r="D29" i="3"/>
  <c r="L29" i="3" s="1"/>
  <c r="E28" i="3"/>
  <c r="H28" i="3" s="1"/>
  <c r="J28" i="3" s="1"/>
  <c r="C28" i="3"/>
  <c r="K29" i="3" l="1"/>
  <c r="B29" i="3"/>
  <c r="D30" i="3"/>
  <c r="E29" i="3"/>
  <c r="H29" i="3" s="1"/>
  <c r="J29" i="3" s="1"/>
  <c r="C29" i="3"/>
  <c r="B30" i="3" l="1"/>
  <c r="D31" i="3"/>
  <c r="L31" i="3" s="1"/>
  <c r="C30" i="3"/>
  <c r="E30" i="3"/>
  <c r="H30" i="3" l="1"/>
  <c r="J30" i="3" s="1"/>
  <c r="K31" i="3"/>
  <c r="B31" i="3"/>
  <c r="D32" i="3"/>
  <c r="L32" i="3" s="1"/>
  <c r="C31" i="3"/>
  <c r="E31" i="3"/>
  <c r="H31" i="3" s="1"/>
  <c r="J31" i="3" l="1"/>
  <c r="B32" i="3"/>
  <c r="D33" i="3"/>
  <c r="L33" i="3" s="1"/>
  <c r="C32" i="3"/>
  <c r="E32" i="3"/>
  <c r="H32" i="3" s="1"/>
  <c r="J32" i="3" l="1"/>
  <c r="B33" i="3"/>
  <c r="D34" i="3"/>
  <c r="L34" i="3" s="1"/>
  <c r="C33" i="3"/>
  <c r="E33" i="3"/>
  <c r="H33" i="3" s="1"/>
  <c r="J33" i="3" l="1"/>
  <c r="B34" i="3"/>
  <c r="D35" i="3"/>
  <c r="C34" i="3"/>
  <c r="E34" i="3"/>
  <c r="H34" i="3" s="1"/>
  <c r="J34" i="3" l="1"/>
  <c r="B35" i="3"/>
  <c r="D36" i="3"/>
  <c r="L36" i="3" s="1"/>
  <c r="C35" i="3"/>
  <c r="E35" i="3"/>
  <c r="H35" i="3" l="1"/>
  <c r="J35" i="3" s="1"/>
  <c r="K36" i="3"/>
  <c r="B36" i="3"/>
  <c r="D37" i="3"/>
  <c r="C36" i="3"/>
  <c r="E36" i="3"/>
  <c r="H36" i="3" s="1"/>
  <c r="J36" i="3" l="1"/>
  <c r="B37" i="3"/>
  <c r="D38" i="3"/>
  <c r="L38" i="3" s="1"/>
  <c r="E37" i="3"/>
  <c r="H37" i="3" s="1"/>
  <c r="C37" i="3"/>
  <c r="J37" i="3" l="1"/>
  <c r="K38" i="3"/>
  <c r="B38" i="3"/>
  <c r="D39" i="3"/>
  <c r="L39" i="3" s="1"/>
  <c r="C38" i="3"/>
  <c r="E38" i="3"/>
  <c r="H38" i="3" s="1"/>
  <c r="J38" i="3" l="1"/>
  <c r="B39" i="3"/>
  <c r="D40" i="3"/>
  <c r="L40" i="3" s="1"/>
  <c r="C39" i="3"/>
  <c r="E39" i="3"/>
  <c r="H39" i="3" s="1"/>
  <c r="J39" i="3" s="1"/>
  <c r="B40" i="3" l="1"/>
  <c r="D41" i="3"/>
  <c r="L41" i="3" s="1"/>
  <c r="C40" i="3"/>
  <c r="E40" i="3"/>
  <c r="H40" i="3" s="1"/>
  <c r="J40" i="3" l="1"/>
  <c r="B41" i="3"/>
  <c r="D42" i="3"/>
  <c r="C41" i="3"/>
  <c r="E41" i="3"/>
  <c r="H41" i="3" s="1"/>
  <c r="J41" i="3" s="1"/>
  <c r="B42" i="3" l="1"/>
  <c r="D43" i="3"/>
  <c r="L43" i="3" s="1"/>
  <c r="C42" i="3"/>
  <c r="E42" i="3"/>
  <c r="H42" i="3" s="1"/>
  <c r="J42" i="3" s="1"/>
  <c r="K43" i="3" l="1"/>
  <c r="B43" i="3"/>
  <c r="D44" i="3"/>
  <c r="C43" i="3"/>
  <c r="E43" i="3"/>
  <c r="H43" i="3" s="1"/>
  <c r="J43" i="3" s="1"/>
  <c r="B44" i="3" l="1"/>
  <c r="D45" i="3"/>
  <c r="L45" i="3" s="1"/>
  <c r="C44" i="3"/>
  <c r="E44" i="3"/>
  <c r="H44" i="3" s="1"/>
  <c r="J44" i="3" l="1"/>
  <c r="K45" i="3"/>
  <c r="B45" i="3"/>
  <c r="D46" i="3"/>
  <c r="L46" i="3" s="1"/>
  <c r="C45" i="3"/>
  <c r="E45" i="3"/>
  <c r="H45" i="3" s="1"/>
  <c r="J45" i="3" s="1"/>
  <c r="B46" i="3" l="1"/>
  <c r="D47" i="3"/>
  <c r="L47" i="3" s="1"/>
  <c r="E46" i="3"/>
  <c r="H46" i="3" s="1"/>
  <c r="J46" i="3" s="1"/>
  <c r="C46" i="3"/>
  <c r="B47" i="3" l="1"/>
  <c r="D48" i="3"/>
  <c r="L48" i="3" s="1"/>
  <c r="C47" i="3"/>
  <c r="E47" i="3"/>
  <c r="H47" i="3" s="1"/>
  <c r="J47" i="3" s="1"/>
  <c r="B48" i="3" l="1"/>
  <c r="D49" i="3"/>
  <c r="C48" i="3"/>
  <c r="E48" i="3"/>
  <c r="H48" i="3" s="1"/>
  <c r="J48" i="3" l="1"/>
  <c r="B49" i="3"/>
  <c r="D50" i="3"/>
  <c r="L50" i="3" s="1"/>
  <c r="C49" i="3"/>
  <c r="E49" i="3"/>
  <c r="H49" i="3" s="1"/>
  <c r="J49" i="3" l="1"/>
  <c r="K50" i="3"/>
  <c r="B50" i="3"/>
  <c r="D51" i="3"/>
  <c r="E50" i="3"/>
  <c r="H50" i="3" s="1"/>
  <c r="C50" i="3"/>
  <c r="J50" i="3" l="1"/>
  <c r="B51" i="3"/>
  <c r="D52" i="3"/>
  <c r="L52" i="3" s="1"/>
  <c r="C51" i="3"/>
  <c r="E51" i="3"/>
  <c r="H51" i="3" l="1"/>
  <c r="J51" i="3" s="1"/>
  <c r="K52" i="3"/>
  <c r="B52" i="3"/>
  <c r="D53" i="3"/>
  <c r="L53" i="3" s="1"/>
  <c r="C52" i="3"/>
  <c r="E52" i="3"/>
  <c r="H52" i="3" s="1"/>
  <c r="J52" i="3" l="1"/>
  <c r="B53" i="3"/>
  <c r="D54" i="3"/>
  <c r="L54" i="3" s="1"/>
  <c r="C53" i="3"/>
  <c r="E53" i="3"/>
  <c r="H53" i="3" s="1"/>
  <c r="J53" i="3" l="1"/>
  <c r="B54" i="3"/>
  <c r="D55" i="3"/>
  <c r="L55" i="3" s="1"/>
  <c r="E54" i="3"/>
  <c r="H54" i="3" s="1"/>
  <c r="J54" i="3" s="1"/>
  <c r="C54" i="3"/>
  <c r="B55" i="3" l="1"/>
  <c r="D56" i="3"/>
  <c r="C55" i="3"/>
  <c r="E55" i="3"/>
  <c r="H55" i="3" l="1"/>
  <c r="J55" i="3" s="1"/>
  <c r="B56" i="3"/>
  <c r="D57" i="3"/>
  <c r="L57" i="3" s="1"/>
  <c r="C56" i="3"/>
  <c r="E56" i="3"/>
  <c r="H56" i="3" s="1"/>
  <c r="J56" i="3" l="1"/>
  <c r="K57" i="3"/>
  <c r="B57" i="3"/>
  <c r="D58" i="3"/>
  <c r="C57" i="3"/>
  <c r="E57" i="3"/>
  <c r="H57" i="3" s="1"/>
  <c r="J57" i="3" l="1"/>
  <c r="B58" i="3"/>
  <c r="D59" i="3"/>
  <c r="L59" i="3" s="1"/>
  <c r="E58" i="3"/>
  <c r="C58" i="3"/>
  <c r="H58" i="3" l="1"/>
  <c r="J58" i="3" s="1"/>
  <c r="K59" i="3"/>
  <c r="B59" i="3"/>
  <c r="D60" i="3"/>
  <c r="L60" i="3" s="1"/>
  <c r="C59" i="3"/>
  <c r="E59" i="3"/>
  <c r="H59" i="3" s="1"/>
  <c r="J59" i="3" s="1"/>
  <c r="B60" i="3" l="1"/>
  <c r="D61" i="3"/>
  <c r="L61" i="3" s="1"/>
  <c r="C60" i="3"/>
  <c r="E60" i="3"/>
  <c r="H60" i="3" s="1"/>
  <c r="J60" i="3" l="1"/>
  <c r="B61" i="3"/>
  <c r="D62" i="3"/>
  <c r="L62" i="3" s="1"/>
  <c r="C61" i="3"/>
  <c r="E61" i="3"/>
  <c r="H61" i="3" s="1"/>
  <c r="J61" i="3" l="1"/>
  <c r="B62" i="3"/>
  <c r="D63" i="3"/>
  <c r="E62" i="3"/>
  <c r="H62" i="3" s="1"/>
  <c r="C62" i="3"/>
  <c r="J62" i="3" l="1"/>
  <c r="B63" i="3"/>
  <c r="D64" i="3"/>
  <c r="L64" i="3" s="1"/>
  <c r="C63" i="3"/>
  <c r="E63" i="3"/>
  <c r="H63" i="3" s="1"/>
  <c r="J63" i="3" l="1"/>
  <c r="K64" i="3"/>
  <c r="B64" i="3"/>
  <c r="D65" i="3"/>
  <c r="C64" i="3"/>
  <c r="E64" i="3"/>
  <c r="H64" i="3" s="1"/>
  <c r="J64" i="3" s="1"/>
  <c r="B65" i="3" l="1"/>
  <c r="D66" i="3"/>
  <c r="L66" i="3" s="1"/>
  <c r="C65" i="3"/>
  <c r="E65" i="3"/>
  <c r="H65" i="3" s="1"/>
  <c r="J65" i="3" l="1"/>
  <c r="K66" i="3"/>
  <c r="B66" i="3"/>
  <c r="D67" i="3"/>
  <c r="L67" i="3" s="1"/>
  <c r="E66" i="3"/>
  <c r="H66" i="3" s="1"/>
  <c r="J66" i="3" s="1"/>
  <c r="C66" i="3"/>
  <c r="B67" i="3" l="1"/>
  <c r="D68" i="3"/>
  <c r="L68" i="3" s="1"/>
  <c r="C67" i="3"/>
  <c r="E67" i="3"/>
  <c r="H67" i="3" s="1"/>
  <c r="J67" i="3" s="1"/>
  <c r="B68" i="3" l="1"/>
  <c r="D69" i="3"/>
  <c r="L69" i="3" s="1"/>
  <c r="C68" i="3"/>
  <c r="E68" i="3"/>
  <c r="H68" i="3" s="1"/>
  <c r="J68" i="3" l="1"/>
  <c r="B69" i="3"/>
  <c r="D70" i="3"/>
  <c r="C69" i="3"/>
  <c r="E69" i="3"/>
  <c r="H69" i="3" s="1"/>
  <c r="J69" i="3" l="1"/>
  <c r="B70" i="3"/>
  <c r="D71" i="3"/>
  <c r="L71" i="3" s="1"/>
  <c r="E70" i="3"/>
  <c r="H70" i="3" s="1"/>
  <c r="J70" i="3" s="1"/>
  <c r="C70" i="3"/>
  <c r="K71" i="3" l="1"/>
  <c r="B71" i="3"/>
  <c r="D72" i="3"/>
  <c r="C71" i="3"/>
  <c r="E71" i="3"/>
  <c r="H71" i="3" s="1"/>
  <c r="J71" i="3" l="1"/>
  <c r="B72" i="3"/>
  <c r="D73" i="3"/>
  <c r="L73" i="3" s="1"/>
  <c r="C72" i="3"/>
  <c r="E72" i="3"/>
  <c r="H72" i="3" s="1"/>
  <c r="J72" i="3" l="1"/>
  <c r="K73" i="3"/>
  <c r="B73" i="3"/>
  <c r="D74" i="3"/>
  <c r="L74" i="3" s="1"/>
  <c r="C73" i="3"/>
  <c r="E73" i="3"/>
  <c r="H73" i="3" s="1"/>
  <c r="J73" i="3" l="1"/>
  <c r="B74" i="3"/>
  <c r="D75" i="3"/>
  <c r="L75" i="3" s="1"/>
  <c r="E74" i="3"/>
  <c r="H74" i="3" s="1"/>
  <c r="C74" i="3"/>
  <c r="J74" i="3" l="1"/>
  <c r="B75" i="3"/>
  <c r="D76" i="3"/>
  <c r="L76" i="3" s="1"/>
  <c r="C75" i="3"/>
  <c r="E75" i="3"/>
  <c r="H75" i="3" l="1"/>
  <c r="J75" i="3" s="1"/>
  <c r="B76" i="3"/>
  <c r="D77" i="3"/>
  <c r="C76" i="3"/>
  <c r="E76" i="3"/>
  <c r="H76" i="3" s="1"/>
  <c r="J76" i="3" l="1"/>
  <c r="B77" i="3"/>
  <c r="D78" i="3"/>
  <c r="L78" i="3" s="1"/>
  <c r="C77" i="3"/>
  <c r="E77" i="3"/>
  <c r="H77" i="3" s="1"/>
  <c r="J77" i="3" l="1"/>
  <c r="K78" i="3"/>
  <c r="B78" i="3"/>
  <c r="D79" i="3"/>
  <c r="E78" i="3"/>
  <c r="H78" i="3" s="1"/>
  <c r="J78" i="3" s="1"/>
  <c r="C78" i="3"/>
  <c r="B79" i="3" l="1"/>
  <c r="D80" i="3"/>
  <c r="L80" i="3" s="1"/>
  <c r="C79" i="3"/>
  <c r="E79" i="3"/>
  <c r="H79" i="3" l="1"/>
  <c r="J79" i="3" s="1"/>
  <c r="K80" i="3"/>
  <c r="B80" i="3"/>
  <c r="H80" i="3"/>
  <c r="J80" i="3" s="1"/>
  <c r="D81" i="3"/>
  <c r="L81" i="3" s="1"/>
  <c r="C80" i="3"/>
  <c r="E80" i="3"/>
  <c r="B81" i="3" l="1"/>
  <c r="D82" i="3"/>
  <c r="L82" i="3" s="1"/>
  <c r="C81" i="3"/>
  <c r="E81" i="3"/>
  <c r="H81" i="3" s="1"/>
  <c r="J81" i="3" l="1"/>
  <c r="B82" i="3"/>
  <c r="D83" i="3"/>
  <c r="L83" i="3" s="1"/>
  <c r="E82" i="3"/>
  <c r="H82" i="3" s="1"/>
  <c r="J82" i="3" s="1"/>
  <c r="C82" i="3"/>
  <c r="B83" i="3" l="1"/>
  <c r="D84" i="3"/>
  <c r="C83" i="3"/>
  <c r="E83" i="3"/>
  <c r="H83" i="3" s="1"/>
  <c r="J83" i="3" l="1"/>
  <c r="B84" i="3"/>
  <c r="D85" i="3"/>
  <c r="L85" i="3" s="1"/>
  <c r="C84" i="3"/>
  <c r="E84" i="3"/>
  <c r="H84" i="3" s="1"/>
  <c r="J84" i="3" l="1"/>
  <c r="K85" i="3"/>
  <c r="B85" i="3"/>
  <c r="D86" i="3"/>
  <c r="C85" i="3"/>
  <c r="E85" i="3"/>
  <c r="H85" i="3" s="1"/>
  <c r="J85" i="3" l="1"/>
  <c r="B86" i="3"/>
  <c r="D87" i="3"/>
  <c r="L87" i="3" s="1"/>
  <c r="E86" i="3"/>
  <c r="H86" i="3" s="1"/>
  <c r="C86" i="3"/>
  <c r="J86" i="3" l="1"/>
  <c r="K87" i="3"/>
  <c r="B87" i="3"/>
  <c r="D88" i="3"/>
  <c r="L88" i="3" s="1"/>
  <c r="C87" i="3"/>
  <c r="E87" i="3"/>
  <c r="H87" i="3" s="1"/>
  <c r="J87" i="3" l="1"/>
  <c r="B88" i="3"/>
  <c r="D89" i="3"/>
  <c r="L89" i="3" s="1"/>
  <c r="C88" i="3"/>
  <c r="E88" i="3"/>
  <c r="H88" i="3" s="1"/>
  <c r="J88" i="3" l="1"/>
  <c r="B89" i="3"/>
  <c r="D90" i="3"/>
  <c r="L90" i="3" s="1"/>
  <c r="C89" i="3"/>
  <c r="E89" i="3"/>
  <c r="H89" i="3" s="1"/>
  <c r="J89" i="3" l="1"/>
  <c r="B90" i="3"/>
  <c r="D91" i="3"/>
  <c r="E90" i="3"/>
  <c r="H90" i="3" s="1"/>
  <c r="C90" i="3"/>
  <c r="J90" i="3" l="1"/>
  <c r="B91" i="3"/>
  <c r="D92" i="3"/>
  <c r="L92" i="3" s="1"/>
  <c r="C91" i="3"/>
  <c r="E91" i="3"/>
  <c r="H91" i="3" s="1"/>
  <c r="J91" i="3" l="1"/>
  <c r="K92" i="3"/>
  <c r="B92" i="3"/>
  <c r="D93" i="3"/>
  <c r="C92" i="3"/>
  <c r="E92" i="3"/>
  <c r="H92" i="3" s="1"/>
  <c r="J92" i="3" s="1"/>
  <c r="B93" i="3" l="1"/>
  <c r="D94" i="3"/>
  <c r="L94" i="3" s="1"/>
  <c r="C93" i="3"/>
  <c r="E93" i="3"/>
  <c r="H93" i="3" s="1"/>
  <c r="J93" i="3" l="1"/>
  <c r="K94" i="3"/>
  <c r="B94" i="3"/>
  <c r="D95" i="3"/>
  <c r="L95" i="3" s="1"/>
  <c r="E94" i="3"/>
  <c r="H94" i="3" s="1"/>
  <c r="C94" i="3"/>
  <c r="J94" i="3" l="1"/>
  <c r="B95" i="3"/>
  <c r="D96" i="3"/>
  <c r="L96" i="3" s="1"/>
  <c r="C95" i="3"/>
  <c r="E95" i="3"/>
  <c r="H95" i="3" s="1"/>
  <c r="J95" i="3" l="1"/>
  <c r="B96" i="3"/>
  <c r="D97" i="3"/>
  <c r="L97" i="3" s="1"/>
  <c r="C96" i="3"/>
  <c r="E96" i="3"/>
  <c r="H96" i="3" s="1"/>
  <c r="J96" i="3" l="1"/>
  <c r="B97" i="3"/>
  <c r="D98" i="3"/>
  <c r="C97" i="3"/>
  <c r="E97" i="3"/>
  <c r="H97" i="3" s="1"/>
  <c r="J97" i="3" l="1"/>
  <c r="B98" i="3"/>
  <c r="D99" i="3"/>
  <c r="L99" i="3" s="1"/>
  <c r="E98" i="3"/>
  <c r="H98" i="3" s="1"/>
  <c r="J98" i="3" s="1"/>
  <c r="C98" i="3"/>
  <c r="K99" i="3" l="1"/>
  <c r="B99" i="3"/>
  <c r="D100" i="3"/>
  <c r="C99" i="3"/>
  <c r="E99" i="3"/>
  <c r="H99" i="3" s="1"/>
  <c r="J99" i="3" l="1"/>
  <c r="B100" i="3"/>
  <c r="D101" i="3"/>
  <c r="L101" i="3" s="1"/>
  <c r="C100" i="3"/>
  <c r="E100" i="3"/>
  <c r="H100" i="3" s="1"/>
  <c r="J100" i="3" l="1"/>
  <c r="K101" i="3"/>
  <c r="B101" i="3"/>
  <c r="D102" i="3"/>
  <c r="L102" i="3" s="1"/>
  <c r="C101" i="3"/>
  <c r="E101" i="3"/>
  <c r="H101" i="3" s="1"/>
  <c r="J101" i="3" l="1"/>
  <c r="B102" i="3"/>
  <c r="D103" i="3"/>
  <c r="L103" i="3" s="1"/>
  <c r="E102" i="3"/>
  <c r="H102" i="3" s="1"/>
  <c r="J102" i="3" s="1"/>
  <c r="C102" i="3"/>
  <c r="B103" i="3" l="1"/>
  <c r="D104" i="3"/>
  <c r="L104" i="3" s="1"/>
  <c r="C103" i="3"/>
  <c r="E103" i="3"/>
  <c r="H103" i="3" l="1"/>
  <c r="J103" i="3" s="1"/>
  <c r="B104" i="3"/>
  <c r="D105" i="3"/>
  <c r="C104" i="3"/>
  <c r="E104" i="3"/>
  <c r="H104" i="3" s="1"/>
  <c r="J104" i="3" l="1"/>
  <c r="B105" i="3"/>
  <c r="D106" i="3"/>
  <c r="L106" i="3" s="1"/>
  <c r="C105" i="3"/>
  <c r="E105" i="3"/>
  <c r="H105" i="3" s="1"/>
  <c r="J105" i="3" l="1"/>
  <c r="K106" i="3"/>
  <c r="B106" i="3"/>
  <c r="D107" i="3"/>
  <c r="E106" i="3"/>
  <c r="H106" i="3" s="1"/>
  <c r="J106" i="3" s="1"/>
  <c r="C106" i="3"/>
  <c r="B107" i="3" l="1"/>
  <c r="D108" i="3"/>
  <c r="L108" i="3" s="1"/>
  <c r="C107" i="3"/>
  <c r="E107" i="3"/>
  <c r="H107" i="3" s="1"/>
  <c r="J107" i="3" l="1"/>
  <c r="K108" i="3"/>
  <c r="B108" i="3"/>
  <c r="D109" i="3"/>
  <c r="L109" i="3" s="1"/>
  <c r="C108" i="3"/>
  <c r="E108" i="3"/>
  <c r="H108" i="3" s="1"/>
  <c r="J108" i="3" l="1"/>
  <c r="B109" i="3"/>
  <c r="D110" i="3"/>
  <c r="L110" i="3" s="1"/>
  <c r="C109" i="3"/>
  <c r="E109" i="3"/>
  <c r="H109" i="3" s="1"/>
  <c r="J109" i="3" l="1"/>
  <c r="B110" i="3"/>
  <c r="D111" i="3"/>
  <c r="L111" i="3" s="1"/>
  <c r="E110" i="3"/>
  <c r="H110" i="3" s="1"/>
  <c r="J110" i="3" s="1"/>
  <c r="C110" i="3"/>
  <c r="B111" i="3" l="1"/>
  <c r="D112" i="3"/>
  <c r="C111" i="3"/>
  <c r="E111" i="3"/>
  <c r="H111" i="3" s="1"/>
  <c r="J111" i="3" l="1"/>
  <c r="B112" i="3"/>
  <c r="D113" i="3"/>
  <c r="L113" i="3" s="1"/>
  <c r="C112" i="3"/>
  <c r="E112" i="3"/>
  <c r="H112" i="3" s="1"/>
  <c r="J112" i="3" l="1"/>
  <c r="K113" i="3"/>
  <c r="B113" i="3"/>
  <c r="D114" i="3"/>
  <c r="C113" i="3"/>
  <c r="E113" i="3"/>
  <c r="H113" i="3" s="1"/>
  <c r="J113" i="3" s="1"/>
  <c r="B114" i="3" l="1"/>
  <c r="D115" i="3"/>
  <c r="L115" i="3" s="1"/>
  <c r="E114" i="3"/>
  <c r="C114" i="3"/>
  <c r="H114" i="3" l="1"/>
  <c r="J114" i="3" s="1"/>
  <c r="K115" i="3"/>
  <c r="B115" i="3"/>
  <c r="D116" i="3"/>
  <c r="L116" i="3" s="1"/>
  <c r="C115" i="3"/>
  <c r="E115" i="3"/>
  <c r="H115" i="3" l="1"/>
  <c r="J115" i="3" s="1"/>
  <c r="B116" i="3"/>
  <c r="D117" i="3"/>
  <c r="L117" i="3" s="1"/>
  <c r="C116" i="3"/>
  <c r="E116" i="3"/>
  <c r="H116" i="3" s="1"/>
  <c r="J116" i="3" l="1"/>
  <c r="B117" i="3"/>
  <c r="D118" i="3"/>
  <c r="L118" i="3" s="1"/>
  <c r="C117" i="3"/>
  <c r="E117" i="3"/>
  <c r="H117" i="3" s="1"/>
  <c r="J117" i="3" l="1"/>
  <c r="B118" i="3"/>
  <c r="D119" i="3"/>
  <c r="E118" i="3"/>
  <c r="H118" i="3" s="1"/>
  <c r="J118" i="3" s="1"/>
  <c r="C118" i="3"/>
  <c r="B119" i="3" l="1"/>
  <c r="D120" i="3"/>
  <c r="L120" i="3" s="1"/>
  <c r="C119" i="3"/>
  <c r="E119" i="3"/>
  <c r="H119" i="3" s="1"/>
  <c r="J119" i="3" l="1"/>
  <c r="K120" i="3"/>
  <c r="B120" i="3"/>
  <c r="D121" i="3"/>
  <c r="C120" i="3"/>
  <c r="E120" i="3"/>
  <c r="H120" i="3" s="1"/>
  <c r="J120" i="3" s="1"/>
  <c r="B121" i="3" l="1"/>
  <c r="D122" i="3"/>
  <c r="L122" i="3" s="1"/>
  <c r="C121" i="3"/>
  <c r="E121" i="3"/>
  <c r="H121" i="3" s="1"/>
  <c r="J121" i="3" l="1"/>
  <c r="K122" i="3"/>
  <c r="B122" i="3"/>
  <c r="D123" i="3"/>
  <c r="L123" i="3" s="1"/>
  <c r="E122" i="3"/>
  <c r="H122" i="3" s="1"/>
  <c r="J122" i="3" s="1"/>
  <c r="C122" i="3"/>
  <c r="B123" i="3" l="1"/>
  <c r="D124" i="3"/>
  <c r="L124" i="3" s="1"/>
  <c r="C123" i="3"/>
  <c r="E123" i="3"/>
  <c r="H123" i="3" s="1"/>
  <c r="J123" i="3" s="1"/>
  <c r="B124" i="3" l="1"/>
  <c r="D125" i="3"/>
  <c r="L125" i="3" s="1"/>
  <c r="C124" i="3"/>
  <c r="E124" i="3"/>
  <c r="H124" i="3" s="1"/>
  <c r="J124" i="3" l="1"/>
  <c r="B125" i="3"/>
  <c r="D126" i="3"/>
  <c r="C125" i="3"/>
  <c r="E125" i="3"/>
  <c r="H125" i="3" s="1"/>
  <c r="J125" i="3" l="1"/>
  <c r="B126" i="3"/>
  <c r="D127" i="3"/>
  <c r="L127" i="3" s="1"/>
  <c r="E126" i="3"/>
  <c r="H126" i="3" s="1"/>
  <c r="J126" i="3" s="1"/>
  <c r="C126" i="3"/>
  <c r="K127" i="3" l="1"/>
  <c r="B127" i="3"/>
  <c r="D128" i="3"/>
  <c r="C127" i="3"/>
  <c r="E127" i="3"/>
  <c r="H127" i="3" s="1"/>
  <c r="J127" i="3" l="1"/>
  <c r="B128" i="3"/>
  <c r="D129" i="3"/>
  <c r="L129" i="3" s="1"/>
  <c r="C128" i="3"/>
  <c r="E128" i="3"/>
  <c r="H128" i="3" s="1"/>
  <c r="J128" i="3" l="1"/>
  <c r="K129" i="3"/>
  <c r="B129" i="3"/>
  <c r="D130" i="3"/>
  <c r="L130" i="3" s="1"/>
  <c r="C129" i="3"/>
  <c r="E129" i="3"/>
  <c r="H129" i="3" s="1"/>
  <c r="J129" i="3" l="1"/>
  <c r="B130" i="3"/>
  <c r="D131" i="3"/>
  <c r="L131" i="3" s="1"/>
  <c r="E130" i="3"/>
  <c r="H130" i="3" s="1"/>
  <c r="J130" i="3" s="1"/>
  <c r="C130" i="3"/>
  <c r="B131" i="3" l="1"/>
  <c r="D132" i="3"/>
  <c r="L132" i="3" s="1"/>
  <c r="C131" i="3"/>
  <c r="E131" i="3"/>
  <c r="H131" i="3" s="1"/>
  <c r="J131" i="3" l="1"/>
  <c r="B132" i="3"/>
  <c r="D133" i="3"/>
  <c r="C132" i="3"/>
  <c r="E132" i="3"/>
  <c r="H132" i="3" s="1"/>
  <c r="J132" i="3" l="1"/>
  <c r="B133" i="3"/>
  <c r="D134" i="3"/>
  <c r="L134" i="3" s="1"/>
  <c r="C133" i="3"/>
  <c r="E133" i="3"/>
  <c r="H133" i="3" l="1"/>
  <c r="J133" i="3" s="1"/>
  <c r="K134" i="3"/>
  <c r="B134" i="3"/>
  <c r="D135" i="3"/>
  <c r="E134" i="3"/>
  <c r="H134" i="3" s="1"/>
  <c r="J134" i="3" s="1"/>
  <c r="C134" i="3"/>
  <c r="B135" i="3" l="1"/>
  <c r="D136" i="3"/>
  <c r="L136" i="3" s="1"/>
  <c r="C135" i="3"/>
  <c r="E135" i="3"/>
  <c r="H135" i="3" l="1"/>
  <c r="J135" i="3" s="1"/>
  <c r="K136" i="3"/>
  <c r="B136" i="3"/>
  <c r="D137" i="3"/>
  <c r="L137" i="3" s="1"/>
  <c r="C136" i="3"/>
  <c r="E136" i="3"/>
  <c r="H136" i="3" s="1"/>
  <c r="J136" i="3" l="1"/>
  <c r="B137" i="3"/>
  <c r="D138" i="3"/>
  <c r="L138" i="3" s="1"/>
  <c r="C137" i="3"/>
  <c r="E137" i="3"/>
  <c r="H137" i="3" s="1"/>
  <c r="J137" i="3" l="1"/>
  <c r="B138" i="3"/>
  <c r="D139" i="3"/>
  <c r="L139" i="3" s="1"/>
  <c r="E138" i="3"/>
  <c r="H138" i="3" s="1"/>
  <c r="C138" i="3"/>
  <c r="J138" i="3" l="1"/>
  <c r="B139" i="3"/>
  <c r="D140" i="3"/>
  <c r="C139" i="3"/>
  <c r="E139" i="3"/>
  <c r="H139" i="3" l="1"/>
  <c r="J139" i="3" s="1"/>
  <c r="B140" i="3"/>
  <c r="D141" i="3"/>
  <c r="L141" i="3" s="1"/>
  <c r="C140" i="3"/>
  <c r="E140" i="3"/>
  <c r="H140" i="3" s="1"/>
  <c r="J140" i="3" l="1"/>
  <c r="K141" i="3"/>
  <c r="B141" i="3"/>
  <c r="D142" i="3"/>
  <c r="C141" i="3"/>
  <c r="E141" i="3"/>
  <c r="H141" i="3" s="1"/>
  <c r="J141" i="3" l="1"/>
  <c r="B142" i="3"/>
  <c r="D143" i="3"/>
  <c r="L143" i="3" s="1"/>
  <c r="E142" i="3"/>
  <c r="H142" i="3" s="1"/>
  <c r="C142" i="3"/>
  <c r="J142" i="3" l="1"/>
  <c r="K143" i="3"/>
  <c r="B143" i="3"/>
  <c r="D144" i="3"/>
  <c r="L144" i="3" s="1"/>
  <c r="C143" i="3"/>
  <c r="E143" i="3"/>
  <c r="H143" i="3" s="1"/>
  <c r="J143" i="3" l="1"/>
  <c r="B144" i="3"/>
  <c r="D145" i="3"/>
  <c r="L145" i="3" s="1"/>
  <c r="C144" i="3"/>
  <c r="E144" i="3"/>
  <c r="H144" i="3" s="1"/>
  <c r="J144" i="3" l="1"/>
  <c r="B145" i="3"/>
  <c r="D146" i="3"/>
  <c r="L146" i="3" s="1"/>
  <c r="C145" i="3"/>
  <c r="E145" i="3"/>
  <c r="H145" i="3" s="1"/>
  <c r="J145" i="3" l="1"/>
  <c r="B146" i="3"/>
  <c r="D147" i="3"/>
  <c r="E146" i="3"/>
  <c r="H146" i="3" s="1"/>
  <c r="J146" i="3" s="1"/>
  <c r="C146" i="3"/>
  <c r="B147" i="3" l="1"/>
  <c r="D148" i="3"/>
  <c r="L148" i="3" s="1"/>
  <c r="C147" i="3"/>
  <c r="E147" i="3"/>
  <c r="H147" i="3" s="1"/>
  <c r="J147" i="3" l="1"/>
  <c r="K148" i="3"/>
  <c r="B148" i="3"/>
  <c r="D149" i="3"/>
  <c r="C148" i="3"/>
  <c r="E148" i="3"/>
  <c r="H148" i="3" s="1"/>
  <c r="J148" i="3" l="1"/>
  <c r="B149" i="3"/>
  <c r="D150" i="3"/>
  <c r="L150" i="3" s="1"/>
  <c r="C149" i="3"/>
  <c r="E149" i="3"/>
  <c r="H149" i="3" s="1"/>
  <c r="J149" i="3" l="1"/>
  <c r="K150" i="3"/>
  <c r="B150" i="3"/>
  <c r="D151" i="3"/>
  <c r="L151" i="3" s="1"/>
  <c r="E150" i="3"/>
  <c r="H150" i="3" s="1"/>
  <c r="J150" i="3" s="1"/>
  <c r="C150" i="3"/>
  <c r="B151" i="3" l="1"/>
  <c r="D152" i="3"/>
  <c r="L152" i="3" s="1"/>
  <c r="C151" i="3"/>
  <c r="E151" i="3"/>
  <c r="H151" i="3" l="1"/>
  <c r="J151" i="3" s="1"/>
  <c r="B152" i="3"/>
  <c r="D153" i="3"/>
  <c r="L153" i="3" s="1"/>
  <c r="C152" i="3"/>
  <c r="E152" i="3"/>
  <c r="H152" i="3" s="1"/>
  <c r="J152" i="3" l="1"/>
  <c r="B153" i="3"/>
  <c r="D154" i="3"/>
  <c r="C153" i="3"/>
  <c r="E153" i="3"/>
  <c r="H153" i="3" s="1"/>
  <c r="J153" i="3" l="1"/>
  <c r="B154" i="3"/>
  <c r="D155" i="3"/>
  <c r="L155" i="3" s="1"/>
  <c r="E154" i="3"/>
  <c r="H154" i="3" s="1"/>
  <c r="J154" i="3" s="1"/>
  <c r="C154" i="3"/>
  <c r="K155" i="3" l="1"/>
  <c r="B155" i="3"/>
  <c r="D156" i="3"/>
  <c r="C155" i="3"/>
  <c r="E155" i="3"/>
  <c r="H155" i="3" s="1"/>
  <c r="J155" i="3" l="1"/>
  <c r="B156" i="3"/>
  <c r="D157" i="3"/>
  <c r="L157" i="3" s="1"/>
  <c r="C156" i="3"/>
  <c r="E156" i="3"/>
  <c r="H156" i="3" l="1"/>
  <c r="J156" i="3" s="1"/>
  <c r="K157" i="3"/>
  <c r="B157" i="3"/>
  <c r="D158" i="3"/>
  <c r="L158" i="3" s="1"/>
  <c r="C157" i="3"/>
  <c r="E157" i="3"/>
  <c r="H157" i="3" s="1"/>
  <c r="J157" i="3" l="1"/>
  <c r="B158" i="3"/>
  <c r="D159" i="3"/>
  <c r="L159" i="3" s="1"/>
  <c r="E158" i="3"/>
  <c r="H158" i="3" s="1"/>
  <c r="C158" i="3"/>
  <c r="J158" i="3" l="1"/>
  <c r="B159" i="3"/>
  <c r="D160" i="3"/>
  <c r="L160" i="3" s="1"/>
  <c r="C159" i="3"/>
  <c r="E159" i="3"/>
  <c r="H159" i="3" l="1"/>
  <c r="J159" i="3" s="1"/>
  <c r="B160" i="3"/>
  <c r="D161" i="3"/>
  <c r="C160" i="3"/>
  <c r="E160" i="3"/>
  <c r="H160" i="3" s="1"/>
  <c r="J160" i="3" l="1"/>
  <c r="B161" i="3"/>
  <c r="D162" i="3"/>
  <c r="L162" i="3" s="1"/>
  <c r="C161" i="3"/>
  <c r="E161" i="3"/>
  <c r="H161" i="3" s="1"/>
  <c r="J161" i="3" l="1"/>
  <c r="K162" i="3"/>
  <c r="B162" i="3"/>
  <c r="D163" i="3"/>
  <c r="E162" i="3"/>
  <c r="H162" i="3" s="1"/>
  <c r="J162" i="3" s="1"/>
  <c r="C162" i="3"/>
  <c r="B163" i="3" l="1"/>
  <c r="D164" i="3"/>
  <c r="L164" i="3" s="1"/>
  <c r="C163" i="3"/>
  <c r="E163" i="3"/>
  <c r="H163" i="3" l="1"/>
  <c r="J163" i="3" s="1"/>
  <c r="K164" i="3"/>
  <c r="B164" i="3"/>
  <c r="D165" i="3"/>
  <c r="L165" i="3" s="1"/>
  <c r="C164" i="3"/>
  <c r="E164" i="3"/>
  <c r="H164" i="3" l="1"/>
  <c r="J164" i="3" s="1"/>
  <c r="B165" i="3"/>
  <c r="D166" i="3"/>
  <c r="L166" i="3" s="1"/>
  <c r="C165" i="3"/>
  <c r="E165" i="3"/>
  <c r="H165" i="3" s="1"/>
  <c r="J165" i="3" l="1"/>
  <c r="B166" i="3"/>
  <c r="D167" i="3"/>
  <c r="L167" i="3" s="1"/>
  <c r="E166" i="3"/>
  <c r="H166" i="3" s="1"/>
  <c r="J166" i="3" s="1"/>
  <c r="C166" i="3"/>
  <c r="B167" i="3" l="1"/>
  <c r="D168" i="3"/>
  <c r="C167" i="3"/>
  <c r="E167" i="3"/>
  <c r="H167" i="3" s="1"/>
  <c r="J167" i="3" s="1"/>
  <c r="B168" i="3" l="1"/>
  <c r="D169" i="3"/>
  <c r="L169" i="3" s="1"/>
  <c r="C168" i="3"/>
  <c r="E168" i="3"/>
  <c r="H168" i="3" s="1"/>
  <c r="J168" i="3" l="1"/>
  <c r="K169" i="3"/>
  <c r="B169" i="3"/>
  <c r="D170" i="3"/>
  <c r="C169" i="3"/>
  <c r="E169" i="3"/>
  <c r="H169" i="3" s="1"/>
  <c r="J169" i="3" l="1"/>
  <c r="B170" i="3"/>
  <c r="D171" i="3"/>
  <c r="L171" i="3" s="1"/>
  <c r="E170" i="3"/>
  <c r="C170" i="3"/>
  <c r="H170" i="3" l="1"/>
  <c r="J170" i="3" s="1"/>
  <c r="K171" i="3"/>
  <c r="B171" i="3"/>
  <c r="D172" i="3"/>
  <c r="L172" i="3" s="1"/>
  <c r="C171" i="3"/>
  <c r="E171" i="3"/>
  <c r="H171" i="3" s="1"/>
  <c r="J171" i="3" l="1"/>
  <c r="B172" i="3"/>
  <c r="D173" i="3"/>
  <c r="L173" i="3" s="1"/>
  <c r="C172" i="3"/>
  <c r="E172" i="3"/>
  <c r="H172" i="3" s="1"/>
  <c r="J172" i="3" l="1"/>
  <c r="B173" i="3"/>
  <c r="D174" i="3"/>
  <c r="L174" i="3" s="1"/>
  <c r="C173" i="3"/>
  <c r="E173" i="3"/>
  <c r="H173" i="3" s="1"/>
  <c r="J173" i="3" l="1"/>
  <c r="B174" i="3"/>
  <c r="D175" i="3"/>
  <c r="E174" i="3"/>
  <c r="H174" i="3" s="1"/>
  <c r="J174" i="3" s="1"/>
  <c r="C174" i="3"/>
  <c r="B175" i="3" l="1"/>
  <c r="D176" i="3"/>
  <c r="L176" i="3" s="1"/>
  <c r="C175" i="3"/>
  <c r="E175" i="3"/>
  <c r="H175" i="3" s="1"/>
  <c r="J175" i="3" l="1"/>
  <c r="K176" i="3"/>
  <c r="B176" i="3"/>
  <c r="D177" i="3"/>
  <c r="C176" i="3"/>
  <c r="E176" i="3"/>
  <c r="H176" i="3" l="1"/>
  <c r="J176" i="3" s="1"/>
  <c r="B177" i="3"/>
  <c r="D178" i="3"/>
  <c r="L178" i="3" s="1"/>
  <c r="C177" i="3"/>
  <c r="E177" i="3"/>
  <c r="H177" i="3" s="1"/>
  <c r="J177" i="3" l="1"/>
  <c r="K178" i="3"/>
  <c r="B178" i="3"/>
  <c r="D179" i="3"/>
  <c r="L179" i="3" s="1"/>
  <c r="E178" i="3"/>
  <c r="H178" i="3" s="1"/>
  <c r="J178" i="3" s="1"/>
  <c r="C178" i="3"/>
  <c r="B179" i="3" l="1"/>
  <c r="D180" i="3"/>
  <c r="L180" i="3" s="1"/>
  <c r="C179" i="3"/>
  <c r="E179" i="3"/>
  <c r="H179" i="3" s="1"/>
  <c r="J179" i="3" s="1"/>
  <c r="B180" i="3" l="1"/>
  <c r="D181" i="3"/>
  <c r="L181" i="3" s="1"/>
  <c r="C180" i="3"/>
  <c r="E180" i="3"/>
  <c r="H180" i="3" s="1"/>
  <c r="J180" i="3" l="1"/>
  <c r="B181" i="3"/>
  <c r="D182" i="3"/>
  <c r="C181" i="3"/>
  <c r="E181" i="3"/>
  <c r="H181" i="3" s="1"/>
  <c r="J181" i="3" s="1"/>
  <c r="B182" i="3" l="1"/>
  <c r="D183" i="3"/>
  <c r="L183" i="3" s="1"/>
  <c r="E182" i="3"/>
  <c r="H182" i="3" s="1"/>
  <c r="J182" i="3" s="1"/>
  <c r="C182" i="3"/>
  <c r="K183" i="3" l="1"/>
  <c r="B183" i="3"/>
  <c r="D184" i="3"/>
  <c r="C183" i="3"/>
  <c r="E183" i="3"/>
  <c r="H183" i="3" s="1"/>
  <c r="J183" i="3" s="1"/>
  <c r="B184" i="3" l="1"/>
  <c r="D185" i="3"/>
  <c r="L185" i="3" s="1"/>
  <c r="C184" i="3"/>
  <c r="E184" i="3"/>
  <c r="H184" i="3" s="1"/>
  <c r="J184" i="3" l="1"/>
  <c r="K185" i="3"/>
  <c r="B185" i="3"/>
  <c r="D186" i="3"/>
  <c r="L186" i="3" s="1"/>
  <c r="C185" i="3"/>
  <c r="E185" i="3"/>
  <c r="H185" i="3" l="1"/>
  <c r="J185" i="3" s="1"/>
  <c r="B186" i="3"/>
  <c r="D187" i="3"/>
  <c r="L187" i="3" s="1"/>
  <c r="E186" i="3"/>
  <c r="H186" i="3" s="1"/>
  <c r="J186" i="3" s="1"/>
  <c r="C186" i="3"/>
  <c r="B187" i="3" l="1"/>
  <c r="D188" i="3"/>
  <c r="L188" i="3" s="1"/>
  <c r="C187" i="3"/>
  <c r="E187" i="3"/>
  <c r="H187" i="3" l="1"/>
  <c r="J187" i="3" s="1"/>
  <c r="B188" i="3"/>
  <c r="D189" i="3"/>
  <c r="C188" i="3"/>
  <c r="E188" i="3"/>
  <c r="H188" i="3" s="1"/>
  <c r="J188" i="3" s="1"/>
  <c r="B189" i="3" l="1"/>
  <c r="D190" i="3"/>
  <c r="L190" i="3" s="1"/>
  <c r="C189" i="3"/>
  <c r="E189" i="3"/>
  <c r="K190" i="3" l="1"/>
  <c r="B190" i="3"/>
  <c r="H189" i="3"/>
  <c r="J189" i="3" s="1"/>
  <c r="D191" i="3"/>
  <c r="E190" i="3"/>
  <c r="C190" i="3"/>
  <c r="H190" i="3" l="1"/>
  <c r="J190" i="3" s="1"/>
  <c r="B191" i="3"/>
  <c r="D192" i="3"/>
  <c r="L192" i="3" s="1"/>
  <c r="C191" i="3"/>
  <c r="E191" i="3"/>
  <c r="H191" i="3" s="1"/>
  <c r="J191" i="3" l="1"/>
  <c r="K192" i="3"/>
  <c r="B192" i="3"/>
  <c r="D193" i="3"/>
  <c r="L193" i="3" s="1"/>
  <c r="C192" i="3"/>
  <c r="E192" i="3"/>
  <c r="H192" i="3" l="1"/>
  <c r="J192" i="3" s="1"/>
  <c r="B193" i="3"/>
  <c r="D194" i="3"/>
  <c r="L194" i="3" s="1"/>
  <c r="C193" i="3"/>
  <c r="E193" i="3"/>
  <c r="H193" i="3" l="1"/>
  <c r="J193" i="3" s="1"/>
  <c r="B194" i="3"/>
  <c r="D195" i="3"/>
  <c r="L195" i="3" s="1"/>
  <c r="E194" i="3"/>
  <c r="H194" i="3" s="1"/>
  <c r="J194" i="3" s="1"/>
  <c r="C194" i="3"/>
  <c r="B195" i="3" l="1"/>
  <c r="D196" i="3"/>
  <c r="C195" i="3"/>
  <c r="E195" i="3"/>
  <c r="H195" i="3" s="1"/>
  <c r="J195" i="3" l="1"/>
  <c r="B196" i="3"/>
  <c r="D197" i="3"/>
  <c r="L197" i="3" s="1"/>
  <c r="C196" i="3"/>
  <c r="E196" i="3"/>
  <c r="H196" i="3" s="1"/>
  <c r="J196" i="3" s="1"/>
  <c r="K197" i="3" l="1"/>
  <c r="B197" i="3"/>
  <c r="D198" i="3"/>
  <c r="C197" i="3"/>
  <c r="E197" i="3"/>
  <c r="H197" i="3" s="1"/>
  <c r="J197" i="3" l="1"/>
  <c r="B198" i="3"/>
  <c r="D199" i="3"/>
  <c r="L199" i="3" s="1"/>
  <c r="E198" i="3"/>
  <c r="C198" i="3"/>
  <c r="H198" i="3" l="1"/>
  <c r="J198" i="3" s="1"/>
  <c r="K199" i="3"/>
  <c r="B199" i="3"/>
  <c r="D200" i="3"/>
  <c r="L200" i="3" s="1"/>
  <c r="C199" i="3"/>
  <c r="E199" i="3"/>
  <c r="H199" i="3" s="1"/>
  <c r="J199" i="3" s="1"/>
  <c r="B200" i="3" l="1"/>
  <c r="D201" i="3"/>
  <c r="L201" i="3" s="1"/>
  <c r="C200" i="3"/>
  <c r="E200" i="3"/>
  <c r="H200" i="3" l="1"/>
  <c r="J200" i="3" s="1"/>
  <c r="B201" i="3"/>
  <c r="D202" i="3"/>
  <c r="L202" i="3" s="1"/>
  <c r="C201" i="3"/>
  <c r="E201" i="3"/>
  <c r="H201" i="3" s="1"/>
  <c r="J201" i="3" s="1"/>
  <c r="B202" i="3" l="1"/>
  <c r="D203" i="3"/>
  <c r="E202" i="3"/>
  <c r="H202" i="3" s="1"/>
  <c r="J202" i="3" s="1"/>
  <c r="C202" i="3"/>
  <c r="B203" i="3" l="1"/>
  <c r="D204" i="3"/>
  <c r="L204" i="3" s="1"/>
  <c r="C203" i="3"/>
  <c r="E203" i="3"/>
  <c r="H203" i="3" l="1"/>
  <c r="J203" i="3" s="1"/>
  <c r="K204" i="3"/>
  <c r="B204" i="3"/>
  <c r="D205" i="3"/>
  <c r="C204" i="3"/>
  <c r="E204" i="3"/>
  <c r="H204" i="3" s="1"/>
  <c r="J204" i="3" l="1"/>
  <c r="B205" i="3"/>
  <c r="D206" i="3"/>
  <c r="L206" i="3" s="1"/>
  <c r="C205" i="3"/>
  <c r="E205" i="3"/>
  <c r="H205" i="3" s="1"/>
  <c r="J205" i="3" l="1"/>
  <c r="K206" i="3"/>
  <c r="B206" i="3"/>
  <c r="D207" i="3"/>
  <c r="L207" i="3" s="1"/>
  <c r="E206" i="3"/>
  <c r="H206" i="3" s="1"/>
  <c r="C206" i="3"/>
  <c r="J206" i="3" l="1"/>
  <c r="B207" i="3"/>
  <c r="D208" i="3"/>
  <c r="L208" i="3" s="1"/>
  <c r="C207" i="3"/>
  <c r="E207" i="3"/>
  <c r="H207" i="3" s="1"/>
  <c r="J207" i="3" l="1"/>
  <c r="B208" i="3"/>
  <c r="D209" i="3"/>
  <c r="L209" i="3" s="1"/>
  <c r="C208" i="3"/>
  <c r="E208" i="3"/>
  <c r="H208" i="3" s="1"/>
  <c r="J208" i="3" l="1"/>
  <c r="B209" i="3"/>
  <c r="D210" i="3"/>
  <c r="C209" i="3"/>
  <c r="E209" i="3"/>
  <c r="H209" i="3" s="1"/>
  <c r="J209" i="3" l="1"/>
  <c r="B210" i="3"/>
  <c r="D211" i="3"/>
  <c r="L211" i="3" s="1"/>
  <c r="E210" i="3"/>
  <c r="H210" i="3" s="1"/>
  <c r="J210" i="3" s="1"/>
  <c r="C210" i="3"/>
  <c r="K211" i="3" l="1"/>
  <c r="B211" i="3"/>
  <c r="D212" i="3"/>
  <c r="C211" i="3"/>
  <c r="E211" i="3"/>
  <c r="H211" i="3" s="1"/>
  <c r="J211" i="3" s="1"/>
  <c r="B212" i="3" l="1"/>
  <c r="D213" i="3"/>
  <c r="L213" i="3" s="1"/>
  <c r="C212" i="3"/>
  <c r="E212" i="3"/>
  <c r="H212" i="3" l="1"/>
  <c r="J212" i="3" s="1"/>
  <c r="K213" i="3"/>
  <c r="B213" i="3"/>
  <c r="D214" i="3"/>
  <c r="L214" i="3" s="1"/>
  <c r="C213" i="3"/>
  <c r="E213" i="3"/>
  <c r="H213" i="3" s="1"/>
  <c r="J213" i="3" l="1"/>
  <c r="B214" i="3"/>
  <c r="D215" i="3"/>
  <c r="L215" i="3" s="1"/>
  <c r="E214" i="3"/>
  <c r="H214" i="3" s="1"/>
  <c r="C214" i="3"/>
  <c r="J214" i="3" l="1"/>
  <c r="B215" i="3"/>
  <c r="D216" i="3"/>
  <c r="L216" i="3" s="1"/>
  <c r="C215" i="3"/>
  <c r="E215" i="3"/>
  <c r="H215" i="3" s="1"/>
  <c r="J215" i="3" s="1"/>
  <c r="B216" i="3" l="1"/>
  <c r="D217" i="3"/>
  <c r="C216" i="3"/>
  <c r="E216" i="3"/>
  <c r="H216" i="3" l="1"/>
  <c r="J216" i="3" s="1"/>
  <c r="B217" i="3"/>
  <c r="D218" i="3"/>
  <c r="L218" i="3" s="1"/>
  <c r="C217" i="3"/>
  <c r="E217" i="3"/>
  <c r="H217" i="3" s="1"/>
  <c r="J217" i="3" s="1"/>
  <c r="K218" i="3" l="1"/>
  <c r="B218" i="3"/>
  <c r="D219" i="3"/>
  <c r="E218" i="3"/>
  <c r="H218" i="3" s="1"/>
  <c r="J218" i="3" s="1"/>
  <c r="C218" i="3"/>
  <c r="B219" i="3" l="1"/>
  <c r="D220" i="3"/>
  <c r="L220" i="3" s="1"/>
  <c r="C219" i="3"/>
  <c r="E219" i="3"/>
  <c r="H219" i="3" l="1"/>
  <c r="J219" i="3" s="1"/>
  <c r="K220" i="3"/>
  <c r="B220" i="3"/>
  <c r="D221" i="3"/>
  <c r="L221" i="3" s="1"/>
  <c r="C220" i="3"/>
  <c r="E220" i="3"/>
  <c r="H220" i="3" s="1"/>
  <c r="J220" i="3" l="1"/>
  <c r="B221" i="3"/>
  <c r="D222" i="3"/>
  <c r="L222" i="3" s="1"/>
  <c r="C221" i="3"/>
  <c r="E221" i="3"/>
  <c r="H221" i="3" s="1"/>
  <c r="J221" i="3" l="1"/>
  <c r="B222" i="3"/>
  <c r="D223" i="3"/>
  <c r="L223" i="3" s="1"/>
  <c r="E222" i="3"/>
  <c r="H222" i="3" s="1"/>
  <c r="J222" i="3" s="1"/>
  <c r="C222" i="3"/>
  <c r="B223" i="3" l="1"/>
  <c r="D224" i="3"/>
  <c r="C223" i="3"/>
  <c r="E223" i="3"/>
  <c r="H223" i="3" s="1"/>
  <c r="J223" i="3" l="1"/>
  <c r="B224" i="3"/>
  <c r="D225" i="3"/>
  <c r="L225" i="3" s="1"/>
  <c r="C224" i="3"/>
  <c r="E224" i="3"/>
  <c r="H224" i="3" s="1"/>
  <c r="J224" i="3" l="1"/>
  <c r="K225" i="3"/>
  <c r="B225" i="3"/>
  <c r="D226" i="3"/>
  <c r="C225" i="3"/>
  <c r="E225" i="3"/>
  <c r="H225" i="3" s="1"/>
  <c r="J225" i="3" l="1"/>
  <c r="B226" i="3"/>
  <c r="D227" i="3"/>
  <c r="L227" i="3" s="1"/>
  <c r="E226" i="3"/>
  <c r="C226" i="3"/>
  <c r="H226" i="3" l="1"/>
  <c r="J226" i="3" s="1"/>
  <c r="K227" i="3"/>
  <c r="B227" i="3"/>
  <c r="D228" i="3"/>
  <c r="L228" i="3" s="1"/>
  <c r="C227" i="3"/>
  <c r="E227" i="3"/>
  <c r="H227" i="3" s="1"/>
  <c r="J227" i="3" s="1"/>
  <c r="B228" i="3" l="1"/>
  <c r="D229" i="3"/>
  <c r="L229" i="3" s="1"/>
  <c r="C228" i="3"/>
  <c r="E228" i="3"/>
  <c r="H228" i="3" s="1"/>
  <c r="J228" i="3" l="1"/>
  <c r="B229" i="3"/>
  <c r="D230" i="3"/>
  <c r="L230" i="3" s="1"/>
  <c r="C229" i="3"/>
  <c r="E229" i="3"/>
  <c r="H229" i="3" s="1"/>
  <c r="J229" i="3" l="1"/>
  <c r="B230" i="3"/>
  <c r="D231" i="3"/>
  <c r="E230" i="3"/>
  <c r="H230" i="3" s="1"/>
  <c r="C230" i="3"/>
  <c r="J230" i="3" l="1"/>
  <c r="B231" i="3"/>
  <c r="D232" i="3"/>
  <c r="L232" i="3" s="1"/>
  <c r="C231" i="3"/>
  <c r="E231" i="3"/>
  <c r="H231" i="3" s="1"/>
  <c r="J231" i="3" l="1"/>
  <c r="K232" i="3"/>
  <c r="B232" i="3"/>
  <c r="D233" i="3"/>
  <c r="C232" i="3"/>
  <c r="E232" i="3"/>
  <c r="H232" i="3" s="1"/>
  <c r="J232" i="3" l="1"/>
  <c r="B233" i="3"/>
  <c r="D234" i="3"/>
  <c r="L234" i="3" s="1"/>
  <c r="C233" i="3"/>
  <c r="E233" i="3"/>
  <c r="H233" i="3" s="1"/>
  <c r="J233" i="3" l="1"/>
  <c r="K234" i="3"/>
  <c r="B234" i="3"/>
  <c r="D235" i="3"/>
  <c r="L235" i="3" s="1"/>
  <c r="E234" i="3"/>
  <c r="H234" i="3" s="1"/>
  <c r="C234" i="3"/>
  <c r="J234" i="3" l="1"/>
  <c r="B235" i="3"/>
  <c r="D236" i="3"/>
  <c r="L236" i="3" s="1"/>
  <c r="C235" i="3"/>
  <c r="E235" i="3"/>
  <c r="H235" i="3" s="1"/>
  <c r="J235" i="3" l="1"/>
  <c r="B236" i="3"/>
  <c r="D237" i="3"/>
  <c r="L237" i="3" s="1"/>
  <c r="C236" i="3"/>
  <c r="E236" i="3"/>
  <c r="H236" i="3" s="1"/>
  <c r="J236" i="3" s="1"/>
  <c r="B237" i="3" l="1"/>
  <c r="D238" i="3"/>
  <c r="C237" i="3"/>
  <c r="E237" i="3"/>
  <c r="H237" i="3" l="1"/>
  <c r="J237" i="3" s="1"/>
  <c r="B238" i="3"/>
  <c r="D239" i="3"/>
  <c r="L239" i="3" s="1"/>
  <c r="E238" i="3"/>
  <c r="H238" i="3" s="1"/>
  <c r="J238" i="3" s="1"/>
  <c r="C238" i="3"/>
  <c r="K239" i="3" l="1"/>
  <c r="B239" i="3"/>
  <c r="D240" i="3"/>
  <c r="C239" i="3"/>
  <c r="E239" i="3"/>
  <c r="H239" i="3" l="1"/>
  <c r="J239" i="3" s="1"/>
  <c r="B240" i="3"/>
  <c r="D241" i="3"/>
  <c r="L241" i="3" s="1"/>
  <c r="C240" i="3"/>
  <c r="E240" i="3"/>
  <c r="H240" i="3" l="1"/>
  <c r="J240" i="3" s="1"/>
  <c r="K241" i="3"/>
  <c r="B241" i="3"/>
  <c r="D242" i="3"/>
  <c r="L242" i="3" s="1"/>
  <c r="C241" i="3"/>
  <c r="E241" i="3"/>
  <c r="H241" i="3" s="1"/>
  <c r="J241" i="3" l="1"/>
  <c r="B242" i="3"/>
  <c r="D243" i="3"/>
  <c r="L243" i="3" s="1"/>
  <c r="E242" i="3"/>
  <c r="H242" i="3" s="1"/>
  <c r="J242" i="3" s="1"/>
  <c r="C242" i="3"/>
  <c r="B243" i="3" l="1"/>
  <c r="D244" i="3"/>
  <c r="L244" i="3" s="1"/>
  <c r="C243" i="3"/>
  <c r="E243" i="3"/>
  <c r="H243" i="3" s="1"/>
  <c r="B244" i="3" l="1"/>
  <c r="J243" i="3"/>
  <c r="D245" i="3"/>
  <c r="C244" i="3"/>
  <c r="E244" i="3"/>
  <c r="H244" i="3" l="1"/>
  <c r="J244" i="3" s="1"/>
  <c r="B245" i="3"/>
  <c r="D246" i="3"/>
  <c r="L246" i="3" s="1"/>
  <c r="C245" i="3"/>
  <c r="E245" i="3"/>
  <c r="H245" i="3" s="1"/>
  <c r="J245" i="3" l="1"/>
  <c r="K246" i="3"/>
  <c r="B246" i="3"/>
  <c r="D247" i="3"/>
  <c r="E246" i="3"/>
  <c r="H246" i="3" s="1"/>
  <c r="C246" i="3"/>
  <c r="J246" i="3" l="1"/>
  <c r="B247" i="3"/>
  <c r="D248" i="3"/>
  <c r="L248" i="3" s="1"/>
  <c r="C247" i="3"/>
  <c r="E247" i="3"/>
  <c r="H247" i="3" s="1"/>
  <c r="J247" i="3" s="1"/>
  <c r="K248" i="3" l="1"/>
  <c r="B248" i="3"/>
  <c r="D249" i="3"/>
  <c r="L249" i="3" s="1"/>
  <c r="C248" i="3"/>
  <c r="E248" i="3"/>
  <c r="H248" i="3" s="1"/>
  <c r="J248" i="3" l="1"/>
  <c r="B249" i="3"/>
  <c r="D250" i="3"/>
  <c r="L250" i="3" s="1"/>
  <c r="C249" i="3"/>
  <c r="E249" i="3"/>
  <c r="H249" i="3" l="1"/>
  <c r="J249" i="3" s="1"/>
  <c r="B250" i="3"/>
  <c r="D251" i="3"/>
  <c r="L251" i="3" s="1"/>
  <c r="E250" i="3"/>
  <c r="C250" i="3"/>
  <c r="H250" i="3" l="1"/>
  <c r="J250" i="3" s="1"/>
  <c r="B251" i="3"/>
  <c r="D252" i="3"/>
  <c r="C251" i="3"/>
  <c r="E251" i="3"/>
  <c r="H251" i="3" s="1"/>
  <c r="J251" i="3" s="1"/>
  <c r="B252" i="3" l="1"/>
  <c r="D253" i="3"/>
  <c r="L253" i="3" s="1"/>
  <c r="C252" i="3"/>
  <c r="E252" i="3"/>
  <c r="H252" i="3" s="1"/>
  <c r="J252" i="3" l="1"/>
  <c r="K253" i="3"/>
  <c r="B253" i="3"/>
  <c r="D254" i="3"/>
  <c r="C253" i="3"/>
  <c r="E253" i="3"/>
  <c r="H253" i="3" s="1"/>
  <c r="J253" i="3" l="1"/>
  <c r="B254" i="3"/>
  <c r="D255" i="3"/>
  <c r="L255" i="3" s="1"/>
  <c r="E254" i="3"/>
  <c r="H254" i="3" s="1"/>
  <c r="C254" i="3"/>
  <c r="J254" i="3" l="1"/>
  <c r="K255" i="3"/>
  <c r="B255" i="3"/>
  <c r="D256" i="3"/>
  <c r="L256" i="3" s="1"/>
  <c r="C255" i="3"/>
  <c r="E255" i="3"/>
  <c r="H255" i="3" s="1"/>
  <c r="J255" i="3" l="1"/>
  <c r="B256" i="3"/>
  <c r="D257" i="3"/>
  <c r="L257" i="3" s="1"/>
  <c r="C256" i="3"/>
  <c r="E256" i="3"/>
  <c r="H256" i="3" s="1"/>
  <c r="J256" i="3" l="1"/>
  <c r="B257" i="3"/>
  <c r="D258" i="3"/>
  <c r="L258" i="3" s="1"/>
  <c r="C257" i="3"/>
  <c r="E257" i="3"/>
  <c r="H257" i="3" s="1"/>
  <c r="J257" i="3" l="1"/>
  <c r="B258" i="3"/>
  <c r="D259" i="3"/>
  <c r="E258" i="3"/>
  <c r="H258" i="3" s="1"/>
  <c r="J258" i="3" s="1"/>
  <c r="C258" i="3"/>
  <c r="B259" i="3" l="1"/>
  <c r="D260" i="3"/>
  <c r="L260" i="3" s="1"/>
  <c r="C259" i="3"/>
  <c r="E259" i="3"/>
  <c r="H259" i="3" s="1"/>
  <c r="J259" i="3" s="1"/>
  <c r="K260" i="3" l="1"/>
  <c r="B260" i="3"/>
  <c r="D261" i="3"/>
  <c r="C260" i="3"/>
  <c r="E260" i="3"/>
  <c r="H260" i="3" l="1"/>
  <c r="J260" i="3" s="1"/>
  <c r="B261" i="3"/>
  <c r="D262" i="3"/>
  <c r="L262" i="3" s="1"/>
  <c r="C261" i="3"/>
  <c r="E261" i="3"/>
  <c r="H261" i="3" s="1"/>
  <c r="J261" i="3" l="1"/>
  <c r="K262" i="3"/>
  <c r="B262" i="3"/>
  <c r="D263" i="3"/>
  <c r="L263" i="3" s="1"/>
  <c r="E262" i="3"/>
  <c r="H262" i="3" s="1"/>
  <c r="J262" i="3" s="1"/>
  <c r="C262" i="3"/>
  <c r="B263" i="3" l="1"/>
  <c r="D264" i="3"/>
  <c r="L264" i="3" s="1"/>
  <c r="C263" i="3"/>
  <c r="E263" i="3"/>
  <c r="H263" i="3" s="1"/>
  <c r="J263" i="3" s="1"/>
  <c r="B264" i="3" l="1"/>
  <c r="D265" i="3"/>
  <c r="L265" i="3" s="1"/>
  <c r="C264" i="3"/>
  <c r="E264" i="3"/>
  <c r="H264" i="3" l="1"/>
  <c r="J264" i="3" s="1"/>
  <c r="B265" i="3"/>
  <c r="D266" i="3"/>
  <c r="C265" i="3"/>
  <c r="E265" i="3"/>
  <c r="H265" i="3" l="1"/>
  <c r="J265" i="3" s="1"/>
  <c r="B266" i="3"/>
  <c r="D267" i="3"/>
  <c r="L267" i="3" s="1"/>
  <c r="E266" i="3"/>
  <c r="H266" i="3" s="1"/>
  <c r="J266" i="3" s="1"/>
  <c r="C266" i="3"/>
  <c r="B267" i="3" l="1"/>
  <c r="K267" i="3"/>
  <c r="D268" i="3"/>
  <c r="C267" i="3"/>
  <c r="E267" i="3"/>
  <c r="H267" i="3" l="1"/>
  <c r="J267" i="3" s="1"/>
  <c r="B268" i="3"/>
  <c r="D269" i="3"/>
  <c r="L269" i="3" s="1"/>
  <c r="C268" i="3"/>
  <c r="E268" i="3"/>
  <c r="H268" i="3" l="1"/>
  <c r="J268" i="3" s="1"/>
  <c r="K269" i="3"/>
  <c r="B269" i="3"/>
  <c r="D270" i="3"/>
  <c r="L270" i="3" s="1"/>
  <c r="C269" i="3"/>
  <c r="E269" i="3"/>
  <c r="H269" i="3" s="1"/>
  <c r="J269" i="3" l="1"/>
  <c r="B270" i="3"/>
  <c r="D271" i="3"/>
  <c r="L271" i="3" s="1"/>
  <c r="E270" i="3"/>
  <c r="H270" i="3" s="1"/>
  <c r="C270" i="3"/>
  <c r="J270" i="3" l="1"/>
  <c r="B271" i="3"/>
  <c r="D272" i="3"/>
  <c r="L272" i="3" s="1"/>
  <c r="C271" i="3"/>
  <c r="E271" i="3"/>
  <c r="H271" i="3" l="1"/>
  <c r="J271" i="3" s="1"/>
  <c r="B272" i="3"/>
  <c r="D273" i="3"/>
  <c r="C272" i="3"/>
  <c r="E272" i="3"/>
  <c r="H272" i="3" s="1"/>
  <c r="J272" i="3" s="1"/>
  <c r="B273" i="3" l="1"/>
  <c r="D274" i="3"/>
  <c r="L274" i="3" s="1"/>
  <c r="C273" i="3"/>
  <c r="E273" i="3"/>
  <c r="H273" i="3" s="1"/>
  <c r="J273" i="3" s="1"/>
  <c r="K274" i="3" l="1"/>
  <c r="B274" i="3"/>
  <c r="D275" i="3"/>
  <c r="E274" i="3"/>
  <c r="H274" i="3" s="1"/>
  <c r="J274" i="3" s="1"/>
  <c r="C274" i="3"/>
  <c r="B275" i="3" l="1"/>
  <c r="D276" i="3"/>
  <c r="L276" i="3" s="1"/>
  <c r="C275" i="3"/>
  <c r="E275" i="3"/>
  <c r="H275" i="3" l="1"/>
  <c r="J275" i="3" s="1"/>
  <c r="K276" i="3"/>
  <c r="B276" i="3"/>
  <c r="D277" i="3"/>
  <c r="L277" i="3" s="1"/>
  <c r="C276" i="3"/>
  <c r="E276" i="3"/>
  <c r="H276" i="3" s="1"/>
  <c r="J276" i="3" l="1"/>
  <c r="B277" i="3"/>
  <c r="D278" i="3"/>
  <c r="L278" i="3" s="1"/>
  <c r="C277" i="3"/>
  <c r="E277" i="3"/>
  <c r="H277" i="3" l="1"/>
  <c r="J277" i="3" s="1"/>
  <c r="B278" i="3"/>
  <c r="D279" i="3"/>
  <c r="L279" i="3" s="1"/>
  <c r="E278" i="3"/>
  <c r="C278" i="3"/>
  <c r="B279" i="3" l="1"/>
  <c r="H278" i="3"/>
  <c r="J278" i="3" s="1"/>
  <c r="D280" i="3"/>
  <c r="C279" i="3"/>
  <c r="E279" i="3"/>
  <c r="H279" i="3" s="1"/>
  <c r="J279" i="3" s="1"/>
  <c r="B280" i="3" l="1"/>
  <c r="D281" i="3"/>
  <c r="L281" i="3" s="1"/>
  <c r="C280" i="3"/>
  <c r="E280" i="3"/>
  <c r="H280" i="3" s="1"/>
  <c r="J280" i="3" l="1"/>
  <c r="K281" i="3"/>
  <c r="B281" i="3"/>
  <c r="D282" i="3"/>
  <c r="C281" i="3"/>
  <c r="E281" i="3"/>
  <c r="H281" i="3" s="1"/>
  <c r="J281" i="3" l="1"/>
  <c r="B282" i="3"/>
  <c r="D283" i="3"/>
  <c r="L283" i="3" s="1"/>
  <c r="E282" i="3"/>
  <c r="C282" i="3"/>
  <c r="H282" i="3" l="1"/>
  <c r="J282" i="3" s="1"/>
  <c r="K283" i="3"/>
  <c r="B283" i="3"/>
  <c r="D284" i="3"/>
  <c r="L284" i="3" s="1"/>
  <c r="C283" i="3"/>
  <c r="E283" i="3"/>
  <c r="H283" i="3" s="1"/>
  <c r="J283" i="3" l="1"/>
  <c r="B284" i="3"/>
  <c r="D285" i="3"/>
  <c r="L285" i="3" s="1"/>
  <c r="C284" i="3"/>
  <c r="E284" i="3"/>
  <c r="H284" i="3" l="1"/>
  <c r="J284" i="3" s="1"/>
  <c r="B285" i="3"/>
  <c r="D286" i="3"/>
  <c r="L286" i="3" s="1"/>
  <c r="C285" i="3"/>
  <c r="E285" i="3"/>
  <c r="H285" i="3" s="1"/>
  <c r="J285" i="3" s="1"/>
  <c r="B286" i="3" l="1"/>
  <c r="D287" i="3"/>
  <c r="C286" i="3"/>
  <c r="E286" i="3"/>
  <c r="H286" i="3" s="1"/>
  <c r="J286" i="3" l="1"/>
  <c r="B287" i="3"/>
  <c r="D288" i="3"/>
  <c r="L288" i="3" s="1"/>
  <c r="C287" i="3"/>
  <c r="E287" i="3"/>
  <c r="H287" i="3" s="1"/>
  <c r="J287" i="3" s="1"/>
  <c r="K288" i="3" l="1"/>
  <c r="B288" i="3"/>
  <c r="D289" i="3"/>
  <c r="C288" i="3"/>
  <c r="E288" i="3"/>
  <c r="H288" i="3" s="1"/>
  <c r="J288" i="3" l="1"/>
  <c r="B289" i="3"/>
  <c r="D290" i="3"/>
  <c r="L290" i="3" s="1"/>
  <c r="C289" i="3"/>
  <c r="E289" i="3"/>
  <c r="H289" i="3" l="1"/>
  <c r="J289" i="3" s="1"/>
  <c r="K290" i="3"/>
  <c r="B290" i="3"/>
  <c r="D291" i="3"/>
  <c r="L291" i="3" s="1"/>
  <c r="E290" i="3"/>
  <c r="H290" i="3" s="1"/>
  <c r="C290" i="3"/>
  <c r="J290" i="3" l="1"/>
  <c r="B291" i="3"/>
  <c r="D292" i="3"/>
  <c r="L292" i="3" s="1"/>
  <c r="C291" i="3"/>
  <c r="E291" i="3"/>
  <c r="H291" i="3" s="1"/>
  <c r="J291" i="3" l="1"/>
  <c r="B292" i="3"/>
  <c r="D293" i="3"/>
  <c r="L293" i="3" s="1"/>
  <c r="C292" i="3"/>
  <c r="E292" i="3"/>
  <c r="H292" i="3" s="1"/>
  <c r="J292" i="3" l="1"/>
  <c r="B293" i="3"/>
  <c r="D294" i="3"/>
  <c r="C293" i="3"/>
  <c r="E293" i="3"/>
  <c r="H293" i="3" s="1"/>
  <c r="J293" i="3" s="1"/>
  <c r="B294" i="3" l="1"/>
  <c r="D295" i="3"/>
  <c r="L295" i="3" s="1"/>
  <c r="E294" i="3"/>
  <c r="H294" i="3" s="1"/>
  <c r="J294" i="3" s="1"/>
  <c r="C294" i="3"/>
  <c r="K295" i="3" l="1"/>
  <c r="B295" i="3"/>
  <c r="D296" i="3"/>
  <c r="C295" i="3"/>
  <c r="E295" i="3"/>
  <c r="H295" i="3" s="1"/>
  <c r="J295" i="3" s="1"/>
  <c r="B296" i="3" l="1"/>
  <c r="D297" i="3"/>
  <c r="L297" i="3" s="1"/>
  <c r="C296" i="3"/>
  <c r="E296" i="3"/>
  <c r="H296" i="3" l="1"/>
  <c r="J296" i="3" s="1"/>
  <c r="K297" i="3"/>
  <c r="B297" i="3"/>
  <c r="D298" i="3"/>
  <c r="L298" i="3" s="1"/>
  <c r="C297" i="3"/>
  <c r="E297" i="3"/>
  <c r="H297" i="3" s="1"/>
  <c r="J297" i="3" l="1"/>
  <c r="B298" i="3"/>
  <c r="D299" i="3"/>
  <c r="L299" i="3" s="1"/>
  <c r="E298" i="3"/>
  <c r="H298" i="3" s="1"/>
  <c r="C298" i="3"/>
  <c r="J298" i="3" l="1"/>
  <c r="B299" i="3"/>
  <c r="D300" i="3"/>
  <c r="L300" i="3" s="1"/>
  <c r="C299" i="3"/>
  <c r="E299" i="3"/>
  <c r="H299" i="3" s="1"/>
  <c r="J299" i="3" l="1"/>
  <c r="B300" i="3"/>
  <c r="D301" i="3"/>
  <c r="C300" i="3"/>
  <c r="E300" i="3"/>
  <c r="H300" i="3" s="1"/>
  <c r="J300" i="3" l="1"/>
  <c r="B301" i="3"/>
  <c r="D302" i="3"/>
  <c r="L302" i="3" s="1"/>
  <c r="C301" i="3"/>
  <c r="E301" i="3"/>
  <c r="H301" i="3" l="1"/>
  <c r="J301" i="3" s="1"/>
  <c r="K302" i="3"/>
  <c r="B302" i="3"/>
  <c r="D303" i="3"/>
  <c r="C302" i="3"/>
  <c r="E302" i="3"/>
  <c r="H302" i="3" s="1"/>
  <c r="J302" i="3" s="1"/>
  <c r="B303" i="3" l="1"/>
  <c r="D304" i="3"/>
  <c r="L304" i="3" s="1"/>
  <c r="C303" i="3"/>
  <c r="E303" i="3"/>
  <c r="H303" i="3" s="1"/>
  <c r="J303" i="3" l="1"/>
  <c r="K304" i="3"/>
  <c r="B304" i="3"/>
  <c r="D305" i="3"/>
  <c r="L305" i="3" s="1"/>
  <c r="C304" i="3"/>
  <c r="E304" i="3"/>
  <c r="H304" i="3" s="1"/>
  <c r="J304" i="3" l="1"/>
  <c r="B305" i="3"/>
  <c r="D306" i="3"/>
  <c r="L306" i="3" s="1"/>
  <c r="C305" i="3"/>
  <c r="E305" i="3"/>
  <c r="H305" i="3" s="1"/>
  <c r="J305" i="3" l="1"/>
  <c r="B306" i="3"/>
  <c r="D307" i="3"/>
  <c r="L307" i="3" s="1"/>
  <c r="E306" i="3"/>
  <c r="H306" i="3" s="1"/>
  <c r="J306" i="3" s="1"/>
  <c r="C306" i="3"/>
  <c r="B307" i="3" l="1"/>
  <c r="D308" i="3"/>
  <c r="C307" i="3"/>
  <c r="E307" i="3"/>
  <c r="H307" i="3" s="1"/>
  <c r="J307" i="3" l="1"/>
  <c r="B308" i="3"/>
  <c r="D309" i="3"/>
  <c r="L309" i="3" s="1"/>
  <c r="C308" i="3"/>
  <c r="E308" i="3"/>
  <c r="H308" i="3" s="1"/>
  <c r="J308" i="3" l="1"/>
  <c r="K309" i="3"/>
  <c r="B309" i="3"/>
  <c r="D310" i="3"/>
  <c r="C309" i="3"/>
  <c r="E309" i="3"/>
  <c r="H309" i="3" s="1"/>
  <c r="J309" i="3" l="1"/>
  <c r="B310" i="3"/>
  <c r="D311" i="3"/>
  <c r="L311" i="3" s="1"/>
  <c r="E310" i="3"/>
  <c r="C310" i="3"/>
  <c r="H310" i="3" l="1"/>
  <c r="J310" i="3" s="1"/>
  <c r="K311" i="3"/>
  <c r="B311" i="3"/>
  <c r="D312" i="3"/>
  <c r="L312" i="3" s="1"/>
  <c r="C311" i="3"/>
  <c r="E311" i="3"/>
  <c r="H311" i="3" s="1"/>
  <c r="J311" i="3" l="1"/>
  <c r="B312" i="3"/>
  <c r="D313" i="3"/>
  <c r="L313" i="3" s="1"/>
  <c r="C312" i="3"/>
  <c r="E312" i="3"/>
  <c r="H312" i="3" s="1"/>
  <c r="J312" i="3" s="1"/>
  <c r="B313" i="3" l="1"/>
  <c r="D314" i="3"/>
  <c r="L314" i="3" s="1"/>
  <c r="C313" i="3"/>
  <c r="E313" i="3"/>
  <c r="H313" i="3" l="1"/>
  <c r="J313" i="3" s="1"/>
  <c r="B314" i="3"/>
  <c r="D315" i="3"/>
  <c r="E314" i="3"/>
  <c r="C314" i="3"/>
  <c r="H314" i="3" l="1"/>
  <c r="J314" i="3" s="1"/>
  <c r="B315" i="3"/>
  <c r="D316" i="3"/>
  <c r="L316" i="3" s="1"/>
  <c r="C315" i="3"/>
  <c r="E315" i="3"/>
  <c r="H315" i="3" s="1"/>
  <c r="J315" i="3" s="1"/>
  <c r="K316" i="3" l="1"/>
  <c r="B316" i="3"/>
  <c r="D317" i="3"/>
  <c r="C316" i="3"/>
  <c r="E316" i="3"/>
  <c r="H316" i="3" s="1"/>
  <c r="J316" i="3" l="1"/>
  <c r="B317" i="3"/>
  <c r="D318" i="3"/>
  <c r="C317" i="3"/>
  <c r="E317" i="3"/>
  <c r="L318" i="3" l="1"/>
  <c r="H317" i="3"/>
  <c r="J317" i="3" s="1"/>
  <c r="K318" i="3"/>
  <c r="B318" i="3"/>
  <c r="D319" i="3"/>
  <c r="L319" i="3" s="1"/>
  <c r="C318" i="3"/>
  <c r="E318" i="3"/>
  <c r="H318" i="3" s="1"/>
  <c r="J318" i="3" l="1"/>
  <c r="B319" i="3"/>
  <c r="D320" i="3"/>
  <c r="L320" i="3" s="1"/>
  <c r="C319" i="3"/>
  <c r="E319" i="3"/>
  <c r="H319" i="3" s="1"/>
  <c r="J319" i="3" s="1"/>
  <c r="B320" i="3" l="1"/>
  <c r="D321" i="3"/>
  <c r="L321" i="3" s="1"/>
  <c r="C320" i="3"/>
  <c r="E320" i="3"/>
  <c r="H320" i="3" l="1"/>
  <c r="J320" i="3" s="1"/>
  <c r="B321" i="3"/>
  <c r="D322" i="3"/>
  <c r="C321" i="3"/>
  <c r="E321" i="3"/>
  <c r="H321" i="3" s="1"/>
  <c r="J321" i="3" s="1"/>
  <c r="B322" i="3" l="1"/>
  <c r="D323" i="3"/>
  <c r="L323" i="3" s="1"/>
  <c r="E322" i="3"/>
  <c r="H322" i="3" s="1"/>
  <c r="J322" i="3" s="1"/>
  <c r="C322" i="3"/>
  <c r="K323" i="3" l="1"/>
  <c r="B323" i="3"/>
  <c r="D324" i="3"/>
  <c r="C323" i="3"/>
  <c r="E323" i="3"/>
  <c r="H323" i="3" l="1"/>
  <c r="J323" i="3" s="1"/>
  <c r="B324" i="3"/>
  <c r="D325" i="3"/>
  <c r="L325" i="3" s="1"/>
  <c r="C324" i="3"/>
  <c r="E324" i="3"/>
  <c r="H324" i="3" l="1"/>
  <c r="J324" i="3" s="1"/>
  <c r="K325" i="3"/>
  <c r="B325" i="3"/>
  <c r="D326" i="3"/>
  <c r="L326" i="3" s="1"/>
  <c r="C325" i="3"/>
  <c r="E325" i="3"/>
  <c r="H325" i="3" l="1"/>
  <c r="J325" i="3" s="1"/>
  <c r="B326" i="3"/>
  <c r="D327" i="3"/>
  <c r="L327" i="3" s="1"/>
  <c r="E326" i="3"/>
  <c r="H326" i="3" s="1"/>
  <c r="J326" i="3" s="1"/>
  <c r="C326" i="3"/>
  <c r="B327" i="3" l="1"/>
  <c r="D328" i="3"/>
  <c r="L328" i="3" s="1"/>
  <c r="C327" i="3"/>
  <c r="E327" i="3"/>
  <c r="H327" i="3" l="1"/>
  <c r="J327" i="3" s="1"/>
  <c r="B328" i="3"/>
  <c r="D329" i="3"/>
  <c r="C328" i="3"/>
  <c r="E328" i="3"/>
  <c r="H328" i="3" s="1"/>
  <c r="J328" i="3" l="1"/>
  <c r="B329" i="3"/>
  <c r="D330" i="3"/>
  <c r="L330" i="3" s="1"/>
  <c r="C329" i="3"/>
  <c r="E329" i="3"/>
  <c r="H329" i="3" l="1"/>
  <c r="J329" i="3" s="1"/>
  <c r="K330" i="3"/>
  <c r="B330" i="3"/>
  <c r="D331" i="3"/>
  <c r="E330" i="3"/>
  <c r="H330" i="3" s="1"/>
  <c r="C330" i="3"/>
  <c r="J330" i="3" l="1"/>
  <c r="B331" i="3"/>
  <c r="D332" i="3"/>
  <c r="L332" i="3" s="1"/>
  <c r="C331" i="3"/>
  <c r="E331" i="3"/>
  <c r="H331" i="3" s="1"/>
  <c r="J331" i="3" l="1"/>
  <c r="K332" i="3"/>
  <c r="B332" i="3"/>
  <c r="D333" i="3"/>
  <c r="L333" i="3" s="1"/>
  <c r="C332" i="3"/>
  <c r="E332" i="3"/>
  <c r="H332" i="3" s="1"/>
  <c r="J332" i="3" l="1"/>
  <c r="B333" i="3"/>
  <c r="D334" i="3"/>
  <c r="L334" i="3" s="1"/>
  <c r="C333" i="3"/>
  <c r="E333" i="3"/>
  <c r="H333" i="3" s="1"/>
  <c r="J333" i="3" l="1"/>
  <c r="B334" i="3"/>
  <c r="D335" i="3"/>
  <c r="L335" i="3" s="1"/>
  <c r="C334" i="3"/>
  <c r="E334" i="3"/>
  <c r="H334" i="3" l="1"/>
  <c r="J334" i="3" s="1"/>
  <c r="B335" i="3"/>
  <c r="D336" i="3"/>
  <c r="C335" i="3"/>
  <c r="E335" i="3"/>
  <c r="H335" i="3" s="1"/>
  <c r="J335" i="3" l="1"/>
  <c r="B336" i="3"/>
  <c r="D337" i="3"/>
  <c r="L337" i="3" s="1"/>
  <c r="C336" i="3"/>
  <c r="E336" i="3"/>
  <c r="H336" i="3" s="1"/>
  <c r="J336" i="3" l="1"/>
  <c r="K337" i="3"/>
  <c r="B337" i="3"/>
  <c r="D338" i="3"/>
  <c r="C337" i="3"/>
  <c r="E337" i="3"/>
  <c r="H337" i="3" s="1"/>
  <c r="J337" i="3" l="1"/>
  <c r="B338" i="3"/>
  <c r="D339" i="3"/>
  <c r="L339" i="3" s="1"/>
  <c r="E338" i="3"/>
  <c r="C338" i="3"/>
  <c r="H338" i="3" l="1"/>
  <c r="J338" i="3" s="1"/>
  <c r="K339" i="3"/>
  <c r="B339" i="3"/>
  <c r="D340" i="3"/>
  <c r="L340" i="3" s="1"/>
  <c r="C339" i="3"/>
  <c r="E339" i="3"/>
  <c r="H339" i="3" s="1"/>
  <c r="J339" i="3" s="1"/>
  <c r="B340" i="3" l="1"/>
  <c r="D341" i="3"/>
  <c r="L341" i="3" s="1"/>
  <c r="C340" i="3"/>
  <c r="E340" i="3"/>
  <c r="H340" i="3" s="1"/>
  <c r="J340" i="3" l="1"/>
  <c r="B341" i="3"/>
  <c r="D342" i="3"/>
  <c r="L342" i="3" s="1"/>
  <c r="C341" i="3"/>
  <c r="E341" i="3"/>
  <c r="H341" i="3" l="1"/>
  <c r="J341" i="3" s="1"/>
  <c r="B342" i="3"/>
  <c r="D343" i="3"/>
  <c r="E342" i="3"/>
  <c r="H342" i="3" s="1"/>
  <c r="C342" i="3"/>
  <c r="J342" i="3" l="1"/>
  <c r="B343" i="3"/>
  <c r="D344" i="3"/>
  <c r="L344" i="3" s="1"/>
  <c r="C343" i="3"/>
  <c r="E343" i="3"/>
  <c r="H343" i="3" s="1"/>
  <c r="J343" i="3" s="1"/>
  <c r="K344" i="3" l="1"/>
  <c r="B344" i="3"/>
  <c r="D345" i="3"/>
  <c r="C344" i="3"/>
  <c r="E344" i="3"/>
  <c r="H344" i="3" s="1"/>
  <c r="J344" i="3" l="1"/>
  <c r="B345" i="3"/>
  <c r="D346" i="3"/>
  <c r="L346" i="3" s="1"/>
  <c r="C345" i="3"/>
  <c r="E345" i="3"/>
  <c r="H345" i="3" s="1"/>
  <c r="J345" i="3" l="1"/>
  <c r="K346" i="3"/>
  <c r="B346" i="3"/>
  <c r="D347" i="3"/>
  <c r="L347" i="3" s="1"/>
  <c r="E346" i="3"/>
  <c r="H346" i="3" s="1"/>
  <c r="C346" i="3"/>
  <c r="J346" i="3" l="1"/>
  <c r="B347" i="3"/>
  <c r="D348" i="3"/>
  <c r="L348" i="3" s="1"/>
  <c r="C347" i="3"/>
  <c r="E347" i="3"/>
  <c r="H347" i="3" s="1"/>
  <c r="J347" i="3" s="1"/>
  <c r="B348" i="3" l="1"/>
  <c r="D349" i="3"/>
  <c r="L349" i="3" s="1"/>
  <c r="C348" i="3"/>
  <c r="E348" i="3"/>
  <c r="H348" i="3" l="1"/>
  <c r="J348" i="3" s="1"/>
  <c r="B349" i="3"/>
  <c r="D350" i="3"/>
  <c r="C349" i="3"/>
  <c r="E349" i="3"/>
  <c r="H349" i="3" s="1"/>
  <c r="J349" i="3" s="1"/>
  <c r="B350" i="3" l="1"/>
  <c r="D351" i="3"/>
  <c r="L351" i="3" s="1"/>
  <c r="C350" i="3"/>
  <c r="E350" i="3"/>
  <c r="H350" i="3" s="1"/>
  <c r="J350" i="3" l="1"/>
  <c r="K351" i="3"/>
  <c r="B351" i="3"/>
  <c r="D352" i="3"/>
  <c r="C351" i="3"/>
  <c r="E351" i="3"/>
  <c r="H351" i="3" s="1"/>
  <c r="J351" i="3" s="1"/>
  <c r="B352" i="3" l="1"/>
  <c r="D353" i="3"/>
  <c r="L353" i="3" s="1"/>
  <c r="C352" i="3"/>
  <c r="E352" i="3"/>
  <c r="K353" i="3" l="1"/>
  <c r="B353" i="3"/>
  <c r="H352" i="3"/>
  <c r="J352" i="3" s="1"/>
  <c r="D354" i="3"/>
  <c r="L354" i="3" s="1"/>
  <c r="C353" i="3"/>
  <c r="E353" i="3"/>
  <c r="H353" i="3" s="1"/>
  <c r="J353" i="3" l="1"/>
  <c r="B354" i="3"/>
  <c r="D355" i="3"/>
  <c r="L355" i="3" s="1"/>
  <c r="E354" i="3"/>
  <c r="H354" i="3" s="1"/>
  <c r="J354" i="3" s="1"/>
  <c r="C354" i="3"/>
  <c r="B355" i="3" l="1"/>
  <c r="D356" i="3"/>
  <c r="L356" i="3" s="1"/>
  <c r="C355" i="3"/>
  <c r="E355" i="3"/>
  <c r="H355" i="3" s="1"/>
  <c r="J355" i="3" s="1"/>
  <c r="B356" i="3" l="1"/>
  <c r="D357" i="3"/>
  <c r="C356" i="3"/>
  <c r="E356" i="3"/>
  <c r="H356" i="3" s="1"/>
  <c r="J356" i="3" l="1"/>
  <c r="B357" i="3"/>
  <c r="D358" i="3"/>
  <c r="L358" i="3" s="1"/>
  <c r="C357" i="3"/>
  <c r="E357" i="3"/>
  <c r="H357" i="3" s="1"/>
  <c r="J357" i="3" l="1"/>
  <c r="K358" i="3"/>
  <c r="B358" i="3"/>
  <c r="D359" i="3"/>
  <c r="E358" i="3"/>
  <c r="H358" i="3" s="1"/>
  <c r="J358" i="3" s="1"/>
  <c r="C358" i="3"/>
  <c r="B359" i="3" l="1"/>
  <c r="D360" i="3"/>
  <c r="L360" i="3" s="1"/>
  <c r="C359" i="3"/>
  <c r="E359" i="3"/>
  <c r="H359" i="3" s="1"/>
  <c r="J359" i="3" l="1"/>
  <c r="K360" i="3"/>
  <c r="B360" i="3"/>
  <c r="D361" i="3"/>
  <c r="L361" i="3" s="1"/>
  <c r="C360" i="3"/>
  <c r="E360" i="3"/>
  <c r="H360" i="3" l="1"/>
  <c r="J360" i="3" s="1"/>
  <c r="B361" i="3"/>
  <c r="D362" i="3"/>
  <c r="L362" i="3" s="1"/>
  <c r="C361" i="3"/>
  <c r="E361" i="3"/>
  <c r="H361" i="3" s="1"/>
  <c r="J361" i="3" s="1"/>
  <c r="B362" i="3" l="1"/>
  <c r="D363" i="3"/>
  <c r="L363" i="3" s="1"/>
  <c r="E362" i="3"/>
  <c r="H362" i="3" s="1"/>
  <c r="J362" i="3" s="1"/>
  <c r="C362" i="3"/>
  <c r="B363" i="3" l="1"/>
  <c r="D364" i="3"/>
  <c r="C363" i="3"/>
  <c r="E363" i="3"/>
  <c r="H363" i="3" s="1"/>
  <c r="J363" i="3" l="1"/>
  <c r="B364" i="3"/>
  <c r="D365" i="3"/>
  <c r="L365" i="3" s="1"/>
  <c r="C364" i="3"/>
  <c r="E364" i="3"/>
  <c r="H364" i="3" s="1"/>
  <c r="J364" i="3" l="1"/>
  <c r="K365" i="3"/>
  <c r="B365" i="3"/>
  <c r="D366" i="3"/>
  <c r="C365" i="3"/>
  <c r="E365" i="3"/>
  <c r="H365" i="3" l="1"/>
  <c r="J365" i="3" s="1"/>
  <c r="B366" i="3"/>
  <c r="D367" i="3"/>
  <c r="L367" i="3" s="1"/>
  <c r="C366" i="3"/>
  <c r="E366" i="3"/>
  <c r="H366" i="3" s="1"/>
  <c r="J366" i="3" l="1"/>
  <c r="K367" i="3"/>
  <c r="B367" i="3"/>
  <c r="D368" i="3"/>
  <c r="L368" i="3" s="1"/>
  <c r="C367" i="3"/>
  <c r="E367" i="3"/>
  <c r="H367" i="3" s="1"/>
  <c r="J367" i="3" s="1"/>
  <c r="B368" i="3" l="1"/>
  <c r="D369" i="3"/>
  <c r="L369" i="3" s="1"/>
  <c r="C368" i="3"/>
  <c r="E368" i="3"/>
  <c r="H368" i="3" s="1"/>
  <c r="J368" i="3" s="1"/>
  <c r="B369" i="3" l="1"/>
  <c r="D370" i="3"/>
  <c r="L370" i="3" s="1"/>
  <c r="C369" i="3"/>
  <c r="E369" i="3"/>
  <c r="H369" i="3" s="1"/>
  <c r="J369" i="3" l="1"/>
  <c r="B370" i="3"/>
  <c r="D371" i="3"/>
  <c r="E370" i="3"/>
  <c r="H370" i="3" s="1"/>
  <c r="J370" i="3" s="1"/>
  <c r="C370" i="3"/>
  <c r="B371" i="3" l="1"/>
  <c r="D372" i="3"/>
  <c r="L372" i="3" s="1"/>
  <c r="C371" i="3"/>
  <c r="E371" i="3"/>
  <c r="H371" i="3" s="1"/>
  <c r="J371" i="3" l="1"/>
  <c r="K372" i="3"/>
  <c r="B372" i="3"/>
  <c r="D373" i="3"/>
  <c r="C372" i="3"/>
  <c r="E372" i="3"/>
  <c r="H372" i="3" s="1"/>
  <c r="J372" i="3" l="1"/>
  <c r="B373" i="3"/>
  <c r="D374" i="3"/>
  <c r="L374" i="3" s="1"/>
  <c r="C373" i="3"/>
  <c r="E373" i="3"/>
  <c r="K374" i="3" l="1"/>
  <c r="B374" i="3"/>
  <c r="H373" i="3"/>
  <c r="J373" i="3" s="1"/>
  <c r="D375" i="3"/>
  <c r="L375" i="3" s="1"/>
  <c r="E374" i="3"/>
  <c r="C374" i="3"/>
  <c r="H374" i="3" l="1"/>
  <c r="J374" i="3" s="1"/>
  <c r="B375" i="3"/>
  <c r="D376" i="3"/>
  <c r="L376" i="3" s="1"/>
  <c r="C375" i="3"/>
  <c r="E375" i="3"/>
  <c r="H375" i="3" s="1"/>
  <c r="J375" i="3" s="1"/>
  <c r="B376" i="3" l="1"/>
  <c r="D377" i="3"/>
  <c r="L377" i="3" s="1"/>
  <c r="C376" i="3"/>
  <c r="E376" i="3"/>
  <c r="H376" i="3" s="1"/>
  <c r="J376" i="3" l="1"/>
  <c r="K377" i="3"/>
  <c r="B377" i="3"/>
  <c r="C377" i="3"/>
  <c r="D5" i="3" s="1"/>
  <c r="B10" i="3" s="1"/>
  <c r="E377" i="3"/>
  <c r="H377" i="3" s="1"/>
  <c r="J377" i="3" s="1"/>
  <c r="K373" i="3" l="1"/>
  <c r="L373" i="3" s="1"/>
  <c r="K18" i="3"/>
  <c r="K25" i="3"/>
  <c r="K32" i="3"/>
  <c r="K39" i="3"/>
  <c r="K46" i="3"/>
  <c r="K53" i="3"/>
  <c r="K60" i="3"/>
  <c r="K67" i="3"/>
  <c r="K74" i="3"/>
  <c r="K81" i="3"/>
  <c r="K88" i="3"/>
  <c r="K95" i="3"/>
  <c r="K102" i="3"/>
  <c r="K109" i="3"/>
  <c r="K116" i="3"/>
  <c r="K123" i="3"/>
  <c r="K130" i="3"/>
  <c r="K137" i="3"/>
  <c r="K144" i="3"/>
  <c r="K151" i="3"/>
  <c r="K158" i="3"/>
  <c r="K165" i="3"/>
  <c r="K172" i="3"/>
  <c r="K179" i="3"/>
  <c r="K186" i="3"/>
  <c r="K193" i="3"/>
  <c r="K200" i="3"/>
  <c r="K207" i="3"/>
  <c r="K214" i="3"/>
  <c r="K221" i="3"/>
  <c r="K228" i="3"/>
  <c r="K235" i="3"/>
  <c r="K242" i="3"/>
  <c r="K249" i="3"/>
  <c r="K256" i="3"/>
  <c r="K263" i="3"/>
  <c r="K270" i="3"/>
  <c r="K277" i="3"/>
  <c r="K284" i="3"/>
  <c r="K291" i="3"/>
  <c r="K298" i="3"/>
  <c r="K305" i="3"/>
  <c r="K312" i="3"/>
  <c r="K319" i="3"/>
  <c r="K326" i="3"/>
  <c r="K333" i="3"/>
  <c r="K340" i="3"/>
  <c r="K347" i="3"/>
  <c r="K354" i="3"/>
  <c r="K361" i="3"/>
  <c r="K368" i="3"/>
  <c r="K375" i="3"/>
  <c r="K12" i="3"/>
  <c r="K19" i="3"/>
  <c r="K26" i="3"/>
  <c r="K33" i="3"/>
  <c r="K40" i="3"/>
  <c r="K47" i="3"/>
  <c r="K54" i="3"/>
  <c r="K61" i="3"/>
  <c r="K68" i="3"/>
  <c r="K75" i="3"/>
  <c r="K82" i="3"/>
  <c r="K89" i="3"/>
  <c r="K96" i="3"/>
  <c r="K103" i="3"/>
  <c r="K110" i="3"/>
  <c r="K117" i="3"/>
  <c r="K124" i="3"/>
  <c r="K131" i="3"/>
  <c r="K138" i="3"/>
  <c r="K145" i="3"/>
  <c r="K152" i="3"/>
  <c r="K159" i="3"/>
  <c r="K166" i="3"/>
  <c r="K173" i="3"/>
  <c r="K180" i="3"/>
  <c r="K187" i="3"/>
  <c r="K194" i="3"/>
  <c r="K201" i="3"/>
  <c r="K208" i="3"/>
  <c r="K215" i="3"/>
  <c r="K222" i="3"/>
  <c r="K229" i="3"/>
  <c r="K236" i="3"/>
  <c r="K243" i="3"/>
  <c r="K250" i="3"/>
  <c r="K257" i="3"/>
  <c r="K264" i="3"/>
  <c r="K271" i="3"/>
  <c r="K278" i="3"/>
  <c r="K285" i="3"/>
  <c r="K292" i="3"/>
  <c r="K299" i="3"/>
  <c r="K306" i="3"/>
  <c r="K313" i="3"/>
  <c r="K320" i="3"/>
  <c r="K327" i="3"/>
  <c r="K334" i="3"/>
  <c r="K341" i="3"/>
  <c r="K348" i="3"/>
  <c r="K355" i="3"/>
  <c r="K362" i="3"/>
  <c r="K369" i="3"/>
  <c r="K376" i="3"/>
  <c r="K13" i="3"/>
  <c r="K20" i="3"/>
  <c r="K27" i="3"/>
  <c r="K34" i="3"/>
  <c r="K41" i="3"/>
  <c r="K48" i="3"/>
  <c r="K55" i="3"/>
  <c r="K62" i="3"/>
  <c r="K69" i="3"/>
  <c r="K76" i="3"/>
  <c r="K83" i="3"/>
  <c r="K90" i="3"/>
  <c r="K97" i="3"/>
  <c r="K104" i="3"/>
  <c r="K111" i="3"/>
  <c r="K118" i="3"/>
  <c r="K125" i="3"/>
  <c r="K132" i="3"/>
  <c r="K139" i="3"/>
  <c r="K146" i="3"/>
  <c r="K153" i="3"/>
  <c r="K160" i="3"/>
  <c r="K167" i="3"/>
  <c r="K174" i="3"/>
  <c r="K181" i="3"/>
  <c r="K188" i="3"/>
  <c r="K195" i="3"/>
  <c r="K202" i="3"/>
  <c r="K209" i="3"/>
  <c r="K216" i="3"/>
  <c r="K223" i="3"/>
  <c r="K230" i="3"/>
  <c r="K237" i="3"/>
  <c r="K244" i="3"/>
  <c r="K251" i="3"/>
  <c r="K258" i="3"/>
  <c r="K265" i="3"/>
  <c r="K272" i="3"/>
  <c r="K279" i="3"/>
  <c r="K286" i="3"/>
  <c r="K293" i="3"/>
  <c r="K300" i="3"/>
  <c r="K307" i="3"/>
  <c r="K314" i="3"/>
  <c r="K321" i="3"/>
  <c r="K328" i="3"/>
  <c r="K335" i="3"/>
  <c r="K342" i="3"/>
  <c r="K349" i="3"/>
  <c r="K356" i="3"/>
  <c r="K363" i="3"/>
  <c r="K370" i="3"/>
  <c r="K371" i="3"/>
  <c r="L371" i="3" s="1"/>
  <c r="K14" i="3"/>
  <c r="L14" i="3" s="1"/>
  <c r="K21" i="3"/>
  <c r="L21" i="3" s="1"/>
  <c r="K28" i="3"/>
  <c r="L28" i="3" s="1"/>
  <c r="K35" i="3"/>
  <c r="L35" i="3" s="1"/>
  <c r="K42" i="3"/>
  <c r="L42" i="3" s="1"/>
  <c r="K49" i="3"/>
  <c r="L49" i="3" s="1"/>
  <c r="K56" i="3"/>
  <c r="L56" i="3" s="1"/>
  <c r="K63" i="3"/>
  <c r="L63" i="3" s="1"/>
  <c r="K70" i="3"/>
  <c r="L70" i="3" s="1"/>
  <c r="K77" i="3"/>
  <c r="L77" i="3" s="1"/>
  <c r="K84" i="3"/>
  <c r="L84" i="3" s="1"/>
  <c r="K91" i="3"/>
  <c r="L91" i="3" s="1"/>
  <c r="K98" i="3"/>
  <c r="L98" i="3" s="1"/>
  <c r="K105" i="3"/>
  <c r="L105" i="3" s="1"/>
  <c r="K112" i="3"/>
  <c r="L112" i="3" s="1"/>
  <c r="K119" i="3"/>
  <c r="L119" i="3" s="1"/>
  <c r="K126" i="3"/>
  <c r="L126" i="3" s="1"/>
  <c r="K133" i="3"/>
  <c r="L133" i="3" s="1"/>
  <c r="K140" i="3"/>
  <c r="L140" i="3" s="1"/>
  <c r="K147" i="3"/>
  <c r="L147" i="3" s="1"/>
  <c r="K154" i="3"/>
  <c r="L154" i="3" s="1"/>
  <c r="K161" i="3"/>
  <c r="L161" i="3" s="1"/>
  <c r="K168" i="3"/>
  <c r="L168" i="3" s="1"/>
  <c r="K175" i="3"/>
  <c r="L175" i="3" s="1"/>
  <c r="K182" i="3"/>
  <c r="L182" i="3" s="1"/>
  <c r="K189" i="3"/>
  <c r="L189" i="3" s="1"/>
  <c r="K196" i="3"/>
  <c r="L196" i="3" s="1"/>
  <c r="K203" i="3"/>
  <c r="L203" i="3" s="1"/>
  <c r="K210" i="3"/>
  <c r="L210" i="3" s="1"/>
  <c r="K217" i="3"/>
  <c r="L217" i="3" s="1"/>
  <c r="K224" i="3"/>
  <c r="L224" i="3" s="1"/>
  <c r="K231" i="3"/>
  <c r="L231" i="3" s="1"/>
  <c r="K238" i="3"/>
  <c r="L238" i="3" s="1"/>
  <c r="K245" i="3"/>
  <c r="L245" i="3" s="1"/>
  <c r="K252" i="3"/>
  <c r="L252" i="3" s="1"/>
  <c r="K259" i="3"/>
  <c r="L259" i="3" s="1"/>
  <c r="K266" i="3"/>
  <c r="L266" i="3" s="1"/>
  <c r="K273" i="3"/>
  <c r="L273" i="3" s="1"/>
  <c r="K280" i="3"/>
  <c r="L280" i="3" s="1"/>
  <c r="K287" i="3"/>
  <c r="L287" i="3" s="1"/>
  <c r="K294" i="3"/>
  <c r="L294" i="3" s="1"/>
  <c r="K301" i="3"/>
  <c r="L301" i="3" s="1"/>
  <c r="K308" i="3"/>
  <c r="L308" i="3" s="1"/>
  <c r="K315" i="3"/>
  <c r="L315" i="3" s="1"/>
  <c r="K322" i="3"/>
  <c r="L322" i="3" s="1"/>
  <c r="K329" i="3"/>
  <c r="L329" i="3" s="1"/>
  <c r="K336" i="3"/>
  <c r="L336" i="3" s="1"/>
  <c r="K343" i="3"/>
  <c r="L343" i="3" s="1"/>
  <c r="K350" i="3"/>
  <c r="L350" i="3" s="1"/>
  <c r="K357" i="3"/>
  <c r="L357" i="3" s="1"/>
  <c r="K364" i="3"/>
  <c r="L364" i="3" s="1"/>
  <c r="K16" i="3"/>
  <c r="L16" i="3" s="1"/>
  <c r="K23" i="3"/>
  <c r="L23" i="3" s="1"/>
  <c r="K30" i="3"/>
  <c r="L30" i="3" s="1"/>
  <c r="K37" i="3"/>
  <c r="L37" i="3" s="1"/>
  <c r="K44" i="3"/>
  <c r="L44" i="3" s="1"/>
  <c r="K51" i="3"/>
  <c r="L51" i="3" s="1"/>
  <c r="K58" i="3"/>
  <c r="L58" i="3" s="1"/>
  <c r="K65" i="3"/>
  <c r="L65" i="3" s="1"/>
  <c r="K72" i="3"/>
  <c r="L72" i="3" s="1"/>
  <c r="K79" i="3"/>
  <c r="L79" i="3" s="1"/>
  <c r="K86" i="3"/>
  <c r="L86" i="3" s="1"/>
  <c r="K93" i="3"/>
  <c r="L93" i="3" s="1"/>
  <c r="K100" i="3"/>
  <c r="L100" i="3" s="1"/>
  <c r="K107" i="3"/>
  <c r="L107" i="3" s="1"/>
  <c r="K114" i="3"/>
  <c r="L114" i="3" s="1"/>
  <c r="K121" i="3"/>
  <c r="L121" i="3" s="1"/>
  <c r="K128" i="3"/>
  <c r="L128" i="3" s="1"/>
  <c r="K135" i="3"/>
  <c r="L135" i="3" s="1"/>
  <c r="K142" i="3"/>
  <c r="L142" i="3" s="1"/>
  <c r="K149" i="3"/>
  <c r="L149" i="3" s="1"/>
  <c r="K156" i="3"/>
  <c r="L156" i="3" s="1"/>
  <c r="K163" i="3"/>
  <c r="L163" i="3" s="1"/>
  <c r="K170" i="3"/>
  <c r="L170" i="3" s="1"/>
  <c r="K177" i="3"/>
  <c r="L177" i="3" s="1"/>
  <c r="K184" i="3"/>
  <c r="L184" i="3" s="1"/>
  <c r="K191" i="3"/>
  <c r="L191" i="3" s="1"/>
  <c r="K198" i="3"/>
  <c r="L198" i="3" s="1"/>
  <c r="K205" i="3"/>
  <c r="L205" i="3" s="1"/>
  <c r="K212" i="3"/>
  <c r="L212" i="3" s="1"/>
  <c r="K219" i="3"/>
  <c r="L219" i="3" s="1"/>
  <c r="K226" i="3"/>
  <c r="L226" i="3" s="1"/>
  <c r="K233" i="3"/>
  <c r="L233" i="3" s="1"/>
  <c r="K240" i="3"/>
  <c r="L240" i="3" s="1"/>
  <c r="K247" i="3"/>
  <c r="L247" i="3" s="1"/>
  <c r="K254" i="3"/>
  <c r="L254" i="3" s="1"/>
  <c r="K261" i="3"/>
  <c r="L261" i="3" s="1"/>
  <c r="K268" i="3"/>
  <c r="L268" i="3" s="1"/>
  <c r="K275" i="3"/>
  <c r="L275" i="3" s="1"/>
  <c r="K282" i="3"/>
  <c r="L282" i="3" s="1"/>
  <c r="K289" i="3"/>
  <c r="L289" i="3" s="1"/>
  <c r="K296" i="3"/>
  <c r="L296" i="3" s="1"/>
  <c r="K303" i="3"/>
  <c r="L303" i="3" s="1"/>
  <c r="K310" i="3"/>
  <c r="L310" i="3" s="1"/>
  <c r="K317" i="3"/>
  <c r="L317" i="3" s="1"/>
  <c r="K324" i="3"/>
  <c r="L324" i="3" s="1"/>
  <c r="K331" i="3"/>
  <c r="L331" i="3" s="1"/>
  <c r="K338" i="3"/>
  <c r="L338" i="3" s="1"/>
  <c r="K345" i="3"/>
  <c r="L345" i="3" s="1"/>
  <c r="K352" i="3"/>
  <c r="L352" i="3" s="1"/>
  <c r="K359" i="3"/>
  <c r="L359" i="3" s="1"/>
  <c r="K366" i="3"/>
  <c r="L366" i="3" s="1"/>
  <c r="O8" i="3" l="1"/>
  <c r="P9" i="3"/>
  <c r="P8" i="3"/>
  <c r="P5" i="3"/>
  <c r="P4" i="3"/>
  <c r="O4" i="3"/>
  <c r="O5" i="3"/>
  <c r="P10" i="3"/>
  <c r="P6" i="3"/>
  <c r="K7" i="3" l="1"/>
</calcChain>
</file>

<file path=xl/sharedStrings.xml><?xml version="1.0" encoding="utf-8"?>
<sst xmlns="http://schemas.openxmlformats.org/spreadsheetml/2006/main" count="102" uniqueCount="87">
  <si>
    <t>Année</t>
  </si>
  <si>
    <t>Jour férié</t>
  </si>
  <si>
    <t>Jour de l’An</t>
  </si>
  <si>
    <t>Pâques</t>
  </si>
  <si>
    <t>Lundi de Pâques</t>
  </si>
  <si>
    <t>Fête du travail</t>
  </si>
  <si>
    <t>Ascension</t>
  </si>
  <si>
    <t>Pentecôte</t>
  </si>
  <si>
    <t>Lundi de Pentecôte</t>
  </si>
  <si>
    <t>Fête Nationale</t>
  </si>
  <si>
    <t>Assomption</t>
  </si>
  <si>
    <t>Toussaint</t>
  </si>
  <si>
    <t>Noël</t>
  </si>
  <si>
    <t>Armistice</t>
  </si>
  <si>
    <t>Arrivée</t>
  </si>
  <si>
    <t>Départ</t>
  </si>
  <si>
    <t>Temps</t>
  </si>
  <si>
    <t>Pause</t>
  </si>
  <si>
    <t>Réel</t>
  </si>
  <si>
    <t>Semaine</t>
  </si>
  <si>
    <t>Mois</t>
  </si>
  <si>
    <t>Jour</t>
  </si>
  <si>
    <t>Date</t>
  </si>
  <si>
    <t>Armistice 1945</t>
  </si>
  <si>
    <t>Dernier jour du mois</t>
  </si>
  <si>
    <t>n° ligne</t>
  </si>
  <si>
    <t>Calcul heures de la dernière semaine</t>
  </si>
  <si>
    <t>Dernier dimanche du mois</t>
  </si>
  <si>
    <t>Dernier dimanche de l'année</t>
  </si>
  <si>
    <t>Dernier jour de l'année</t>
  </si>
  <si>
    <t>Total heures dernière semaine du mois</t>
  </si>
  <si>
    <t>Total heures dernière semaine de l'année</t>
  </si>
  <si>
    <t>CP</t>
  </si>
  <si>
    <t>Nb heures</t>
  </si>
  <si>
    <t>M</t>
  </si>
  <si>
    <t>Matin</t>
  </si>
  <si>
    <t>AP</t>
  </si>
  <si>
    <t>Après midi</t>
  </si>
  <si>
    <t>Congé Payé</t>
  </si>
  <si>
    <t>F</t>
  </si>
  <si>
    <t>Formation</t>
  </si>
  <si>
    <t>MA</t>
  </si>
  <si>
    <t>Maladie</t>
  </si>
  <si>
    <t>C SS</t>
  </si>
  <si>
    <t>Congé sans solde</t>
  </si>
  <si>
    <t>Catégorie</t>
  </si>
  <si>
    <t>Code</t>
  </si>
  <si>
    <t>Chrystelle</t>
  </si>
  <si>
    <t>Flora</t>
  </si>
  <si>
    <t>Emilie</t>
  </si>
  <si>
    <t>Charlotte</t>
  </si>
  <si>
    <t>Pauline</t>
  </si>
  <si>
    <t>Jade</t>
  </si>
  <si>
    <t>Mikai</t>
  </si>
  <si>
    <t>Vinitha</t>
  </si>
  <si>
    <t>Alexia</t>
  </si>
  <si>
    <t>Laetitia</t>
  </si>
  <si>
    <t>Vendeur</t>
  </si>
  <si>
    <t>Donovan</t>
  </si>
  <si>
    <t>Clément</t>
  </si>
  <si>
    <t>Philéas</t>
  </si>
  <si>
    <t>Célian</t>
  </si>
  <si>
    <t>Alban</t>
  </si>
  <si>
    <t>Elie</t>
  </si>
  <si>
    <t>Boulanger</t>
  </si>
  <si>
    <t>Contrat</t>
  </si>
  <si>
    <t>Nom</t>
  </si>
  <si>
    <t>Heures contrat</t>
  </si>
  <si>
    <t>Choisir l'année à l'aide de la toupie en E3</t>
  </si>
  <si>
    <t>Pour sélectionner un mois utiliser le segment Mois</t>
  </si>
  <si>
    <t>En I3 sélectionner le type de contrat dans la liste déroulante</t>
  </si>
  <si>
    <t>Le nombre d'heures du contrat s'affiche automatiquement</t>
  </si>
  <si>
    <t>En I4 sélectionner le salarié,</t>
  </si>
  <si>
    <t>Le nom de l'onglet se mettra automatiquement à jour</t>
  </si>
  <si>
    <t>Saisir le temps de pause (il est possible de reprendre la formule du fichier initial)</t>
  </si>
  <si>
    <t>La date du jour apparait en gras, rouge et italique</t>
  </si>
  <si>
    <t>La zone d'impression est calibrée pour imprimée sur une page</t>
  </si>
  <si>
    <t>Donc n'utiliser l'impression que pour imprimer un mois</t>
  </si>
  <si>
    <t>pour les visualiser, cliquer sur le signe +, sur le signe - pour les masquer</t>
  </si>
  <si>
    <t>Les colonnes N, O et P sont cachées, elles servent à calculer les heures de la dernières semaine</t>
  </si>
  <si>
    <t>Congé s/solde</t>
  </si>
  <si>
    <t>Heures sup.</t>
  </si>
  <si>
    <t>Nb d'heures réalisées</t>
  </si>
  <si>
    <t>Pour dupliquer l'onglet Modèle,</t>
  </si>
  <si>
    <t>Clic sur l'onglet, appui sur CTRL en même temps et en maintenant l'appui faire glisser vers la droite, relâcher</t>
  </si>
  <si>
    <t>Le format de cellule affiche xx heures, mais reste numérique ([h]:mm" heures")</t>
  </si>
  <si>
    <r>
      <t xml:space="preserve">Saisir l'heure d'arrivée et l'heure de départ </t>
    </r>
    <r>
      <rPr>
        <i/>
        <sz val="11"/>
        <color theme="1"/>
        <rFont val="Calibri"/>
        <family val="2"/>
        <scheme val="minor"/>
      </rPr>
      <t>(format 06:00)</t>
    </r>
    <r>
      <rPr>
        <sz val="11"/>
        <color theme="1"/>
        <rFont val="Calibri"/>
        <family val="2"/>
        <scheme val="minor"/>
      </rPr>
      <t xml:space="preserve"> bien utiliser les : pour séparer les heures des minutes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</si>
</sst>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[$-F800]dddd\,\ mmmm\ dd\,\ yyyy"/>
    <numFmt numFmtId="165" formatCode="mmmm"/>
    <numFmt numFmtId="166" formatCode="dddd"/>
    <numFmt numFmtId="167" formatCode="[h]:mm;[h]:mm;&quot;&quot;"/>
    <numFmt numFmtId="168" formatCode="[h]:mm"/>
    <numFmt numFmtId="169" formatCode="d"/>
    <numFmt numFmtId="170" formatCode="[h]:mm&quot; heures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70C0"/>
        <bgColor indexed="64"/>
      </patternFill>
    </fill>
  </fills>
  <borders count="6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/>
      <right style="medium">
        <color rgb="FF0070C0"/>
      </right>
      <top/>
      <bottom/>
      <diagonal/>
    </border>
    <border>
      <left/>
      <right/>
      <top/>
      <bottom style="medium">
        <color rgb="FF0070C0"/>
      </bottom>
      <diagonal/>
    </border>
    <border>
      <left/>
      <right style="medium">
        <color rgb="FF0070C0"/>
      </right>
      <top/>
      <bottom style="medium">
        <color rgb="FF0070C0"/>
      </bottom>
      <diagonal/>
    </border>
    <border>
      <left/>
      <right style="thin">
        <color rgb="FF0070C0"/>
      </right>
      <top/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hair">
        <color auto="1"/>
      </bottom>
      <diagonal/>
    </border>
    <border>
      <left style="hair">
        <color indexed="64"/>
      </left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/>
      <bottom style="medium">
        <color indexed="64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medium">
        <color rgb="FF0070C0"/>
      </left>
      <right style="hair">
        <color rgb="FF0070C0"/>
      </right>
      <top style="medium">
        <color rgb="FF0070C0"/>
      </top>
      <bottom/>
      <diagonal/>
    </border>
    <border>
      <left style="medium">
        <color rgb="FF0070C0"/>
      </left>
      <right style="hair">
        <color rgb="FF0070C0"/>
      </right>
      <top/>
      <bottom/>
      <diagonal/>
    </border>
    <border>
      <left style="medium">
        <color rgb="FF0070C0"/>
      </left>
      <right style="hair">
        <color rgb="FF0070C0"/>
      </right>
      <top/>
      <bottom style="medium">
        <color rgb="FF0070C0"/>
      </bottom>
      <diagonal/>
    </border>
    <border>
      <left/>
      <right/>
      <top style="medium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auto="1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thin">
        <color rgb="FF0070C0"/>
      </left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 style="medium">
        <color rgb="FF0070C0"/>
      </left>
      <right/>
      <top/>
      <bottom/>
      <diagonal/>
    </border>
    <border>
      <left style="medium">
        <color rgb="FF0070C0"/>
      </left>
      <right/>
      <top/>
      <bottom style="medium">
        <color rgb="FF0070C0"/>
      </bottom>
      <diagonal/>
    </border>
    <border>
      <left style="medium">
        <color rgb="FF0070C0"/>
      </left>
      <right/>
      <top style="medium">
        <color rgb="FF0070C0"/>
      </top>
      <bottom style="hair">
        <color rgb="FF0070C0"/>
      </bottom>
      <diagonal/>
    </border>
    <border>
      <left/>
      <right style="medium">
        <color rgb="FF0070C0"/>
      </right>
      <top style="medium">
        <color rgb="FF0070C0"/>
      </top>
      <bottom style="hair">
        <color rgb="FF0070C0"/>
      </bottom>
      <diagonal/>
    </border>
    <border>
      <left style="medium">
        <color rgb="FF0070C0"/>
      </left>
      <right/>
      <top style="hair">
        <color rgb="FF0070C0"/>
      </top>
      <bottom style="hair">
        <color rgb="FF0070C0"/>
      </bottom>
      <diagonal/>
    </border>
    <border>
      <left/>
      <right style="medium">
        <color rgb="FF0070C0"/>
      </right>
      <top style="hair">
        <color rgb="FF0070C0"/>
      </top>
      <bottom style="hair">
        <color rgb="FF0070C0"/>
      </bottom>
      <diagonal/>
    </border>
    <border>
      <left style="medium">
        <color rgb="FF0070C0"/>
      </left>
      <right/>
      <top style="hair">
        <color rgb="FF0070C0"/>
      </top>
      <bottom style="medium">
        <color rgb="FF0070C0"/>
      </bottom>
      <diagonal/>
    </border>
    <border>
      <left/>
      <right style="medium">
        <color rgb="FF0070C0"/>
      </right>
      <top style="hair">
        <color rgb="FF0070C0"/>
      </top>
      <bottom style="medium">
        <color rgb="FF0070C0"/>
      </bottom>
      <diagonal/>
    </border>
    <border>
      <left style="thin">
        <color theme="7" tint="-0.24994659260841701"/>
      </left>
      <right/>
      <top style="thin">
        <color theme="7" tint="-0.24994659260841701"/>
      </top>
      <bottom/>
      <diagonal/>
    </border>
    <border>
      <left/>
      <right/>
      <top style="thin">
        <color theme="7" tint="-0.24994659260841701"/>
      </top>
      <bottom/>
      <diagonal/>
    </border>
    <border>
      <left/>
      <right style="thin">
        <color theme="7" tint="-0.24994659260841701"/>
      </right>
      <top style="thin">
        <color theme="7" tint="-0.24994659260841701"/>
      </top>
      <bottom/>
      <diagonal/>
    </border>
    <border>
      <left style="thin">
        <color theme="7" tint="-0.24994659260841701"/>
      </left>
      <right/>
      <top/>
      <bottom/>
      <diagonal/>
    </border>
    <border>
      <left/>
      <right style="thin">
        <color theme="7" tint="-0.24994659260841701"/>
      </right>
      <top/>
      <bottom/>
      <diagonal/>
    </border>
    <border>
      <left style="thin">
        <color theme="7" tint="-0.24994659260841701"/>
      </left>
      <right/>
      <top/>
      <bottom style="thin">
        <color theme="7" tint="-0.24994659260841701"/>
      </bottom>
      <diagonal/>
    </border>
    <border>
      <left/>
      <right/>
      <top/>
      <bottom style="thin">
        <color theme="7" tint="-0.24994659260841701"/>
      </bottom>
      <diagonal/>
    </border>
    <border>
      <left/>
      <right style="thin">
        <color theme="7" tint="-0.24994659260841701"/>
      </right>
      <top/>
      <bottom style="thin">
        <color theme="7" tint="-0.24994659260841701"/>
      </bottom>
      <diagonal/>
    </border>
  </borders>
  <cellStyleXfs count="1">
    <xf numFmtId="0" fontId="0" fillId="0" borderId="0"/>
  </cellStyleXfs>
  <cellXfs count="106">
    <xf numFmtId="0" fontId="0" fillId="0" borderId="0" xfId="0"/>
    <xf numFmtId="164" fontId="0" fillId="0" borderId="0" xfId="0" applyNumberFormat="1"/>
    <xf numFmtId="0" fontId="0" fillId="0" borderId="0" xfId="0" applyBorder="1"/>
    <xf numFmtId="0" fontId="1" fillId="0" borderId="9" xfId="0" applyFont="1" applyBorder="1"/>
    <xf numFmtId="169" fontId="0" fillId="2" borderId="10" xfId="0" applyNumberFormat="1" applyFill="1" applyBorder="1" applyAlignment="1">
      <alignment horizontal="left" vertical="top"/>
    </xf>
    <xf numFmtId="169" fontId="0" fillId="2" borderId="11" xfId="0" applyNumberFormat="1" applyFill="1" applyBorder="1" applyAlignment="1">
      <alignment horizontal="left" vertical="top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169" fontId="0" fillId="2" borderId="15" xfId="0" applyNumberFormat="1" applyFill="1" applyBorder="1" applyAlignment="1">
      <alignment horizontal="left" vertical="top"/>
    </xf>
    <xf numFmtId="0" fontId="0" fillId="0" borderId="0" xfId="0" applyAlignment="1">
      <alignment horizontal="right"/>
    </xf>
    <xf numFmtId="0" fontId="1" fillId="0" borderId="9" xfId="0" applyFont="1" applyBorder="1" applyAlignment="1">
      <alignment horizontal="right"/>
    </xf>
    <xf numFmtId="168" fontId="0" fillId="2" borderId="3" xfId="0" applyNumberFormat="1" applyFill="1" applyBorder="1" applyAlignment="1" applyProtection="1">
      <alignment horizontal="center" vertical="center"/>
      <protection locked="0"/>
    </xf>
    <xf numFmtId="168" fontId="0" fillId="2" borderId="4" xfId="0" applyNumberFormat="1" applyFill="1" applyBorder="1" applyAlignment="1" applyProtection="1">
      <alignment horizontal="center" vertical="center"/>
      <protection locked="0"/>
    </xf>
    <xf numFmtId="168" fontId="0" fillId="2" borderId="4" xfId="0" applyNumberFormat="1" applyFill="1" applyBorder="1" applyAlignment="1" applyProtection="1">
      <alignment horizontal="center" vertical="center"/>
    </xf>
    <xf numFmtId="168" fontId="0" fillId="2" borderId="5" xfId="0" applyNumberFormat="1" applyFill="1" applyBorder="1" applyAlignment="1" applyProtection="1">
      <alignment horizontal="center"/>
      <protection locked="0"/>
    </xf>
    <xf numFmtId="168" fontId="0" fillId="2" borderId="6" xfId="0" applyNumberFormat="1" applyFill="1" applyBorder="1" applyAlignment="1" applyProtection="1">
      <alignment horizontal="center"/>
      <protection locked="0"/>
    </xf>
    <xf numFmtId="168" fontId="0" fillId="2" borderId="7" xfId="0" applyNumberFormat="1" applyFill="1" applyBorder="1" applyAlignment="1" applyProtection="1">
      <alignment horizontal="center"/>
      <protection locked="0"/>
    </xf>
    <xf numFmtId="168" fontId="0" fillId="2" borderId="7" xfId="0" applyNumberFormat="1" applyFill="1" applyBorder="1" applyAlignment="1" applyProtection="1">
      <alignment horizontal="center" vertical="center"/>
    </xf>
    <xf numFmtId="168" fontId="0" fillId="2" borderId="8" xfId="0" applyNumberFormat="1" applyFill="1" applyBorder="1" applyAlignment="1" applyProtection="1">
      <alignment horizontal="center"/>
      <protection locked="0"/>
    </xf>
    <xf numFmtId="168" fontId="0" fillId="2" borderId="7" xfId="0" applyNumberFormat="1" applyFill="1" applyBorder="1" applyAlignment="1">
      <alignment horizontal="center"/>
    </xf>
    <xf numFmtId="168" fontId="0" fillId="2" borderId="17" xfId="0" applyNumberFormat="1" applyFill="1" applyBorder="1" applyAlignment="1">
      <alignment horizontal="center"/>
    </xf>
    <xf numFmtId="168" fontId="0" fillId="2" borderId="6" xfId="0" applyNumberFormat="1" applyFill="1" applyBorder="1" applyAlignment="1">
      <alignment horizontal="center"/>
    </xf>
    <xf numFmtId="168" fontId="0" fillId="2" borderId="8" xfId="0" applyNumberFormat="1" applyFill="1" applyBorder="1" applyAlignment="1">
      <alignment horizontal="center"/>
    </xf>
    <xf numFmtId="168" fontId="0" fillId="2" borderId="16" xfId="0" applyNumberFormat="1" applyFill="1" applyBorder="1" applyAlignment="1">
      <alignment horizontal="center"/>
    </xf>
    <xf numFmtId="168" fontId="0" fillId="2" borderId="18" xfId="0" applyNumberFormat="1" applyFill="1" applyBorder="1" applyAlignment="1">
      <alignment horizontal="center"/>
    </xf>
    <xf numFmtId="0" fontId="0" fillId="0" borderId="0" xfId="0" applyNumberFormat="1"/>
    <xf numFmtId="168" fontId="0" fillId="0" borderId="0" xfId="0" applyNumberFormat="1"/>
    <xf numFmtId="0" fontId="0" fillId="3" borderId="0" xfId="0" applyFill="1"/>
    <xf numFmtId="14" fontId="0" fillId="3" borderId="0" xfId="0" applyNumberFormat="1" applyFill="1"/>
    <xf numFmtId="0" fontId="0" fillId="3" borderId="0" xfId="0" applyNumberFormat="1" applyFill="1"/>
    <xf numFmtId="0" fontId="0" fillId="3" borderId="19" xfId="0" applyFill="1" applyBorder="1"/>
    <xf numFmtId="0" fontId="0" fillId="3" borderId="20" xfId="0" applyFill="1" applyBorder="1"/>
    <xf numFmtId="0" fontId="1" fillId="3" borderId="0" xfId="0" applyFont="1" applyFill="1" applyAlignment="1">
      <alignment horizontal="centerContinuous"/>
    </xf>
    <xf numFmtId="14" fontId="0" fillId="3" borderId="0" xfId="0" quotePrefix="1" applyNumberFormat="1" applyFill="1"/>
    <xf numFmtId="0" fontId="0" fillId="3" borderId="0" xfId="0" applyFill="1" applyAlignment="1">
      <alignment horizontal="center"/>
    </xf>
    <xf numFmtId="0" fontId="0" fillId="2" borderId="0" xfId="0" applyFill="1" applyBorder="1" applyAlignment="1">
      <alignment vertical="center"/>
    </xf>
    <xf numFmtId="0" fontId="0" fillId="2" borderId="0" xfId="0" applyFill="1" applyBorder="1"/>
    <xf numFmtId="0" fontId="0" fillId="2" borderId="22" xfId="0" applyFill="1" applyBorder="1" applyAlignment="1">
      <alignment vertical="center"/>
    </xf>
    <xf numFmtId="0" fontId="0" fillId="2" borderId="23" xfId="0" applyFill="1" applyBorder="1" applyAlignment="1">
      <alignment vertical="center"/>
    </xf>
    <xf numFmtId="0" fontId="0" fillId="2" borderId="25" xfId="0" applyFill="1" applyBorder="1" applyAlignment="1">
      <alignment vertical="center"/>
    </xf>
    <xf numFmtId="0" fontId="1" fillId="2" borderId="0" xfId="0" applyFont="1" applyFill="1" applyBorder="1" applyAlignment="1">
      <alignment horizontal="right"/>
    </xf>
    <xf numFmtId="0" fontId="0" fillId="2" borderId="26" xfId="0" applyFill="1" applyBorder="1" applyAlignment="1">
      <alignment vertical="center"/>
    </xf>
    <xf numFmtId="0" fontId="1" fillId="0" borderId="27" xfId="0" applyFont="1" applyFill="1" applyBorder="1" applyAlignment="1">
      <alignment horizontal="center" vertical="center"/>
    </xf>
    <xf numFmtId="167" fontId="0" fillId="2" borderId="3" xfId="0" quotePrefix="1" applyNumberFormat="1" applyFill="1" applyBorder="1" applyAlignment="1">
      <alignment horizontal="center" vertical="center"/>
    </xf>
    <xf numFmtId="167" fontId="0" fillId="2" borderId="6" xfId="0" quotePrefix="1" applyNumberFormat="1" applyFill="1" applyBorder="1" applyAlignment="1">
      <alignment horizontal="center" vertical="center"/>
    </xf>
    <xf numFmtId="167" fontId="0" fillId="2" borderId="6" xfId="0" applyNumberFormat="1" applyFill="1" applyBorder="1" applyAlignment="1">
      <alignment horizontal="center"/>
    </xf>
    <xf numFmtId="167" fontId="0" fillId="2" borderId="16" xfId="0" applyNumberFormat="1" applyFill="1" applyBorder="1" applyAlignment="1">
      <alignment horizontal="center"/>
    </xf>
    <xf numFmtId="166" fontId="0" fillId="2" borderId="30" xfId="0" applyNumberFormat="1" applyFill="1" applyBorder="1" applyAlignment="1">
      <alignment horizontal="right" vertical="center"/>
    </xf>
    <xf numFmtId="166" fontId="0" fillId="2" borderId="31" xfId="0" applyNumberFormat="1" applyFill="1" applyBorder="1" applyAlignment="1">
      <alignment horizontal="right" vertical="center"/>
    </xf>
    <xf numFmtId="166" fontId="0" fillId="2" borderId="32" xfId="0" applyNumberFormat="1" applyFill="1" applyBorder="1" applyAlignment="1">
      <alignment horizontal="right" vertical="center"/>
    </xf>
    <xf numFmtId="0" fontId="1" fillId="0" borderId="33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0" fillId="2" borderId="34" xfId="0" applyFill="1" applyBorder="1"/>
    <xf numFmtId="0" fontId="0" fillId="2" borderId="4" xfId="0" applyFill="1" applyBorder="1" applyAlignment="1">
      <alignment horizontal="center" vertical="center"/>
    </xf>
    <xf numFmtId="0" fontId="0" fillId="2" borderId="20" xfId="0" applyFill="1" applyBorder="1"/>
    <xf numFmtId="0" fontId="0" fillId="2" borderId="7" xfId="0" applyFill="1" applyBorder="1" applyAlignment="1">
      <alignment horizontal="center" vertical="center"/>
    </xf>
    <xf numFmtId="0" fontId="0" fillId="2" borderId="35" xfId="0" applyFill="1" applyBorder="1"/>
    <xf numFmtId="0" fontId="0" fillId="2" borderId="17" xfId="0" applyFill="1" applyBorder="1" applyAlignment="1">
      <alignment horizontal="center" vertical="center"/>
    </xf>
    <xf numFmtId="0" fontId="1" fillId="0" borderId="1" xfId="0" applyFont="1" applyBorder="1" applyAlignment="1">
      <alignment horizontal="right"/>
    </xf>
    <xf numFmtId="0" fontId="1" fillId="0" borderId="2" xfId="0" applyFont="1" applyBorder="1" applyAlignment="1">
      <alignment horizontal="left"/>
    </xf>
    <xf numFmtId="167" fontId="0" fillId="2" borderId="28" xfId="0" applyNumberFormat="1" applyFill="1" applyBorder="1" applyAlignment="1">
      <alignment vertical="center"/>
    </xf>
    <xf numFmtId="167" fontId="0" fillId="2" borderId="19" xfId="0" applyNumberFormat="1" applyFill="1" applyBorder="1" applyAlignment="1">
      <alignment vertical="center"/>
    </xf>
    <xf numFmtId="167" fontId="0" fillId="2" borderId="19" xfId="0" applyNumberFormat="1" applyFill="1" applyBorder="1"/>
    <xf numFmtId="167" fontId="0" fillId="2" borderId="29" xfId="0" applyNumberFormat="1" applyFill="1" applyBorder="1"/>
    <xf numFmtId="0" fontId="2" fillId="4" borderId="36" xfId="0" applyFont="1" applyFill="1" applyBorder="1" applyAlignment="1">
      <alignment vertical="center"/>
    </xf>
    <xf numFmtId="0" fontId="2" fillId="4" borderId="37" xfId="0" applyFont="1" applyFill="1" applyBorder="1" applyAlignment="1">
      <alignment vertical="center"/>
    </xf>
    <xf numFmtId="0" fontId="2" fillId="4" borderId="38" xfId="0" applyFont="1" applyFill="1" applyBorder="1" applyAlignment="1">
      <alignment vertical="center"/>
    </xf>
    <xf numFmtId="0" fontId="0" fillId="2" borderId="21" xfId="0" applyFill="1" applyBorder="1" applyAlignment="1" applyProtection="1">
      <alignment vertical="center"/>
      <protection locked="0"/>
    </xf>
    <xf numFmtId="0" fontId="0" fillId="2" borderId="0" xfId="0" applyNumberFormat="1" applyFill="1" applyBorder="1" applyAlignment="1" applyProtection="1">
      <alignment vertical="center"/>
      <protection locked="0"/>
    </xf>
    <xf numFmtId="170" fontId="0" fillId="2" borderId="24" xfId="0" quotePrefix="1" applyNumberFormat="1" applyFill="1" applyBorder="1" applyAlignment="1" applyProtection="1">
      <alignment horizontal="left" vertical="center"/>
    </xf>
    <xf numFmtId="0" fontId="4" fillId="0" borderId="41" xfId="0" applyFont="1" applyBorder="1" applyAlignment="1">
      <alignment horizontal="centerContinuous"/>
    </xf>
    <xf numFmtId="0" fontId="4" fillId="0" borderId="39" xfId="0" applyFont="1" applyBorder="1" applyAlignment="1">
      <alignment horizontal="centerContinuous"/>
    </xf>
    <xf numFmtId="165" fontId="4" fillId="0" borderId="39" xfId="0" applyNumberFormat="1" applyFont="1" applyBorder="1" applyAlignment="1">
      <alignment horizontal="centerContinuous" vertical="center"/>
    </xf>
    <xf numFmtId="165" fontId="4" fillId="0" borderId="40" xfId="0" applyNumberFormat="1" applyFont="1" applyBorder="1" applyAlignment="1">
      <alignment horizontal="centerContinuous" vertical="center"/>
    </xf>
    <xf numFmtId="0" fontId="2" fillId="4" borderId="42" xfId="0" applyFont="1" applyFill="1" applyBorder="1"/>
    <xf numFmtId="0" fontId="3" fillId="4" borderId="43" xfId="0" applyFont="1" applyFill="1" applyBorder="1"/>
    <xf numFmtId="168" fontId="1" fillId="2" borderId="44" xfId="0" applyNumberFormat="1" applyFont="1" applyFill="1" applyBorder="1"/>
    <xf numFmtId="0" fontId="0" fillId="2" borderId="45" xfId="0" applyNumberFormat="1" applyFill="1" applyBorder="1" applyAlignment="1" applyProtection="1">
      <alignment horizontal="right" indent="1"/>
      <protection locked="0"/>
    </xf>
    <xf numFmtId="165" fontId="0" fillId="2" borderId="45" xfId="0" applyNumberFormat="1" applyFill="1" applyBorder="1" applyAlignment="1">
      <alignment horizontal="right" indent="1"/>
    </xf>
    <xf numFmtId="0" fontId="0" fillId="2" borderId="46" xfId="0" applyFill="1" applyBorder="1"/>
    <xf numFmtId="0" fontId="0" fillId="2" borderId="21" xfId="0" applyFill="1" applyBorder="1"/>
    <xf numFmtId="0" fontId="0" fillId="2" borderId="22" xfId="0" applyFill="1" applyBorder="1"/>
    <xf numFmtId="0" fontId="0" fillId="2" borderId="47" xfId="0" applyFill="1" applyBorder="1"/>
    <xf numFmtId="0" fontId="0" fillId="2" borderId="23" xfId="0" applyFill="1" applyBorder="1"/>
    <xf numFmtId="0" fontId="0" fillId="2" borderId="48" xfId="0" applyFill="1" applyBorder="1"/>
    <xf numFmtId="0" fontId="1" fillId="2" borderId="24" xfId="0" applyFont="1" applyFill="1" applyBorder="1" applyAlignment="1">
      <alignment horizontal="right"/>
    </xf>
    <xf numFmtId="0" fontId="0" fillId="2" borderId="24" xfId="0" applyFill="1" applyBorder="1"/>
    <xf numFmtId="0" fontId="0" fillId="2" borderId="25" xfId="0" applyFill="1" applyBorder="1"/>
    <xf numFmtId="0" fontId="2" fillId="4" borderId="42" xfId="0" applyFont="1" applyFill="1" applyBorder="1" applyAlignment="1">
      <alignment horizontal="right"/>
    </xf>
    <xf numFmtId="168" fontId="6" fillId="2" borderId="49" xfId="0" applyNumberFormat="1" applyFont="1" applyFill="1" applyBorder="1" applyAlignment="1">
      <alignment vertical="center"/>
    </xf>
    <xf numFmtId="0" fontId="6" fillId="2" borderId="50" xfId="0" applyFont="1" applyFill="1" applyBorder="1" applyAlignment="1">
      <alignment horizontal="left" vertical="center" indent="2"/>
    </xf>
    <xf numFmtId="0" fontId="6" fillId="2" borderId="51" xfId="0" applyFont="1" applyFill="1" applyBorder="1" applyAlignment="1">
      <alignment vertical="center"/>
    </xf>
    <xf numFmtId="0" fontId="6" fillId="2" borderId="52" xfId="0" applyFont="1" applyFill="1" applyBorder="1" applyAlignment="1">
      <alignment horizontal="left" vertical="center" indent="2"/>
    </xf>
    <xf numFmtId="0" fontId="6" fillId="2" borderId="53" xfId="0" applyFont="1" applyFill="1" applyBorder="1"/>
    <xf numFmtId="0" fontId="6" fillId="2" borderId="54" xfId="0" applyFont="1" applyFill="1" applyBorder="1" applyAlignment="1">
      <alignment horizontal="left" indent="2"/>
    </xf>
    <xf numFmtId="168" fontId="0" fillId="3" borderId="19" xfId="0" applyNumberFormat="1" applyFill="1" applyBorder="1"/>
    <xf numFmtId="0" fontId="0" fillId="3" borderId="55" xfId="0" applyFill="1" applyBorder="1"/>
    <xf numFmtId="0" fontId="0" fillId="3" borderId="56" xfId="0" applyFill="1" applyBorder="1"/>
    <xf numFmtId="0" fontId="0" fillId="3" borderId="57" xfId="0" applyFill="1" applyBorder="1"/>
    <xf numFmtId="0" fontId="0" fillId="3" borderId="58" xfId="0" applyFill="1" applyBorder="1"/>
    <xf numFmtId="0" fontId="0" fillId="3" borderId="0" xfId="0" applyFill="1" applyBorder="1"/>
    <xf numFmtId="0" fontId="0" fillId="3" borderId="59" xfId="0" applyFill="1" applyBorder="1"/>
    <xf numFmtId="0" fontId="0" fillId="3" borderId="60" xfId="0" applyFill="1" applyBorder="1"/>
    <xf numFmtId="0" fontId="0" fillId="3" borderId="61" xfId="0" applyFill="1" applyBorder="1"/>
    <xf numFmtId="0" fontId="0" fillId="3" borderId="62" xfId="0" applyFill="1" applyBorder="1"/>
  </cellXfs>
  <cellStyles count="1">
    <cellStyle name="Normal" xfId="0" builtinId="0"/>
  </cellStyles>
  <dxfs count="24">
    <dxf>
      <numFmt numFmtId="168" formatCode="[h]:mm"/>
    </dxf>
    <dxf>
      <numFmt numFmtId="168" formatCode="[h]:mm"/>
    </dxf>
    <dxf>
      <numFmt numFmtId="164" formatCode="[$-F800]dddd\,\ mmmm\ dd\,\ yyyy"/>
    </dxf>
    <dxf>
      <numFmt numFmtId="167" formatCode="[h]:mm;[h]:mm;&quot;&quot;"/>
      <fill>
        <patternFill patternType="solid">
          <fgColor indexed="64"/>
          <bgColor theme="4" tint="0.79998168889431442"/>
        </patternFill>
      </fill>
      <border diagonalUp="0" diagonalDown="0">
        <left style="hair">
          <color indexed="64"/>
        </left>
        <right/>
        <top style="hair">
          <color auto="1"/>
        </top>
        <bottom style="hair">
          <color auto="1"/>
        </bottom>
        <vertical style="hair">
          <color indexed="64"/>
        </vertical>
      </border>
    </dxf>
    <dxf>
      <numFmt numFmtId="167" formatCode="[h]:mm;[h]:mm;&quot;&quot;"/>
      <fill>
        <patternFill patternType="solid">
          <fgColor indexed="64"/>
          <bgColor theme="4" tint="0.79998168889431442"/>
        </patternFill>
      </fill>
      <alignment horizontal="center" textRotation="0" wrapText="0" indent="0" justifyLastLine="0" shrinkToFit="0" readingOrder="0"/>
      <border diagonalUp="0" diagonalDown="0">
        <left style="medium">
          <color indexed="64"/>
        </left>
        <right style="hair">
          <color indexed="64"/>
        </right>
        <top style="hair">
          <color auto="1"/>
        </top>
        <bottom style="hair">
          <color auto="1"/>
        </bottom>
        <vertical style="hair">
          <color indexed="64"/>
        </vertical>
      </border>
    </dxf>
    <dxf>
      <numFmt numFmtId="168" formatCode="[h]:mm"/>
      <fill>
        <patternFill patternType="solid">
          <fgColor indexed="64"/>
          <bgColor theme="4" tint="0.79998168889431442"/>
        </patternFill>
      </fill>
      <alignment horizontal="center" textRotation="0" wrapText="0" indent="0" justifyLastLine="0" shrinkToFit="0" readingOrder="0"/>
      <border diagonalUp="0" diagonalDown="0">
        <left style="hair">
          <color auto="1"/>
        </left>
        <right style="medium">
          <color auto="1"/>
        </right>
        <top style="hair">
          <color auto="1"/>
        </top>
        <bottom style="hair">
          <color auto="1"/>
        </bottom>
      </border>
    </dxf>
    <dxf>
      <numFmt numFmtId="168" formatCode="[h]:mm"/>
      <fill>
        <patternFill patternType="solid">
          <fgColor indexed="64"/>
          <bgColor theme="4" tint="0.79998168889431442"/>
        </patternFill>
      </fill>
      <alignment horizont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numFmt numFmtId="168" formatCode="[h]:mm"/>
      <fill>
        <patternFill patternType="solid">
          <fgColor indexed="64"/>
          <bgColor theme="4" tint="0.79998168889431442"/>
        </patternFill>
      </fill>
      <alignment horizont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numFmt numFmtId="168" formatCode="[h]:mm"/>
      <fill>
        <patternFill patternType="solid">
          <fgColor indexed="64"/>
          <bgColor theme="4" tint="0.79998168889431442"/>
        </patternFill>
      </fill>
      <alignment horizont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numFmt numFmtId="168" formatCode="[h]:mm"/>
      <fill>
        <patternFill patternType="solid">
          <fgColor indexed="64"/>
          <bgColor theme="4" tint="0.79998168889431442"/>
        </patternFill>
      </fill>
      <alignment horizontal="center" textRotation="0" wrapText="0" indent="0" justifyLastLine="0" shrinkToFit="0" readingOrder="0"/>
      <border diagonalUp="0" diagonalDown="0" outline="0">
        <left style="medium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numFmt numFmtId="169" formatCode="d"/>
      <fill>
        <patternFill patternType="solid">
          <fgColor indexed="64"/>
          <bgColor theme="4" tint="0.79998168889431442"/>
        </patternFill>
      </fill>
      <alignment horizontal="left" vertical="top" textRotation="0" wrapText="0" indent="0" justifyLastLine="0" shrinkToFit="0" readingOrder="0"/>
      <border diagonalUp="0" diagonalDown="0">
        <left/>
        <right style="medium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numFmt numFmtId="166" formatCode="dddd"/>
      <fill>
        <patternFill patternType="solid">
          <fgColor indexed="64"/>
          <bgColor theme="4" tint="0.79998168889431442"/>
        </patternFill>
      </fill>
      <alignment horizontal="right" vertical="center" textRotation="0" wrapText="0" indent="0" justifyLastLine="0" shrinkToFit="0" readingOrder="0"/>
      <border diagonalUp="0" diagonalDown="0">
        <left style="medium">
          <color auto="1"/>
        </left>
        <right/>
        <top style="hair">
          <color auto="1"/>
        </top>
        <bottom style="hair">
          <color auto="1"/>
        </bottom>
        <vertical/>
        <horizontal/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/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border diagonalUp="0" diagonalDown="0">
        <left/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/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color rgb="FFFFFF00"/>
      </font>
      <fill>
        <patternFill>
          <bgColor rgb="FF92D050"/>
        </patternFill>
      </fill>
    </dxf>
    <dxf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rgb="FFFFFF00"/>
      </font>
    </dxf>
    <dxf>
      <font>
        <color rgb="FF0070C0"/>
      </font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b/>
        <i/>
        <color rgb="FFC00000"/>
      </font>
      <border>
        <top style="thin">
          <color rgb="FFC00000"/>
        </top>
        <bottom style="thin">
          <color rgb="FFC00000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microsoft.com/office/2007/relationships/slicerCache" Target="slicerCaches/slicerCach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26" fmlaLink="$D$3" max="2050" min="2020" page="10" val="202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15240</xdr:colOff>
          <xdr:row>2</xdr:row>
          <xdr:rowOff>0</xdr:rowOff>
        </xdr:from>
        <xdr:to>
          <xdr:col>4</xdr:col>
          <xdr:colOff>160020</xdr:colOff>
          <xdr:row>3</xdr:row>
          <xdr:rowOff>0</xdr:rowOff>
        </xdr:to>
        <xdr:sp macro="" textlink="">
          <xdr:nvSpPr>
            <xdr:cNvPr id="2050" name="Spinner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absolute">
    <xdr:from>
      <xdr:col>0</xdr:col>
      <xdr:colOff>38100</xdr:colOff>
      <xdr:row>0</xdr:row>
      <xdr:rowOff>167640</xdr:rowOff>
    </xdr:from>
    <xdr:to>
      <xdr:col>0</xdr:col>
      <xdr:colOff>1402080</xdr:colOff>
      <xdr:row>324</xdr:row>
      <xdr:rowOff>144780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Mois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8100" y="167640"/>
              <a:ext cx="1363980" cy="355092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D49463BF-A838-41E4-999C-50AB9AEC0962}" sourceName="Mois">
  <extLst>
    <x:ext xmlns:x15="http://schemas.microsoft.com/office/spreadsheetml/2010/11/main" uri="{2F2917AC-EB37-4324-AD4E-5DD8C200BD13}">
      <x15:tableSlicerCache tableId="2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C173F83B-F503-4D69-BE55-F345DB24E85C}" cache="Segment_Mois" caption="Mois" rowHeight="2349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D53BF10-9BA0-4118-9E76-197ACAB73713}" name="TPlanning" displayName="TPlanning" ref="B11:L377" totalsRowShown="0" headerRowDxfId="16" headerRowBorderDxfId="15" tableBorderDxfId="14">
  <autoFilter ref="B11:L377" xr:uid="{713AD770-6FCB-4026-8BA7-A5EB1686E7F4}">
    <filterColumn colId="0" hiddenButton="1">
      <filters>
        <filter val="novembre"/>
      </filters>
    </filterColumn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E4DE4981-F72D-492B-92D9-A70636BC8F80}" name="Mois" dataDxfId="13">
      <calculatedColumnFormula>IFERROR(CHOOSE(MONTH(D12),"janvier","février","mars","avril","mai","juin","juillet","août","septembre","octobre","novembre","décembre"),"")</calculatedColumnFormula>
    </tableColumn>
    <tableColumn id="2" xr3:uid="{8019CAEF-4B97-4476-94E9-2A2D9FFEDDD0}" name="Semaine" dataDxfId="12">
      <calculatedColumnFormula>IFERROR(_xlfn.ISOWEEKNUM(D12),"")</calculatedColumnFormula>
    </tableColumn>
    <tableColumn id="3" xr3:uid="{77B3540F-AAC0-46A0-AC50-10AEB045195E}" name="Jour" dataDxfId="11">
      <calculatedColumnFormula>D11+1</calculatedColumnFormula>
    </tableColumn>
    <tableColumn id="4" xr3:uid="{628F88C3-E41A-4F64-A20A-4F03DE931BEC}" name="Date" dataDxfId="10">
      <calculatedColumnFormula>D12</calculatedColumnFormula>
    </tableColumn>
    <tableColumn id="5" xr3:uid="{4989AFFA-0B4F-4804-8CCA-6D3C99233720}" name="Arrivée" dataDxfId="9"/>
    <tableColumn id="6" xr3:uid="{76EDE28D-1C68-4702-9B4F-973244B5ADE6}" name="Départ" dataDxfId="8"/>
    <tableColumn id="7" xr3:uid="{8197BA7E-B9F2-4BB2-82C6-7A9C35DBA648}" name="Temps" dataDxfId="7">
      <calculatedColumnFormula>IFERROR(IF(OR(COUNTIF(Feries,TPlanning[[#This Row],[Jour]])=1,WEEKDAY($E12,2)&gt;6),0,IF(ISTEXT(F12),0,(G12-F12))),"")</calculatedColumnFormula>
    </tableColumn>
    <tableColumn id="8" xr3:uid="{430C81E0-337C-46FA-BC4F-1942B3F13435}" name="Pause" dataDxfId="6"/>
    <tableColumn id="9" xr3:uid="{A133F4DB-8E86-426F-98BD-E3255754A66F}" name="Réel" dataDxfId="5">
      <calculatedColumnFormula>IFERROR(IF(OR(COUNTIF(Feries,TPlanning[[#This Row],[Jour]])=1,WEEKDAY($E12,2)&gt;6),0,IF(ISTEXT(F12),0,(H12-TPlanning[[#This Row],[Pause]]))),"")</calculatedColumnFormula>
    </tableColumn>
    <tableColumn id="10" xr3:uid="{225ED74E-E64D-4673-8C49-A162FFA1D6A6}" name="Nb heures" dataDxfId="4">
      <calculatedColumnFormula>IFERROR(IF(WEEKDAY(D12,2)=7,SUMPRODUCT((_xlfn.ISOWEEKNUM(NbJour)=_xlfn.ISOWEEKNUM(D12))*(Reel)),0),"")</calculatedColumnFormula>
    </tableColumn>
    <tableColumn id="11" xr3:uid="{E5F6DDBB-759B-46BA-8D04-6D6BDFCD83BF}" name="Heures sup." dataDxfId="3">
      <calculatedColumnFormula>IFERROR(IF(WEEKDAY(TPlanning[[#This Row],[Jour]],2)=7,IF(TPlanning[[#This Row],[Nb heures]]&gt;$J$5,TPlanning[[#This Row],[Nb heures]]-$J$5,0),0),"")</calculatedColumnFormula>
    </tableColumn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C0ED153-27AF-4E0A-863B-CEC6856E8A8B}" name="TFeries" displayName="TFeries" ref="B3:C16" totalsRowShown="0">
  <autoFilter ref="B3:C16" xr:uid="{718006D5-DC81-4F20-A48D-288EAAFCF267}">
    <filterColumn colId="0" hiddenButton="1"/>
    <filterColumn colId="1" hiddenButton="1"/>
  </autoFilter>
  <tableColumns count="2">
    <tableColumn id="1" xr3:uid="{FA709150-F864-46F7-B3E9-7FDF4D04312B}" name="Jour férié"/>
    <tableColumn id="2" xr3:uid="{E3F8BC85-1A7A-4987-BE58-CF16F3B0492B}" name="Date" dataDxfId="2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CC73138-3A6C-449D-8192-DB82B8B8DDEE}" name="TCategorie" displayName="TCategorie" ref="E2:F8" totalsRowShown="0">
  <autoFilter ref="E2:F8" xr:uid="{B88B1CE1-5AAE-4F7D-A3DE-248139F2A001}">
    <filterColumn colId="0" hiddenButton="1"/>
    <filterColumn colId="1" hiddenButton="1"/>
  </autoFilter>
  <tableColumns count="2">
    <tableColumn id="1" xr3:uid="{58DB14E1-7B8C-4B07-96C1-3D00369B614A}" name="Catégorie"/>
    <tableColumn id="2" xr3:uid="{F91D6FB6-30A7-49A8-9ED4-563CB4304698}" name="Code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E39975F-756D-4179-A218-471C6DB9AEC9}" name="TVendeur" displayName="TVendeur" ref="H2:I12" totalsRowShown="0">
  <autoFilter ref="H2:I12" xr:uid="{B5B5EC01-551A-4D70-8BAD-B53C19E5F6D5}">
    <filterColumn colId="0" hiddenButton="1"/>
    <filterColumn colId="1" hiddenButton="1"/>
  </autoFilter>
  <tableColumns count="2">
    <tableColumn id="1" xr3:uid="{559B1F77-B7AA-4D3F-B04F-341AF68900C5}" name="Vendeur"/>
    <tableColumn id="2" xr3:uid="{ABBDE72D-9938-45D4-A133-E50F0DC25BA0}" name="Heures contrat" dataDxfId="1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D4165C24-D403-47B8-A593-6AB5EA5EF974}" name="TBoulanger" displayName="TBoulanger" ref="K2:L8" totalsRowShown="0">
  <autoFilter ref="K2:L8" xr:uid="{703CDC6B-63F5-4BCB-A525-3C0CFA168D79}">
    <filterColumn colId="0" hiddenButton="1"/>
    <filterColumn colId="1" hiddenButton="1"/>
  </autoFilter>
  <tableColumns count="2">
    <tableColumn id="1" xr3:uid="{56760389-D6CE-459A-BC4F-486B065455B2}" name="Boulanger"/>
    <tableColumn id="2" xr3:uid="{5B670A40-DEE7-4FF5-83DF-B2641E47C0E9}" name="Heures contrat" dataDxfId="0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6A92391A-A37E-4A23-BA04-F6879232ECFC}" name="TContrat" displayName="TContrat" ref="N2:N4" totalsRowShown="0">
  <autoFilter ref="N2:N4" xr:uid="{74FDD2BD-62DE-4D63-9576-3F7C4B08DE96}">
    <filterColumn colId="0" hiddenButton="1"/>
  </autoFilter>
  <tableColumns count="1">
    <tableColumn id="1" xr3:uid="{11F2D315-4923-40E4-BCE9-64E80FACE02D}" name="Contrat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microsoft.com/office/2007/relationships/slicer" Target="../slicers/slicer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EBE7F-BA37-42CD-AADD-11E286CCE47A}">
  <sheetPr codeName="Feuil3">
    <pageSetUpPr fitToPage="1"/>
  </sheetPr>
  <dimension ref="B1:X377"/>
  <sheetViews>
    <sheetView showGridLines="0" tabSelected="1" zoomScale="75" zoomScaleNormal="75" workbookViewId="0">
      <selection activeCell="U330" sqref="U330"/>
    </sheetView>
  </sheetViews>
  <sheetFormatPr baseColWidth="10" defaultRowHeight="14.4" outlineLevelCol="1" x14ac:dyDescent="0.3"/>
  <cols>
    <col min="1" max="1" width="22" customWidth="1"/>
    <col min="2" max="2" width="10.77734375" customWidth="1"/>
    <col min="3" max="3" width="10.109375" customWidth="1"/>
    <col min="4" max="4" width="10.77734375" customWidth="1"/>
    <col min="5" max="5" width="6.77734375" customWidth="1"/>
    <col min="6" max="12" width="11.33203125" customWidth="1"/>
    <col min="13" max="13" width="4.77734375" customWidth="1"/>
    <col min="14" max="14" width="28.77734375" style="28" hidden="1" customWidth="1" outlineLevel="1"/>
    <col min="15" max="16" width="11.5546875" style="28" hidden="1" customWidth="1" outlineLevel="1"/>
    <col min="17" max="17" width="11.5546875" collapsed="1"/>
  </cols>
  <sheetData>
    <row r="1" spans="2:24" ht="15" thickBot="1" x14ac:dyDescent="0.35"/>
    <row r="2" spans="2:24" ht="15" thickBot="1" x14ac:dyDescent="0.35">
      <c r="B2" s="80"/>
      <c r="C2" s="81"/>
      <c r="D2" s="81"/>
      <c r="E2" s="81"/>
      <c r="F2" s="81"/>
      <c r="G2" s="81"/>
      <c r="H2" s="81"/>
      <c r="I2" s="81"/>
      <c r="J2" s="81"/>
      <c r="K2" s="81"/>
      <c r="L2" s="82"/>
      <c r="N2" s="33" t="s">
        <v>26</v>
      </c>
      <c r="O2" s="33"/>
      <c r="P2" s="33"/>
      <c r="Q2" s="97"/>
      <c r="R2" s="98"/>
      <c r="S2" s="98"/>
      <c r="T2" s="98"/>
      <c r="U2" s="98"/>
      <c r="V2" s="98"/>
      <c r="W2" s="98"/>
      <c r="X2" s="99"/>
    </row>
    <row r="3" spans="2:24" ht="15" thickBot="1" x14ac:dyDescent="0.35">
      <c r="B3" s="83"/>
      <c r="C3" s="89" t="s">
        <v>0</v>
      </c>
      <c r="D3" s="78">
        <v>2020</v>
      </c>
      <c r="E3" s="37"/>
      <c r="F3" s="90" t="s">
        <v>38</v>
      </c>
      <c r="G3" s="91" t="s">
        <v>32</v>
      </c>
      <c r="H3" s="42"/>
      <c r="I3" s="65" t="s">
        <v>65</v>
      </c>
      <c r="J3" s="68"/>
      <c r="K3" s="38"/>
      <c r="L3" s="39"/>
      <c r="P3" s="35" t="s">
        <v>25</v>
      </c>
      <c r="Q3" s="100" t="s">
        <v>68</v>
      </c>
      <c r="R3" s="101"/>
      <c r="S3" s="101"/>
      <c r="T3" s="101"/>
      <c r="U3" s="101"/>
      <c r="V3" s="101"/>
      <c r="W3" s="101"/>
      <c r="X3" s="102"/>
    </row>
    <row r="4" spans="2:24" ht="15" thickBot="1" x14ac:dyDescent="0.35">
      <c r="B4" s="83"/>
      <c r="C4" s="41"/>
      <c r="D4" s="37"/>
      <c r="E4" s="37"/>
      <c r="F4" s="92" t="s">
        <v>40</v>
      </c>
      <c r="G4" s="93" t="s">
        <v>39</v>
      </c>
      <c r="H4" s="42"/>
      <c r="I4" s="66" t="s">
        <v>66</v>
      </c>
      <c r="J4" s="69"/>
      <c r="K4" s="39"/>
      <c r="L4" s="39"/>
      <c r="N4" s="28" t="s">
        <v>27</v>
      </c>
      <c r="O4" s="29">
        <f>IFERROR(EOMONTH(D5,0)+IF(-(7-1+WEEKDAY(EOMONTH(D5,0),1))&gt;-7,-(7-1+WEEKDAY(EOMONTH(D5,0),1)),-(7-1+WEEKDAY(EOMONTH(D5,0),1))+7),"")</f>
        <v>44164</v>
      </c>
      <c r="P4" s="30">
        <f>IFERROR(MATCH(EOMONTH(D5,0)+IF(-(7-1+WEEKDAY(EOMONTH(D5,0),1))&gt;-7,-(7-1+WEEKDAY(EOMONTH(D5,0),1)),-(7-1+WEEKDAY(EOMONTH(D5,0),1))+7),TPlanning[Jour],0)+11+1,"")</f>
        <v>346</v>
      </c>
      <c r="Q4" s="100" t="s">
        <v>69</v>
      </c>
      <c r="R4" s="101"/>
      <c r="S4" s="101"/>
      <c r="T4" s="101"/>
      <c r="U4" s="101"/>
      <c r="V4" s="101"/>
      <c r="W4" s="101"/>
      <c r="X4" s="102"/>
    </row>
    <row r="5" spans="2:24" ht="15" thickBot="1" x14ac:dyDescent="0.35">
      <c r="B5" s="83"/>
      <c r="C5" s="89" t="s">
        <v>20</v>
      </c>
      <c r="D5" s="79">
        <f>IF(_xlfn.AGGREGATE(3,5,TPlanning[Semaine])&gt;31,"",_xlfn.AGGREGATE(4,5,TPlanning[Jour]))</f>
        <v>44165</v>
      </c>
      <c r="E5" s="37"/>
      <c r="F5" s="92" t="s">
        <v>42</v>
      </c>
      <c r="G5" s="93" t="s">
        <v>41</v>
      </c>
      <c r="H5" s="42"/>
      <c r="I5" s="67" t="s">
        <v>33</v>
      </c>
      <c r="J5" s="70" t="str">
        <f ca="1">IFERROR(INDEX(INDIRECT("T"&amp;J3&amp;"[Heures contrat]"),MATCH($J$4,INDIRECT($J$3),0)),"")</f>
        <v/>
      </c>
      <c r="K5" s="40"/>
      <c r="L5" s="39"/>
      <c r="N5" s="28" t="s">
        <v>24</v>
      </c>
      <c r="O5" s="29">
        <f>IFERROR(EOMONTH(D5,0),"")</f>
        <v>44165</v>
      </c>
      <c r="P5" s="30">
        <f>IFERROR(MATCH(EOMONTH(D5,0),TPlanning[Jour],0)+11,"")</f>
        <v>346</v>
      </c>
      <c r="Q5" s="100" t="s">
        <v>70</v>
      </c>
      <c r="R5" s="101"/>
      <c r="S5" s="101"/>
      <c r="T5" s="101"/>
      <c r="U5" s="101"/>
      <c r="V5" s="101"/>
      <c r="W5" s="101"/>
      <c r="X5" s="102"/>
    </row>
    <row r="6" spans="2:24" ht="15" thickBot="1" x14ac:dyDescent="0.35">
      <c r="B6" s="83"/>
      <c r="C6" s="41"/>
      <c r="D6" s="37"/>
      <c r="E6" s="37"/>
      <c r="F6" s="94" t="s">
        <v>80</v>
      </c>
      <c r="G6" s="95" t="s">
        <v>43</v>
      </c>
      <c r="H6" s="37"/>
      <c r="I6" s="37"/>
      <c r="J6" s="37"/>
      <c r="K6" s="37"/>
      <c r="L6" s="84"/>
      <c r="N6" s="31" t="s">
        <v>30</v>
      </c>
      <c r="O6" s="32"/>
      <c r="P6" s="96">
        <f ca="1">IF(D5&lt;&gt;"",SUM(INDIRECT("J"&amp;P4&amp;":J"&amp;P5)),0)</f>
        <v>0</v>
      </c>
      <c r="Q6" s="100" t="s">
        <v>72</v>
      </c>
      <c r="R6" s="101"/>
      <c r="S6" s="101"/>
      <c r="T6" s="101"/>
      <c r="U6" s="101"/>
      <c r="V6" s="101"/>
      <c r="W6" s="101"/>
      <c r="X6" s="102"/>
    </row>
    <row r="7" spans="2:24" ht="15" thickBot="1" x14ac:dyDescent="0.35">
      <c r="B7" s="83"/>
      <c r="C7" s="37"/>
      <c r="D7" s="36"/>
      <c r="E7" s="37"/>
      <c r="F7" s="36"/>
      <c r="G7" s="36"/>
      <c r="H7" s="36"/>
      <c r="I7" s="75" t="s">
        <v>82</v>
      </c>
      <c r="J7" s="76"/>
      <c r="K7" s="77">
        <f ca="1">_xlfn.AGGREGATE(9,5,TPlanning[Nb heures])+P6+P10</f>
        <v>0</v>
      </c>
      <c r="L7" s="84"/>
      <c r="Q7" s="100" t="s">
        <v>73</v>
      </c>
      <c r="R7" s="101"/>
      <c r="S7" s="101"/>
      <c r="T7" s="101"/>
      <c r="U7" s="101"/>
      <c r="V7" s="101"/>
      <c r="W7" s="101"/>
      <c r="X7" s="102"/>
    </row>
    <row r="8" spans="2:24" ht="15" thickBot="1" x14ac:dyDescent="0.35">
      <c r="B8" s="85"/>
      <c r="C8" s="86"/>
      <c r="D8" s="87"/>
      <c r="E8" s="87"/>
      <c r="F8" s="87"/>
      <c r="G8" s="87"/>
      <c r="H8" s="87"/>
      <c r="I8" s="87"/>
      <c r="J8" s="87"/>
      <c r="K8" s="87"/>
      <c r="L8" s="88"/>
      <c r="N8" s="28" t="s">
        <v>28</v>
      </c>
      <c r="O8" s="34" t="str">
        <f>IF(D5="",EOMONTH(DATE(D3,12,1),0)+IF(-(7-1+WEEKDAY(EOMONTH(DATE(D3,12,1),0),1))&gt;-7,-(7-1+WEEKDAY(EOMONTH(DATE(D3,12,1),0),1)),-(7-1+WEEKDAY(EOMONTH(DATE(D3,12,1),0),1))+7),"")</f>
        <v/>
      </c>
      <c r="P8" s="28" t="str">
        <f>IF(D5="",MATCH(EOMONTH(DATE(D3,12,1),0)+IF(-(7-1+WEEKDAY(EOMONTH(DATE(D3,12,1),0),1))&gt;-7,-(7-1+WEEKDAY(EOMONTH(DATE(D3,12,1),0),1)),-(7-1+WEEKDAY(EOMONTH(DATE(D3,12,1),0),1))+7),TPlanning[Jour],0)+11+1,"")</f>
        <v/>
      </c>
      <c r="Q8" s="100" t="s">
        <v>71</v>
      </c>
      <c r="R8" s="101"/>
      <c r="S8" s="101"/>
      <c r="T8" s="101"/>
      <c r="U8" s="101"/>
      <c r="V8" s="101"/>
      <c r="W8" s="101"/>
      <c r="X8" s="102"/>
    </row>
    <row r="9" spans="2:24" ht="15" thickBot="1" x14ac:dyDescent="0.35">
      <c r="B9" s="26"/>
      <c r="K9" s="27"/>
      <c r="N9" s="28" t="s">
        <v>29</v>
      </c>
      <c r="O9" s="29">
        <v>44196</v>
      </c>
      <c r="P9" s="28" t="str">
        <f>IF(D5="",MATCH(DATE(D3,12,31),TPlanning[Jour],0)+11,"")</f>
        <v/>
      </c>
      <c r="Q9" s="100" t="s">
        <v>85</v>
      </c>
      <c r="R9" s="101"/>
      <c r="S9" s="101"/>
      <c r="T9" s="101"/>
      <c r="U9" s="101"/>
      <c r="V9" s="101"/>
      <c r="W9" s="101"/>
      <c r="X9" s="102"/>
    </row>
    <row r="10" spans="2:24" ht="16.2" thickBot="1" x14ac:dyDescent="0.35">
      <c r="B10" s="71" t="str">
        <f>IF(D5&lt;&gt;"","Feuille d'heures "&amp;J4&amp;" - "&amp;TEXT(D5,"mmmm aaaa"),"Feuille d'heures ")</f>
        <v>Feuille d'heures  - novembre 2020</v>
      </c>
      <c r="C10" s="72"/>
      <c r="D10" s="73"/>
      <c r="E10" s="73"/>
      <c r="F10" s="73"/>
      <c r="G10" s="73"/>
      <c r="H10" s="73"/>
      <c r="I10" s="73"/>
      <c r="J10" s="73"/>
      <c r="K10" s="73"/>
      <c r="L10" s="74"/>
      <c r="N10" s="31" t="s">
        <v>31</v>
      </c>
      <c r="O10" s="32"/>
      <c r="P10" s="96">
        <f ca="1">IF(D5="",SUM(INDIRECT("J"&amp;P8&amp;":J"&amp;P9)),0)</f>
        <v>0</v>
      </c>
      <c r="Q10" s="100" t="s">
        <v>86</v>
      </c>
      <c r="R10" s="101"/>
      <c r="S10" s="101"/>
      <c r="T10" s="101"/>
      <c r="U10" s="101"/>
      <c r="V10" s="101"/>
      <c r="W10" s="101"/>
      <c r="X10" s="102"/>
    </row>
    <row r="11" spans="2:24" ht="15" thickBot="1" x14ac:dyDescent="0.35">
      <c r="B11" s="51" t="s">
        <v>20</v>
      </c>
      <c r="C11" s="52" t="s">
        <v>19</v>
      </c>
      <c r="D11" s="59" t="s">
        <v>21</v>
      </c>
      <c r="E11" s="60" t="s">
        <v>22</v>
      </c>
      <c r="F11" s="6" t="s">
        <v>14</v>
      </c>
      <c r="G11" s="7" t="s">
        <v>15</v>
      </c>
      <c r="H11" s="7" t="s">
        <v>16</v>
      </c>
      <c r="I11" s="7" t="s">
        <v>17</v>
      </c>
      <c r="J11" s="8" t="s">
        <v>18</v>
      </c>
      <c r="K11" s="6" t="s">
        <v>33</v>
      </c>
      <c r="L11" s="43" t="s">
        <v>81</v>
      </c>
      <c r="Q11" s="100" t="s">
        <v>74</v>
      </c>
      <c r="R11" s="101"/>
      <c r="S11" s="101"/>
      <c r="T11" s="101"/>
      <c r="U11" s="101"/>
      <c r="V11" s="101"/>
      <c r="W11" s="101"/>
      <c r="X11" s="102"/>
    </row>
    <row r="12" spans="2:24" hidden="1" x14ac:dyDescent="0.3">
      <c r="B12" s="53" t="str">
        <f t="shared" ref="B12:B75" si="0">IFERROR(CHOOSE(MONTH(D12),"janvier","février","mars","avril","mai","juin","juillet","août","septembre","octobre","novembre","décembre"),"")</f>
        <v>janvier</v>
      </c>
      <c r="C12" s="54">
        <f>IFERROR(_xlfn.ISOWEEKNUM(D12),"")</f>
        <v>1</v>
      </c>
      <c r="D12" s="48">
        <f>DATE($D$3,1,1)</f>
        <v>43831</v>
      </c>
      <c r="E12" s="4">
        <f>D12</f>
        <v>43831</v>
      </c>
      <c r="F12" s="12"/>
      <c r="G12" s="13"/>
      <c r="H12" s="14">
        <f>IFERROR(IF(OR(COUNTIF(Feries,TPlanning[[#This Row],[Jour]])=1,WEEKDAY($E12,2)&gt;6),0,IF(ISTEXT(F12),0,(G12-F12))),"")</f>
        <v>0</v>
      </c>
      <c r="I12" s="14"/>
      <c r="J12" s="15">
        <f>IFERROR(IF(OR(COUNTIF(Feries,TPlanning[[#This Row],[Jour]])=1,WEEKDAY($E12,2)&gt;6),0,IF(ISTEXT(F12),0,(H12-TPlanning[[#This Row],[Pause]]))),"")</f>
        <v>0</v>
      </c>
      <c r="K12" s="44">
        <f t="shared" ref="K12:K75" si="1">IFERROR(IF(WEEKDAY(D12,2)=7,SUMPRODUCT((_xlfn.ISOWEEKNUM(NbJour)=_xlfn.ISOWEEKNUM(D12))*(Reel)),0),"")</f>
        <v>0</v>
      </c>
      <c r="L12" s="61">
        <f>IFERROR(IF(WEEKDAY(TPlanning[[#This Row],[Jour]],2)=7,IF(TPlanning[[#This Row],[Nb heures]]&gt;$J$5,TPlanning[[#This Row],[Nb heures]]-$J$5,0),0),"")</f>
        <v>0</v>
      </c>
      <c r="O12" s="29"/>
      <c r="Q12" s="100" t="s">
        <v>75</v>
      </c>
      <c r="R12" s="101"/>
      <c r="S12" s="101"/>
      <c r="T12" s="101"/>
      <c r="U12" s="101"/>
      <c r="V12" s="101"/>
      <c r="W12" s="101"/>
      <c r="X12" s="102"/>
    </row>
    <row r="13" spans="2:24" hidden="1" x14ac:dyDescent="0.3">
      <c r="B13" s="55" t="str">
        <f t="shared" si="0"/>
        <v>janvier</v>
      </c>
      <c r="C13" s="56">
        <f t="shared" ref="C13:C76" si="2">IFERROR(_xlfn.ISOWEEKNUM(D13),"")</f>
        <v>1</v>
      </c>
      <c r="D13" s="49">
        <f>D12+1</f>
        <v>43832</v>
      </c>
      <c r="E13" s="5">
        <f t="shared" ref="E13:E76" si="3">D13</f>
        <v>43832</v>
      </c>
      <c r="F13" s="16"/>
      <c r="G13" s="17"/>
      <c r="H13" s="18">
        <f>IFERROR(IF(OR(COUNTIF(Feries,TPlanning[[#This Row],[Jour]])=1,WEEKDAY($E13,2)&gt;6),0,IF(ISTEXT(F13),0,(G13-F13))),"")</f>
        <v>0</v>
      </c>
      <c r="I13" s="18"/>
      <c r="J13" s="19">
        <f>IFERROR(IF(OR(COUNTIF(Feries,TPlanning[[#This Row],[Jour]])=1,WEEKDAY($E13,2)&gt;6),0,IF(ISTEXT(F13),0,(H13-TPlanning[[#This Row],[Pause]]))),"")</f>
        <v>0</v>
      </c>
      <c r="K13" s="45">
        <f t="shared" si="1"/>
        <v>0</v>
      </c>
      <c r="L13" s="62">
        <f>IFERROR(IF(WEEKDAY(TPlanning[[#This Row],[Jour]],2)=7,IF(TPlanning[[#This Row],[Nb heures]]&gt;$J$5,TPlanning[[#This Row],[Nb heures]]-$J$5,0),0),"")</f>
        <v>0</v>
      </c>
      <c r="Q13" s="100"/>
      <c r="R13" s="101"/>
      <c r="S13" s="101"/>
      <c r="T13" s="101"/>
      <c r="U13" s="101"/>
      <c r="V13" s="101"/>
      <c r="W13" s="101"/>
      <c r="X13" s="102"/>
    </row>
    <row r="14" spans="2:24" hidden="1" x14ac:dyDescent="0.3">
      <c r="B14" s="55" t="str">
        <f t="shared" si="0"/>
        <v>janvier</v>
      </c>
      <c r="C14" s="56">
        <f t="shared" si="2"/>
        <v>1</v>
      </c>
      <c r="D14" s="49">
        <f t="shared" ref="D14:D77" si="4">D13+1</f>
        <v>43833</v>
      </c>
      <c r="E14" s="5">
        <f t="shared" si="3"/>
        <v>43833</v>
      </c>
      <c r="F14" s="16"/>
      <c r="G14" s="17"/>
      <c r="H14" s="18">
        <f>IFERROR(IF(OR(COUNTIF(Feries,TPlanning[[#This Row],[Jour]])=1,WEEKDAY($E14,2)&gt;6),0,IF(ISTEXT(F14),0,(G14-F14))),"")</f>
        <v>0</v>
      </c>
      <c r="I14" s="18"/>
      <c r="J14" s="19">
        <f>IFERROR(IF(OR(COUNTIF(Feries,TPlanning[[#This Row],[Jour]])=1,WEEKDAY($E14,2)&gt;6),0,IF(ISTEXT(F14),0,(H14-TPlanning[[#This Row],[Pause]]))),"")</f>
        <v>0</v>
      </c>
      <c r="K14" s="45">
        <f t="shared" si="1"/>
        <v>0</v>
      </c>
      <c r="L14" s="62">
        <f>IFERROR(IF(WEEKDAY(TPlanning[[#This Row],[Jour]],2)=7,IF(TPlanning[[#This Row],[Nb heures]]&gt;$J$5,TPlanning[[#This Row],[Nb heures]]-$J$5,0),0),"")</f>
        <v>0</v>
      </c>
      <c r="Q14" s="100"/>
      <c r="R14" s="101"/>
      <c r="S14" s="101"/>
      <c r="T14" s="101"/>
      <c r="U14" s="101"/>
      <c r="V14" s="101"/>
      <c r="W14" s="101"/>
      <c r="X14" s="102"/>
    </row>
    <row r="15" spans="2:24" hidden="1" x14ac:dyDescent="0.3">
      <c r="B15" s="55" t="str">
        <f t="shared" si="0"/>
        <v>janvier</v>
      </c>
      <c r="C15" s="56">
        <f t="shared" si="2"/>
        <v>1</v>
      </c>
      <c r="D15" s="49">
        <f t="shared" si="4"/>
        <v>43834</v>
      </c>
      <c r="E15" s="5">
        <f t="shared" si="3"/>
        <v>43834</v>
      </c>
      <c r="F15" s="16"/>
      <c r="G15" s="17"/>
      <c r="H15" s="18">
        <f>IFERROR(IF(OR(COUNTIF(Feries,TPlanning[[#This Row],[Jour]])=1,WEEKDAY($E15,2)&gt;6),0,IF(ISTEXT(F15),0,(G15-F15))),"")</f>
        <v>0</v>
      </c>
      <c r="I15" s="18"/>
      <c r="J15" s="19">
        <f>IFERROR(IF(OR(COUNTIF(Feries,TPlanning[[#This Row],[Jour]])=1,WEEKDAY($E15,2)&gt;6),0,IF(ISTEXT(F15),0,(H15-TPlanning[[#This Row],[Pause]]))),"")</f>
        <v>0</v>
      </c>
      <c r="K15" s="45">
        <f t="shared" si="1"/>
        <v>0</v>
      </c>
      <c r="L15" s="62">
        <f>IFERROR(IF(WEEKDAY(TPlanning[[#This Row],[Jour]],2)=7,IF(TPlanning[[#This Row],[Nb heures]]&gt;$J$5,TPlanning[[#This Row],[Nb heures]]-$J$5,0),0),"")</f>
        <v>0</v>
      </c>
      <c r="Q15" s="100"/>
      <c r="R15" s="101"/>
      <c r="S15" s="101"/>
      <c r="T15" s="101"/>
      <c r="U15" s="101"/>
      <c r="V15" s="101"/>
      <c r="W15" s="101"/>
      <c r="X15" s="102"/>
    </row>
    <row r="16" spans="2:24" hidden="1" x14ac:dyDescent="0.3">
      <c r="B16" s="55" t="str">
        <f t="shared" si="0"/>
        <v>janvier</v>
      </c>
      <c r="C16" s="56">
        <f t="shared" si="2"/>
        <v>1</v>
      </c>
      <c r="D16" s="49">
        <f t="shared" si="4"/>
        <v>43835</v>
      </c>
      <c r="E16" s="5">
        <f t="shared" si="3"/>
        <v>43835</v>
      </c>
      <c r="F16" s="16"/>
      <c r="G16" s="17"/>
      <c r="H16" s="18">
        <f>IFERROR(IF(OR(COUNTIF(Feries,TPlanning[[#This Row],[Jour]])=1,WEEKDAY($E16,2)&gt;6),0,IF(ISTEXT(F16),0,(G16-F16))),"")</f>
        <v>0</v>
      </c>
      <c r="I16" s="18"/>
      <c r="J16" s="19">
        <f>IFERROR(IF(OR(COUNTIF(Feries,TPlanning[[#This Row],[Jour]])=1,WEEKDAY($E16,2)&gt;6),0,IF(ISTEXT(F16),0,(H16-TPlanning[[#This Row],[Pause]]))),"")</f>
        <v>0</v>
      </c>
      <c r="K16" s="45">
        <f t="shared" ca="1" si="1"/>
        <v>0</v>
      </c>
      <c r="L16" s="62">
        <f ca="1">IFERROR(IF(WEEKDAY(TPlanning[[#This Row],[Jour]],2)=7,IF(TPlanning[[#This Row],[Nb heures]]&gt;$J$5,TPlanning[[#This Row],[Nb heures]]-$J$5,0),0),"")</f>
        <v>0</v>
      </c>
      <c r="Q16" s="100"/>
      <c r="R16" s="101"/>
      <c r="S16" s="101"/>
      <c r="T16" s="101"/>
      <c r="U16" s="101"/>
      <c r="V16" s="101"/>
      <c r="W16" s="101"/>
      <c r="X16" s="102"/>
    </row>
    <row r="17" spans="2:24" hidden="1" x14ac:dyDescent="0.3">
      <c r="B17" s="55" t="str">
        <f t="shared" si="0"/>
        <v>janvier</v>
      </c>
      <c r="C17" s="56">
        <f t="shared" si="2"/>
        <v>2</v>
      </c>
      <c r="D17" s="49">
        <f t="shared" si="4"/>
        <v>43836</v>
      </c>
      <c r="E17" s="5">
        <f t="shared" si="3"/>
        <v>43836</v>
      </c>
      <c r="F17" s="16"/>
      <c r="G17" s="17"/>
      <c r="H17" s="18">
        <f>IFERROR(IF(OR(COUNTIF(Feries,TPlanning[[#This Row],[Jour]])=1,WEEKDAY($E17,2)&gt;6),0,IF(ISTEXT(F17),0,(G17-F17))),"")</f>
        <v>0</v>
      </c>
      <c r="I17" s="18"/>
      <c r="J17" s="19">
        <f>IFERROR(IF(OR(COUNTIF(Feries,TPlanning[[#This Row],[Jour]])=1,WEEKDAY($E17,2)&gt;6),0,IF(ISTEXT(F17),0,(H17-TPlanning[[#This Row],[Pause]]))),"")</f>
        <v>0</v>
      </c>
      <c r="K17" s="45">
        <f t="shared" si="1"/>
        <v>0</v>
      </c>
      <c r="L17" s="62">
        <f>IFERROR(IF(WEEKDAY(TPlanning[[#This Row],[Jour]],2)=7,IF(TPlanning[[#This Row],[Nb heures]]&gt;$J$5,TPlanning[[#This Row],[Nb heures]]-$J$5,0),0),"")</f>
        <v>0</v>
      </c>
      <c r="Q17" s="100"/>
      <c r="R17" s="101"/>
      <c r="S17" s="101"/>
      <c r="T17" s="101"/>
      <c r="U17" s="101"/>
      <c r="V17" s="101"/>
      <c r="W17" s="101"/>
      <c r="X17" s="102"/>
    </row>
    <row r="18" spans="2:24" hidden="1" x14ac:dyDescent="0.3">
      <c r="B18" s="55" t="str">
        <f t="shared" si="0"/>
        <v>janvier</v>
      </c>
      <c r="C18" s="56">
        <f t="shared" si="2"/>
        <v>2</v>
      </c>
      <c r="D18" s="49">
        <f t="shared" si="4"/>
        <v>43837</v>
      </c>
      <c r="E18" s="5">
        <f t="shared" si="3"/>
        <v>43837</v>
      </c>
      <c r="F18" s="16"/>
      <c r="G18" s="17"/>
      <c r="H18" s="18">
        <f>IFERROR(IF(OR(COUNTIF(Feries,TPlanning[[#This Row],[Jour]])=1,WEEKDAY($E18,2)&gt;6),0,IF(ISTEXT(F18),0,(G18-F18))),"")</f>
        <v>0</v>
      </c>
      <c r="I18" s="18"/>
      <c r="J18" s="19">
        <f>IFERROR(IF(OR(COUNTIF(Feries,TPlanning[[#This Row],[Jour]])=1,WEEKDAY($E18,2)&gt;6),0,IF(ISTEXT(F18),0,(H18-TPlanning[[#This Row],[Pause]]))),"")</f>
        <v>0</v>
      </c>
      <c r="K18" s="45">
        <f t="shared" si="1"/>
        <v>0</v>
      </c>
      <c r="L18" s="62">
        <f>IFERROR(IF(WEEKDAY(TPlanning[[#This Row],[Jour]],2)=7,IF(TPlanning[[#This Row],[Nb heures]]&gt;$J$5,TPlanning[[#This Row],[Nb heures]]-$J$5,0),0),"")</f>
        <v>0</v>
      </c>
      <c r="Q18" s="100"/>
      <c r="R18" s="101"/>
      <c r="S18" s="101"/>
      <c r="T18" s="101"/>
      <c r="U18" s="101"/>
      <c r="V18" s="101"/>
      <c r="W18" s="101"/>
      <c r="X18" s="102"/>
    </row>
    <row r="19" spans="2:24" hidden="1" x14ac:dyDescent="0.3">
      <c r="B19" s="55" t="str">
        <f t="shared" si="0"/>
        <v>janvier</v>
      </c>
      <c r="C19" s="56">
        <f t="shared" si="2"/>
        <v>2</v>
      </c>
      <c r="D19" s="49">
        <f t="shared" si="4"/>
        <v>43838</v>
      </c>
      <c r="E19" s="5">
        <f t="shared" si="3"/>
        <v>43838</v>
      </c>
      <c r="F19" s="16"/>
      <c r="G19" s="17"/>
      <c r="H19" s="18">
        <f>IFERROR(IF(OR(COUNTIF(Feries,TPlanning[[#This Row],[Jour]])=1,WEEKDAY($E19,2)&gt;6),0,IF(ISTEXT(F19),0,(G19-F19))),"")</f>
        <v>0</v>
      </c>
      <c r="I19" s="18"/>
      <c r="J19" s="19">
        <f>IFERROR(IF(OR(COUNTIF(Feries,TPlanning[[#This Row],[Jour]])=1,WEEKDAY($E19,2)&gt;6),0,IF(ISTEXT(F19),0,(H19-TPlanning[[#This Row],[Pause]]))),"")</f>
        <v>0</v>
      </c>
      <c r="K19" s="45">
        <f t="shared" si="1"/>
        <v>0</v>
      </c>
      <c r="L19" s="62">
        <f>IFERROR(IF(WEEKDAY(TPlanning[[#This Row],[Jour]],2)=7,IF(TPlanning[[#This Row],[Nb heures]]&gt;$J$5,TPlanning[[#This Row],[Nb heures]]-$J$5,0),0),"")</f>
        <v>0</v>
      </c>
      <c r="Q19" s="100"/>
      <c r="R19" s="101"/>
      <c r="S19" s="101"/>
      <c r="T19" s="101"/>
      <c r="U19" s="101"/>
      <c r="V19" s="101"/>
      <c r="W19" s="101"/>
      <c r="X19" s="102"/>
    </row>
    <row r="20" spans="2:24" hidden="1" x14ac:dyDescent="0.3">
      <c r="B20" s="55" t="str">
        <f t="shared" si="0"/>
        <v>janvier</v>
      </c>
      <c r="C20" s="56">
        <f t="shared" si="2"/>
        <v>2</v>
      </c>
      <c r="D20" s="49">
        <f t="shared" si="4"/>
        <v>43839</v>
      </c>
      <c r="E20" s="5">
        <f t="shared" si="3"/>
        <v>43839</v>
      </c>
      <c r="F20" s="16"/>
      <c r="G20" s="17"/>
      <c r="H20" s="18">
        <f>IFERROR(IF(OR(COUNTIF(Feries,TPlanning[[#This Row],[Jour]])=1,WEEKDAY($E20,2)&gt;6),0,IF(ISTEXT(F20),0,(G20-F20))),"")</f>
        <v>0</v>
      </c>
      <c r="I20" s="18"/>
      <c r="J20" s="19">
        <f>IFERROR(IF(OR(COUNTIF(Feries,TPlanning[[#This Row],[Jour]])=1,WEEKDAY($E20,2)&gt;6),0,IF(ISTEXT(F20),0,(H20-TPlanning[[#This Row],[Pause]]))),"")</f>
        <v>0</v>
      </c>
      <c r="K20" s="45">
        <f t="shared" si="1"/>
        <v>0</v>
      </c>
      <c r="L20" s="62">
        <f>IFERROR(IF(WEEKDAY(TPlanning[[#This Row],[Jour]],2)=7,IF(TPlanning[[#This Row],[Nb heures]]&gt;$J$5,TPlanning[[#This Row],[Nb heures]]-$J$5,0),0),"")</f>
        <v>0</v>
      </c>
      <c r="Q20" s="100"/>
      <c r="R20" s="101"/>
      <c r="S20" s="101"/>
      <c r="T20" s="101"/>
      <c r="U20" s="101"/>
      <c r="V20" s="101"/>
      <c r="W20" s="101"/>
      <c r="X20" s="102"/>
    </row>
    <row r="21" spans="2:24" hidden="1" x14ac:dyDescent="0.3">
      <c r="B21" s="55" t="str">
        <f t="shared" si="0"/>
        <v>janvier</v>
      </c>
      <c r="C21" s="56">
        <f t="shared" si="2"/>
        <v>2</v>
      </c>
      <c r="D21" s="49">
        <f t="shared" si="4"/>
        <v>43840</v>
      </c>
      <c r="E21" s="5">
        <f t="shared" si="3"/>
        <v>43840</v>
      </c>
      <c r="F21" s="16"/>
      <c r="G21" s="17"/>
      <c r="H21" s="18">
        <f>IFERROR(IF(OR(COUNTIF(Feries,TPlanning[[#This Row],[Jour]])=1,WEEKDAY($E21,2)&gt;6),0,IF(ISTEXT(F21),0,(G21-F21))),"")</f>
        <v>0</v>
      </c>
      <c r="I21" s="18"/>
      <c r="J21" s="19">
        <f>IFERROR(IF(OR(COUNTIF(Feries,TPlanning[[#This Row],[Jour]])=1,WEEKDAY($E21,2)&gt;6),0,IF(ISTEXT(F21),0,(H21-TPlanning[[#This Row],[Pause]]))),"")</f>
        <v>0</v>
      </c>
      <c r="K21" s="45">
        <f t="shared" si="1"/>
        <v>0</v>
      </c>
      <c r="L21" s="62">
        <f>IFERROR(IF(WEEKDAY(TPlanning[[#This Row],[Jour]],2)=7,IF(TPlanning[[#This Row],[Nb heures]]&gt;$J$5,TPlanning[[#This Row],[Nb heures]]-$J$5,0),0),"")</f>
        <v>0</v>
      </c>
      <c r="Q21" s="100"/>
      <c r="R21" s="101"/>
      <c r="S21" s="101"/>
      <c r="T21" s="101"/>
      <c r="U21" s="101"/>
      <c r="V21" s="101"/>
      <c r="W21" s="101"/>
      <c r="X21" s="102"/>
    </row>
    <row r="22" spans="2:24" hidden="1" x14ac:dyDescent="0.3">
      <c r="B22" s="55" t="str">
        <f t="shared" si="0"/>
        <v>janvier</v>
      </c>
      <c r="C22" s="56">
        <f t="shared" si="2"/>
        <v>2</v>
      </c>
      <c r="D22" s="49">
        <f t="shared" si="4"/>
        <v>43841</v>
      </c>
      <c r="E22" s="5">
        <f t="shared" si="3"/>
        <v>43841</v>
      </c>
      <c r="F22" s="16"/>
      <c r="G22" s="17"/>
      <c r="H22" s="18">
        <f>IFERROR(IF(OR(COUNTIF(Feries,TPlanning[[#This Row],[Jour]])=1,WEEKDAY($E22,2)&gt;6),0,IF(ISTEXT(F22),0,(G22-F22))),"")</f>
        <v>0</v>
      </c>
      <c r="I22" s="18"/>
      <c r="J22" s="19">
        <f>IFERROR(IF(OR(COUNTIF(Feries,TPlanning[[#This Row],[Jour]])=1,WEEKDAY($E22,2)&gt;6),0,IF(ISTEXT(F22),0,(H22-TPlanning[[#This Row],[Pause]]))),"")</f>
        <v>0</v>
      </c>
      <c r="K22" s="45">
        <f t="shared" si="1"/>
        <v>0</v>
      </c>
      <c r="L22" s="62">
        <f>IFERROR(IF(WEEKDAY(TPlanning[[#This Row],[Jour]],2)=7,IF(TPlanning[[#This Row],[Nb heures]]&gt;$J$5,TPlanning[[#This Row],[Nb heures]]-$J$5,0),0),"")</f>
        <v>0</v>
      </c>
      <c r="Q22" s="100"/>
      <c r="R22" s="101"/>
      <c r="S22" s="101"/>
      <c r="T22" s="101"/>
      <c r="U22" s="101"/>
      <c r="V22" s="101"/>
      <c r="W22" s="101"/>
      <c r="X22" s="102"/>
    </row>
    <row r="23" spans="2:24" hidden="1" x14ac:dyDescent="0.3">
      <c r="B23" s="55" t="str">
        <f t="shared" si="0"/>
        <v>janvier</v>
      </c>
      <c r="C23" s="56">
        <f t="shared" si="2"/>
        <v>2</v>
      </c>
      <c r="D23" s="49">
        <f t="shared" si="4"/>
        <v>43842</v>
      </c>
      <c r="E23" s="5">
        <f t="shared" si="3"/>
        <v>43842</v>
      </c>
      <c r="F23" s="16"/>
      <c r="G23" s="17"/>
      <c r="H23" s="18">
        <f>IFERROR(IF(OR(COUNTIF(Feries,TPlanning[[#This Row],[Jour]])=1,WEEKDAY($E23,2)&gt;6),0,IF(ISTEXT(F23),0,(G23-F23))),"")</f>
        <v>0</v>
      </c>
      <c r="I23" s="18"/>
      <c r="J23" s="19">
        <f>IFERROR(IF(OR(COUNTIF(Feries,TPlanning[[#This Row],[Jour]])=1,WEEKDAY($E23,2)&gt;6),0,IF(ISTEXT(F23),0,(H23-TPlanning[[#This Row],[Pause]]))),"")</f>
        <v>0</v>
      </c>
      <c r="K23" s="45">
        <f t="shared" ca="1" si="1"/>
        <v>0</v>
      </c>
      <c r="L23" s="62">
        <f ca="1">IFERROR(IF(WEEKDAY(TPlanning[[#This Row],[Jour]],2)=7,IF(TPlanning[[#This Row],[Nb heures]]&gt;$J$5,TPlanning[[#This Row],[Nb heures]]-$J$5,0),0),"")</f>
        <v>0</v>
      </c>
      <c r="Q23" s="100"/>
      <c r="R23" s="101"/>
      <c r="S23" s="101"/>
      <c r="T23" s="101"/>
      <c r="U23" s="101"/>
      <c r="V23" s="101"/>
      <c r="W23" s="101"/>
      <c r="X23" s="102"/>
    </row>
    <row r="24" spans="2:24" hidden="1" x14ac:dyDescent="0.3">
      <c r="B24" s="55" t="str">
        <f t="shared" si="0"/>
        <v>janvier</v>
      </c>
      <c r="C24" s="56">
        <f t="shared" si="2"/>
        <v>3</v>
      </c>
      <c r="D24" s="49">
        <f t="shared" si="4"/>
        <v>43843</v>
      </c>
      <c r="E24" s="5">
        <f t="shared" si="3"/>
        <v>43843</v>
      </c>
      <c r="F24" s="16"/>
      <c r="G24" s="17"/>
      <c r="H24" s="18">
        <f>IFERROR(IF(OR(COUNTIF(Feries,TPlanning[[#This Row],[Jour]])=1,WEEKDAY($E24,2)&gt;6),0,IF(ISTEXT(F24),0,(G24-F24))),"")</f>
        <v>0</v>
      </c>
      <c r="I24" s="18"/>
      <c r="J24" s="19">
        <f>IFERROR(IF(OR(COUNTIF(Feries,TPlanning[[#This Row],[Jour]])=1,WEEKDAY($E24,2)&gt;6),0,IF(ISTEXT(F24),0,(H24-TPlanning[[#This Row],[Pause]]))),"")</f>
        <v>0</v>
      </c>
      <c r="K24" s="45">
        <f t="shared" si="1"/>
        <v>0</v>
      </c>
      <c r="L24" s="62">
        <f>IFERROR(IF(WEEKDAY(TPlanning[[#This Row],[Jour]],2)=7,IF(TPlanning[[#This Row],[Nb heures]]&gt;$J$5,TPlanning[[#This Row],[Nb heures]]-$J$5,0),0),"")</f>
        <v>0</v>
      </c>
      <c r="Q24" s="100"/>
      <c r="R24" s="101"/>
      <c r="S24" s="101"/>
      <c r="T24" s="101"/>
      <c r="U24" s="101"/>
      <c r="V24" s="101"/>
      <c r="W24" s="101"/>
      <c r="X24" s="102"/>
    </row>
    <row r="25" spans="2:24" hidden="1" x14ac:dyDescent="0.3">
      <c r="B25" s="55" t="str">
        <f t="shared" si="0"/>
        <v>janvier</v>
      </c>
      <c r="C25" s="56">
        <f t="shared" si="2"/>
        <v>3</v>
      </c>
      <c r="D25" s="49">
        <f t="shared" si="4"/>
        <v>43844</v>
      </c>
      <c r="E25" s="5">
        <f t="shared" si="3"/>
        <v>43844</v>
      </c>
      <c r="F25" s="16"/>
      <c r="G25" s="17"/>
      <c r="H25" s="18">
        <f>IFERROR(IF(OR(COUNTIF(Feries,TPlanning[[#This Row],[Jour]])=1,WEEKDAY($E25,2)&gt;6),0,IF(ISTEXT(F25),0,(G25-F25))),"")</f>
        <v>0</v>
      </c>
      <c r="I25" s="18"/>
      <c r="J25" s="19">
        <f>IFERROR(IF(OR(COUNTIF(Feries,TPlanning[[#This Row],[Jour]])=1,WEEKDAY($E25,2)&gt;6),0,IF(ISTEXT(F25),0,(H25-TPlanning[[#This Row],[Pause]]))),"")</f>
        <v>0</v>
      </c>
      <c r="K25" s="45">
        <f t="shared" si="1"/>
        <v>0</v>
      </c>
      <c r="L25" s="62">
        <f>IFERROR(IF(WEEKDAY(TPlanning[[#This Row],[Jour]],2)=7,IF(TPlanning[[#This Row],[Nb heures]]&gt;$J$5,TPlanning[[#This Row],[Nb heures]]-$J$5,0),0),"")</f>
        <v>0</v>
      </c>
      <c r="Q25" s="100"/>
      <c r="R25" s="101"/>
      <c r="S25" s="101"/>
      <c r="T25" s="101"/>
      <c r="U25" s="101"/>
      <c r="V25" s="101"/>
      <c r="W25" s="101"/>
      <c r="X25" s="102"/>
    </row>
    <row r="26" spans="2:24" hidden="1" x14ac:dyDescent="0.3">
      <c r="B26" s="55" t="str">
        <f t="shared" si="0"/>
        <v>janvier</v>
      </c>
      <c r="C26" s="56">
        <f t="shared" si="2"/>
        <v>3</v>
      </c>
      <c r="D26" s="49">
        <f t="shared" si="4"/>
        <v>43845</v>
      </c>
      <c r="E26" s="5">
        <f t="shared" si="3"/>
        <v>43845</v>
      </c>
      <c r="F26" s="16"/>
      <c r="G26" s="17"/>
      <c r="H26" s="18">
        <f>IFERROR(IF(OR(COUNTIF(Feries,TPlanning[[#This Row],[Jour]])=1,WEEKDAY($E26,2)&gt;6),0,IF(ISTEXT(F26),0,(G26-F26))),"")</f>
        <v>0</v>
      </c>
      <c r="I26" s="18"/>
      <c r="J26" s="19">
        <f>IFERROR(IF(OR(COUNTIF(Feries,TPlanning[[#This Row],[Jour]])=1,WEEKDAY($E26,2)&gt;6),0,IF(ISTEXT(F26),0,(H26-TPlanning[[#This Row],[Pause]]))),"")</f>
        <v>0</v>
      </c>
      <c r="K26" s="45">
        <f t="shared" si="1"/>
        <v>0</v>
      </c>
      <c r="L26" s="62">
        <f>IFERROR(IF(WEEKDAY(TPlanning[[#This Row],[Jour]],2)=7,IF(TPlanning[[#This Row],[Nb heures]]&gt;$J$5,TPlanning[[#This Row],[Nb heures]]-$J$5,0),0),"")</f>
        <v>0</v>
      </c>
      <c r="Q26" s="100"/>
      <c r="R26" s="101"/>
      <c r="S26" s="101"/>
      <c r="T26" s="101"/>
      <c r="U26" s="101"/>
      <c r="V26" s="101"/>
      <c r="W26" s="101"/>
      <c r="X26" s="102"/>
    </row>
    <row r="27" spans="2:24" hidden="1" x14ac:dyDescent="0.3">
      <c r="B27" s="55" t="str">
        <f t="shared" si="0"/>
        <v>janvier</v>
      </c>
      <c r="C27" s="56">
        <f t="shared" si="2"/>
        <v>3</v>
      </c>
      <c r="D27" s="49">
        <f t="shared" si="4"/>
        <v>43846</v>
      </c>
      <c r="E27" s="5">
        <f t="shared" si="3"/>
        <v>43846</v>
      </c>
      <c r="F27" s="16"/>
      <c r="G27" s="17"/>
      <c r="H27" s="18">
        <f>IFERROR(IF(OR(COUNTIF(Feries,TPlanning[[#This Row],[Jour]])=1,WEEKDAY($E27,2)&gt;6),0,IF(ISTEXT(F27),0,(G27-F27))),"")</f>
        <v>0</v>
      </c>
      <c r="I27" s="18"/>
      <c r="J27" s="19">
        <f>IFERROR(IF(OR(COUNTIF(Feries,TPlanning[[#This Row],[Jour]])=1,WEEKDAY($E27,2)&gt;6),0,IF(ISTEXT(F27),0,(H27-TPlanning[[#This Row],[Pause]]))),"")</f>
        <v>0</v>
      </c>
      <c r="K27" s="45">
        <f t="shared" si="1"/>
        <v>0</v>
      </c>
      <c r="L27" s="62">
        <f>IFERROR(IF(WEEKDAY(TPlanning[[#This Row],[Jour]],2)=7,IF(TPlanning[[#This Row],[Nb heures]]&gt;$J$5,TPlanning[[#This Row],[Nb heures]]-$J$5,0),0),"")</f>
        <v>0</v>
      </c>
      <c r="Q27" s="100"/>
      <c r="R27" s="101"/>
      <c r="S27" s="101"/>
      <c r="T27" s="101"/>
      <c r="U27" s="101"/>
      <c r="V27" s="101"/>
      <c r="W27" s="101"/>
      <c r="X27" s="102"/>
    </row>
    <row r="28" spans="2:24" hidden="1" x14ac:dyDescent="0.3">
      <c r="B28" s="55" t="str">
        <f t="shared" si="0"/>
        <v>janvier</v>
      </c>
      <c r="C28" s="56">
        <f t="shared" si="2"/>
        <v>3</v>
      </c>
      <c r="D28" s="49">
        <f t="shared" si="4"/>
        <v>43847</v>
      </c>
      <c r="E28" s="5">
        <f t="shared" si="3"/>
        <v>43847</v>
      </c>
      <c r="F28" s="16"/>
      <c r="G28" s="17"/>
      <c r="H28" s="18">
        <f>IFERROR(IF(OR(COUNTIF(Feries,TPlanning[[#This Row],[Jour]])=1,WEEKDAY($E28,2)&gt;6),0,IF(ISTEXT(F28),0,(G28-F28))),"")</f>
        <v>0</v>
      </c>
      <c r="I28" s="18"/>
      <c r="J28" s="19">
        <f>IFERROR(IF(OR(COUNTIF(Feries,TPlanning[[#This Row],[Jour]])=1,WEEKDAY($E28,2)&gt;6),0,IF(ISTEXT(F28),0,(H28-TPlanning[[#This Row],[Pause]]))),"")</f>
        <v>0</v>
      </c>
      <c r="K28" s="45">
        <f t="shared" si="1"/>
        <v>0</v>
      </c>
      <c r="L28" s="62">
        <f>IFERROR(IF(WEEKDAY(TPlanning[[#This Row],[Jour]],2)=7,IF(TPlanning[[#This Row],[Nb heures]]&gt;$J$5,TPlanning[[#This Row],[Nb heures]]-$J$5,0),0),"")</f>
        <v>0</v>
      </c>
      <c r="Q28" s="100"/>
      <c r="R28" s="101"/>
      <c r="S28" s="101"/>
      <c r="T28" s="101"/>
      <c r="U28" s="101"/>
      <c r="V28" s="101"/>
      <c r="W28" s="101"/>
      <c r="X28" s="102"/>
    </row>
    <row r="29" spans="2:24" hidden="1" x14ac:dyDescent="0.3">
      <c r="B29" s="55" t="str">
        <f t="shared" si="0"/>
        <v>janvier</v>
      </c>
      <c r="C29" s="56">
        <f t="shared" si="2"/>
        <v>3</v>
      </c>
      <c r="D29" s="49">
        <f t="shared" si="4"/>
        <v>43848</v>
      </c>
      <c r="E29" s="5">
        <f t="shared" si="3"/>
        <v>43848</v>
      </c>
      <c r="F29" s="16"/>
      <c r="G29" s="17"/>
      <c r="H29" s="18">
        <f>IFERROR(IF(OR(COUNTIF(Feries,TPlanning[[#This Row],[Jour]])=1,WEEKDAY($E29,2)&gt;6),0,IF(ISTEXT(F29),0,(G29-F29))),"")</f>
        <v>0</v>
      </c>
      <c r="I29" s="18"/>
      <c r="J29" s="19">
        <f>IFERROR(IF(OR(COUNTIF(Feries,TPlanning[[#This Row],[Jour]])=1,WEEKDAY($E29,2)&gt;6),0,IF(ISTEXT(F29),0,(H29-TPlanning[[#This Row],[Pause]]))),"")</f>
        <v>0</v>
      </c>
      <c r="K29" s="45">
        <f t="shared" si="1"/>
        <v>0</v>
      </c>
      <c r="L29" s="62">
        <f>IFERROR(IF(WEEKDAY(TPlanning[[#This Row],[Jour]],2)=7,IF(TPlanning[[#This Row],[Nb heures]]&gt;$J$5,TPlanning[[#This Row],[Nb heures]]-$J$5,0),0),"")</f>
        <v>0</v>
      </c>
      <c r="Q29" s="100"/>
      <c r="R29" s="101"/>
      <c r="S29" s="101"/>
      <c r="T29" s="101"/>
      <c r="U29" s="101"/>
      <c r="V29" s="101"/>
      <c r="W29" s="101"/>
      <c r="X29" s="102"/>
    </row>
    <row r="30" spans="2:24" hidden="1" x14ac:dyDescent="0.3">
      <c r="B30" s="55" t="str">
        <f t="shared" si="0"/>
        <v>janvier</v>
      </c>
      <c r="C30" s="56">
        <f t="shared" si="2"/>
        <v>3</v>
      </c>
      <c r="D30" s="49">
        <f t="shared" si="4"/>
        <v>43849</v>
      </c>
      <c r="E30" s="5">
        <f t="shared" si="3"/>
        <v>43849</v>
      </c>
      <c r="F30" s="16"/>
      <c r="G30" s="17"/>
      <c r="H30" s="18">
        <f>IFERROR(IF(OR(COUNTIF(Feries,TPlanning[[#This Row],[Jour]])=1,WEEKDAY($E30,2)&gt;6),0,IF(ISTEXT(F30),0,(G30-F30))),"")</f>
        <v>0</v>
      </c>
      <c r="I30" s="18"/>
      <c r="J30" s="19">
        <f>IFERROR(IF(OR(COUNTIF(Feries,TPlanning[[#This Row],[Jour]])=1,WEEKDAY($E30,2)&gt;6),0,IF(ISTEXT(F30),0,(H30-TPlanning[[#This Row],[Pause]]))),"")</f>
        <v>0</v>
      </c>
      <c r="K30" s="45">
        <f t="shared" ca="1" si="1"/>
        <v>0</v>
      </c>
      <c r="L30" s="62">
        <f ca="1">IFERROR(IF(WEEKDAY(TPlanning[[#This Row],[Jour]],2)=7,IF(TPlanning[[#This Row],[Nb heures]]&gt;$J$5,TPlanning[[#This Row],[Nb heures]]-$J$5,0),0),"")</f>
        <v>0</v>
      </c>
      <c r="Q30" s="100"/>
      <c r="R30" s="101"/>
      <c r="S30" s="101"/>
      <c r="T30" s="101"/>
      <c r="U30" s="101"/>
      <c r="V30" s="101"/>
      <c r="W30" s="101"/>
      <c r="X30" s="102"/>
    </row>
    <row r="31" spans="2:24" hidden="1" x14ac:dyDescent="0.3">
      <c r="B31" s="55" t="str">
        <f t="shared" si="0"/>
        <v>janvier</v>
      </c>
      <c r="C31" s="56">
        <f t="shared" si="2"/>
        <v>4</v>
      </c>
      <c r="D31" s="49">
        <f t="shared" si="4"/>
        <v>43850</v>
      </c>
      <c r="E31" s="5">
        <f t="shared" si="3"/>
        <v>43850</v>
      </c>
      <c r="F31" s="16"/>
      <c r="G31" s="17"/>
      <c r="H31" s="18">
        <f>IFERROR(IF(OR(COUNTIF(Feries,TPlanning[[#This Row],[Jour]])=1,WEEKDAY($E31,2)&gt;6),0,IF(ISTEXT(F31),0,(G31-F31))),"")</f>
        <v>0</v>
      </c>
      <c r="I31" s="18"/>
      <c r="J31" s="19">
        <f>IFERROR(IF(OR(COUNTIF(Feries,TPlanning[[#This Row],[Jour]])=1,WEEKDAY($E31,2)&gt;6),0,IF(ISTEXT(F31),0,(H31-TPlanning[[#This Row],[Pause]]))),"")</f>
        <v>0</v>
      </c>
      <c r="K31" s="45">
        <f t="shared" si="1"/>
        <v>0</v>
      </c>
      <c r="L31" s="62">
        <f>IFERROR(IF(WEEKDAY(TPlanning[[#This Row],[Jour]],2)=7,IF(TPlanning[[#This Row],[Nb heures]]&gt;$J$5,TPlanning[[#This Row],[Nb heures]]-$J$5,0),0),"")</f>
        <v>0</v>
      </c>
      <c r="Q31" s="100"/>
      <c r="R31" s="101"/>
      <c r="S31" s="101"/>
      <c r="T31" s="101"/>
      <c r="U31" s="101"/>
      <c r="V31" s="101"/>
      <c r="W31" s="101"/>
      <c r="X31" s="102"/>
    </row>
    <row r="32" spans="2:24" hidden="1" x14ac:dyDescent="0.3">
      <c r="B32" s="55" t="str">
        <f t="shared" si="0"/>
        <v>janvier</v>
      </c>
      <c r="C32" s="56">
        <f t="shared" si="2"/>
        <v>4</v>
      </c>
      <c r="D32" s="49">
        <f t="shared" si="4"/>
        <v>43851</v>
      </c>
      <c r="E32" s="5">
        <f t="shared" si="3"/>
        <v>43851</v>
      </c>
      <c r="F32" s="16"/>
      <c r="G32" s="17"/>
      <c r="H32" s="18">
        <f>IFERROR(IF(OR(COUNTIF(Feries,TPlanning[[#This Row],[Jour]])=1,WEEKDAY($E32,2)&gt;6),0,IF(ISTEXT(F32),0,(G32-F32))),"")</f>
        <v>0</v>
      </c>
      <c r="I32" s="18"/>
      <c r="J32" s="19">
        <f>IFERROR(IF(OR(COUNTIF(Feries,TPlanning[[#This Row],[Jour]])=1,WEEKDAY($E32,2)&gt;6),0,IF(ISTEXT(F32),0,(H32-TPlanning[[#This Row],[Pause]]))),"")</f>
        <v>0</v>
      </c>
      <c r="K32" s="45">
        <f t="shared" si="1"/>
        <v>0</v>
      </c>
      <c r="L32" s="62">
        <f>IFERROR(IF(WEEKDAY(TPlanning[[#This Row],[Jour]],2)=7,IF(TPlanning[[#This Row],[Nb heures]]&gt;$J$5,TPlanning[[#This Row],[Nb heures]]-$J$5,0),0),"")</f>
        <v>0</v>
      </c>
      <c r="Q32" s="100"/>
      <c r="R32" s="101"/>
      <c r="S32" s="101"/>
      <c r="T32" s="101"/>
      <c r="U32" s="101"/>
      <c r="V32" s="101"/>
      <c r="W32" s="101"/>
      <c r="X32" s="102"/>
    </row>
    <row r="33" spans="2:24" hidden="1" x14ac:dyDescent="0.3">
      <c r="B33" s="55" t="str">
        <f t="shared" si="0"/>
        <v>janvier</v>
      </c>
      <c r="C33" s="56">
        <f t="shared" si="2"/>
        <v>4</v>
      </c>
      <c r="D33" s="49">
        <f t="shared" si="4"/>
        <v>43852</v>
      </c>
      <c r="E33" s="5">
        <f t="shared" si="3"/>
        <v>43852</v>
      </c>
      <c r="F33" s="16"/>
      <c r="G33" s="17"/>
      <c r="H33" s="18">
        <f>IFERROR(IF(OR(COUNTIF(Feries,TPlanning[[#This Row],[Jour]])=1,WEEKDAY($E33,2)&gt;6),0,IF(ISTEXT(F33),0,(G33-F33))),"")</f>
        <v>0</v>
      </c>
      <c r="I33" s="18"/>
      <c r="J33" s="19">
        <f>IFERROR(IF(OR(COUNTIF(Feries,TPlanning[[#This Row],[Jour]])=1,WEEKDAY($E33,2)&gt;6),0,IF(ISTEXT(F33),0,(H33-TPlanning[[#This Row],[Pause]]))),"")</f>
        <v>0</v>
      </c>
      <c r="K33" s="45">
        <f t="shared" si="1"/>
        <v>0</v>
      </c>
      <c r="L33" s="62">
        <f>IFERROR(IF(WEEKDAY(TPlanning[[#This Row],[Jour]],2)=7,IF(TPlanning[[#This Row],[Nb heures]]&gt;$J$5,TPlanning[[#This Row],[Nb heures]]-$J$5,0),0),"")</f>
        <v>0</v>
      </c>
      <c r="Q33" s="100"/>
      <c r="R33" s="101"/>
      <c r="S33" s="101"/>
      <c r="T33" s="101"/>
      <c r="U33" s="101"/>
      <c r="V33" s="101"/>
      <c r="W33" s="101"/>
      <c r="X33" s="102"/>
    </row>
    <row r="34" spans="2:24" hidden="1" x14ac:dyDescent="0.3">
      <c r="B34" s="55" t="str">
        <f t="shared" si="0"/>
        <v>janvier</v>
      </c>
      <c r="C34" s="56">
        <f t="shared" si="2"/>
        <v>4</v>
      </c>
      <c r="D34" s="49">
        <f t="shared" si="4"/>
        <v>43853</v>
      </c>
      <c r="E34" s="5">
        <f t="shared" si="3"/>
        <v>43853</v>
      </c>
      <c r="F34" s="16"/>
      <c r="G34" s="17"/>
      <c r="H34" s="18">
        <f>IFERROR(IF(OR(COUNTIF(Feries,TPlanning[[#This Row],[Jour]])=1,WEEKDAY($E34,2)&gt;6),0,IF(ISTEXT(F34),0,(G34-F34))),"")</f>
        <v>0</v>
      </c>
      <c r="I34" s="18"/>
      <c r="J34" s="19">
        <f>IFERROR(IF(OR(COUNTIF(Feries,TPlanning[[#This Row],[Jour]])=1,WEEKDAY($E34,2)&gt;6),0,IF(ISTEXT(F34),0,(H34-TPlanning[[#This Row],[Pause]]))),"")</f>
        <v>0</v>
      </c>
      <c r="K34" s="45">
        <f t="shared" si="1"/>
        <v>0</v>
      </c>
      <c r="L34" s="62">
        <f>IFERROR(IF(WEEKDAY(TPlanning[[#This Row],[Jour]],2)=7,IF(TPlanning[[#This Row],[Nb heures]]&gt;$J$5,TPlanning[[#This Row],[Nb heures]]-$J$5,0),0),"")</f>
        <v>0</v>
      </c>
      <c r="Q34" s="100"/>
      <c r="R34" s="101"/>
      <c r="S34" s="101"/>
      <c r="T34" s="101"/>
      <c r="U34" s="101"/>
      <c r="V34" s="101"/>
      <c r="W34" s="101"/>
      <c r="X34" s="102"/>
    </row>
    <row r="35" spans="2:24" hidden="1" x14ac:dyDescent="0.3">
      <c r="B35" s="55" t="str">
        <f t="shared" si="0"/>
        <v>janvier</v>
      </c>
      <c r="C35" s="56">
        <f t="shared" si="2"/>
        <v>4</v>
      </c>
      <c r="D35" s="49">
        <f t="shared" si="4"/>
        <v>43854</v>
      </c>
      <c r="E35" s="5">
        <f t="shared" si="3"/>
        <v>43854</v>
      </c>
      <c r="F35" s="16"/>
      <c r="G35" s="17"/>
      <c r="H35" s="18">
        <f>IFERROR(IF(OR(COUNTIF(Feries,TPlanning[[#This Row],[Jour]])=1,WEEKDAY($E35,2)&gt;6),0,IF(ISTEXT(F35),0,(G35-F35))),"")</f>
        <v>0</v>
      </c>
      <c r="I35" s="18"/>
      <c r="J35" s="19">
        <f>IFERROR(IF(OR(COUNTIF(Feries,TPlanning[[#This Row],[Jour]])=1,WEEKDAY($E35,2)&gt;6),0,IF(ISTEXT(F35),0,(H35-TPlanning[[#This Row],[Pause]]))),"")</f>
        <v>0</v>
      </c>
      <c r="K35" s="45">
        <f t="shared" si="1"/>
        <v>0</v>
      </c>
      <c r="L35" s="62">
        <f>IFERROR(IF(WEEKDAY(TPlanning[[#This Row],[Jour]],2)=7,IF(TPlanning[[#This Row],[Nb heures]]&gt;$J$5,TPlanning[[#This Row],[Nb heures]]-$J$5,0),0),"")</f>
        <v>0</v>
      </c>
      <c r="Q35" s="100"/>
      <c r="R35" s="101"/>
      <c r="S35" s="101"/>
      <c r="T35" s="101"/>
      <c r="U35" s="101"/>
      <c r="V35" s="101"/>
      <c r="W35" s="101"/>
      <c r="X35" s="102"/>
    </row>
    <row r="36" spans="2:24" hidden="1" x14ac:dyDescent="0.3">
      <c r="B36" s="55" t="str">
        <f t="shared" si="0"/>
        <v>janvier</v>
      </c>
      <c r="C36" s="56">
        <f t="shared" si="2"/>
        <v>4</v>
      </c>
      <c r="D36" s="49">
        <f t="shared" si="4"/>
        <v>43855</v>
      </c>
      <c r="E36" s="5">
        <f t="shared" si="3"/>
        <v>43855</v>
      </c>
      <c r="F36" s="16"/>
      <c r="G36" s="17"/>
      <c r="H36" s="18">
        <f>IFERROR(IF(OR(COUNTIF(Feries,TPlanning[[#This Row],[Jour]])=1,WEEKDAY($E36,2)&gt;6),0,IF(ISTEXT(F36),0,(G36-F36))),"")</f>
        <v>0</v>
      </c>
      <c r="I36" s="18"/>
      <c r="J36" s="19">
        <f>IFERROR(IF(OR(COUNTIF(Feries,TPlanning[[#This Row],[Jour]])=1,WEEKDAY($E36,2)&gt;6),0,IF(ISTEXT(F36),0,(H36-TPlanning[[#This Row],[Pause]]))),"")</f>
        <v>0</v>
      </c>
      <c r="K36" s="45">
        <f t="shared" si="1"/>
        <v>0</v>
      </c>
      <c r="L36" s="62">
        <f>IFERROR(IF(WEEKDAY(TPlanning[[#This Row],[Jour]],2)=7,IF(TPlanning[[#This Row],[Nb heures]]&gt;$J$5,TPlanning[[#This Row],[Nb heures]]-$J$5,0),0),"")</f>
        <v>0</v>
      </c>
      <c r="Q36" s="100"/>
      <c r="R36" s="101"/>
      <c r="S36" s="101"/>
      <c r="T36" s="101"/>
      <c r="U36" s="101"/>
      <c r="V36" s="101"/>
      <c r="W36" s="101"/>
      <c r="X36" s="102"/>
    </row>
    <row r="37" spans="2:24" hidden="1" x14ac:dyDescent="0.3">
      <c r="B37" s="55" t="str">
        <f t="shared" si="0"/>
        <v>janvier</v>
      </c>
      <c r="C37" s="56">
        <f t="shared" si="2"/>
        <v>4</v>
      </c>
      <c r="D37" s="49">
        <f t="shared" si="4"/>
        <v>43856</v>
      </c>
      <c r="E37" s="5">
        <f t="shared" si="3"/>
        <v>43856</v>
      </c>
      <c r="F37" s="16"/>
      <c r="G37" s="17"/>
      <c r="H37" s="18">
        <f>IFERROR(IF(OR(COUNTIF(Feries,TPlanning[[#This Row],[Jour]])=1,WEEKDAY($E37,2)&gt;6),0,IF(ISTEXT(F37),0,(G37-F37))),"")</f>
        <v>0</v>
      </c>
      <c r="I37" s="18"/>
      <c r="J37" s="19">
        <f>IFERROR(IF(OR(COUNTIF(Feries,TPlanning[[#This Row],[Jour]])=1,WEEKDAY($E37,2)&gt;6),0,IF(ISTEXT(F37),0,(H37-TPlanning[[#This Row],[Pause]]))),"")</f>
        <v>0</v>
      </c>
      <c r="K37" s="45">
        <f t="shared" ca="1" si="1"/>
        <v>0</v>
      </c>
      <c r="L37" s="62">
        <f ca="1">IFERROR(IF(WEEKDAY(TPlanning[[#This Row],[Jour]],2)=7,IF(TPlanning[[#This Row],[Nb heures]]&gt;$J$5,TPlanning[[#This Row],[Nb heures]]-$J$5,0),0),"")</f>
        <v>0</v>
      </c>
      <c r="Q37" s="100"/>
      <c r="R37" s="101"/>
      <c r="S37" s="101"/>
      <c r="T37" s="101"/>
      <c r="U37" s="101"/>
      <c r="V37" s="101"/>
      <c r="W37" s="101"/>
      <c r="X37" s="102"/>
    </row>
    <row r="38" spans="2:24" hidden="1" x14ac:dyDescent="0.3">
      <c r="B38" s="55" t="str">
        <f t="shared" si="0"/>
        <v>janvier</v>
      </c>
      <c r="C38" s="56">
        <f t="shared" si="2"/>
        <v>5</v>
      </c>
      <c r="D38" s="49">
        <f t="shared" si="4"/>
        <v>43857</v>
      </c>
      <c r="E38" s="5">
        <f t="shared" si="3"/>
        <v>43857</v>
      </c>
      <c r="F38" s="16"/>
      <c r="G38" s="17"/>
      <c r="H38" s="18">
        <f>IFERROR(IF(OR(COUNTIF(Feries,TPlanning[[#This Row],[Jour]])=1,WEEKDAY($E38,2)&gt;6),0,IF(ISTEXT(F38),0,(G38-F38))),"")</f>
        <v>0</v>
      </c>
      <c r="I38" s="18"/>
      <c r="J38" s="19">
        <f>IFERROR(IF(OR(COUNTIF(Feries,TPlanning[[#This Row],[Jour]])=1,WEEKDAY($E38,2)&gt;6),0,IF(ISTEXT(F38),0,(H38-TPlanning[[#This Row],[Pause]]))),"")</f>
        <v>0</v>
      </c>
      <c r="K38" s="45">
        <f t="shared" si="1"/>
        <v>0</v>
      </c>
      <c r="L38" s="62">
        <f>IFERROR(IF(WEEKDAY(TPlanning[[#This Row],[Jour]],2)=7,IF(TPlanning[[#This Row],[Nb heures]]&gt;$J$5,TPlanning[[#This Row],[Nb heures]]-$J$5,0),0),"")</f>
        <v>0</v>
      </c>
      <c r="Q38" s="100"/>
      <c r="R38" s="101"/>
      <c r="S38" s="101"/>
      <c r="T38" s="101"/>
      <c r="U38" s="101"/>
      <c r="V38" s="101"/>
      <c r="W38" s="101"/>
      <c r="X38" s="102"/>
    </row>
    <row r="39" spans="2:24" hidden="1" x14ac:dyDescent="0.3">
      <c r="B39" s="55" t="str">
        <f t="shared" si="0"/>
        <v>janvier</v>
      </c>
      <c r="C39" s="56">
        <f t="shared" si="2"/>
        <v>5</v>
      </c>
      <c r="D39" s="49">
        <f t="shared" si="4"/>
        <v>43858</v>
      </c>
      <c r="E39" s="5">
        <f t="shared" si="3"/>
        <v>43858</v>
      </c>
      <c r="F39" s="16"/>
      <c r="G39" s="17"/>
      <c r="H39" s="18">
        <f>IFERROR(IF(OR(COUNTIF(Feries,TPlanning[[#This Row],[Jour]])=1,WEEKDAY($E39,2)&gt;6),0,IF(ISTEXT(F39),0,(G39-F39))),"")</f>
        <v>0</v>
      </c>
      <c r="I39" s="18"/>
      <c r="J39" s="19">
        <f>IFERROR(IF(OR(COUNTIF(Feries,TPlanning[[#This Row],[Jour]])=1,WEEKDAY($E39,2)&gt;6),0,IF(ISTEXT(F39),0,(H39-TPlanning[[#This Row],[Pause]]))),"")</f>
        <v>0</v>
      </c>
      <c r="K39" s="45">
        <f t="shared" si="1"/>
        <v>0</v>
      </c>
      <c r="L39" s="62">
        <f>IFERROR(IF(WEEKDAY(TPlanning[[#This Row],[Jour]],2)=7,IF(TPlanning[[#This Row],[Nb heures]]&gt;$J$5,TPlanning[[#This Row],[Nb heures]]-$J$5,0),0),"")</f>
        <v>0</v>
      </c>
      <c r="Q39" s="100"/>
      <c r="R39" s="101"/>
      <c r="S39" s="101"/>
      <c r="T39" s="101"/>
      <c r="U39" s="101"/>
      <c r="V39" s="101"/>
      <c r="W39" s="101"/>
      <c r="X39" s="102"/>
    </row>
    <row r="40" spans="2:24" hidden="1" x14ac:dyDescent="0.3">
      <c r="B40" s="55" t="str">
        <f t="shared" si="0"/>
        <v>janvier</v>
      </c>
      <c r="C40" s="56">
        <f t="shared" si="2"/>
        <v>5</v>
      </c>
      <c r="D40" s="49">
        <f t="shared" si="4"/>
        <v>43859</v>
      </c>
      <c r="E40" s="5">
        <f t="shared" si="3"/>
        <v>43859</v>
      </c>
      <c r="F40" s="16"/>
      <c r="G40" s="17"/>
      <c r="H40" s="18">
        <f>IFERROR(IF(OR(COUNTIF(Feries,TPlanning[[#This Row],[Jour]])=1,WEEKDAY($E40,2)&gt;6),0,IF(ISTEXT(F40),0,(G40-F40))),"")</f>
        <v>0</v>
      </c>
      <c r="I40" s="18"/>
      <c r="J40" s="19">
        <f>IFERROR(IF(OR(COUNTIF(Feries,TPlanning[[#This Row],[Jour]])=1,WEEKDAY($E40,2)&gt;6),0,IF(ISTEXT(F40),0,(H40-TPlanning[[#This Row],[Pause]]))),"")</f>
        <v>0</v>
      </c>
      <c r="K40" s="45">
        <f t="shared" si="1"/>
        <v>0</v>
      </c>
      <c r="L40" s="62">
        <f>IFERROR(IF(WEEKDAY(TPlanning[[#This Row],[Jour]],2)=7,IF(TPlanning[[#This Row],[Nb heures]]&gt;$J$5,TPlanning[[#This Row],[Nb heures]]-$J$5,0),0),"")</f>
        <v>0</v>
      </c>
      <c r="Q40" s="100"/>
      <c r="R40" s="101"/>
      <c r="S40" s="101"/>
      <c r="T40" s="101"/>
      <c r="U40" s="101"/>
      <c r="V40" s="101"/>
      <c r="W40" s="101"/>
      <c r="X40" s="102"/>
    </row>
    <row r="41" spans="2:24" hidden="1" x14ac:dyDescent="0.3">
      <c r="B41" s="55" t="str">
        <f t="shared" si="0"/>
        <v>janvier</v>
      </c>
      <c r="C41" s="56">
        <f t="shared" si="2"/>
        <v>5</v>
      </c>
      <c r="D41" s="49">
        <f t="shared" si="4"/>
        <v>43860</v>
      </c>
      <c r="E41" s="5">
        <f t="shared" si="3"/>
        <v>43860</v>
      </c>
      <c r="F41" s="16"/>
      <c r="G41" s="17"/>
      <c r="H41" s="18">
        <f>IFERROR(IF(OR(COUNTIF(Feries,TPlanning[[#This Row],[Jour]])=1,WEEKDAY($E41,2)&gt;6),0,IF(ISTEXT(F41),0,(G41-F41))),"")</f>
        <v>0</v>
      </c>
      <c r="I41" s="18"/>
      <c r="J41" s="19">
        <f>IFERROR(IF(OR(COUNTIF(Feries,TPlanning[[#This Row],[Jour]])=1,WEEKDAY($E41,2)&gt;6),0,IF(ISTEXT(F41),0,(H41-TPlanning[[#This Row],[Pause]]))),"")</f>
        <v>0</v>
      </c>
      <c r="K41" s="45">
        <f t="shared" si="1"/>
        <v>0</v>
      </c>
      <c r="L41" s="62">
        <f>IFERROR(IF(WEEKDAY(TPlanning[[#This Row],[Jour]],2)=7,IF(TPlanning[[#This Row],[Nb heures]]&gt;$J$5,TPlanning[[#This Row],[Nb heures]]-$J$5,0),0),"")</f>
        <v>0</v>
      </c>
      <c r="Q41" s="100"/>
      <c r="R41" s="101"/>
      <c r="S41" s="101"/>
      <c r="T41" s="101"/>
      <c r="U41" s="101"/>
      <c r="V41" s="101"/>
      <c r="W41" s="101"/>
      <c r="X41" s="102"/>
    </row>
    <row r="42" spans="2:24" hidden="1" x14ac:dyDescent="0.3">
      <c r="B42" s="55" t="str">
        <f t="shared" si="0"/>
        <v>janvier</v>
      </c>
      <c r="C42" s="56">
        <f t="shared" si="2"/>
        <v>5</v>
      </c>
      <c r="D42" s="49">
        <f t="shared" si="4"/>
        <v>43861</v>
      </c>
      <c r="E42" s="5">
        <f t="shared" si="3"/>
        <v>43861</v>
      </c>
      <c r="F42" s="16"/>
      <c r="G42" s="17"/>
      <c r="H42" s="18">
        <f>IFERROR(IF(OR(COUNTIF(Feries,TPlanning[[#This Row],[Jour]])=1,WEEKDAY($E42,2)&gt;6),0,IF(ISTEXT(F42),0,(G42-F42))),"")</f>
        <v>0</v>
      </c>
      <c r="I42" s="18"/>
      <c r="J42" s="19">
        <f>IFERROR(IF(OR(COUNTIF(Feries,TPlanning[[#This Row],[Jour]])=1,WEEKDAY($E42,2)&gt;6),0,IF(ISTEXT(F42),0,(H42-TPlanning[[#This Row],[Pause]]))),"")</f>
        <v>0</v>
      </c>
      <c r="K42" s="45">
        <f t="shared" si="1"/>
        <v>0</v>
      </c>
      <c r="L42" s="62">
        <f>IFERROR(IF(WEEKDAY(TPlanning[[#This Row],[Jour]],2)=7,IF(TPlanning[[#This Row],[Nb heures]]&gt;$J$5,TPlanning[[#This Row],[Nb heures]]-$J$5,0),0),"")</f>
        <v>0</v>
      </c>
      <c r="Q42" s="100"/>
      <c r="R42" s="101"/>
      <c r="S42" s="101"/>
      <c r="T42" s="101"/>
      <c r="U42" s="101"/>
      <c r="V42" s="101"/>
      <c r="W42" s="101"/>
      <c r="X42" s="102"/>
    </row>
    <row r="43" spans="2:24" hidden="1" x14ac:dyDescent="0.3">
      <c r="B43" s="55" t="str">
        <f t="shared" si="0"/>
        <v>février</v>
      </c>
      <c r="C43" s="56">
        <f t="shared" si="2"/>
        <v>5</v>
      </c>
      <c r="D43" s="49">
        <f t="shared" si="4"/>
        <v>43862</v>
      </c>
      <c r="E43" s="5">
        <f t="shared" si="3"/>
        <v>43862</v>
      </c>
      <c r="F43" s="22"/>
      <c r="G43" s="20"/>
      <c r="H43" s="20">
        <f>IFERROR(IF(OR(COUNTIF(Feries,TPlanning[[#This Row],[Jour]])=1,WEEKDAY($E43,2)&gt;6),0,IF(ISTEXT(F43),0,(G43-F43))),"")</f>
        <v>0</v>
      </c>
      <c r="I43" s="20"/>
      <c r="J43" s="23">
        <f>IFERROR(IF(OR(COUNTIF(Feries,TPlanning[[#This Row],[Jour]])=1,WEEKDAY($E43,2)&gt;6),0,IF(ISTEXT(F43),0,(H43-TPlanning[[#This Row],[Pause]]))),"")</f>
        <v>0</v>
      </c>
      <c r="K43" s="46">
        <f t="shared" si="1"/>
        <v>0</v>
      </c>
      <c r="L43" s="63">
        <f>IFERROR(IF(WEEKDAY(TPlanning[[#This Row],[Jour]],2)=7,IF(TPlanning[[#This Row],[Nb heures]]&gt;$J$5,TPlanning[[#This Row],[Nb heures]]-$J$5,0),0),"")</f>
        <v>0</v>
      </c>
      <c r="Q43" s="100"/>
      <c r="R43" s="101"/>
      <c r="S43" s="101"/>
      <c r="T43" s="101"/>
      <c r="U43" s="101"/>
      <c r="V43" s="101"/>
      <c r="W43" s="101"/>
      <c r="X43" s="102"/>
    </row>
    <row r="44" spans="2:24" hidden="1" x14ac:dyDescent="0.3">
      <c r="B44" s="55" t="str">
        <f t="shared" si="0"/>
        <v>février</v>
      </c>
      <c r="C44" s="56">
        <f t="shared" si="2"/>
        <v>5</v>
      </c>
      <c r="D44" s="49">
        <f t="shared" si="4"/>
        <v>43863</v>
      </c>
      <c r="E44" s="5">
        <f t="shared" si="3"/>
        <v>43863</v>
      </c>
      <c r="F44" s="22"/>
      <c r="G44" s="20"/>
      <c r="H44" s="20">
        <f>IFERROR(IF(OR(COUNTIF(Feries,TPlanning[[#This Row],[Jour]])=1,WEEKDAY($E44,2)&gt;6),0,IF(ISTEXT(F44),0,(G44-F44))),"")</f>
        <v>0</v>
      </c>
      <c r="I44" s="20"/>
      <c r="J44" s="23">
        <f>IFERROR(IF(OR(COUNTIF(Feries,TPlanning[[#This Row],[Jour]])=1,WEEKDAY($E44,2)&gt;6),0,IF(ISTEXT(F44),0,(H44-TPlanning[[#This Row],[Pause]]))),"")</f>
        <v>0</v>
      </c>
      <c r="K44" s="46">
        <f t="shared" ca="1" si="1"/>
        <v>0</v>
      </c>
      <c r="L44" s="63">
        <f ca="1">IFERROR(IF(WEEKDAY(TPlanning[[#This Row],[Jour]],2)=7,IF(TPlanning[[#This Row],[Nb heures]]&gt;$J$5,TPlanning[[#This Row],[Nb heures]]-$J$5,0),0),"")</f>
        <v>0</v>
      </c>
      <c r="Q44" s="100"/>
      <c r="R44" s="101"/>
      <c r="S44" s="101"/>
      <c r="T44" s="101"/>
      <c r="U44" s="101"/>
      <c r="V44" s="101"/>
      <c r="W44" s="101"/>
      <c r="X44" s="102"/>
    </row>
    <row r="45" spans="2:24" hidden="1" x14ac:dyDescent="0.3">
      <c r="B45" s="55" t="str">
        <f t="shared" si="0"/>
        <v>février</v>
      </c>
      <c r="C45" s="56">
        <f t="shared" si="2"/>
        <v>6</v>
      </c>
      <c r="D45" s="49">
        <f t="shared" si="4"/>
        <v>43864</v>
      </c>
      <c r="E45" s="5">
        <f t="shared" si="3"/>
        <v>43864</v>
      </c>
      <c r="F45" s="22"/>
      <c r="G45" s="20"/>
      <c r="H45" s="20">
        <f>IFERROR(IF(OR(COUNTIF(Feries,TPlanning[[#This Row],[Jour]])=1,WEEKDAY($E45,2)&gt;6),0,IF(ISTEXT(F45),0,(G45-F45))),"")</f>
        <v>0</v>
      </c>
      <c r="I45" s="20"/>
      <c r="J45" s="23">
        <f>IFERROR(IF(OR(COUNTIF(Feries,TPlanning[[#This Row],[Jour]])=1,WEEKDAY($E45,2)&gt;6),0,IF(ISTEXT(F45),0,(H45-TPlanning[[#This Row],[Pause]]))),"")</f>
        <v>0</v>
      </c>
      <c r="K45" s="46">
        <f t="shared" si="1"/>
        <v>0</v>
      </c>
      <c r="L45" s="63">
        <f>IFERROR(IF(WEEKDAY(TPlanning[[#This Row],[Jour]],2)=7,IF(TPlanning[[#This Row],[Nb heures]]&gt;$J$5,TPlanning[[#This Row],[Nb heures]]-$J$5,0),0),"")</f>
        <v>0</v>
      </c>
      <c r="Q45" s="100"/>
      <c r="R45" s="101"/>
      <c r="S45" s="101"/>
      <c r="T45" s="101"/>
      <c r="U45" s="101"/>
      <c r="V45" s="101"/>
      <c r="W45" s="101"/>
      <c r="X45" s="102"/>
    </row>
    <row r="46" spans="2:24" hidden="1" x14ac:dyDescent="0.3">
      <c r="B46" s="55" t="str">
        <f t="shared" si="0"/>
        <v>février</v>
      </c>
      <c r="C46" s="56">
        <f t="shared" si="2"/>
        <v>6</v>
      </c>
      <c r="D46" s="49">
        <f t="shared" si="4"/>
        <v>43865</v>
      </c>
      <c r="E46" s="5">
        <f t="shared" si="3"/>
        <v>43865</v>
      </c>
      <c r="F46" s="22"/>
      <c r="G46" s="20"/>
      <c r="H46" s="20">
        <f>IFERROR(IF(OR(COUNTIF(Feries,TPlanning[[#This Row],[Jour]])=1,WEEKDAY($E46,2)&gt;6),0,IF(ISTEXT(F46),0,(G46-F46))),"")</f>
        <v>0</v>
      </c>
      <c r="I46" s="20"/>
      <c r="J46" s="23">
        <f>IFERROR(IF(OR(COUNTIF(Feries,TPlanning[[#This Row],[Jour]])=1,WEEKDAY($E46,2)&gt;6),0,IF(ISTEXT(F46),0,(H46-TPlanning[[#This Row],[Pause]]))),"")</f>
        <v>0</v>
      </c>
      <c r="K46" s="46">
        <f t="shared" si="1"/>
        <v>0</v>
      </c>
      <c r="L46" s="63">
        <f>IFERROR(IF(WEEKDAY(TPlanning[[#This Row],[Jour]],2)=7,IF(TPlanning[[#This Row],[Nb heures]]&gt;$J$5,TPlanning[[#This Row],[Nb heures]]-$J$5,0),0),"")</f>
        <v>0</v>
      </c>
      <c r="Q46" s="100"/>
      <c r="R46" s="101"/>
      <c r="S46" s="101"/>
      <c r="T46" s="101"/>
      <c r="U46" s="101"/>
      <c r="V46" s="101"/>
      <c r="W46" s="101"/>
      <c r="X46" s="102"/>
    </row>
    <row r="47" spans="2:24" hidden="1" x14ac:dyDescent="0.3">
      <c r="B47" s="55" t="str">
        <f t="shared" si="0"/>
        <v>février</v>
      </c>
      <c r="C47" s="56">
        <f t="shared" si="2"/>
        <v>6</v>
      </c>
      <c r="D47" s="49">
        <f t="shared" si="4"/>
        <v>43866</v>
      </c>
      <c r="E47" s="5">
        <f t="shared" si="3"/>
        <v>43866</v>
      </c>
      <c r="F47" s="22"/>
      <c r="G47" s="20"/>
      <c r="H47" s="20">
        <f>IFERROR(IF(OR(COUNTIF(Feries,TPlanning[[#This Row],[Jour]])=1,WEEKDAY($E47,2)&gt;6),0,IF(ISTEXT(F47),0,(G47-F47))),"")</f>
        <v>0</v>
      </c>
      <c r="I47" s="20"/>
      <c r="J47" s="23">
        <f>IFERROR(IF(OR(COUNTIF(Feries,TPlanning[[#This Row],[Jour]])=1,WEEKDAY($E47,2)&gt;6),0,IF(ISTEXT(F47),0,(H47-TPlanning[[#This Row],[Pause]]))),"")</f>
        <v>0</v>
      </c>
      <c r="K47" s="46">
        <f t="shared" si="1"/>
        <v>0</v>
      </c>
      <c r="L47" s="63">
        <f>IFERROR(IF(WEEKDAY(TPlanning[[#This Row],[Jour]],2)=7,IF(TPlanning[[#This Row],[Nb heures]]&gt;$J$5,TPlanning[[#This Row],[Nb heures]]-$J$5,0),0),"")</f>
        <v>0</v>
      </c>
      <c r="Q47" s="100"/>
      <c r="R47" s="101"/>
      <c r="S47" s="101"/>
      <c r="T47" s="101"/>
      <c r="U47" s="101"/>
      <c r="V47" s="101"/>
      <c r="W47" s="101"/>
      <c r="X47" s="102"/>
    </row>
    <row r="48" spans="2:24" hidden="1" x14ac:dyDescent="0.3">
      <c r="B48" s="55" t="str">
        <f t="shared" si="0"/>
        <v>février</v>
      </c>
      <c r="C48" s="56">
        <f t="shared" si="2"/>
        <v>6</v>
      </c>
      <c r="D48" s="49">
        <f t="shared" si="4"/>
        <v>43867</v>
      </c>
      <c r="E48" s="5">
        <f t="shared" si="3"/>
        <v>43867</v>
      </c>
      <c r="F48" s="22"/>
      <c r="G48" s="20"/>
      <c r="H48" s="20">
        <f>IFERROR(IF(OR(COUNTIF(Feries,TPlanning[[#This Row],[Jour]])=1,WEEKDAY($E48,2)&gt;6),0,IF(ISTEXT(F48),0,(G48-F48))),"")</f>
        <v>0</v>
      </c>
      <c r="I48" s="20"/>
      <c r="J48" s="23">
        <f>IFERROR(IF(OR(COUNTIF(Feries,TPlanning[[#This Row],[Jour]])=1,WEEKDAY($E48,2)&gt;6),0,IF(ISTEXT(F48),0,(H48-TPlanning[[#This Row],[Pause]]))),"")</f>
        <v>0</v>
      </c>
      <c r="K48" s="46">
        <f t="shared" si="1"/>
        <v>0</v>
      </c>
      <c r="L48" s="63">
        <f>IFERROR(IF(WEEKDAY(TPlanning[[#This Row],[Jour]],2)=7,IF(TPlanning[[#This Row],[Nb heures]]&gt;$J$5,TPlanning[[#This Row],[Nb heures]]-$J$5,0),0),"")</f>
        <v>0</v>
      </c>
      <c r="Q48" s="100"/>
      <c r="R48" s="101"/>
      <c r="S48" s="101"/>
      <c r="T48" s="101"/>
      <c r="U48" s="101"/>
      <c r="V48" s="101"/>
      <c r="W48" s="101"/>
      <c r="X48" s="102"/>
    </row>
    <row r="49" spans="2:24" hidden="1" x14ac:dyDescent="0.3">
      <c r="B49" s="55" t="str">
        <f t="shared" si="0"/>
        <v>février</v>
      </c>
      <c r="C49" s="56">
        <f t="shared" si="2"/>
        <v>6</v>
      </c>
      <c r="D49" s="49">
        <f t="shared" si="4"/>
        <v>43868</v>
      </c>
      <c r="E49" s="5">
        <f t="shared" si="3"/>
        <v>43868</v>
      </c>
      <c r="F49" s="22"/>
      <c r="G49" s="20"/>
      <c r="H49" s="20">
        <f>IFERROR(IF(OR(COUNTIF(Feries,TPlanning[[#This Row],[Jour]])=1,WEEKDAY($E49,2)&gt;6),0,IF(ISTEXT(F49),0,(G49-F49))),"")</f>
        <v>0</v>
      </c>
      <c r="I49" s="20"/>
      <c r="J49" s="23">
        <f>IFERROR(IF(OR(COUNTIF(Feries,TPlanning[[#This Row],[Jour]])=1,WEEKDAY($E49,2)&gt;6),0,IF(ISTEXT(F49),0,(H49-TPlanning[[#This Row],[Pause]]))),"")</f>
        <v>0</v>
      </c>
      <c r="K49" s="46">
        <f t="shared" si="1"/>
        <v>0</v>
      </c>
      <c r="L49" s="63">
        <f>IFERROR(IF(WEEKDAY(TPlanning[[#This Row],[Jour]],2)=7,IF(TPlanning[[#This Row],[Nb heures]]&gt;$J$5,TPlanning[[#This Row],[Nb heures]]-$J$5,0),0),"")</f>
        <v>0</v>
      </c>
      <c r="Q49" s="100"/>
      <c r="R49" s="101"/>
      <c r="S49" s="101"/>
      <c r="T49" s="101"/>
      <c r="U49" s="101"/>
      <c r="V49" s="101"/>
      <c r="W49" s="101"/>
      <c r="X49" s="102"/>
    </row>
    <row r="50" spans="2:24" hidden="1" x14ac:dyDescent="0.3">
      <c r="B50" s="55" t="str">
        <f t="shared" si="0"/>
        <v>février</v>
      </c>
      <c r="C50" s="56">
        <f t="shared" si="2"/>
        <v>6</v>
      </c>
      <c r="D50" s="49">
        <f t="shared" si="4"/>
        <v>43869</v>
      </c>
      <c r="E50" s="5">
        <f t="shared" si="3"/>
        <v>43869</v>
      </c>
      <c r="F50" s="22"/>
      <c r="G50" s="20"/>
      <c r="H50" s="20">
        <f>IFERROR(IF(OR(COUNTIF(Feries,TPlanning[[#This Row],[Jour]])=1,WEEKDAY($E50,2)&gt;6),0,IF(ISTEXT(F50),0,(G50-F50))),"")</f>
        <v>0</v>
      </c>
      <c r="I50" s="20"/>
      <c r="J50" s="23">
        <f>IFERROR(IF(OR(COUNTIF(Feries,TPlanning[[#This Row],[Jour]])=1,WEEKDAY($E50,2)&gt;6),0,IF(ISTEXT(F50),0,(H50-TPlanning[[#This Row],[Pause]]))),"")</f>
        <v>0</v>
      </c>
      <c r="K50" s="46">
        <f t="shared" si="1"/>
        <v>0</v>
      </c>
      <c r="L50" s="63">
        <f>IFERROR(IF(WEEKDAY(TPlanning[[#This Row],[Jour]],2)=7,IF(TPlanning[[#This Row],[Nb heures]]&gt;$J$5,TPlanning[[#This Row],[Nb heures]]-$J$5,0),0),"")</f>
        <v>0</v>
      </c>
      <c r="Q50" s="100"/>
      <c r="R50" s="101"/>
      <c r="S50" s="101"/>
      <c r="T50" s="101"/>
      <c r="U50" s="101"/>
      <c r="V50" s="101"/>
      <c r="W50" s="101"/>
      <c r="X50" s="102"/>
    </row>
    <row r="51" spans="2:24" hidden="1" x14ac:dyDescent="0.3">
      <c r="B51" s="55" t="str">
        <f t="shared" si="0"/>
        <v>février</v>
      </c>
      <c r="C51" s="56">
        <f t="shared" si="2"/>
        <v>6</v>
      </c>
      <c r="D51" s="49">
        <f t="shared" si="4"/>
        <v>43870</v>
      </c>
      <c r="E51" s="5">
        <f t="shared" si="3"/>
        <v>43870</v>
      </c>
      <c r="F51" s="22"/>
      <c r="G51" s="20"/>
      <c r="H51" s="20">
        <f>IFERROR(IF(OR(COUNTIF(Feries,TPlanning[[#This Row],[Jour]])=1,WEEKDAY($E51,2)&gt;6),0,IF(ISTEXT(F51),0,(G51-F51))),"")</f>
        <v>0</v>
      </c>
      <c r="I51" s="20"/>
      <c r="J51" s="23">
        <f>IFERROR(IF(OR(COUNTIF(Feries,TPlanning[[#This Row],[Jour]])=1,WEEKDAY($E51,2)&gt;6),0,IF(ISTEXT(F51),0,(H51-TPlanning[[#This Row],[Pause]]))),"")</f>
        <v>0</v>
      </c>
      <c r="K51" s="46">
        <f t="shared" ca="1" si="1"/>
        <v>0</v>
      </c>
      <c r="L51" s="63">
        <f ca="1">IFERROR(IF(WEEKDAY(TPlanning[[#This Row],[Jour]],2)=7,IF(TPlanning[[#This Row],[Nb heures]]&gt;$J$5,TPlanning[[#This Row],[Nb heures]]-$J$5,0),0),"")</f>
        <v>0</v>
      </c>
      <c r="Q51" s="100"/>
      <c r="R51" s="101"/>
      <c r="S51" s="101"/>
      <c r="T51" s="101"/>
      <c r="U51" s="101"/>
      <c r="V51" s="101"/>
      <c r="W51" s="101"/>
      <c r="X51" s="102"/>
    </row>
    <row r="52" spans="2:24" hidden="1" x14ac:dyDescent="0.3">
      <c r="B52" s="55" t="str">
        <f t="shared" si="0"/>
        <v>février</v>
      </c>
      <c r="C52" s="56">
        <f t="shared" si="2"/>
        <v>7</v>
      </c>
      <c r="D52" s="49">
        <f t="shared" si="4"/>
        <v>43871</v>
      </c>
      <c r="E52" s="5">
        <f t="shared" si="3"/>
        <v>43871</v>
      </c>
      <c r="F52" s="22"/>
      <c r="G52" s="20"/>
      <c r="H52" s="20">
        <f>IFERROR(IF(OR(COUNTIF(Feries,TPlanning[[#This Row],[Jour]])=1,WEEKDAY($E52,2)&gt;6),0,IF(ISTEXT(F52),0,(G52-F52))),"")</f>
        <v>0</v>
      </c>
      <c r="I52" s="20"/>
      <c r="J52" s="23">
        <f>IFERROR(IF(OR(COUNTIF(Feries,TPlanning[[#This Row],[Jour]])=1,WEEKDAY($E52,2)&gt;6),0,IF(ISTEXT(F52),0,(H52-TPlanning[[#This Row],[Pause]]))),"")</f>
        <v>0</v>
      </c>
      <c r="K52" s="46">
        <f t="shared" si="1"/>
        <v>0</v>
      </c>
      <c r="L52" s="63">
        <f>IFERROR(IF(WEEKDAY(TPlanning[[#This Row],[Jour]],2)=7,IF(TPlanning[[#This Row],[Nb heures]]&gt;$J$5,TPlanning[[#This Row],[Nb heures]]-$J$5,0),0),"")</f>
        <v>0</v>
      </c>
      <c r="Q52" s="100"/>
      <c r="R52" s="101"/>
      <c r="S52" s="101"/>
      <c r="T52" s="101"/>
      <c r="U52" s="101"/>
      <c r="V52" s="101"/>
      <c r="W52" s="101"/>
      <c r="X52" s="102"/>
    </row>
    <row r="53" spans="2:24" hidden="1" x14ac:dyDescent="0.3">
      <c r="B53" s="55" t="str">
        <f t="shared" si="0"/>
        <v>février</v>
      </c>
      <c r="C53" s="56">
        <f t="shared" si="2"/>
        <v>7</v>
      </c>
      <c r="D53" s="49">
        <f t="shared" si="4"/>
        <v>43872</v>
      </c>
      <c r="E53" s="5">
        <f t="shared" si="3"/>
        <v>43872</v>
      </c>
      <c r="F53" s="22"/>
      <c r="G53" s="20"/>
      <c r="H53" s="20">
        <f>IFERROR(IF(OR(COUNTIF(Feries,TPlanning[[#This Row],[Jour]])=1,WEEKDAY($E53,2)&gt;6),0,IF(ISTEXT(F53),0,(G53-F53))),"")</f>
        <v>0</v>
      </c>
      <c r="I53" s="20"/>
      <c r="J53" s="23">
        <f>IFERROR(IF(OR(COUNTIF(Feries,TPlanning[[#This Row],[Jour]])=1,WEEKDAY($E53,2)&gt;6),0,IF(ISTEXT(F53),0,(H53-TPlanning[[#This Row],[Pause]]))),"")</f>
        <v>0</v>
      </c>
      <c r="K53" s="46">
        <f t="shared" si="1"/>
        <v>0</v>
      </c>
      <c r="L53" s="63">
        <f>IFERROR(IF(WEEKDAY(TPlanning[[#This Row],[Jour]],2)=7,IF(TPlanning[[#This Row],[Nb heures]]&gt;$J$5,TPlanning[[#This Row],[Nb heures]]-$J$5,0),0),"")</f>
        <v>0</v>
      </c>
      <c r="Q53" s="100"/>
      <c r="R53" s="101"/>
      <c r="S53" s="101"/>
      <c r="T53" s="101"/>
      <c r="U53" s="101"/>
      <c r="V53" s="101"/>
      <c r="W53" s="101"/>
      <c r="X53" s="102"/>
    </row>
    <row r="54" spans="2:24" hidden="1" x14ac:dyDescent="0.3">
      <c r="B54" s="55" t="str">
        <f t="shared" si="0"/>
        <v>février</v>
      </c>
      <c r="C54" s="56">
        <f t="shared" si="2"/>
        <v>7</v>
      </c>
      <c r="D54" s="49">
        <f t="shared" si="4"/>
        <v>43873</v>
      </c>
      <c r="E54" s="5">
        <f t="shared" si="3"/>
        <v>43873</v>
      </c>
      <c r="F54" s="22"/>
      <c r="G54" s="20"/>
      <c r="H54" s="20">
        <f>IFERROR(IF(OR(COUNTIF(Feries,TPlanning[[#This Row],[Jour]])=1,WEEKDAY($E54,2)&gt;6),0,IF(ISTEXT(F54),0,(G54-F54))),"")</f>
        <v>0</v>
      </c>
      <c r="I54" s="20"/>
      <c r="J54" s="23">
        <f>IFERROR(IF(OR(COUNTIF(Feries,TPlanning[[#This Row],[Jour]])=1,WEEKDAY($E54,2)&gt;6),0,IF(ISTEXT(F54),0,(H54-TPlanning[[#This Row],[Pause]]))),"")</f>
        <v>0</v>
      </c>
      <c r="K54" s="46">
        <f t="shared" si="1"/>
        <v>0</v>
      </c>
      <c r="L54" s="63">
        <f>IFERROR(IF(WEEKDAY(TPlanning[[#This Row],[Jour]],2)=7,IF(TPlanning[[#This Row],[Nb heures]]&gt;$J$5,TPlanning[[#This Row],[Nb heures]]-$J$5,0),0),"")</f>
        <v>0</v>
      </c>
      <c r="Q54" s="100"/>
      <c r="R54" s="101"/>
      <c r="S54" s="101"/>
      <c r="T54" s="101"/>
      <c r="U54" s="101"/>
      <c r="V54" s="101"/>
      <c r="W54" s="101"/>
      <c r="X54" s="102"/>
    </row>
    <row r="55" spans="2:24" hidden="1" x14ac:dyDescent="0.3">
      <c r="B55" s="55" t="str">
        <f t="shared" si="0"/>
        <v>février</v>
      </c>
      <c r="C55" s="56">
        <f t="shared" si="2"/>
        <v>7</v>
      </c>
      <c r="D55" s="49">
        <f t="shared" si="4"/>
        <v>43874</v>
      </c>
      <c r="E55" s="5">
        <f t="shared" si="3"/>
        <v>43874</v>
      </c>
      <c r="F55" s="22"/>
      <c r="G55" s="20"/>
      <c r="H55" s="20">
        <f>IFERROR(IF(OR(COUNTIF(Feries,TPlanning[[#This Row],[Jour]])=1,WEEKDAY($E55,2)&gt;6),0,IF(ISTEXT(F55),0,(G55-F55))),"")</f>
        <v>0</v>
      </c>
      <c r="I55" s="20"/>
      <c r="J55" s="23">
        <f>IFERROR(IF(OR(COUNTIF(Feries,TPlanning[[#This Row],[Jour]])=1,WEEKDAY($E55,2)&gt;6),0,IF(ISTEXT(F55),0,(H55-TPlanning[[#This Row],[Pause]]))),"")</f>
        <v>0</v>
      </c>
      <c r="K55" s="46">
        <f t="shared" si="1"/>
        <v>0</v>
      </c>
      <c r="L55" s="63">
        <f>IFERROR(IF(WEEKDAY(TPlanning[[#This Row],[Jour]],2)=7,IF(TPlanning[[#This Row],[Nb heures]]&gt;$J$5,TPlanning[[#This Row],[Nb heures]]-$J$5,0),0),"")</f>
        <v>0</v>
      </c>
      <c r="Q55" s="100"/>
      <c r="R55" s="101"/>
      <c r="S55" s="101"/>
      <c r="T55" s="101"/>
      <c r="U55" s="101"/>
      <c r="V55" s="101"/>
      <c r="W55" s="101"/>
      <c r="X55" s="102"/>
    </row>
    <row r="56" spans="2:24" hidden="1" x14ac:dyDescent="0.3">
      <c r="B56" s="55" t="str">
        <f t="shared" si="0"/>
        <v>février</v>
      </c>
      <c r="C56" s="56">
        <f t="shared" si="2"/>
        <v>7</v>
      </c>
      <c r="D56" s="49">
        <f t="shared" si="4"/>
        <v>43875</v>
      </c>
      <c r="E56" s="5">
        <f t="shared" si="3"/>
        <v>43875</v>
      </c>
      <c r="F56" s="22"/>
      <c r="G56" s="20"/>
      <c r="H56" s="20">
        <f>IFERROR(IF(OR(COUNTIF(Feries,TPlanning[[#This Row],[Jour]])=1,WEEKDAY($E56,2)&gt;6),0,IF(ISTEXT(F56),0,(G56-F56))),"")</f>
        <v>0</v>
      </c>
      <c r="I56" s="20"/>
      <c r="J56" s="23">
        <f>IFERROR(IF(OR(COUNTIF(Feries,TPlanning[[#This Row],[Jour]])=1,WEEKDAY($E56,2)&gt;6),0,IF(ISTEXT(F56),0,(H56-TPlanning[[#This Row],[Pause]]))),"")</f>
        <v>0</v>
      </c>
      <c r="K56" s="46">
        <f t="shared" si="1"/>
        <v>0</v>
      </c>
      <c r="L56" s="63">
        <f>IFERROR(IF(WEEKDAY(TPlanning[[#This Row],[Jour]],2)=7,IF(TPlanning[[#This Row],[Nb heures]]&gt;$J$5,TPlanning[[#This Row],[Nb heures]]-$J$5,0),0),"")</f>
        <v>0</v>
      </c>
      <c r="Q56" s="100"/>
      <c r="R56" s="101"/>
      <c r="S56" s="101"/>
      <c r="T56" s="101"/>
      <c r="U56" s="101"/>
      <c r="V56" s="101"/>
      <c r="W56" s="101"/>
      <c r="X56" s="102"/>
    </row>
    <row r="57" spans="2:24" hidden="1" x14ac:dyDescent="0.3">
      <c r="B57" s="55" t="str">
        <f t="shared" si="0"/>
        <v>février</v>
      </c>
      <c r="C57" s="56">
        <f t="shared" si="2"/>
        <v>7</v>
      </c>
      <c r="D57" s="49">
        <f t="shared" si="4"/>
        <v>43876</v>
      </c>
      <c r="E57" s="5">
        <f t="shared" si="3"/>
        <v>43876</v>
      </c>
      <c r="F57" s="22"/>
      <c r="G57" s="20"/>
      <c r="H57" s="20">
        <f>IFERROR(IF(OR(COUNTIF(Feries,TPlanning[[#This Row],[Jour]])=1,WEEKDAY($E57,2)&gt;6),0,IF(ISTEXT(F57),0,(G57-F57))),"")</f>
        <v>0</v>
      </c>
      <c r="I57" s="20"/>
      <c r="J57" s="23">
        <f>IFERROR(IF(OR(COUNTIF(Feries,TPlanning[[#This Row],[Jour]])=1,WEEKDAY($E57,2)&gt;6),0,IF(ISTEXT(F57),0,(H57-TPlanning[[#This Row],[Pause]]))),"")</f>
        <v>0</v>
      </c>
      <c r="K57" s="46">
        <f t="shared" si="1"/>
        <v>0</v>
      </c>
      <c r="L57" s="63">
        <f>IFERROR(IF(WEEKDAY(TPlanning[[#This Row],[Jour]],2)=7,IF(TPlanning[[#This Row],[Nb heures]]&gt;$J$5,TPlanning[[#This Row],[Nb heures]]-$J$5,0),0),"")</f>
        <v>0</v>
      </c>
      <c r="Q57" s="100"/>
      <c r="R57" s="101"/>
      <c r="S57" s="101"/>
      <c r="T57" s="101"/>
      <c r="U57" s="101"/>
      <c r="V57" s="101"/>
      <c r="W57" s="101"/>
      <c r="X57" s="102"/>
    </row>
    <row r="58" spans="2:24" hidden="1" x14ac:dyDescent="0.3">
      <c r="B58" s="55" t="str">
        <f t="shared" si="0"/>
        <v>février</v>
      </c>
      <c r="C58" s="56">
        <f t="shared" si="2"/>
        <v>7</v>
      </c>
      <c r="D58" s="49">
        <f t="shared" si="4"/>
        <v>43877</v>
      </c>
      <c r="E58" s="5">
        <f t="shared" si="3"/>
        <v>43877</v>
      </c>
      <c r="F58" s="22"/>
      <c r="G58" s="20"/>
      <c r="H58" s="20">
        <f>IFERROR(IF(OR(COUNTIF(Feries,TPlanning[[#This Row],[Jour]])=1,WEEKDAY($E58,2)&gt;6),0,IF(ISTEXT(F58),0,(G58-F58))),"")</f>
        <v>0</v>
      </c>
      <c r="I58" s="20"/>
      <c r="J58" s="23">
        <f>IFERROR(IF(OR(COUNTIF(Feries,TPlanning[[#This Row],[Jour]])=1,WEEKDAY($E58,2)&gt;6),0,IF(ISTEXT(F58),0,(H58-TPlanning[[#This Row],[Pause]]))),"")</f>
        <v>0</v>
      </c>
      <c r="K58" s="46">
        <f t="shared" ca="1" si="1"/>
        <v>0</v>
      </c>
      <c r="L58" s="63">
        <f ca="1">IFERROR(IF(WEEKDAY(TPlanning[[#This Row],[Jour]],2)=7,IF(TPlanning[[#This Row],[Nb heures]]&gt;$J$5,TPlanning[[#This Row],[Nb heures]]-$J$5,0),0),"")</f>
        <v>0</v>
      </c>
      <c r="Q58" s="100"/>
      <c r="R58" s="101"/>
      <c r="S58" s="101"/>
      <c r="T58" s="101"/>
      <c r="U58" s="101"/>
      <c r="V58" s="101"/>
      <c r="W58" s="101"/>
      <c r="X58" s="102"/>
    </row>
    <row r="59" spans="2:24" hidden="1" x14ac:dyDescent="0.3">
      <c r="B59" s="55" t="str">
        <f t="shared" si="0"/>
        <v>février</v>
      </c>
      <c r="C59" s="56">
        <f t="shared" si="2"/>
        <v>8</v>
      </c>
      <c r="D59" s="49">
        <f t="shared" si="4"/>
        <v>43878</v>
      </c>
      <c r="E59" s="5">
        <f t="shared" si="3"/>
        <v>43878</v>
      </c>
      <c r="F59" s="22"/>
      <c r="G59" s="20"/>
      <c r="H59" s="20">
        <f>IFERROR(IF(OR(COUNTIF(Feries,TPlanning[[#This Row],[Jour]])=1,WEEKDAY($E59,2)&gt;6),0,IF(ISTEXT(F59),0,(G59-F59))),"")</f>
        <v>0</v>
      </c>
      <c r="I59" s="20"/>
      <c r="J59" s="23">
        <f>IFERROR(IF(OR(COUNTIF(Feries,TPlanning[[#This Row],[Jour]])=1,WEEKDAY($E59,2)&gt;6),0,IF(ISTEXT(F59),0,(H59-TPlanning[[#This Row],[Pause]]))),"")</f>
        <v>0</v>
      </c>
      <c r="K59" s="46">
        <f t="shared" si="1"/>
        <v>0</v>
      </c>
      <c r="L59" s="63">
        <f>IFERROR(IF(WEEKDAY(TPlanning[[#This Row],[Jour]],2)=7,IF(TPlanning[[#This Row],[Nb heures]]&gt;$J$5,TPlanning[[#This Row],[Nb heures]]-$J$5,0),0),"")</f>
        <v>0</v>
      </c>
      <c r="Q59" s="100"/>
      <c r="R59" s="101"/>
      <c r="S59" s="101"/>
      <c r="T59" s="101"/>
      <c r="U59" s="101"/>
      <c r="V59" s="101"/>
      <c r="W59" s="101"/>
      <c r="X59" s="102"/>
    </row>
    <row r="60" spans="2:24" hidden="1" x14ac:dyDescent="0.3">
      <c r="B60" s="55" t="str">
        <f t="shared" si="0"/>
        <v>février</v>
      </c>
      <c r="C60" s="56">
        <f t="shared" si="2"/>
        <v>8</v>
      </c>
      <c r="D60" s="49">
        <f t="shared" si="4"/>
        <v>43879</v>
      </c>
      <c r="E60" s="5">
        <f t="shared" si="3"/>
        <v>43879</v>
      </c>
      <c r="F60" s="22"/>
      <c r="G60" s="20"/>
      <c r="H60" s="20">
        <f>IFERROR(IF(OR(COUNTIF(Feries,TPlanning[[#This Row],[Jour]])=1,WEEKDAY($E60,2)&gt;6),0,IF(ISTEXT(F60),0,(G60-F60))),"")</f>
        <v>0</v>
      </c>
      <c r="I60" s="20"/>
      <c r="J60" s="23">
        <f>IFERROR(IF(OR(COUNTIF(Feries,TPlanning[[#This Row],[Jour]])=1,WEEKDAY($E60,2)&gt;6),0,IF(ISTEXT(F60),0,(H60-TPlanning[[#This Row],[Pause]]))),"")</f>
        <v>0</v>
      </c>
      <c r="K60" s="46">
        <f t="shared" si="1"/>
        <v>0</v>
      </c>
      <c r="L60" s="63">
        <f>IFERROR(IF(WEEKDAY(TPlanning[[#This Row],[Jour]],2)=7,IF(TPlanning[[#This Row],[Nb heures]]&gt;$J$5,TPlanning[[#This Row],[Nb heures]]-$J$5,0),0),"")</f>
        <v>0</v>
      </c>
      <c r="Q60" s="100"/>
      <c r="R60" s="101"/>
      <c r="S60" s="101"/>
      <c r="T60" s="101"/>
      <c r="U60" s="101"/>
      <c r="V60" s="101"/>
      <c r="W60" s="101"/>
      <c r="X60" s="102"/>
    </row>
    <row r="61" spans="2:24" hidden="1" x14ac:dyDescent="0.3">
      <c r="B61" s="55" t="str">
        <f t="shared" si="0"/>
        <v>février</v>
      </c>
      <c r="C61" s="56">
        <f t="shared" si="2"/>
        <v>8</v>
      </c>
      <c r="D61" s="49">
        <f t="shared" si="4"/>
        <v>43880</v>
      </c>
      <c r="E61" s="5">
        <f t="shared" si="3"/>
        <v>43880</v>
      </c>
      <c r="F61" s="22"/>
      <c r="G61" s="20"/>
      <c r="H61" s="20">
        <f>IFERROR(IF(OR(COUNTIF(Feries,TPlanning[[#This Row],[Jour]])=1,WEEKDAY($E61,2)&gt;6),0,IF(ISTEXT(F61),0,(G61-F61))),"")</f>
        <v>0</v>
      </c>
      <c r="I61" s="20"/>
      <c r="J61" s="23">
        <f>IFERROR(IF(OR(COUNTIF(Feries,TPlanning[[#This Row],[Jour]])=1,WEEKDAY($E61,2)&gt;6),0,IF(ISTEXT(F61),0,(H61-TPlanning[[#This Row],[Pause]]))),"")</f>
        <v>0</v>
      </c>
      <c r="K61" s="46">
        <f t="shared" si="1"/>
        <v>0</v>
      </c>
      <c r="L61" s="63">
        <f>IFERROR(IF(WEEKDAY(TPlanning[[#This Row],[Jour]],2)=7,IF(TPlanning[[#This Row],[Nb heures]]&gt;$J$5,TPlanning[[#This Row],[Nb heures]]-$J$5,0),0),"")</f>
        <v>0</v>
      </c>
      <c r="Q61" s="100"/>
      <c r="R61" s="101"/>
      <c r="S61" s="101"/>
      <c r="T61" s="101"/>
      <c r="U61" s="101"/>
      <c r="V61" s="101"/>
      <c r="W61" s="101"/>
      <c r="X61" s="102"/>
    </row>
    <row r="62" spans="2:24" hidden="1" x14ac:dyDescent="0.3">
      <c r="B62" s="55" t="str">
        <f t="shared" si="0"/>
        <v>février</v>
      </c>
      <c r="C62" s="56">
        <f t="shared" si="2"/>
        <v>8</v>
      </c>
      <c r="D62" s="49">
        <f t="shared" si="4"/>
        <v>43881</v>
      </c>
      <c r="E62" s="5">
        <f t="shared" si="3"/>
        <v>43881</v>
      </c>
      <c r="F62" s="22"/>
      <c r="G62" s="20"/>
      <c r="H62" s="20">
        <f>IFERROR(IF(OR(COUNTIF(Feries,TPlanning[[#This Row],[Jour]])=1,WEEKDAY($E62,2)&gt;6),0,IF(ISTEXT(F62),0,(G62-F62))),"")</f>
        <v>0</v>
      </c>
      <c r="I62" s="20"/>
      <c r="J62" s="23">
        <f>IFERROR(IF(OR(COUNTIF(Feries,TPlanning[[#This Row],[Jour]])=1,WEEKDAY($E62,2)&gt;6),0,IF(ISTEXT(F62),0,(H62-TPlanning[[#This Row],[Pause]]))),"")</f>
        <v>0</v>
      </c>
      <c r="K62" s="46">
        <f t="shared" si="1"/>
        <v>0</v>
      </c>
      <c r="L62" s="63">
        <f>IFERROR(IF(WEEKDAY(TPlanning[[#This Row],[Jour]],2)=7,IF(TPlanning[[#This Row],[Nb heures]]&gt;$J$5,TPlanning[[#This Row],[Nb heures]]-$J$5,0),0),"")</f>
        <v>0</v>
      </c>
      <c r="Q62" s="100"/>
      <c r="R62" s="101"/>
      <c r="S62" s="101"/>
      <c r="T62" s="101"/>
      <c r="U62" s="101"/>
      <c r="V62" s="101"/>
      <c r="W62" s="101"/>
      <c r="X62" s="102"/>
    </row>
    <row r="63" spans="2:24" hidden="1" x14ac:dyDescent="0.3">
      <c r="B63" s="55" t="str">
        <f t="shared" si="0"/>
        <v>février</v>
      </c>
      <c r="C63" s="56">
        <f t="shared" si="2"/>
        <v>8</v>
      </c>
      <c r="D63" s="49">
        <f t="shared" si="4"/>
        <v>43882</v>
      </c>
      <c r="E63" s="5">
        <f t="shared" si="3"/>
        <v>43882</v>
      </c>
      <c r="F63" s="22"/>
      <c r="G63" s="20"/>
      <c r="H63" s="20">
        <f>IFERROR(IF(OR(COUNTIF(Feries,TPlanning[[#This Row],[Jour]])=1,WEEKDAY($E63,2)&gt;6),0,IF(ISTEXT(F63),0,(G63-F63))),"")</f>
        <v>0</v>
      </c>
      <c r="I63" s="20"/>
      <c r="J63" s="23">
        <f>IFERROR(IF(OR(COUNTIF(Feries,TPlanning[[#This Row],[Jour]])=1,WEEKDAY($E63,2)&gt;6),0,IF(ISTEXT(F63),0,(H63-TPlanning[[#This Row],[Pause]]))),"")</f>
        <v>0</v>
      </c>
      <c r="K63" s="46">
        <f t="shared" si="1"/>
        <v>0</v>
      </c>
      <c r="L63" s="63">
        <f>IFERROR(IF(WEEKDAY(TPlanning[[#This Row],[Jour]],2)=7,IF(TPlanning[[#This Row],[Nb heures]]&gt;$J$5,TPlanning[[#This Row],[Nb heures]]-$J$5,0),0),"")</f>
        <v>0</v>
      </c>
      <c r="Q63" s="100"/>
      <c r="R63" s="101"/>
      <c r="S63" s="101"/>
      <c r="T63" s="101"/>
      <c r="U63" s="101"/>
      <c r="V63" s="101"/>
      <c r="W63" s="101"/>
      <c r="X63" s="102"/>
    </row>
    <row r="64" spans="2:24" hidden="1" x14ac:dyDescent="0.3">
      <c r="B64" s="55" t="str">
        <f t="shared" si="0"/>
        <v>février</v>
      </c>
      <c r="C64" s="56">
        <f t="shared" si="2"/>
        <v>8</v>
      </c>
      <c r="D64" s="49">
        <f t="shared" si="4"/>
        <v>43883</v>
      </c>
      <c r="E64" s="5">
        <f t="shared" si="3"/>
        <v>43883</v>
      </c>
      <c r="F64" s="22"/>
      <c r="G64" s="20"/>
      <c r="H64" s="20">
        <f>IFERROR(IF(OR(COUNTIF(Feries,TPlanning[[#This Row],[Jour]])=1,WEEKDAY($E64,2)&gt;6),0,IF(ISTEXT(F64),0,(G64-F64))),"")</f>
        <v>0</v>
      </c>
      <c r="I64" s="20"/>
      <c r="J64" s="23">
        <f>IFERROR(IF(OR(COUNTIF(Feries,TPlanning[[#This Row],[Jour]])=1,WEEKDAY($E64,2)&gt;6),0,IF(ISTEXT(F64),0,(H64-TPlanning[[#This Row],[Pause]]))),"")</f>
        <v>0</v>
      </c>
      <c r="K64" s="46">
        <f t="shared" si="1"/>
        <v>0</v>
      </c>
      <c r="L64" s="63">
        <f>IFERROR(IF(WEEKDAY(TPlanning[[#This Row],[Jour]],2)=7,IF(TPlanning[[#This Row],[Nb heures]]&gt;$J$5,TPlanning[[#This Row],[Nb heures]]-$J$5,0),0),"")</f>
        <v>0</v>
      </c>
      <c r="Q64" s="100"/>
      <c r="R64" s="101"/>
      <c r="S64" s="101"/>
      <c r="T64" s="101"/>
      <c r="U64" s="101"/>
      <c r="V64" s="101"/>
      <c r="W64" s="101"/>
      <c r="X64" s="102"/>
    </row>
    <row r="65" spans="2:24" hidden="1" x14ac:dyDescent="0.3">
      <c r="B65" s="55" t="str">
        <f t="shared" si="0"/>
        <v>février</v>
      </c>
      <c r="C65" s="56">
        <f t="shared" si="2"/>
        <v>8</v>
      </c>
      <c r="D65" s="49">
        <f t="shared" si="4"/>
        <v>43884</v>
      </c>
      <c r="E65" s="5">
        <f t="shared" si="3"/>
        <v>43884</v>
      </c>
      <c r="F65" s="22"/>
      <c r="G65" s="20"/>
      <c r="H65" s="20">
        <f>IFERROR(IF(OR(COUNTIF(Feries,TPlanning[[#This Row],[Jour]])=1,WEEKDAY($E65,2)&gt;6),0,IF(ISTEXT(F65),0,(G65-F65))),"")</f>
        <v>0</v>
      </c>
      <c r="I65" s="20"/>
      <c r="J65" s="23">
        <f>IFERROR(IF(OR(COUNTIF(Feries,TPlanning[[#This Row],[Jour]])=1,WEEKDAY($E65,2)&gt;6),0,IF(ISTEXT(F65),0,(H65-TPlanning[[#This Row],[Pause]]))),"")</f>
        <v>0</v>
      </c>
      <c r="K65" s="46">
        <f t="shared" ca="1" si="1"/>
        <v>0</v>
      </c>
      <c r="L65" s="63">
        <f ca="1">IFERROR(IF(WEEKDAY(TPlanning[[#This Row],[Jour]],2)=7,IF(TPlanning[[#This Row],[Nb heures]]&gt;$J$5,TPlanning[[#This Row],[Nb heures]]-$J$5,0),0),"")</f>
        <v>0</v>
      </c>
      <c r="Q65" s="100"/>
      <c r="R65" s="101"/>
      <c r="S65" s="101"/>
      <c r="T65" s="101"/>
      <c r="U65" s="101"/>
      <c r="V65" s="101"/>
      <c r="W65" s="101"/>
      <c r="X65" s="102"/>
    </row>
    <row r="66" spans="2:24" hidden="1" x14ac:dyDescent="0.3">
      <c r="B66" s="55" t="str">
        <f t="shared" si="0"/>
        <v>février</v>
      </c>
      <c r="C66" s="56">
        <f t="shared" si="2"/>
        <v>9</v>
      </c>
      <c r="D66" s="49">
        <f t="shared" si="4"/>
        <v>43885</v>
      </c>
      <c r="E66" s="5">
        <f t="shared" si="3"/>
        <v>43885</v>
      </c>
      <c r="F66" s="22"/>
      <c r="G66" s="20"/>
      <c r="H66" s="20">
        <f>IFERROR(IF(OR(COUNTIF(Feries,TPlanning[[#This Row],[Jour]])=1,WEEKDAY($E66,2)&gt;6),0,IF(ISTEXT(F66),0,(G66-F66))),"")</f>
        <v>0</v>
      </c>
      <c r="I66" s="20"/>
      <c r="J66" s="23">
        <f>IFERROR(IF(OR(COUNTIF(Feries,TPlanning[[#This Row],[Jour]])=1,WEEKDAY($E66,2)&gt;6),0,IF(ISTEXT(F66),0,(H66-TPlanning[[#This Row],[Pause]]))),"")</f>
        <v>0</v>
      </c>
      <c r="K66" s="46">
        <f t="shared" si="1"/>
        <v>0</v>
      </c>
      <c r="L66" s="63">
        <f>IFERROR(IF(WEEKDAY(TPlanning[[#This Row],[Jour]],2)=7,IF(TPlanning[[#This Row],[Nb heures]]&gt;$J$5,TPlanning[[#This Row],[Nb heures]]-$J$5,0),0),"")</f>
        <v>0</v>
      </c>
      <c r="Q66" s="100"/>
      <c r="R66" s="101"/>
      <c r="S66" s="101"/>
      <c r="T66" s="101"/>
      <c r="U66" s="101"/>
      <c r="V66" s="101"/>
      <c r="W66" s="101"/>
      <c r="X66" s="102"/>
    </row>
    <row r="67" spans="2:24" hidden="1" x14ac:dyDescent="0.3">
      <c r="B67" s="55" t="str">
        <f t="shared" si="0"/>
        <v>février</v>
      </c>
      <c r="C67" s="56">
        <f t="shared" si="2"/>
        <v>9</v>
      </c>
      <c r="D67" s="49">
        <f t="shared" si="4"/>
        <v>43886</v>
      </c>
      <c r="E67" s="5">
        <f t="shared" si="3"/>
        <v>43886</v>
      </c>
      <c r="F67" s="22"/>
      <c r="G67" s="20"/>
      <c r="H67" s="20">
        <f>IFERROR(IF(OR(COUNTIF(Feries,TPlanning[[#This Row],[Jour]])=1,WEEKDAY($E67,2)&gt;6),0,IF(ISTEXT(F67),0,(G67-F67))),"")</f>
        <v>0</v>
      </c>
      <c r="I67" s="20"/>
      <c r="J67" s="23">
        <f>IFERROR(IF(OR(COUNTIF(Feries,TPlanning[[#This Row],[Jour]])=1,WEEKDAY($E67,2)&gt;6),0,IF(ISTEXT(F67),0,(H67-TPlanning[[#This Row],[Pause]]))),"")</f>
        <v>0</v>
      </c>
      <c r="K67" s="46">
        <f t="shared" si="1"/>
        <v>0</v>
      </c>
      <c r="L67" s="63">
        <f>IFERROR(IF(WEEKDAY(TPlanning[[#This Row],[Jour]],2)=7,IF(TPlanning[[#This Row],[Nb heures]]&gt;$J$5,TPlanning[[#This Row],[Nb heures]]-$J$5,0),0),"")</f>
        <v>0</v>
      </c>
      <c r="Q67" s="100"/>
      <c r="R67" s="101"/>
      <c r="S67" s="101"/>
      <c r="T67" s="101"/>
      <c r="U67" s="101"/>
      <c r="V67" s="101"/>
      <c r="W67" s="101"/>
      <c r="X67" s="102"/>
    </row>
    <row r="68" spans="2:24" hidden="1" x14ac:dyDescent="0.3">
      <c r="B68" s="55" t="str">
        <f t="shared" si="0"/>
        <v>février</v>
      </c>
      <c r="C68" s="56">
        <f t="shared" si="2"/>
        <v>9</v>
      </c>
      <c r="D68" s="49">
        <f t="shared" si="4"/>
        <v>43887</v>
      </c>
      <c r="E68" s="5">
        <f t="shared" si="3"/>
        <v>43887</v>
      </c>
      <c r="F68" s="22"/>
      <c r="G68" s="20"/>
      <c r="H68" s="20">
        <f>IFERROR(IF(OR(COUNTIF(Feries,TPlanning[[#This Row],[Jour]])=1,WEEKDAY($E68,2)&gt;6),0,IF(ISTEXT(F68),0,(G68-F68))),"")</f>
        <v>0</v>
      </c>
      <c r="I68" s="20"/>
      <c r="J68" s="23">
        <f>IFERROR(IF(OR(COUNTIF(Feries,TPlanning[[#This Row],[Jour]])=1,WEEKDAY($E68,2)&gt;6),0,IF(ISTEXT(F68),0,(H68-TPlanning[[#This Row],[Pause]]))),"")</f>
        <v>0</v>
      </c>
      <c r="K68" s="46">
        <f t="shared" si="1"/>
        <v>0</v>
      </c>
      <c r="L68" s="63">
        <f>IFERROR(IF(WEEKDAY(TPlanning[[#This Row],[Jour]],2)=7,IF(TPlanning[[#This Row],[Nb heures]]&gt;$J$5,TPlanning[[#This Row],[Nb heures]]-$J$5,0),0),"")</f>
        <v>0</v>
      </c>
      <c r="Q68" s="100"/>
      <c r="R68" s="101"/>
      <c r="S68" s="101"/>
      <c r="T68" s="101"/>
      <c r="U68" s="101"/>
      <c r="V68" s="101"/>
      <c r="W68" s="101"/>
      <c r="X68" s="102"/>
    </row>
    <row r="69" spans="2:24" hidden="1" x14ac:dyDescent="0.3">
      <c r="B69" s="55" t="str">
        <f t="shared" si="0"/>
        <v>février</v>
      </c>
      <c r="C69" s="56">
        <f t="shared" si="2"/>
        <v>9</v>
      </c>
      <c r="D69" s="49">
        <f t="shared" si="4"/>
        <v>43888</v>
      </c>
      <c r="E69" s="5">
        <f t="shared" si="3"/>
        <v>43888</v>
      </c>
      <c r="F69" s="22"/>
      <c r="G69" s="20"/>
      <c r="H69" s="20">
        <f>IFERROR(IF(OR(COUNTIF(Feries,TPlanning[[#This Row],[Jour]])=1,WEEKDAY($E69,2)&gt;6),0,IF(ISTEXT(F69),0,(G69-F69))),"")</f>
        <v>0</v>
      </c>
      <c r="I69" s="20"/>
      <c r="J69" s="23">
        <f>IFERROR(IF(OR(COUNTIF(Feries,TPlanning[[#This Row],[Jour]])=1,WEEKDAY($E69,2)&gt;6),0,IF(ISTEXT(F69),0,(H69-TPlanning[[#This Row],[Pause]]))),"")</f>
        <v>0</v>
      </c>
      <c r="K69" s="46">
        <f t="shared" si="1"/>
        <v>0</v>
      </c>
      <c r="L69" s="63">
        <f>IFERROR(IF(WEEKDAY(TPlanning[[#This Row],[Jour]],2)=7,IF(TPlanning[[#This Row],[Nb heures]]&gt;$J$5,TPlanning[[#This Row],[Nb heures]]-$J$5,0),0),"")</f>
        <v>0</v>
      </c>
      <c r="Q69" s="100"/>
      <c r="R69" s="101"/>
      <c r="S69" s="101"/>
      <c r="T69" s="101"/>
      <c r="U69" s="101"/>
      <c r="V69" s="101"/>
      <c r="W69" s="101"/>
      <c r="X69" s="102"/>
    </row>
    <row r="70" spans="2:24" hidden="1" x14ac:dyDescent="0.3">
      <c r="B70" s="55" t="str">
        <f t="shared" si="0"/>
        <v>février</v>
      </c>
      <c r="C70" s="56">
        <f t="shared" si="2"/>
        <v>9</v>
      </c>
      <c r="D70" s="49">
        <f t="shared" si="4"/>
        <v>43889</v>
      </c>
      <c r="E70" s="5">
        <f t="shared" si="3"/>
        <v>43889</v>
      </c>
      <c r="F70" s="22"/>
      <c r="G70" s="20"/>
      <c r="H70" s="20">
        <f>IFERROR(IF(OR(COUNTIF(Feries,TPlanning[[#This Row],[Jour]])=1,WEEKDAY($E70,2)&gt;6),0,IF(ISTEXT(F70),0,(G70-F70))),"")</f>
        <v>0</v>
      </c>
      <c r="I70" s="20"/>
      <c r="J70" s="23">
        <f>IFERROR(IF(OR(COUNTIF(Feries,TPlanning[[#This Row],[Jour]])=1,WEEKDAY($E70,2)&gt;6),0,IF(ISTEXT(F70),0,(H70-TPlanning[[#This Row],[Pause]]))),"")</f>
        <v>0</v>
      </c>
      <c r="K70" s="46">
        <f t="shared" si="1"/>
        <v>0</v>
      </c>
      <c r="L70" s="63">
        <f>IFERROR(IF(WEEKDAY(TPlanning[[#This Row],[Jour]],2)=7,IF(TPlanning[[#This Row],[Nb heures]]&gt;$J$5,TPlanning[[#This Row],[Nb heures]]-$J$5,0),0),"")</f>
        <v>0</v>
      </c>
      <c r="Q70" s="100"/>
      <c r="R70" s="101"/>
      <c r="S70" s="101"/>
      <c r="T70" s="101"/>
      <c r="U70" s="101"/>
      <c r="V70" s="101"/>
      <c r="W70" s="101"/>
      <c r="X70" s="102"/>
    </row>
    <row r="71" spans="2:24" hidden="1" x14ac:dyDescent="0.3">
      <c r="B71" s="55" t="str">
        <f t="shared" si="0"/>
        <v>février</v>
      </c>
      <c r="C71" s="56">
        <f t="shared" si="2"/>
        <v>9</v>
      </c>
      <c r="D71" s="49">
        <f t="shared" si="4"/>
        <v>43890</v>
      </c>
      <c r="E71" s="5">
        <f t="shared" si="3"/>
        <v>43890</v>
      </c>
      <c r="F71" s="22"/>
      <c r="G71" s="20"/>
      <c r="H71" s="20">
        <f>IFERROR(IF(OR(COUNTIF(Feries,TPlanning[[#This Row],[Jour]])=1,WEEKDAY($E71,2)&gt;6),0,IF(ISTEXT(F71),0,(G71-F71))),"")</f>
        <v>0</v>
      </c>
      <c r="I71" s="20"/>
      <c r="J71" s="23">
        <f>IFERROR(IF(OR(COUNTIF(Feries,TPlanning[[#This Row],[Jour]])=1,WEEKDAY($E71,2)&gt;6),0,IF(ISTEXT(F71),0,(H71-TPlanning[[#This Row],[Pause]]))),"")</f>
        <v>0</v>
      </c>
      <c r="K71" s="46">
        <f t="shared" si="1"/>
        <v>0</v>
      </c>
      <c r="L71" s="63">
        <f>IFERROR(IF(WEEKDAY(TPlanning[[#This Row],[Jour]],2)=7,IF(TPlanning[[#This Row],[Nb heures]]&gt;$J$5,TPlanning[[#This Row],[Nb heures]]-$J$5,0),0),"")</f>
        <v>0</v>
      </c>
      <c r="Q71" s="100"/>
      <c r="R71" s="101"/>
      <c r="S71" s="101"/>
      <c r="T71" s="101"/>
      <c r="U71" s="101"/>
      <c r="V71" s="101"/>
      <c r="W71" s="101"/>
      <c r="X71" s="102"/>
    </row>
    <row r="72" spans="2:24" hidden="1" x14ac:dyDescent="0.3">
      <c r="B72" s="55" t="str">
        <f t="shared" si="0"/>
        <v>mars</v>
      </c>
      <c r="C72" s="56">
        <f t="shared" si="2"/>
        <v>9</v>
      </c>
      <c r="D72" s="49">
        <f t="shared" si="4"/>
        <v>43891</v>
      </c>
      <c r="E72" s="5">
        <f t="shared" si="3"/>
        <v>43891</v>
      </c>
      <c r="F72" s="22"/>
      <c r="G72" s="20"/>
      <c r="H72" s="20">
        <f>IFERROR(IF(OR(COUNTIF(Feries,TPlanning[[#This Row],[Jour]])=1,WEEKDAY($E72,2)&gt;6),0,IF(ISTEXT(F72),0,(G72-F72))),"")</f>
        <v>0</v>
      </c>
      <c r="I72" s="20"/>
      <c r="J72" s="23">
        <f>IFERROR(IF(OR(COUNTIF(Feries,TPlanning[[#This Row],[Jour]])=1,WEEKDAY($E72,2)&gt;6),0,IF(ISTEXT(F72),0,(H72-TPlanning[[#This Row],[Pause]]))),"")</f>
        <v>0</v>
      </c>
      <c r="K72" s="46">
        <f t="shared" ca="1" si="1"/>
        <v>0</v>
      </c>
      <c r="L72" s="63">
        <f ca="1">IFERROR(IF(WEEKDAY(TPlanning[[#This Row],[Jour]],2)=7,IF(TPlanning[[#This Row],[Nb heures]]&gt;$J$5,TPlanning[[#This Row],[Nb heures]]-$J$5,0),0),"")</f>
        <v>0</v>
      </c>
      <c r="Q72" s="100"/>
      <c r="R72" s="101"/>
      <c r="S72" s="101"/>
      <c r="T72" s="101"/>
      <c r="U72" s="101"/>
      <c r="V72" s="101"/>
      <c r="W72" s="101"/>
      <c r="X72" s="102"/>
    </row>
    <row r="73" spans="2:24" hidden="1" x14ac:dyDescent="0.3">
      <c r="B73" s="55" t="str">
        <f t="shared" si="0"/>
        <v>mars</v>
      </c>
      <c r="C73" s="56">
        <f t="shared" si="2"/>
        <v>10</v>
      </c>
      <c r="D73" s="49">
        <f t="shared" si="4"/>
        <v>43892</v>
      </c>
      <c r="E73" s="5">
        <f t="shared" si="3"/>
        <v>43892</v>
      </c>
      <c r="F73" s="22"/>
      <c r="G73" s="20"/>
      <c r="H73" s="20">
        <f>IFERROR(IF(OR(COUNTIF(Feries,TPlanning[[#This Row],[Jour]])=1,WEEKDAY($E73,2)&gt;6),0,IF(ISTEXT(F73),0,(G73-F73))),"")</f>
        <v>0</v>
      </c>
      <c r="I73" s="20"/>
      <c r="J73" s="23">
        <f>IFERROR(IF(OR(COUNTIF(Feries,TPlanning[[#This Row],[Jour]])=1,WEEKDAY($E73,2)&gt;6),0,IF(ISTEXT(F73),0,(H73-TPlanning[[#This Row],[Pause]]))),"")</f>
        <v>0</v>
      </c>
      <c r="K73" s="46">
        <f t="shared" si="1"/>
        <v>0</v>
      </c>
      <c r="L73" s="63">
        <f>IFERROR(IF(WEEKDAY(TPlanning[[#This Row],[Jour]],2)=7,IF(TPlanning[[#This Row],[Nb heures]]&gt;$J$5,TPlanning[[#This Row],[Nb heures]]-$J$5,0),0),"")</f>
        <v>0</v>
      </c>
      <c r="Q73" s="100"/>
      <c r="R73" s="101"/>
      <c r="S73" s="101"/>
      <c r="T73" s="101"/>
      <c r="U73" s="101"/>
      <c r="V73" s="101"/>
      <c r="W73" s="101"/>
      <c r="X73" s="102"/>
    </row>
    <row r="74" spans="2:24" hidden="1" x14ac:dyDescent="0.3">
      <c r="B74" s="55" t="str">
        <f t="shared" si="0"/>
        <v>mars</v>
      </c>
      <c r="C74" s="56">
        <f t="shared" si="2"/>
        <v>10</v>
      </c>
      <c r="D74" s="49">
        <f t="shared" si="4"/>
        <v>43893</v>
      </c>
      <c r="E74" s="5">
        <f t="shared" si="3"/>
        <v>43893</v>
      </c>
      <c r="F74" s="22"/>
      <c r="G74" s="20"/>
      <c r="H74" s="20">
        <f>IFERROR(IF(OR(COUNTIF(Feries,TPlanning[[#This Row],[Jour]])=1,WEEKDAY($E74,2)&gt;6),0,IF(ISTEXT(F74),0,(G74-F74))),"")</f>
        <v>0</v>
      </c>
      <c r="I74" s="20"/>
      <c r="J74" s="23">
        <f>IFERROR(IF(OR(COUNTIF(Feries,TPlanning[[#This Row],[Jour]])=1,WEEKDAY($E74,2)&gt;6),0,IF(ISTEXT(F74),0,(H74-TPlanning[[#This Row],[Pause]]))),"")</f>
        <v>0</v>
      </c>
      <c r="K74" s="46">
        <f t="shared" si="1"/>
        <v>0</v>
      </c>
      <c r="L74" s="63">
        <f>IFERROR(IF(WEEKDAY(TPlanning[[#This Row],[Jour]],2)=7,IF(TPlanning[[#This Row],[Nb heures]]&gt;$J$5,TPlanning[[#This Row],[Nb heures]]-$J$5,0),0),"")</f>
        <v>0</v>
      </c>
      <c r="Q74" s="100"/>
      <c r="R74" s="101"/>
      <c r="S74" s="101"/>
      <c r="T74" s="101"/>
      <c r="U74" s="101"/>
      <c r="V74" s="101"/>
      <c r="W74" s="101"/>
      <c r="X74" s="102"/>
    </row>
    <row r="75" spans="2:24" hidden="1" x14ac:dyDescent="0.3">
      <c r="B75" s="55" t="str">
        <f t="shared" si="0"/>
        <v>mars</v>
      </c>
      <c r="C75" s="56">
        <f t="shared" si="2"/>
        <v>10</v>
      </c>
      <c r="D75" s="49">
        <f t="shared" si="4"/>
        <v>43894</v>
      </c>
      <c r="E75" s="5">
        <f t="shared" si="3"/>
        <v>43894</v>
      </c>
      <c r="F75" s="22"/>
      <c r="G75" s="20"/>
      <c r="H75" s="20">
        <f>IFERROR(IF(OR(COUNTIF(Feries,TPlanning[[#This Row],[Jour]])=1,WEEKDAY($E75,2)&gt;6),0,IF(ISTEXT(F75),0,(G75-F75))),"")</f>
        <v>0</v>
      </c>
      <c r="I75" s="20"/>
      <c r="J75" s="23">
        <f>IFERROR(IF(OR(COUNTIF(Feries,TPlanning[[#This Row],[Jour]])=1,WEEKDAY($E75,2)&gt;6),0,IF(ISTEXT(F75),0,(H75-TPlanning[[#This Row],[Pause]]))),"")</f>
        <v>0</v>
      </c>
      <c r="K75" s="46">
        <f t="shared" si="1"/>
        <v>0</v>
      </c>
      <c r="L75" s="63">
        <f>IFERROR(IF(WEEKDAY(TPlanning[[#This Row],[Jour]],2)=7,IF(TPlanning[[#This Row],[Nb heures]]&gt;$J$5,TPlanning[[#This Row],[Nb heures]]-$J$5,0),0),"")</f>
        <v>0</v>
      </c>
      <c r="Q75" s="100"/>
      <c r="R75" s="101"/>
      <c r="S75" s="101"/>
      <c r="T75" s="101"/>
      <c r="U75" s="101"/>
      <c r="V75" s="101"/>
      <c r="W75" s="101"/>
      <c r="X75" s="102"/>
    </row>
    <row r="76" spans="2:24" hidden="1" x14ac:dyDescent="0.3">
      <c r="B76" s="55" t="str">
        <f t="shared" ref="B76:B139" si="5">IFERROR(CHOOSE(MONTH(D76),"janvier","février","mars","avril","mai","juin","juillet","août","septembre","octobre","novembre","décembre"),"")</f>
        <v>mars</v>
      </c>
      <c r="C76" s="56">
        <f t="shared" si="2"/>
        <v>10</v>
      </c>
      <c r="D76" s="49">
        <f t="shared" si="4"/>
        <v>43895</v>
      </c>
      <c r="E76" s="5">
        <f t="shared" si="3"/>
        <v>43895</v>
      </c>
      <c r="F76" s="22"/>
      <c r="G76" s="20"/>
      <c r="H76" s="20">
        <f>IFERROR(IF(OR(COUNTIF(Feries,TPlanning[[#This Row],[Jour]])=1,WEEKDAY($E76,2)&gt;6),0,IF(ISTEXT(F76),0,(G76-F76))),"")</f>
        <v>0</v>
      </c>
      <c r="I76" s="20"/>
      <c r="J76" s="23">
        <f>IFERROR(IF(OR(COUNTIF(Feries,TPlanning[[#This Row],[Jour]])=1,WEEKDAY($E76,2)&gt;6),0,IF(ISTEXT(F76),0,(H76-TPlanning[[#This Row],[Pause]]))),"")</f>
        <v>0</v>
      </c>
      <c r="K76" s="46">
        <f t="shared" ref="K76:K139" si="6">IFERROR(IF(WEEKDAY(D76,2)=7,SUMPRODUCT((_xlfn.ISOWEEKNUM(NbJour)=_xlfn.ISOWEEKNUM(D76))*(Reel)),0),"")</f>
        <v>0</v>
      </c>
      <c r="L76" s="63">
        <f>IFERROR(IF(WEEKDAY(TPlanning[[#This Row],[Jour]],2)=7,IF(TPlanning[[#This Row],[Nb heures]]&gt;$J$5,TPlanning[[#This Row],[Nb heures]]-$J$5,0),0),"")</f>
        <v>0</v>
      </c>
      <c r="Q76" s="100"/>
      <c r="R76" s="101"/>
      <c r="S76" s="101"/>
      <c r="T76" s="101"/>
      <c r="U76" s="101"/>
      <c r="V76" s="101"/>
      <c r="W76" s="101"/>
      <c r="X76" s="102"/>
    </row>
    <row r="77" spans="2:24" hidden="1" x14ac:dyDescent="0.3">
      <c r="B77" s="55" t="str">
        <f t="shared" si="5"/>
        <v>mars</v>
      </c>
      <c r="C77" s="56">
        <f t="shared" ref="C77:C140" si="7">IFERROR(_xlfn.ISOWEEKNUM(D77),"")</f>
        <v>10</v>
      </c>
      <c r="D77" s="49">
        <f t="shared" si="4"/>
        <v>43896</v>
      </c>
      <c r="E77" s="5">
        <f t="shared" ref="E77:E140" si="8">D77</f>
        <v>43896</v>
      </c>
      <c r="F77" s="22"/>
      <c r="G77" s="20"/>
      <c r="H77" s="20">
        <f>IFERROR(IF(OR(COUNTIF(Feries,TPlanning[[#This Row],[Jour]])=1,WEEKDAY($E77,2)&gt;6),0,IF(ISTEXT(F77),0,(G77-F77))),"")</f>
        <v>0</v>
      </c>
      <c r="I77" s="20"/>
      <c r="J77" s="23">
        <f>IFERROR(IF(OR(COUNTIF(Feries,TPlanning[[#This Row],[Jour]])=1,WEEKDAY($E77,2)&gt;6),0,IF(ISTEXT(F77),0,(H77-TPlanning[[#This Row],[Pause]]))),"")</f>
        <v>0</v>
      </c>
      <c r="K77" s="46">
        <f t="shared" si="6"/>
        <v>0</v>
      </c>
      <c r="L77" s="63">
        <f>IFERROR(IF(WEEKDAY(TPlanning[[#This Row],[Jour]],2)=7,IF(TPlanning[[#This Row],[Nb heures]]&gt;$J$5,TPlanning[[#This Row],[Nb heures]]-$J$5,0),0),"")</f>
        <v>0</v>
      </c>
      <c r="Q77" s="100"/>
      <c r="R77" s="101"/>
      <c r="S77" s="101"/>
      <c r="T77" s="101"/>
      <c r="U77" s="101"/>
      <c r="V77" s="101"/>
      <c r="W77" s="101"/>
      <c r="X77" s="102"/>
    </row>
    <row r="78" spans="2:24" hidden="1" x14ac:dyDescent="0.3">
      <c r="B78" s="55" t="str">
        <f t="shared" si="5"/>
        <v>mars</v>
      </c>
      <c r="C78" s="56">
        <f t="shared" si="7"/>
        <v>10</v>
      </c>
      <c r="D78" s="49">
        <f t="shared" ref="D78:D141" si="9">D77+1</f>
        <v>43897</v>
      </c>
      <c r="E78" s="5">
        <f t="shared" si="8"/>
        <v>43897</v>
      </c>
      <c r="F78" s="22"/>
      <c r="G78" s="20"/>
      <c r="H78" s="20">
        <f>IFERROR(IF(OR(COUNTIF(Feries,TPlanning[[#This Row],[Jour]])=1,WEEKDAY($E78,2)&gt;6),0,IF(ISTEXT(F78),0,(G78-F78))),"")</f>
        <v>0</v>
      </c>
      <c r="I78" s="20"/>
      <c r="J78" s="23">
        <f>IFERROR(IF(OR(COUNTIF(Feries,TPlanning[[#This Row],[Jour]])=1,WEEKDAY($E78,2)&gt;6),0,IF(ISTEXT(F78),0,(H78-TPlanning[[#This Row],[Pause]]))),"")</f>
        <v>0</v>
      </c>
      <c r="K78" s="46">
        <f t="shared" si="6"/>
        <v>0</v>
      </c>
      <c r="L78" s="63">
        <f>IFERROR(IF(WEEKDAY(TPlanning[[#This Row],[Jour]],2)=7,IF(TPlanning[[#This Row],[Nb heures]]&gt;$J$5,TPlanning[[#This Row],[Nb heures]]-$J$5,0),0),"")</f>
        <v>0</v>
      </c>
      <c r="Q78" s="100"/>
      <c r="R78" s="101"/>
      <c r="S78" s="101"/>
      <c r="T78" s="101"/>
      <c r="U78" s="101"/>
      <c r="V78" s="101"/>
      <c r="W78" s="101"/>
      <c r="X78" s="102"/>
    </row>
    <row r="79" spans="2:24" hidden="1" x14ac:dyDescent="0.3">
      <c r="B79" s="55" t="str">
        <f t="shared" si="5"/>
        <v>mars</v>
      </c>
      <c r="C79" s="56">
        <f t="shared" si="7"/>
        <v>10</v>
      </c>
      <c r="D79" s="49">
        <f t="shared" si="9"/>
        <v>43898</v>
      </c>
      <c r="E79" s="5">
        <f t="shared" si="8"/>
        <v>43898</v>
      </c>
      <c r="F79" s="22"/>
      <c r="G79" s="20"/>
      <c r="H79" s="20">
        <f>IFERROR(IF(OR(COUNTIF(Feries,TPlanning[[#This Row],[Jour]])=1,WEEKDAY($E79,2)&gt;6),0,IF(ISTEXT(F79),0,(G79-F79))),"")</f>
        <v>0</v>
      </c>
      <c r="I79" s="20"/>
      <c r="J79" s="23">
        <f>IFERROR(IF(OR(COUNTIF(Feries,TPlanning[[#This Row],[Jour]])=1,WEEKDAY($E79,2)&gt;6),0,IF(ISTEXT(F79),0,(H79-TPlanning[[#This Row],[Pause]]))),"")</f>
        <v>0</v>
      </c>
      <c r="K79" s="46">
        <f t="shared" ca="1" si="6"/>
        <v>0</v>
      </c>
      <c r="L79" s="63">
        <f ca="1">IFERROR(IF(WEEKDAY(TPlanning[[#This Row],[Jour]],2)=7,IF(TPlanning[[#This Row],[Nb heures]]&gt;$J$5,TPlanning[[#This Row],[Nb heures]]-$J$5,0),0),"")</f>
        <v>0</v>
      </c>
      <c r="Q79" s="100"/>
      <c r="R79" s="101"/>
      <c r="S79" s="101"/>
      <c r="T79" s="101"/>
      <c r="U79" s="101"/>
      <c r="V79" s="101"/>
      <c r="W79" s="101"/>
      <c r="X79" s="102"/>
    </row>
    <row r="80" spans="2:24" hidden="1" x14ac:dyDescent="0.3">
      <c r="B80" s="55" t="str">
        <f t="shared" si="5"/>
        <v>mars</v>
      </c>
      <c r="C80" s="56">
        <f t="shared" si="7"/>
        <v>11</v>
      </c>
      <c r="D80" s="49">
        <f t="shared" si="9"/>
        <v>43899</v>
      </c>
      <c r="E80" s="5">
        <f t="shared" si="8"/>
        <v>43899</v>
      </c>
      <c r="F80" s="22"/>
      <c r="G80" s="20"/>
      <c r="H80" s="20">
        <f>IFERROR(IF(OR(COUNTIF(Feries,TPlanning[[#This Row],[Jour]])=1,WEEKDAY($E80,2)&gt;6),0,IF(ISTEXT(F80),0,(G80-F80))),"")</f>
        <v>0</v>
      </c>
      <c r="I80" s="20"/>
      <c r="J80" s="23">
        <f>IFERROR(IF(OR(COUNTIF(Feries,TPlanning[[#This Row],[Jour]])=1,WEEKDAY($E80,2)&gt;6),0,IF(ISTEXT(F80),0,(H80-TPlanning[[#This Row],[Pause]]))),"")</f>
        <v>0</v>
      </c>
      <c r="K80" s="46">
        <f t="shared" si="6"/>
        <v>0</v>
      </c>
      <c r="L80" s="63">
        <f>IFERROR(IF(WEEKDAY(TPlanning[[#This Row],[Jour]],2)=7,IF(TPlanning[[#This Row],[Nb heures]]&gt;$J$5,TPlanning[[#This Row],[Nb heures]]-$J$5,0),0),"")</f>
        <v>0</v>
      </c>
      <c r="Q80" s="100"/>
      <c r="R80" s="101"/>
      <c r="S80" s="101"/>
      <c r="T80" s="101"/>
      <c r="U80" s="101"/>
      <c r="V80" s="101"/>
      <c r="W80" s="101"/>
      <c r="X80" s="102"/>
    </row>
    <row r="81" spans="2:24" hidden="1" x14ac:dyDescent="0.3">
      <c r="B81" s="55" t="str">
        <f t="shared" si="5"/>
        <v>mars</v>
      </c>
      <c r="C81" s="56">
        <f t="shared" si="7"/>
        <v>11</v>
      </c>
      <c r="D81" s="49">
        <f t="shared" si="9"/>
        <v>43900</v>
      </c>
      <c r="E81" s="5">
        <f t="shared" si="8"/>
        <v>43900</v>
      </c>
      <c r="F81" s="22"/>
      <c r="G81" s="20"/>
      <c r="H81" s="20">
        <f>IFERROR(IF(OR(COUNTIF(Feries,TPlanning[[#This Row],[Jour]])=1,WEEKDAY($E81,2)&gt;6),0,IF(ISTEXT(F81),0,(G81-F81))),"")</f>
        <v>0</v>
      </c>
      <c r="I81" s="20"/>
      <c r="J81" s="23">
        <f>IFERROR(IF(OR(COUNTIF(Feries,TPlanning[[#This Row],[Jour]])=1,WEEKDAY($E81,2)&gt;6),0,IF(ISTEXT(F81),0,(H81-TPlanning[[#This Row],[Pause]]))),"")</f>
        <v>0</v>
      </c>
      <c r="K81" s="46">
        <f t="shared" si="6"/>
        <v>0</v>
      </c>
      <c r="L81" s="63">
        <f>IFERROR(IF(WEEKDAY(TPlanning[[#This Row],[Jour]],2)=7,IF(TPlanning[[#This Row],[Nb heures]]&gt;$J$5,TPlanning[[#This Row],[Nb heures]]-$J$5,0),0),"")</f>
        <v>0</v>
      </c>
      <c r="Q81" s="100"/>
      <c r="R81" s="101"/>
      <c r="S81" s="101"/>
      <c r="T81" s="101"/>
      <c r="U81" s="101"/>
      <c r="V81" s="101"/>
      <c r="W81" s="101"/>
      <c r="X81" s="102"/>
    </row>
    <row r="82" spans="2:24" hidden="1" x14ac:dyDescent="0.3">
      <c r="B82" s="55" t="str">
        <f t="shared" si="5"/>
        <v>mars</v>
      </c>
      <c r="C82" s="56">
        <f t="shared" si="7"/>
        <v>11</v>
      </c>
      <c r="D82" s="49">
        <f t="shared" si="9"/>
        <v>43901</v>
      </c>
      <c r="E82" s="5">
        <f t="shared" si="8"/>
        <v>43901</v>
      </c>
      <c r="F82" s="22"/>
      <c r="G82" s="20"/>
      <c r="H82" s="20">
        <f>IFERROR(IF(OR(COUNTIF(Feries,TPlanning[[#This Row],[Jour]])=1,WEEKDAY($E82,2)&gt;6),0,IF(ISTEXT(F82),0,(G82-F82))),"")</f>
        <v>0</v>
      </c>
      <c r="I82" s="20"/>
      <c r="J82" s="23">
        <f>IFERROR(IF(OR(COUNTIF(Feries,TPlanning[[#This Row],[Jour]])=1,WEEKDAY($E82,2)&gt;6),0,IF(ISTEXT(F82),0,(H82-TPlanning[[#This Row],[Pause]]))),"")</f>
        <v>0</v>
      </c>
      <c r="K82" s="46">
        <f t="shared" si="6"/>
        <v>0</v>
      </c>
      <c r="L82" s="63">
        <f>IFERROR(IF(WEEKDAY(TPlanning[[#This Row],[Jour]],2)=7,IF(TPlanning[[#This Row],[Nb heures]]&gt;$J$5,TPlanning[[#This Row],[Nb heures]]-$J$5,0),0),"")</f>
        <v>0</v>
      </c>
      <c r="Q82" s="100"/>
      <c r="R82" s="101"/>
      <c r="S82" s="101"/>
      <c r="T82" s="101"/>
      <c r="U82" s="101"/>
      <c r="V82" s="101"/>
      <c r="W82" s="101"/>
      <c r="X82" s="102"/>
    </row>
    <row r="83" spans="2:24" hidden="1" x14ac:dyDescent="0.3">
      <c r="B83" s="55" t="str">
        <f t="shared" si="5"/>
        <v>mars</v>
      </c>
      <c r="C83" s="56">
        <f t="shared" si="7"/>
        <v>11</v>
      </c>
      <c r="D83" s="49">
        <f t="shared" si="9"/>
        <v>43902</v>
      </c>
      <c r="E83" s="5">
        <f t="shared" si="8"/>
        <v>43902</v>
      </c>
      <c r="F83" s="22"/>
      <c r="G83" s="20"/>
      <c r="H83" s="20">
        <f>IFERROR(IF(OR(COUNTIF(Feries,TPlanning[[#This Row],[Jour]])=1,WEEKDAY($E83,2)&gt;6),0,IF(ISTEXT(F83),0,(G83-F83))),"")</f>
        <v>0</v>
      </c>
      <c r="I83" s="20"/>
      <c r="J83" s="23">
        <f>IFERROR(IF(OR(COUNTIF(Feries,TPlanning[[#This Row],[Jour]])=1,WEEKDAY($E83,2)&gt;6),0,IF(ISTEXT(F83),0,(H83-TPlanning[[#This Row],[Pause]]))),"")</f>
        <v>0</v>
      </c>
      <c r="K83" s="46">
        <f t="shared" si="6"/>
        <v>0</v>
      </c>
      <c r="L83" s="63">
        <f>IFERROR(IF(WEEKDAY(TPlanning[[#This Row],[Jour]],2)=7,IF(TPlanning[[#This Row],[Nb heures]]&gt;$J$5,TPlanning[[#This Row],[Nb heures]]-$J$5,0),0),"")</f>
        <v>0</v>
      </c>
      <c r="Q83" s="100"/>
      <c r="R83" s="101"/>
      <c r="S83" s="101"/>
      <c r="T83" s="101"/>
      <c r="U83" s="101"/>
      <c r="V83" s="101"/>
      <c r="W83" s="101"/>
      <c r="X83" s="102"/>
    </row>
    <row r="84" spans="2:24" hidden="1" x14ac:dyDescent="0.3">
      <c r="B84" s="55" t="str">
        <f t="shared" si="5"/>
        <v>mars</v>
      </c>
      <c r="C84" s="56">
        <f t="shared" si="7"/>
        <v>11</v>
      </c>
      <c r="D84" s="49">
        <f t="shared" si="9"/>
        <v>43903</v>
      </c>
      <c r="E84" s="5">
        <f t="shared" si="8"/>
        <v>43903</v>
      </c>
      <c r="F84" s="22"/>
      <c r="G84" s="20"/>
      <c r="H84" s="20">
        <f>IFERROR(IF(OR(COUNTIF(Feries,TPlanning[[#This Row],[Jour]])=1,WEEKDAY($E84,2)&gt;6),0,IF(ISTEXT(F84),0,(G84-F84))),"")</f>
        <v>0</v>
      </c>
      <c r="I84" s="20"/>
      <c r="J84" s="23">
        <f>IFERROR(IF(OR(COUNTIF(Feries,TPlanning[[#This Row],[Jour]])=1,WEEKDAY($E84,2)&gt;6),0,IF(ISTEXT(F84),0,(H84-TPlanning[[#This Row],[Pause]]))),"")</f>
        <v>0</v>
      </c>
      <c r="K84" s="46">
        <f t="shared" si="6"/>
        <v>0</v>
      </c>
      <c r="L84" s="63">
        <f>IFERROR(IF(WEEKDAY(TPlanning[[#This Row],[Jour]],2)=7,IF(TPlanning[[#This Row],[Nb heures]]&gt;$J$5,TPlanning[[#This Row],[Nb heures]]-$J$5,0),0),"")</f>
        <v>0</v>
      </c>
      <c r="Q84" s="100"/>
      <c r="R84" s="101"/>
      <c r="S84" s="101"/>
      <c r="T84" s="101"/>
      <c r="U84" s="101"/>
      <c r="V84" s="101"/>
      <c r="W84" s="101"/>
      <c r="X84" s="102"/>
    </row>
    <row r="85" spans="2:24" hidden="1" x14ac:dyDescent="0.3">
      <c r="B85" s="55" t="str">
        <f t="shared" si="5"/>
        <v>mars</v>
      </c>
      <c r="C85" s="56">
        <f t="shared" si="7"/>
        <v>11</v>
      </c>
      <c r="D85" s="49">
        <f t="shared" si="9"/>
        <v>43904</v>
      </c>
      <c r="E85" s="5">
        <f t="shared" si="8"/>
        <v>43904</v>
      </c>
      <c r="F85" s="22"/>
      <c r="G85" s="20"/>
      <c r="H85" s="20">
        <f>IFERROR(IF(OR(COUNTIF(Feries,TPlanning[[#This Row],[Jour]])=1,WEEKDAY($E85,2)&gt;6),0,IF(ISTEXT(F85),0,(G85-F85))),"")</f>
        <v>0</v>
      </c>
      <c r="I85" s="20"/>
      <c r="J85" s="23">
        <f>IFERROR(IF(OR(COUNTIF(Feries,TPlanning[[#This Row],[Jour]])=1,WEEKDAY($E85,2)&gt;6),0,IF(ISTEXT(F85),0,(H85-TPlanning[[#This Row],[Pause]]))),"")</f>
        <v>0</v>
      </c>
      <c r="K85" s="46">
        <f t="shared" si="6"/>
        <v>0</v>
      </c>
      <c r="L85" s="63">
        <f>IFERROR(IF(WEEKDAY(TPlanning[[#This Row],[Jour]],2)=7,IF(TPlanning[[#This Row],[Nb heures]]&gt;$J$5,TPlanning[[#This Row],[Nb heures]]-$J$5,0),0),"")</f>
        <v>0</v>
      </c>
      <c r="Q85" s="100"/>
      <c r="R85" s="101"/>
      <c r="S85" s="101"/>
      <c r="T85" s="101"/>
      <c r="U85" s="101"/>
      <c r="V85" s="101"/>
      <c r="W85" s="101"/>
      <c r="X85" s="102"/>
    </row>
    <row r="86" spans="2:24" hidden="1" x14ac:dyDescent="0.3">
      <c r="B86" s="55" t="str">
        <f t="shared" si="5"/>
        <v>mars</v>
      </c>
      <c r="C86" s="56">
        <f t="shared" si="7"/>
        <v>11</v>
      </c>
      <c r="D86" s="49">
        <f t="shared" si="9"/>
        <v>43905</v>
      </c>
      <c r="E86" s="5">
        <f t="shared" si="8"/>
        <v>43905</v>
      </c>
      <c r="F86" s="22"/>
      <c r="G86" s="20"/>
      <c r="H86" s="20">
        <f>IFERROR(IF(OR(COUNTIF(Feries,TPlanning[[#This Row],[Jour]])=1,WEEKDAY($E86,2)&gt;6),0,IF(ISTEXT(F86),0,(G86-F86))),"")</f>
        <v>0</v>
      </c>
      <c r="I86" s="20"/>
      <c r="J86" s="23">
        <f>IFERROR(IF(OR(COUNTIF(Feries,TPlanning[[#This Row],[Jour]])=1,WEEKDAY($E86,2)&gt;6),0,IF(ISTEXT(F86),0,(H86-TPlanning[[#This Row],[Pause]]))),"")</f>
        <v>0</v>
      </c>
      <c r="K86" s="46">
        <f t="shared" ca="1" si="6"/>
        <v>0</v>
      </c>
      <c r="L86" s="63">
        <f ca="1">IFERROR(IF(WEEKDAY(TPlanning[[#This Row],[Jour]],2)=7,IF(TPlanning[[#This Row],[Nb heures]]&gt;$J$5,TPlanning[[#This Row],[Nb heures]]-$J$5,0),0),"")</f>
        <v>0</v>
      </c>
      <c r="Q86" s="100"/>
      <c r="R86" s="101"/>
      <c r="S86" s="101"/>
      <c r="T86" s="101"/>
      <c r="U86" s="101"/>
      <c r="V86" s="101"/>
      <c r="W86" s="101"/>
      <c r="X86" s="102"/>
    </row>
    <row r="87" spans="2:24" hidden="1" x14ac:dyDescent="0.3">
      <c r="B87" s="55" t="str">
        <f t="shared" si="5"/>
        <v>mars</v>
      </c>
      <c r="C87" s="56">
        <f t="shared" si="7"/>
        <v>12</v>
      </c>
      <c r="D87" s="49">
        <f t="shared" si="9"/>
        <v>43906</v>
      </c>
      <c r="E87" s="5">
        <f t="shared" si="8"/>
        <v>43906</v>
      </c>
      <c r="F87" s="22"/>
      <c r="G87" s="20"/>
      <c r="H87" s="20">
        <f>IFERROR(IF(OR(COUNTIF(Feries,TPlanning[[#This Row],[Jour]])=1,WEEKDAY($E87,2)&gt;6),0,IF(ISTEXT(F87),0,(G87-F87))),"")</f>
        <v>0</v>
      </c>
      <c r="I87" s="20"/>
      <c r="J87" s="23">
        <f>IFERROR(IF(OR(COUNTIF(Feries,TPlanning[[#This Row],[Jour]])=1,WEEKDAY($E87,2)&gt;6),0,IF(ISTEXT(F87),0,(H87-TPlanning[[#This Row],[Pause]]))),"")</f>
        <v>0</v>
      </c>
      <c r="K87" s="46">
        <f t="shared" si="6"/>
        <v>0</v>
      </c>
      <c r="L87" s="63">
        <f>IFERROR(IF(WEEKDAY(TPlanning[[#This Row],[Jour]],2)=7,IF(TPlanning[[#This Row],[Nb heures]]&gt;$J$5,TPlanning[[#This Row],[Nb heures]]-$J$5,0),0),"")</f>
        <v>0</v>
      </c>
      <c r="Q87" s="100"/>
      <c r="R87" s="101"/>
      <c r="S87" s="101"/>
      <c r="T87" s="101"/>
      <c r="U87" s="101"/>
      <c r="V87" s="101"/>
      <c r="W87" s="101"/>
      <c r="X87" s="102"/>
    </row>
    <row r="88" spans="2:24" hidden="1" x14ac:dyDescent="0.3">
      <c r="B88" s="55" t="str">
        <f t="shared" si="5"/>
        <v>mars</v>
      </c>
      <c r="C88" s="56">
        <f t="shared" si="7"/>
        <v>12</v>
      </c>
      <c r="D88" s="49">
        <f t="shared" si="9"/>
        <v>43907</v>
      </c>
      <c r="E88" s="5">
        <f t="shared" si="8"/>
        <v>43907</v>
      </c>
      <c r="F88" s="22"/>
      <c r="G88" s="20"/>
      <c r="H88" s="20">
        <f>IFERROR(IF(OR(COUNTIF(Feries,TPlanning[[#This Row],[Jour]])=1,WEEKDAY($E88,2)&gt;6),0,IF(ISTEXT(F88),0,(G88-F88))),"")</f>
        <v>0</v>
      </c>
      <c r="I88" s="20"/>
      <c r="J88" s="23">
        <f>IFERROR(IF(OR(COUNTIF(Feries,TPlanning[[#This Row],[Jour]])=1,WEEKDAY($E88,2)&gt;6),0,IF(ISTEXT(F88),0,(H88-TPlanning[[#This Row],[Pause]]))),"")</f>
        <v>0</v>
      </c>
      <c r="K88" s="46">
        <f t="shared" si="6"/>
        <v>0</v>
      </c>
      <c r="L88" s="63">
        <f>IFERROR(IF(WEEKDAY(TPlanning[[#This Row],[Jour]],2)=7,IF(TPlanning[[#This Row],[Nb heures]]&gt;$J$5,TPlanning[[#This Row],[Nb heures]]-$J$5,0),0),"")</f>
        <v>0</v>
      </c>
      <c r="Q88" s="100"/>
      <c r="R88" s="101"/>
      <c r="S88" s="101"/>
      <c r="T88" s="101"/>
      <c r="U88" s="101"/>
      <c r="V88" s="101"/>
      <c r="W88" s="101"/>
      <c r="X88" s="102"/>
    </row>
    <row r="89" spans="2:24" hidden="1" x14ac:dyDescent="0.3">
      <c r="B89" s="55" t="str">
        <f t="shared" si="5"/>
        <v>mars</v>
      </c>
      <c r="C89" s="56">
        <f t="shared" si="7"/>
        <v>12</v>
      </c>
      <c r="D89" s="49">
        <f t="shared" si="9"/>
        <v>43908</v>
      </c>
      <c r="E89" s="5">
        <f t="shared" si="8"/>
        <v>43908</v>
      </c>
      <c r="F89" s="22"/>
      <c r="G89" s="20"/>
      <c r="H89" s="20">
        <f>IFERROR(IF(OR(COUNTIF(Feries,TPlanning[[#This Row],[Jour]])=1,WEEKDAY($E89,2)&gt;6),0,IF(ISTEXT(F89),0,(G89-F89))),"")</f>
        <v>0</v>
      </c>
      <c r="I89" s="20"/>
      <c r="J89" s="23">
        <f>IFERROR(IF(OR(COUNTIF(Feries,TPlanning[[#This Row],[Jour]])=1,WEEKDAY($E89,2)&gt;6),0,IF(ISTEXT(F89),0,(H89-TPlanning[[#This Row],[Pause]]))),"")</f>
        <v>0</v>
      </c>
      <c r="K89" s="46">
        <f t="shared" si="6"/>
        <v>0</v>
      </c>
      <c r="L89" s="63">
        <f>IFERROR(IF(WEEKDAY(TPlanning[[#This Row],[Jour]],2)=7,IF(TPlanning[[#This Row],[Nb heures]]&gt;$J$5,TPlanning[[#This Row],[Nb heures]]-$J$5,0),0),"")</f>
        <v>0</v>
      </c>
      <c r="Q89" s="100"/>
      <c r="R89" s="101"/>
      <c r="S89" s="101"/>
      <c r="T89" s="101"/>
      <c r="U89" s="101"/>
      <c r="V89" s="101"/>
      <c r="W89" s="101"/>
      <c r="X89" s="102"/>
    </row>
    <row r="90" spans="2:24" hidden="1" x14ac:dyDescent="0.3">
      <c r="B90" s="55" t="str">
        <f t="shared" si="5"/>
        <v>mars</v>
      </c>
      <c r="C90" s="56">
        <f t="shared" si="7"/>
        <v>12</v>
      </c>
      <c r="D90" s="49">
        <f t="shared" si="9"/>
        <v>43909</v>
      </c>
      <c r="E90" s="5">
        <f t="shared" si="8"/>
        <v>43909</v>
      </c>
      <c r="F90" s="22"/>
      <c r="G90" s="20"/>
      <c r="H90" s="20">
        <f>IFERROR(IF(OR(COUNTIF(Feries,TPlanning[[#This Row],[Jour]])=1,WEEKDAY($E90,2)&gt;6),0,IF(ISTEXT(F90),0,(G90-F90))),"")</f>
        <v>0</v>
      </c>
      <c r="I90" s="20"/>
      <c r="J90" s="23">
        <f>IFERROR(IF(OR(COUNTIF(Feries,TPlanning[[#This Row],[Jour]])=1,WEEKDAY($E90,2)&gt;6),0,IF(ISTEXT(F90),0,(H90-TPlanning[[#This Row],[Pause]]))),"")</f>
        <v>0</v>
      </c>
      <c r="K90" s="46">
        <f t="shared" si="6"/>
        <v>0</v>
      </c>
      <c r="L90" s="63">
        <f>IFERROR(IF(WEEKDAY(TPlanning[[#This Row],[Jour]],2)=7,IF(TPlanning[[#This Row],[Nb heures]]&gt;$J$5,TPlanning[[#This Row],[Nb heures]]-$J$5,0),0),"")</f>
        <v>0</v>
      </c>
      <c r="Q90" s="100"/>
      <c r="R90" s="101"/>
      <c r="S90" s="101"/>
      <c r="T90" s="101"/>
      <c r="U90" s="101"/>
      <c r="V90" s="101"/>
      <c r="W90" s="101"/>
      <c r="X90" s="102"/>
    </row>
    <row r="91" spans="2:24" hidden="1" x14ac:dyDescent="0.3">
      <c r="B91" s="55" t="str">
        <f t="shared" si="5"/>
        <v>mars</v>
      </c>
      <c r="C91" s="56">
        <f t="shared" si="7"/>
        <v>12</v>
      </c>
      <c r="D91" s="49">
        <f t="shared" si="9"/>
        <v>43910</v>
      </c>
      <c r="E91" s="5">
        <f t="shared" si="8"/>
        <v>43910</v>
      </c>
      <c r="F91" s="22"/>
      <c r="G91" s="20"/>
      <c r="H91" s="20">
        <f>IFERROR(IF(OR(COUNTIF(Feries,TPlanning[[#This Row],[Jour]])=1,WEEKDAY($E91,2)&gt;6),0,IF(ISTEXT(F91),0,(G91-F91))),"")</f>
        <v>0</v>
      </c>
      <c r="I91" s="20"/>
      <c r="J91" s="23">
        <f>IFERROR(IF(OR(COUNTIF(Feries,TPlanning[[#This Row],[Jour]])=1,WEEKDAY($E91,2)&gt;6),0,IF(ISTEXT(F91),0,(H91-TPlanning[[#This Row],[Pause]]))),"")</f>
        <v>0</v>
      </c>
      <c r="K91" s="46">
        <f t="shared" si="6"/>
        <v>0</v>
      </c>
      <c r="L91" s="63">
        <f>IFERROR(IF(WEEKDAY(TPlanning[[#This Row],[Jour]],2)=7,IF(TPlanning[[#This Row],[Nb heures]]&gt;$J$5,TPlanning[[#This Row],[Nb heures]]-$J$5,0),0),"")</f>
        <v>0</v>
      </c>
      <c r="Q91" s="100"/>
      <c r="R91" s="101"/>
      <c r="S91" s="101"/>
      <c r="T91" s="101"/>
      <c r="U91" s="101"/>
      <c r="V91" s="101"/>
      <c r="W91" s="101"/>
      <c r="X91" s="102"/>
    </row>
    <row r="92" spans="2:24" hidden="1" x14ac:dyDescent="0.3">
      <c r="B92" s="55" t="str">
        <f t="shared" si="5"/>
        <v>mars</v>
      </c>
      <c r="C92" s="56">
        <f t="shared" si="7"/>
        <v>12</v>
      </c>
      <c r="D92" s="49">
        <f t="shared" si="9"/>
        <v>43911</v>
      </c>
      <c r="E92" s="5">
        <f t="shared" si="8"/>
        <v>43911</v>
      </c>
      <c r="F92" s="22"/>
      <c r="G92" s="20"/>
      <c r="H92" s="20">
        <f>IFERROR(IF(OR(COUNTIF(Feries,TPlanning[[#This Row],[Jour]])=1,WEEKDAY($E92,2)&gt;6),0,IF(ISTEXT(F92),0,(G92-F92))),"")</f>
        <v>0</v>
      </c>
      <c r="I92" s="20"/>
      <c r="J92" s="23">
        <f>IFERROR(IF(OR(COUNTIF(Feries,TPlanning[[#This Row],[Jour]])=1,WEEKDAY($E92,2)&gt;6),0,IF(ISTEXT(F92),0,(H92-TPlanning[[#This Row],[Pause]]))),"")</f>
        <v>0</v>
      </c>
      <c r="K92" s="46">
        <f t="shared" si="6"/>
        <v>0</v>
      </c>
      <c r="L92" s="63">
        <f>IFERROR(IF(WEEKDAY(TPlanning[[#This Row],[Jour]],2)=7,IF(TPlanning[[#This Row],[Nb heures]]&gt;$J$5,TPlanning[[#This Row],[Nb heures]]-$J$5,0),0),"")</f>
        <v>0</v>
      </c>
      <c r="Q92" s="100"/>
      <c r="R92" s="101"/>
      <c r="S92" s="101"/>
      <c r="T92" s="101"/>
      <c r="U92" s="101"/>
      <c r="V92" s="101"/>
      <c r="W92" s="101"/>
      <c r="X92" s="102"/>
    </row>
    <row r="93" spans="2:24" hidden="1" x14ac:dyDescent="0.3">
      <c r="B93" s="55" t="str">
        <f t="shared" si="5"/>
        <v>mars</v>
      </c>
      <c r="C93" s="56">
        <f t="shared" si="7"/>
        <v>12</v>
      </c>
      <c r="D93" s="49">
        <f t="shared" si="9"/>
        <v>43912</v>
      </c>
      <c r="E93" s="5">
        <f t="shared" si="8"/>
        <v>43912</v>
      </c>
      <c r="F93" s="22"/>
      <c r="G93" s="20"/>
      <c r="H93" s="20">
        <f>IFERROR(IF(OR(COUNTIF(Feries,TPlanning[[#This Row],[Jour]])=1,WEEKDAY($E93,2)&gt;6),0,IF(ISTEXT(F93),0,(G93-F93))),"")</f>
        <v>0</v>
      </c>
      <c r="I93" s="20"/>
      <c r="J93" s="23">
        <f>IFERROR(IF(OR(COUNTIF(Feries,TPlanning[[#This Row],[Jour]])=1,WEEKDAY($E93,2)&gt;6),0,IF(ISTEXT(F93),0,(H93-TPlanning[[#This Row],[Pause]]))),"")</f>
        <v>0</v>
      </c>
      <c r="K93" s="46">
        <f t="shared" ca="1" si="6"/>
        <v>0</v>
      </c>
      <c r="L93" s="63">
        <f ca="1">IFERROR(IF(WEEKDAY(TPlanning[[#This Row],[Jour]],2)=7,IF(TPlanning[[#This Row],[Nb heures]]&gt;$J$5,TPlanning[[#This Row],[Nb heures]]-$J$5,0),0),"")</f>
        <v>0</v>
      </c>
      <c r="Q93" s="100"/>
      <c r="R93" s="101"/>
      <c r="S93" s="101"/>
      <c r="T93" s="101"/>
      <c r="U93" s="101"/>
      <c r="V93" s="101"/>
      <c r="W93" s="101"/>
      <c r="X93" s="102"/>
    </row>
    <row r="94" spans="2:24" hidden="1" x14ac:dyDescent="0.3">
      <c r="B94" s="55" t="str">
        <f t="shared" si="5"/>
        <v>mars</v>
      </c>
      <c r="C94" s="56">
        <f t="shared" si="7"/>
        <v>13</v>
      </c>
      <c r="D94" s="49">
        <f t="shared" si="9"/>
        <v>43913</v>
      </c>
      <c r="E94" s="5">
        <f t="shared" si="8"/>
        <v>43913</v>
      </c>
      <c r="F94" s="22"/>
      <c r="G94" s="20"/>
      <c r="H94" s="20">
        <f>IFERROR(IF(OR(COUNTIF(Feries,TPlanning[[#This Row],[Jour]])=1,WEEKDAY($E94,2)&gt;6),0,IF(ISTEXT(F94),0,(G94-F94))),"")</f>
        <v>0</v>
      </c>
      <c r="I94" s="20"/>
      <c r="J94" s="23">
        <f>IFERROR(IF(OR(COUNTIF(Feries,TPlanning[[#This Row],[Jour]])=1,WEEKDAY($E94,2)&gt;6),0,IF(ISTEXT(F94),0,(H94-TPlanning[[#This Row],[Pause]]))),"")</f>
        <v>0</v>
      </c>
      <c r="K94" s="46">
        <f t="shared" si="6"/>
        <v>0</v>
      </c>
      <c r="L94" s="63">
        <f>IFERROR(IF(WEEKDAY(TPlanning[[#This Row],[Jour]],2)=7,IF(TPlanning[[#This Row],[Nb heures]]&gt;$J$5,TPlanning[[#This Row],[Nb heures]]-$J$5,0),0),"")</f>
        <v>0</v>
      </c>
      <c r="Q94" s="100"/>
      <c r="R94" s="101"/>
      <c r="S94" s="101"/>
      <c r="T94" s="101"/>
      <c r="U94" s="101"/>
      <c r="V94" s="101"/>
      <c r="W94" s="101"/>
      <c r="X94" s="102"/>
    </row>
    <row r="95" spans="2:24" hidden="1" x14ac:dyDescent="0.3">
      <c r="B95" s="55" t="str">
        <f t="shared" si="5"/>
        <v>mars</v>
      </c>
      <c r="C95" s="56">
        <f t="shared" si="7"/>
        <v>13</v>
      </c>
      <c r="D95" s="49">
        <f t="shared" si="9"/>
        <v>43914</v>
      </c>
      <c r="E95" s="5">
        <f t="shared" si="8"/>
        <v>43914</v>
      </c>
      <c r="F95" s="22"/>
      <c r="G95" s="20"/>
      <c r="H95" s="20">
        <f>IFERROR(IF(OR(COUNTIF(Feries,TPlanning[[#This Row],[Jour]])=1,WEEKDAY($E95,2)&gt;6),0,IF(ISTEXT(F95),0,(G95-F95))),"")</f>
        <v>0</v>
      </c>
      <c r="I95" s="20"/>
      <c r="J95" s="23">
        <f>IFERROR(IF(OR(COUNTIF(Feries,TPlanning[[#This Row],[Jour]])=1,WEEKDAY($E95,2)&gt;6),0,IF(ISTEXT(F95),0,(H95-TPlanning[[#This Row],[Pause]]))),"")</f>
        <v>0</v>
      </c>
      <c r="K95" s="46">
        <f t="shared" si="6"/>
        <v>0</v>
      </c>
      <c r="L95" s="63">
        <f>IFERROR(IF(WEEKDAY(TPlanning[[#This Row],[Jour]],2)=7,IF(TPlanning[[#This Row],[Nb heures]]&gt;$J$5,TPlanning[[#This Row],[Nb heures]]-$J$5,0),0),"")</f>
        <v>0</v>
      </c>
      <c r="Q95" s="100"/>
      <c r="R95" s="101"/>
      <c r="S95" s="101"/>
      <c r="T95" s="101"/>
      <c r="U95" s="101"/>
      <c r="V95" s="101"/>
      <c r="W95" s="101"/>
      <c r="X95" s="102"/>
    </row>
    <row r="96" spans="2:24" hidden="1" x14ac:dyDescent="0.3">
      <c r="B96" s="55" t="str">
        <f t="shared" si="5"/>
        <v>mars</v>
      </c>
      <c r="C96" s="56">
        <f t="shared" si="7"/>
        <v>13</v>
      </c>
      <c r="D96" s="49">
        <f t="shared" si="9"/>
        <v>43915</v>
      </c>
      <c r="E96" s="5">
        <f t="shared" si="8"/>
        <v>43915</v>
      </c>
      <c r="F96" s="22"/>
      <c r="G96" s="20"/>
      <c r="H96" s="20">
        <f>IFERROR(IF(OR(COUNTIF(Feries,TPlanning[[#This Row],[Jour]])=1,WEEKDAY($E96,2)&gt;6),0,IF(ISTEXT(F96),0,(G96-F96))),"")</f>
        <v>0</v>
      </c>
      <c r="I96" s="20"/>
      <c r="J96" s="23">
        <f>IFERROR(IF(OR(COUNTIF(Feries,TPlanning[[#This Row],[Jour]])=1,WEEKDAY($E96,2)&gt;6),0,IF(ISTEXT(F96),0,(H96-TPlanning[[#This Row],[Pause]]))),"")</f>
        <v>0</v>
      </c>
      <c r="K96" s="46">
        <f t="shared" si="6"/>
        <v>0</v>
      </c>
      <c r="L96" s="63">
        <f>IFERROR(IF(WEEKDAY(TPlanning[[#This Row],[Jour]],2)=7,IF(TPlanning[[#This Row],[Nb heures]]&gt;$J$5,TPlanning[[#This Row],[Nb heures]]-$J$5,0),0),"")</f>
        <v>0</v>
      </c>
      <c r="Q96" s="100"/>
      <c r="R96" s="101"/>
      <c r="S96" s="101"/>
      <c r="T96" s="101"/>
      <c r="U96" s="101"/>
      <c r="V96" s="101"/>
      <c r="W96" s="101"/>
      <c r="X96" s="102"/>
    </row>
    <row r="97" spans="2:24" hidden="1" x14ac:dyDescent="0.3">
      <c r="B97" s="55" t="str">
        <f t="shared" si="5"/>
        <v>mars</v>
      </c>
      <c r="C97" s="56">
        <f t="shared" si="7"/>
        <v>13</v>
      </c>
      <c r="D97" s="49">
        <f t="shared" si="9"/>
        <v>43916</v>
      </c>
      <c r="E97" s="5">
        <f t="shared" si="8"/>
        <v>43916</v>
      </c>
      <c r="F97" s="22"/>
      <c r="G97" s="20"/>
      <c r="H97" s="20">
        <f>IFERROR(IF(OR(COUNTIF(Feries,TPlanning[[#This Row],[Jour]])=1,WEEKDAY($E97,2)&gt;6),0,IF(ISTEXT(F97),0,(G97-F97))),"")</f>
        <v>0</v>
      </c>
      <c r="I97" s="20"/>
      <c r="J97" s="23">
        <f>IFERROR(IF(OR(COUNTIF(Feries,TPlanning[[#This Row],[Jour]])=1,WEEKDAY($E97,2)&gt;6),0,IF(ISTEXT(F97),0,(H97-TPlanning[[#This Row],[Pause]]))),"")</f>
        <v>0</v>
      </c>
      <c r="K97" s="46">
        <f t="shared" si="6"/>
        <v>0</v>
      </c>
      <c r="L97" s="63">
        <f>IFERROR(IF(WEEKDAY(TPlanning[[#This Row],[Jour]],2)=7,IF(TPlanning[[#This Row],[Nb heures]]&gt;$J$5,TPlanning[[#This Row],[Nb heures]]-$J$5,0),0),"")</f>
        <v>0</v>
      </c>
      <c r="Q97" s="100"/>
      <c r="R97" s="101"/>
      <c r="S97" s="101"/>
      <c r="T97" s="101"/>
      <c r="U97" s="101"/>
      <c r="V97" s="101"/>
      <c r="W97" s="101"/>
      <c r="X97" s="102"/>
    </row>
    <row r="98" spans="2:24" hidden="1" x14ac:dyDescent="0.3">
      <c r="B98" s="55" t="str">
        <f t="shared" si="5"/>
        <v>mars</v>
      </c>
      <c r="C98" s="56">
        <f t="shared" si="7"/>
        <v>13</v>
      </c>
      <c r="D98" s="49">
        <f t="shared" si="9"/>
        <v>43917</v>
      </c>
      <c r="E98" s="5">
        <f t="shared" si="8"/>
        <v>43917</v>
      </c>
      <c r="F98" s="22"/>
      <c r="G98" s="20"/>
      <c r="H98" s="20">
        <f>IFERROR(IF(OR(COUNTIF(Feries,TPlanning[[#This Row],[Jour]])=1,WEEKDAY($E98,2)&gt;6),0,IF(ISTEXT(F98),0,(G98-F98))),"")</f>
        <v>0</v>
      </c>
      <c r="I98" s="20"/>
      <c r="J98" s="23">
        <f>IFERROR(IF(OR(COUNTIF(Feries,TPlanning[[#This Row],[Jour]])=1,WEEKDAY($E98,2)&gt;6),0,IF(ISTEXT(F98),0,(H98-TPlanning[[#This Row],[Pause]]))),"")</f>
        <v>0</v>
      </c>
      <c r="K98" s="46">
        <f t="shared" si="6"/>
        <v>0</v>
      </c>
      <c r="L98" s="63">
        <f>IFERROR(IF(WEEKDAY(TPlanning[[#This Row],[Jour]],2)=7,IF(TPlanning[[#This Row],[Nb heures]]&gt;$J$5,TPlanning[[#This Row],[Nb heures]]-$J$5,0),0),"")</f>
        <v>0</v>
      </c>
      <c r="Q98" s="100"/>
      <c r="R98" s="101"/>
      <c r="S98" s="101"/>
      <c r="T98" s="101"/>
      <c r="U98" s="101"/>
      <c r="V98" s="101"/>
      <c r="W98" s="101"/>
      <c r="X98" s="102"/>
    </row>
    <row r="99" spans="2:24" hidden="1" x14ac:dyDescent="0.3">
      <c r="B99" s="55" t="str">
        <f t="shared" si="5"/>
        <v>mars</v>
      </c>
      <c r="C99" s="56">
        <f t="shared" si="7"/>
        <v>13</v>
      </c>
      <c r="D99" s="49">
        <f t="shared" si="9"/>
        <v>43918</v>
      </c>
      <c r="E99" s="5">
        <f t="shared" si="8"/>
        <v>43918</v>
      </c>
      <c r="F99" s="22"/>
      <c r="G99" s="20"/>
      <c r="H99" s="20">
        <f>IFERROR(IF(OR(COUNTIF(Feries,TPlanning[[#This Row],[Jour]])=1,WEEKDAY($E99,2)&gt;6),0,IF(ISTEXT(F99),0,(G99-F99))),"")</f>
        <v>0</v>
      </c>
      <c r="I99" s="20"/>
      <c r="J99" s="23">
        <f>IFERROR(IF(OR(COUNTIF(Feries,TPlanning[[#This Row],[Jour]])=1,WEEKDAY($E99,2)&gt;6),0,IF(ISTEXT(F99),0,(H99-TPlanning[[#This Row],[Pause]]))),"")</f>
        <v>0</v>
      </c>
      <c r="K99" s="46">
        <f t="shared" si="6"/>
        <v>0</v>
      </c>
      <c r="L99" s="63">
        <f>IFERROR(IF(WEEKDAY(TPlanning[[#This Row],[Jour]],2)=7,IF(TPlanning[[#This Row],[Nb heures]]&gt;$J$5,TPlanning[[#This Row],[Nb heures]]-$J$5,0),0),"")</f>
        <v>0</v>
      </c>
      <c r="Q99" s="100"/>
      <c r="R99" s="101"/>
      <c r="S99" s="101"/>
      <c r="T99" s="101"/>
      <c r="U99" s="101"/>
      <c r="V99" s="101"/>
      <c r="W99" s="101"/>
      <c r="X99" s="102"/>
    </row>
    <row r="100" spans="2:24" hidden="1" x14ac:dyDescent="0.3">
      <c r="B100" s="55" t="str">
        <f t="shared" si="5"/>
        <v>mars</v>
      </c>
      <c r="C100" s="56">
        <f t="shared" si="7"/>
        <v>13</v>
      </c>
      <c r="D100" s="49">
        <f t="shared" si="9"/>
        <v>43919</v>
      </c>
      <c r="E100" s="5">
        <f t="shared" si="8"/>
        <v>43919</v>
      </c>
      <c r="F100" s="22"/>
      <c r="G100" s="20"/>
      <c r="H100" s="20">
        <f>IFERROR(IF(OR(COUNTIF(Feries,TPlanning[[#This Row],[Jour]])=1,WEEKDAY($E100,2)&gt;6),0,IF(ISTEXT(F100),0,(G100-F100))),"")</f>
        <v>0</v>
      </c>
      <c r="I100" s="20"/>
      <c r="J100" s="23">
        <f>IFERROR(IF(OR(COUNTIF(Feries,TPlanning[[#This Row],[Jour]])=1,WEEKDAY($E100,2)&gt;6),0,IF(ISTEXT(F100),0,(H100-TPlanning[[#This Row],[Pause]]))),"")</f>
        <v>0</v>
      </c>
      <c r="K100" s="46">
        <f t="shared" ca="1" si="6"/>
        <v>0</v>
      </c>
      <c r="L100" s="63">
        <f ca="1">IFERROR(IF(WEEKDAY(TPlanning[[#This Row],[Jour]],2)=7,IF(TPlanning[[#This Row],[Nb heures]]&gt;$J$5,TPlanning[[#This Row],[Nb heures]]-$J$5,0),0),"")</f>
        <v>0</v>
      </c>
      <c r="Q100" s="100"/>
      <c r="R100" s="101"/>
      <c r="S100" s="101"/>
      <c r="T100" s="101"/>
      <c r="U100" s="101"/>
      <c r="V100" s="101"/>
      <c r="W100" s="101"/>
      <c r="X100" s="102"/>
    </row>
    <row r="101" spans="2:24" hidden="1" x14ac:dyDescent="0.3">
      <c r="B101" s="55" t="str">
        <f t="shared" si="5"/>
        <v>mars</v>
      </c>
      <c r="C101" s="56">
        <f t="shared" si="7"/>
        <v>14</v>
      </c>
      <c r="D101" s="49">
        <f t="shared" si="9"/>
        <v>43920</v>
      </c>
      <c r="E101" s="5">
        <f t="shared" si="8"/>
        <v>43920</v>
      </c>
      <c r="F101" s="22"/>
      <c r="G101" s="20"/>
      <c r="H101" s="20">
        <f>IFERROR(IF(OR(COUNTIF(Feries,TPlanning[[#This Row],[Jour]])=1,WEEKDAY($E101,2)&gt;6),0,IF(ISTEXT(F101),0,(G101-F101))),"")</f>
        <v>0</v>
      </c>
      <c r="I101" s="20"/>
      <c r="J101" s="23">
        <f>IFERROR(IF(OR(COUNTIF(Feries,TPlanning[[#This Row],[Jour]])=1,WEEKDAY($E101,2)&gt;6),0,IF(ISTEXT(F101),0,(H101-TPlanning[[#This Row],[Pause]]))),"")</f>
        <v>0</v>
      </c>
      <c r="K101" s="46">
        <f t="shared" si="6"/>
        <v>0</v>
      </c>
      <c r="L101" s="63">
        <f>IFERROR(IF(WEEKDAY(TPlanning[[#This Row],[Jour]],2)=7,IF(TPlanning[[#This Row],[Nb heures]]&gt;$J$5,TPlanning[[#This Row],[Nb heures]]-$J$5,0),0),"")</f>
        <v>0</v>
      </c>
      <c r="Q101" s="100"/>
      <c r="R101" s="101"/>
      <c r="S101" s="101"/>
      <c r="T101" s="101"/>
      <c r="U101" s="101"/>
      <c r="V101" s="101"/>
      <c r="W101" s="101"/>
      <c r="X101" s="102"/>
    </row>
    <row r="102" spans="2:24" hidden="1" x14ac:dyDescent="0.3">
      <c r="B102" s="55" t="str">
        <f t="shared" si="5"/>
        <v>mars</v>
      </c>
      <c r="C102" s="56">
        <f t="shared" si="7"/>
        <v>14</v>
      </c>
      <c r="D102" s="49">
        <f t="shared" si="9"/>
        <v>43921</v>
      </c>
      <c r="E102" s="5">
        <f t="shared" si="8"/>
        <v>43921</v>
      </c>
      <c r="F102" s="22"/>
      <c r="G102" s="20"/>
      <c r="H102" s="20">
        <f>IFERROR(IF(OR(COUNTIF(Feries,TPlanning[[#This Row],[Jour]])=1,WEEKDAY($E102,2)&gt;6),0,IF(ISTEXT(F102),0,(G102-F102))),"")</f>
        <v>0</v>
      </c>
      <c r="I102" s="20"/>
      <c r="J102" s="23">
        <f>IFERROR(IF(OR(COUNTIF(Feries,TPlanning[[#This Row],[Jour]])=1,WEEKDAY($E102,2)&gt;6),0,IF(ISTEXT(F102),0,(H102-TPlanning[[#This Row],[Pause]]))),"")</f>
        <v>0</v>
      </c>
      <c r="K102" s="46">
        <f t="shared" si="6"/>
        <v>0</v>
      </c>
      <c r="L102" s="63">
        <f>IFERROR(IF(WEEKDAY(TPlanning[[#This Row],[Jour]],2)=7,IF(TPlanning[[#This Row],[Nb heures]]&gt;$J$5,TPlanning[[#This Row],[Nb heures]]-$J$5,0),0),"")</f>
        <v>0</v>
      </c>
      <c r="Q102" s="100"/>
      <c r="R102" s="101"/>
      <c r="S102" s="101"/>
      <c r="T102" s="101"/>
      <c r="U102" s="101"/>
      <c r="V102" s="101"/>
      <c r="W102" s="101"/>
      <c r="X102" s="102"/>
    </row>
    <row r="103" spans="2:24" hidden="1" x14ac:dyDescent="0.3">
      <c r="B103" s="55" t="str">
        <f t="shared" si="5"/>
        <v>avril</v>
      </c>
      <c r="C103" s="56">
        <f t="shared" si="7"/>
        <v>14</v>
      </c>
      <c r="D103" s="49">
        <f t="shared" si="9"/>
        <v>43922</v>
      </c>
      <c r="E103" s="5">
        <f t="shared" si="8"/>
        <v>43922</v>
      </c>
      <c r="F103" s="22"/>
      <c r="G103" s="20"/>
      <c r="H103" s="20">
        <f>IFERROR(IF(OR(COUNTIF(Feries,TPlanning[[#This Row],[Jour]])=1,WEEKDAY($E103,2)&gt;6),0,IF(ISTEXT(F103),0,(G103-F103))),"")</f>
        <v>0</v>
      </c>
      <c r="I103" s="20"/>
      <c r="J103" s="23">
        <f>IFERROR(IF(OR(COUNTIF(Feries,TPlanning[[#This Row],[Jour]])=1,WEEKDAY($E103,2)&gt;6),0,IF(ISTEXT(F103),0,(H103-TPlanning[[#This Row],[Pause]]))),"")</f>
        <v>0</v>
      </c>
      <c r="K103" s="46">
        <f t="shared" si="6"/>
        <v>0</v>
      </c>
      <c r="L103" s="63">
        <f>IFERROR(IF(WEEKDAY(TPlanning[[#This Row],[Jour]],2)=7,IF(TPlanning[[#This Row],[Nb heures]]&gt;$J$5,TPlanning[[#This Row],[Nb heures]]-$J$5,0),0),"")</f>
        <v>0</v>
      </c>
      <c r="Q103" s="100"/>
      <c r="R103" s="101"/>
      <c r="S103" s="101"/>
      <c r="T103" s="101"/>
      <c r="U103" s="101"/>
      <c r="V103" s="101"/>
      <c r="W103" s="101"/>
      <c r="X103" s="102"/>
    </row>
    <row r="104" spans="2:24" hidden="1" x14ac:dyDescent="0.3">
      <c r="B104" s="55" t="str">
        <f t="shared" si="5"/>
        <v>avril</v>
      </c>
      <c r="C104" s="56">
        <f t="shared" si="7"/>
        <v>14</v>
      </c>
      <c r="D104" s="49">
        <f t="shared" si="9"/>
        <v>43923</v>
      </c>
      <c r="E104" s="5">
        <f t="shared" si="8"/>
        <v>43923</v>
      </c>
      <c r="F104" s="22"/>
      <c r="G104" s="20"/>
      <c r="H104" s="20">
        <f>IFERROR(IF(OR(COUNTIF(Feries,TPlanning[[#This Row],[Jour]])=1,WEEKDAY($E104,2)&gt;6),0,IF(ISTEXT(F104),0,(G104-F104))),"")</f>
        <v>0</v>
      </c>
      <c r="I104" s="20"/>
      <c r="J104" s="23">
        <f>IFERROR(IF(OR(COUNTIF(Feries,TPlanning[[#This Row],[Jour]])=1,WEEKDAY($E104,2)&gt;6),0,IF(ISTEXT(F104),0,(H104-TPlanning[[#This Row],[Pause]]))),"")</f>
        <v>0</v>
      </c>
      <c r="K104" s="46">
        <f t="shared" si="6"/>
        <v>0</v>
      </c>
      <c r="L104" s="63">
        <f>IFERROR(IF(WEEKDAY(TPlanning[[#This Row],[Jour]],2)=7,IF(TPlanning[[#This Row],[Nb heures]]&gt;$J$5,TPlanning[[#This Row],[Nb heures]]-$J$5,0),0),"")</f>
        <v>0</v>
      </c>
      <c r="Q104" s="100"/>
      <c r="R104" s="101"/>
      <c r="S104" s="101"/>
      <c r="T104" s="101"/>
      <c r="U104" s="101"/>
      <c r="V104" s="101"/>
      <c r="W104" s="101"/>
      <c r="X104" s="102"/>
    </row>
    <row r="105" spans="2:24" hidden="1" x14ac:dyDescent="0.3">
      <c r="B105" s="55" t="str">
        <f t="shared" si="5"/>
        <v>avril</v>
      </c>
      <c r="C105" s="56">
        <f t="shared" si="7"/>
        <v>14</v>
      </c>
      <c r="D105" s="49">
        <f t="shared" si="9"/>
        <v>43924</v>
      </c>
      <c r="E105" s="5">
        <f t="shared" si="8"/>
        <v>43924</v>
      </c>
      <c r="F105" s="22"/>
      <c r="G105" s="20"/>
      <c r="H105" s="20">
        <f>IFERROR(IF(OR(COUNTIF(Feries,TPlanning[[#This Row],[Jour]])=1,WEEKDAY($E105,2)&gt;6),0,IF(ISTEXT(F105),0,(G105-F105))),"")</f>
        <v>0</v>
      </c>
      <c r="I105" s="20"/>
      <c r="J105" s="23">
        <f>IFERROR(IF(OR(COUNTIF(Feries,TPlanning[[#This Row],[Jour]])=1,WEEKDAY($E105,2)&gt;6),0,IF(ISTEXT(F105),0,(H105-TPlanning[[#This Row],[Pause]]))),"")</f>
        <v>0</v>
      </c>
      <c r="K105" s="46">
        <f t="shared" si="6"/>
        <v>0</v>
      </c>
      <c r="L105" s="63">
        <f>IFERROR(IF(WEEKDAY(TPlanning[[#This Row],[Jour]],2)=7,IF(TPlanning[[#This Row],[Nb heures]]&gt;$J$5,TPlanning[[#This Row],[Nb heures]]-$J$5,0),0),"")</f>
        <v>0</v>
      </c>
      <c r="Q105" s="100"/>
      <c r="R105" s="101"/>
      <c r="S105" s="101"/>
      <c r="T105" s="101"/>
      <c r="U105" s="101"/>
      <c r="V105" s="101"/>
      <c r="W105" s="101"/>
      <c r="X105" s="102"/>
    </row>
    <row r="106" spans="2:24" hidden="1" x14ac:dyDescent="0.3">
      <c r="B106" s="55" t="str">
        <f t="shared" si="5"/>
        <v>avril</v>
      </c>
      <c r="C106" s="56">
        <f t="shared" si="7"/>
        <v>14</v>
      </c>
      <c r="D106" s="49">
        <f t="shared" si="9"/>
        <v>43925</v>
      </c>
      <c r="E106" s="5">
        <f t="shared" si="8"/>
        <v>43925</v>
      </c>
      <c r="F106" s="22"/>
      <c r="G106" s="20"/>
      <c r="H106" s="20">
        <f>IFERROR(IF(OR(COUNTIF(Feries,TPlanning[[#This Row],[Jour]])=1,WEEKDAY($E106,2)&gt;6),0,IF(ISTEXT(F106),0,(G106-F106))),"")</f>
        <v>0</v>
      </c>
      <c r="I106" s="20"/>
      <c r="J106" s="23">
        <f>IFERROR(IF(OR(COUNTIF(Feries,TPlanning[[#This Row],[Jour]])=1,WEEKDAY($E106,2)&gt;6),0,IF(ISTEXT(F106),0,(H106-TPlanning[[#This Row],[Pause]]))),"")</f>
        <v>0</v>
      </c>
      <c r="K106" s="46">
        <f t="shared" si="6"/>
        <v>0</v>
      </c>
      <c r="L106" s="63">
        <f>IFERROR(IF(WEEKDAY(TPlanning[[#This Row],[Jour]],2)=7,IF(TPlanning[[#This Row],[Nb heures]]&gt;$J$5,TPlanning[[#This Row],[Nb heures]]-$J$5,0),0),"")</f>
        <v>0</v>
      </c>
      <c r="Q106" s="100"/>
      <c r="R106" s="101"/>
      <c r="S106" s="101"/>
      <c r="T106" s="101"/>
      <c r="U106" s="101"/>
      <c r="V106" s="101"/>
      <c r="W106" s="101"/>
      <c r="X106" s="102"/>
    </row>
    <row r="107" spans="2:24" hidden="1" x14ac:dyDescent="0.3">
      <c r="B107" s="55" t="str">
        <f t="shared" si="5"/>
        <v>avril</v>
      </c>
      <c r="C107" s="56">
        <f t="shared" si="7"/>
        <v>14</v>
      </c>
      <c r="D107" s="49">
        <f t="shared" si="9"/>
        <v>43926</v>
      </c>
      <c r="E107" s="5">
        <f t="shared" si="8"/>
        <v>43926</v>
      </c>
      <c r="F107" s="22"/>
      <c r="G107" s="20"/>
      <c r="H107" s="20">
        <f>IFERROR(IF(OR(COUNTIF(Feries,TPlanning[[#This Row],[Jour]])=1,WEEKDAY($E107,2)&gt;6),0,IF(ISTEXT(F107),0,(G107-F107))),"")</f>
        <v>0</v>
      </c>
      <c r="I107" s="20"/>
      <c r="J107" s="23">
        <f>IFERROR(IF(OR(COUNTIF(Feries,TPlanning[[#This Row],[Jour]])=1,WEEKDAY($E107,2)&gt;6),0,IF(ISTEXT(F107),0,(H107-TPlanning[[#This Row],[Pause]]))),"")</f>
        <v>0</v>
      </c>
      <c r="K107" s="46">
        <f t="shared" ca="1" si="6"/>
        <v>0</v>
      </c>
      <c r="L107" s="63">
        <f ca="1">IFERROR(IF(WEEKDAY(TPlanning[[#This Row],[Jour]],2)=7,IF(TPlanning[[#This Row],[Nb heures]]&gt;$J$5,TPlanning[[#This Row],[Nb heures]]-$J$5,0),0),"")</f>
        <v>0</v>
      </c>
      <c r="Q107" s="100"/>
      <c r="R107" s="101"/>
      <c r="S107" s="101"/>
      <c r="T107" s="101"/>
      <c r="U107" s="101"/>
      <c r="V107" s="101"/>
      <c r="W107" s="101"/>
      <c r="X107" s="102"/>
    </row>
    <row r="108" spans="2:24" hidden="1" x14ac:dyDescent="0.3">
      <c r="B108" s="55" t="str">
        <f t="shared" si="5"/>
        <v>avril</v>
      </c>
      <c r="C108" s="56">
        <f t="shared" si="7"/>
        <v>15</v>
      </c>
      <c r="D108" s="49">
        <f t="shared" si="9"/>
        <v>43927</v>
      </c>
      <c r="E108" s="5">
        <f t="shared" si="8"/>
        <v>43927</v>
      </c>
      <c r="F108" s="22"/>
      <c r="G108" s="20"/>
      <c r="H108" s="20">
        <f>IFERROR(IF(OR(COUNTIF(Feries,TPlanning[[#This Row],[Jour]])=1,WEEKDAY($E108,2)&gt;6),0,IF(ISTEXT(F108),0,(G108-F108))),"")</f>
        <v>0</v>
      </c>
      <c r="I108" s="20"/>
      <c r="J108" s="23">
        <f>IFERROR(IF(OR(COUNTIF(Feries,TPlanning[[#This Row],[Jour]])=1,WEEKDAY($E108,2)&gt;6),0,IF(ISTEXT(F108),0,(H108-TPlanning[[#This Row],[Pause]]))),"")</f>
        <v>0</v>
      </c>
      <c r="K108" s="46">
        <f t="shared" si="6"/>
        <v>0</v>
      </c>
      <c r="L108" s="63">
        <f>IFERROR(IF(WEEKDAY(TPlanning[[#This Row],[Jour]],2)=7,IF(TPlanning[[#This Row],[Nb heures]]&gt;$J$5,TPlanning[[#This Row],[Nb heures]]-$J$5,0),0),"")</f>
        <v>0</v>
      </c>
      <c r="Q108" s="100"/>
      <c r="R108" s="101"/>
      <c r="S108" s="101"/>
      <c r="T108" s="101"/>
      <c r="U108" s="101"/>
      <c r="V108" s="101"/>
      <c r="W108" s="101"/>
      <c r="X108" s="102"/>
    </row>
    <row r="109" spans="2:24" hidden="1" x14ac:dyDescent="0.3">
      <c r="B109" s="55" t="str">
        <f t="shared" si="5"/>
        <v>avril</v>
      </c>
      <c r="C109" s="56">
        <f t="shared" si="7"/>
        <v>15</v>
      </c>
      <c r="D109" s="49">
        <f t="shared" si="9"/>
        <v>43928</v>
      </c>
      <c r="E109" s="5">
        <f t="shared" si="8"/>
        <v>43928</v>
      </c>
      <c r="F109" s="22"/>
      <c r="G109" s="20"/>
      <c r="H109" s="20">
        <f>IFERROR(IF(OR(COUNTIF(Feries,TPlanning[[#This Row],[Jour]])=1,WEEKDAY($E109,2)&gt;6),0,IF(ISTEXT(F109),0,(G109-F109))),"")</f>
        <v>0</v>
      </c>
      <c r="I109" s="20"/>
      <c r="J109" s="23">
        <f>IFERROR(IF(OR(COUNTIF(Feries,TPlanning[[#This Row],[Jour]])=1,WEEKDAY($E109,2)&gt;6),0,IF(ISTEXT(F109),0,(H109-TPlanning[[#This Row],[Pause]]))),"")</f>
        <v>0</v>
      </c>
      <c r="K109" s="46">
        <f t="shared" si="6"/>
        <v>0</v>
      </c>
      <c r="L109" s="63">
        <f>IFERROR(IF(WEEKDAY(TPlanning[[#This Row],[Jour]],2)=7,IF(TPlanning[[#This Row],[Nb heures]]&gt;$J$5,TPlanning[[#This Row],[Nb heures]]-$J$5,0),0),"")</f>
        <v>0</v>
      </c>
      <c r="Q109" s="100"/>
      <c r="R109" s="101"/>
      <c r="S109" s="101"/>
      <c r="T109" s="101"/>
      <c r="U109" s="101"/>
      <c r="V109" s="101"/>
      <c r="W109" s="101"/>
      <c r="X109" s="102"/>
    </row>
    <row r="110" spans="2:24" hidden="1" x14ac:dyDescent="0.3">
      <c r="B110" s="55" t="str">
        <f t="shared" si="5"/>
        <v>avril</v>
      </c>
      <c r="C110" s="56">
        <f t="shared" si="7"/>
        <v>15</v>
      </c>
      <c r="D110" s="49">
        <f t="shared" si="9"/>
        <v>43929</v>
      </c>
      <c r="E110" s="5">
        <f t="shared" si="8"/>
        <v>43929</v>
      </c>
      <c r="F110" s="22"/>
      <c r="G110" s="20"/>
      <c r="H110" s="20">
        <f>IFERROR(IF(OR(COUNTIF(Feries,TPlanning[[#This Row],[Jour]])=1,WEEKDAY($E110,2)&gt;6),0,IF(ISTEXT(F110),0,(G110-F110))),"")</f>
        <v>0</v>
      </c>
      <c r="I110" s="20"/>
      <c r="J110" s="23">
        <f>IFERROR(IF(OR(COUNTIF(Feries,TPlanning[[#This Row],[Jour]])=1,WEEKDAY($E110,2)&gt;6),0,IF(ISTEXT(F110),0,(H110-TPlanning[[#This Row],[Pause]]))),"")</f>
        <v>0</v>
      </c>
      <c r="K110" s="46">
        <f t="shared" si="6"/>
        <v>0</v>
      </c>
      <c r="L110" s="63">
        <f>IFERROR(IF(WEEKDAY(TPlanning[[#This Row],[Jour]],2)=7,IF(TPlanning[[#This Row],[Nb heures]]&gt;$J$5,TPlanning[[#This Row],[Nb heures]]-$J$5,0),0),"")</f>
        <v>0</v>
      </c>
      <c r="Q110" s="100"/>
      <c r="R110" s="101"/>
      <c r="S110" s="101"/>
      <c r="T110" s="101"/>
      <c r="U110" s="101"/>
      <c r="V110" s="101"/>
      <c r="W110" s="101"/>
      <c r="X110" s="102"/>
    </row>
    <row r="111" spans="2:24" hidden="1" x14ac:dyDescent="0.3">
      <c r="B111" s="55" t="str">
        <f t="shared" si="5"/>
        <v>avril</v>
      </c>
      <c r="C111" s="56">
        <f t="shared" si="7"/>
        <v>15</v>
      </c>
      <c r="D111" s="49">
        <f t="shared" si="9"/>
        <v>43930</v>
      </c>
      <c r="E111" s="5">
        <f t="shared" si="8"/>
        <v>43930</v>
      </c>
      <c r="F111" s="22"/>
      <c r="G111" s="20"/>
      <c r="H111" s="20">
        <f>IFERROR(IF(OR(COUNTIF(Feries,TPlanning[[#This Row],[Jour]])=1,WEEKDAY($E111,2)&gt;6),0,IF(ISTEXT(F111),0,(G111-F111))),"")</f>
        <v>0</v>
      </c>
      <c r="I111" s="20"/>
      <c r="J111" s="23">
        <f>IFERROR(IF(OR(COUNTIF(Feries,TPlanning[[#This Row],[Jour]])=1,WEEKDAY($E111,2)&gt;6),0,IF(ISTEXT(F111),0,(H111-TPlanning[[#This Row],[Pause]]))),"")</f>
        <v>0</v>
      </c>
      <c r="K111" s="46">
        <f t="shared" si="6"/>
        <v>0</v>
      </c>
      <c r="L111" s="63">
        <f>IFERROR(IF(WEEKDAY(TPlanning[[#This Row],[Jour]],2)=7,IF(TPlanning[[#This Row],[Nb heures]]&gt;$J$5,TPlanning[[#This Row],[Nb heures]]-$J$5,0),0),"")</f>
        <v>0</v>
      </c>
      <c r="Q111" s="100"/>
      <c r="R111" s="101"/>
      <c r="S111" s="101"/>
      <c r="T111" s="101"/>
      <c r="U111" s="101"/>
      <c r="V111" s="101"/>
      <c r="W111" s="101"/>
      <c r="X111" s="102"/>
    </row>
    <row r="112" spans="2:24" hidden="1" x14ac:dyDescent="0.3">
      <c r="B112" s="55" t="str">
        <f t="shared" si="5"/>
        <v>avril</v>
      </c>
      <c r="C112" s="56">
        <f t="shared" si="7"/>
        <v>15</v>
      </c>
      <c r="D112" s="49">
        <f t="shared" si="9"/>
        <v>43931</v>
      </c>
      <c r="E112" s="5">
        <f t="shared" si="8"/>
        <v>43931</v>
      </c>
      <c r="F112" s="22"/>
      <c r="G112" s="20"/>
      <c r="H112" s="20">
        <f>IFERROR(IF(OR(COUNTIF(Feries,TPlanning[[#This Row],[Jour]])=1,WEEKDAY($E112,2)&gt;6),0,IF(ISTEXT(F112),0,(G112-F112))),"")</f>
        <v>0</v>
      </c>
      <c r="I112" s="20"/>
      <c r="J112" s="23">
        <f>IFERROR(IF(OR(COUNTIF(Feries,TPlanning[[#This Row],[Jour]])=1,WEEKDAY($E112,2)&gt;6),0,IF(ISTEXT(F112),0,(H112-TPlanning[[#This Row],[Pause]]))),"")</f>
        <v>0</v>
      </c>
      <c r="K112" s="46">
        <f t="shared" si="6"/>
        <v>0</v>
      </c>
      <c r="L112" s="63">
        <f>IFERROR(IF(WEEKDAY(TPlanning[[#This Row],[Jour]],2)=7,IF(TPlanning[[#This Row],[Nb heures]]&gt;$J$5,TPlanning[[#This Row],[Nb heures]]-$J$5,0),0),"")</f>
        <v>0</v>
      </c>
      <c r="Q112" s="100"/>
      <c r="R112" s="101"/>
      <c r="S112" s="101"/>
      <c r="T112" s="101"/>
      <c r="U112" s="101"/>
      <c r="V112" s="101"/>
      <c r="W112" s="101"/>
      <c r="X112" s="102"/>
    </row>
    <row r="113" spans="2:24" hidden="1" x14ac:dyDescent="0.3">
      <c r="B113" s="55" t="str">
        <f t="shared" si="5"/>
        <v>avril</v>
      </c>
      <c r="C113" s="56">
        <f t="shared" si="7"/>
        <v>15</v>
      </c>
      <c r="D113" s="49">
        <f t="shared" si="9"/>
        <v>43932</v>
      </c>
      <c r="E113" s="5">
        <f t="shared" si="8"/>
        <v>43932</v>
      </c>
      <c r="F113" s="22"/>
      <c r="G113" s="20"/>
      <c r="H113" s="20">
        <f>IFERROR(IF(OR(COUNTIF(Feries,TPlanning[[#This Row],[Jour]])=1,WEEKDAY($E113,2)&gt;6),0,IF(ISTEXT(F113),0,(G113-F113))),"")</f>
        <v>0</v>
      </c>
      <c r="I113" s="20"/>
      <c r="J113" s="23">
        <f>IFERROR(IF(OR(COUNTIF(Feries,TPlanning[[#This Row],[Jour]])=1,WEEKDAY($E113,2)&gt;6),0,IF(ISTEXT(F113),0,(H113-TPlanning[[#This Row],[Pause]]))),"")</f>
        <v>0</v>
      </c>
      <c r="K113" s="46">
        <f t="shared" si="6"/>
        <v>0</v>
      </c>
      <c r="L113" s="63">
        <f>IFERROR(IF(WEEKDAY(TPlanning[[#This Row],[Jour]],2)=7,IF(TPlanning[[#This Row],[Nb heures]]&gt;$J$5,TPlanning[[#This Row],[Nb heures]]-$J$5,0),0),"")</f>
        <v>0</v>
      </c>
      <c r="Q113" s="100"/>
      <c r="R113" s="101"/>
      <c r="S113" s="101"/>
      <c r="T113" s="101"/>
      <c r="U113" s="101"/>
      <c r="V113" s="101"/>
      <c r="W113" s="101"/>
      <c r="X113" s="102"/>
    </row>
    <row r="114" spans="2:24" hidden="1" x14ac:dyDescent="0.3">
      <c r="B114" s="55" t="str">
        <f t="shared" si="5"/>
        <v>avril</v>
      </c>
      <c r="C114" s="56">
        <f t="shared" si="7"/>
        <v>15</v>
      </c>
      <c r="D114" s="49">
        <f t="shared" si="9"/>
        <v>43933</v>
      </c>
      <c r="E114" s="5">
        <f t="shared" si="8"/>
        <v>43933</v>
      </c>
      <c r="F114" s="22"/>
      <c r="G114" s="20"/>
      <c r="H114" s="20">
        <f>IFERROR(IF(OR(COUNTIF(Feries,TPlanning[[#This Row],[Jour]])=1,WEEKDAY($E114,2)&gt;6),0,IF(ISTEXT(F114),0,(G114-F114))),"")</f>
        <v>0</v>
      </c>
      <c r="I114" s="20"/>
      <c r="J114" s="23">
        <f>IFERROR(IF(OR(COUNTIF(Feries,TPlanning[[#This Row],[Jour]])=1,WEEKDAY($E114,2)&gt;6),0,IF(ISTEXT(F114),0,(H114-TPlanning[[#This Row],[Pause]]))),"")</f>
        <v>0</v>
      </c>
      <c r="K114" s="46">
        <f t="shared" ca="1" si="6"/>
        <v>0</v>
      </c>
      <c r="L114" s="63">
        <f ca="1">IFERROR(IF(WEEKDAY(TPlanning[[#This Row],[Jour]],2)=7,IF(TPlanning[[#This Row],[Nb heures]]&gt;$J$5,TPlanning[[#This Row],[Nb heures]]-$J$5,0),0),"")</f>
        <v>0</v>
      </c>
      <c r="Q114" s="100"/>
      <c r="R114" s="101"/>
      <c r="S114" s="101"/>
      <c r="T114" s="101"/>
      <c r="U114" s="101"/>
      <c r="V114" s="101"/>
      <c r="W114" s="101"/>
      <c r="X114" s="102"/>
    </row>
    <row r="115" spans="2:24" hidden="1" x14ac:dyDescent="0.3">
      <c r="B115" s="55" t="str">
        <f t="shared" si="5"/>
        <v>avril</v>
      </c>
      <c r="C115" s="56">
        <f t="shared" si="7"/>
        <v>16</v>
      </c>
      <c r="D115" s="49">
        <f t="shared" si="9"/>
        <v>43934</v>
      </c>
      <c r="E115" s="5">
        <f t="shared" si="8"/>
        <v>43934</v>
      </c>
      <c r="F115" s="22"/>
      <c r="G115" s="20"/>
      <c r="H115" s="20">
        <f>IFERROR(IF(OR(COUNTIF(Feries,TPlanning[[#This Row],[Jour]])=1,WEEKDAY($E115,2)&gt;6),0,IF(ISTEXT(F115),0,(G115-F115))),"")</f>
        <v>0</v>
      </c>
      <c r="I115" s="20"/>
      <c r="J115" s="23">
        <f>IFERROR(IF(OR(COUNTIF(Feries,TPlanning[[#This Row],[Jour]])=1,WEEKDAY($E115,2)&gt;6),0,IF(ISTEXT(F115),0,(H115-TPlanning[[#This Row],[Pause]]))),"")</f>
        <v>0</v>
      </c>
      <c r="K115" s="46">
        <f t="shared" si="6"/>
        <v>0</v>
      </c>
      <c r="L115" s="63">
        <f>IFERROR(IF(WEEKDAY(TPlanning[[#This Row],[Jour]],2)=7,IF(TPlanning[[#This Row],[Nb heures]]&gt;$J$5,TPlanning[[#This Row],[Nb heures]]-$J$5,0),0),"")</f>
        <v>0</v>
      </c>
      <c r="Q115" s="100"/>
      <c r="R115" s="101"/>
      <c r="S115" s="101"/>
      <c r="T115" s="101"/>
      <c r="U115" s="101"/>
      <c r="V115" s="101"/>
      <c r="W115" s="101"/>
      <c r="X115" s="102"/>
    </row>
    <row r="116" spans="2:24" hidden="1" x14ac:dyDescent="0.3">
      <c r="B116" s="55" t="str">
        <f t="shared" si="5"/>
        <v>avril</v>
      </c>
      <c r="C116" s="56">
        <f t="shared" si="7"/>
        <v>16</v>
      </c>
      <c r="D116" s="49">
        <f t="shared" si="9"/>
        <v>43935</v>
      </c>
      <c r="E116" s="5">
        <f t="shared" si="8"/>
        <v>43935</v>
      </c>
      <c r="F116" s="22"/>
      <c r="G116" s="20"/>
      <c r="H116" s="20">
        <f>IFERROR(IF(OR(COUNTIF(Feries,TPlanning[[#This Row],[Jour]])=1,WEEKDAY($E116,2)&gt;6),0,IF(ISTEXT(F116),0,(G116-F116))),"")</f>
        <v>0</v>
      </c>
      <c r="I116" s="20"/>
      <c r="J116" s="23">
        <f>IFERROR(IF(OR(COUNTIF(Feries,TPlanning[[#This Row],[Jour]])=1,WEEKDAY($E116,2)&gt;6),0,IF(ISTEXT(F116),0,(H116-TPlanning[[#This Row],[Pause]]))),"")</f>
        <v>0</v>
      </c>
      <c r="K116" s="46">
        <f t="shared" si="6"/>
        <v>0</v>
      </c>
      <c r="L116" s="63">
        <f>IFERROR(IF(WEEKDAY(TPlanning[[#This Row],[Jour]],2)=7,IF(TPlanning[[#This Row],[Nb heures]]&gt;$J$5,TPlanning[[#This Row],[Nb heures]]-$J$5,0),0),"")</f>
        <v>0</v>
      </c>
      <c r="Q116" s="100"/>
      <c r="R116" s="101"/>
      <c r="S116" s="101"/>
      <c r="T116" s="101"/>
      <c r="U116" s="101"/>
      <c r="V116" s="101"/>
      <c r="W116" s="101"/>
      <c r="X116" s="102"/>
    </row>
    <row r="117" spans="2:24" hidden="1" x14ac:dyDescent="0.3">
      <c r="B117" s="55" t="str">
        <f t="shared" si="5"/>
        <v>avril</v>
      </c>
      <c r="C117" s="56">
        <f t="shared" si="7"/>
        <v>16</v>
      </c>
      <c r="D117" s="49">
        <f t="shared" si="9"/>
        <v>43936</v>
      </c>
      <c r="E117" s="5">
        <f t="shared" si="8"/>
        <v>43936</v>
      </c>
      <c r="F117" s="22"/>
      <c r="G117" s="20"/>
      <c r="H117" s="20">
        <f>IFERROR(IF(OR(COUNTIF(Feries,TPlanning[[#This Row],[Jour]])=1,WEEKDAY($E117,2)&gt;6),0,IF(ISTEXT(F117),0,(G117-F117))),"")</f>
        <v>0</v>
      </c>
      <c r="I117" s="20"/>
      <c r="J117" s="23">
        <f>IFERROR(IF(OR(COUNTIF(Feries,TPlanning[[#This Row],[Jour]])=1,WEEKDAY($E117,2)&gt;6),0,IF(ISTEXT(F117),0,(H117-TPlanning[[#This Row],[Pause]]))),"")</f>
        <v>0</v>
      </c>
      <c r="K117" s="46">
        <f t="shared" si="6"/>
        <v>0</v>
      </c>
      <c r="L117" s="63">
        <f>IFERROR(IF(WEEKDAY(TPlanning[[#This Row],[Jour]],2)=7,IF(TPlanning[[#This Row],[Nb heures]]&gt;$J$5,TPlanning[[#This Row],[Nb heures]]-$J$5,0),0),"")</f>
        <v>0</v>
      </c>
      <c r="Q117" s="100"/>
      <c r="R117" s="101"/>
      <c r="S117" s="101"/>
      <c r="T117" s="101"/>
      <c r="U117" s="101"/>
      <c r="V117" s="101"/>
      <c r="W117" s="101"/>
      <c r="X117" s="102"/>
    </row>
    <row r="118" spans="2:24" hidden="1" x14ac:dyDescent="0.3">
      <c r="B118" s="55" t="str">
        <f t="shared" si="5"/>
        <v>avril</v>
      </c>
      <c r="C118" s="56">
        <f t="shared" si="7"/>
        <v>16</v>
      </c>
      <c r="D118" s="49">
        <f t="shared" si="9"/>
        <v>43937</v>
      </c>
      <c r="E118" s="5">
        <f t="shared" si="8"/>
        <v>43937</v>
      </c>
      <c r="F118" s="22"/>
      <c r="G118" s="20"/>
      <c r="H118" s="20">
        <f>IFERROR(IF(OR(COUNTIF(Feries,TPlanning[[#This Row],[Jour]])=1,WEEKDAY($E118,2)&gt;6),0,IF(ISTEXT(F118),0,(G118-F118))),"")</f>
        <v>0</v>
      </c>
      <c r="I118" s="20"/>
      <c r="J118" s="23">
        <f>IFERROR(IF(OR(COUNTIF(Feries,TPlanning[[#This Row],[Jour]])=1,WEEKDAY($E118,2)&gt;6),0,IF(ISTEXT(F118),0,(H118-TPlanning[[#This Row],[Pause]]))),"")</f>
        <v>0</v>
      </c>
      <c r="K118" s="46">
        <f t="shared" si="6"/>
        <v>0</v>
      </c>
      <c r="L118" s="63">
        <f>IFERROR(IF(WEEKDAY(TPlanning[[#This Row],[Jour]],2)=7,IF(TPlanning[[#This Row],[Nb heures]]&gt;$J$5,TPlanning[[#This Row],[Nb heures]]-$J$5,0),0),"")</f>
        <v>0</v>
      </c>
      <c r="Q118" s="100"/>
      <c r="R118" s="101"/>
      <c r="S118" s="101"/>
      <c r="T118" s="101"/>
      <c r="U118" s="101"/>
      <c r="V118" s="101"/>
      <c r="W118" s="101"/>
      <c r="X118" s="102"/>
    </row>
    <row r="119" spans="2:24" hidden="1" x14ac:dyDescent="0.3">
      <c r="B119" s="55" t="str">
        <f t="shared" si="5"/>
        <v>avril</v>
      </c>
      <c r="C119" s="56">
        <f t="shared" si="7"/>
        <v>16</v>
      </c>
      <c r="D119" s="49">
        <f t="shared" si="9"/>
        <v>43938</v>
      </c>
      <c r="E119" s="5">
        <f t="shared" si="8"/>
        <v>43938</v>
      </c>
      <c r="F119" s="22"/>
      <c r="G119" s="20"/>
      <c r="H119" s="20">
        <f>IFERROR(IF(OR(COUNTIF(Feries,TPlanning[[#This Row],[Jour]])=1,WEEKDAY($E119,2)&gt;6),0,IF(ISTEXT(F119),0,(G119-F119))),"")</f>
        <v>0</v>
      </c>
      <c r="I119" s="20"/>
      <c r="J119" s="23">
        <f>IFERROR(IF(OR(COUNTIF(Feries,TPlanning[[#This Row],[Jour]])=1,WEEKDAY($E119,2)&gt;6),0,IF(ISTEXT(F119),0,(H119-TPlanning[[#This Row],[Pause]]))),"")</f>
        <v>0</v>
      </c>
      <c r="K119" s="46">
        <f t="shared" si="6"/>
        <v>0</v>
      </c>
      <c r="L119" s="63">
        <f>IFERROR(IF(WEEKDAY(TPlanning[[#This Row],[Jour]],2)=7,IF(TPlanning[[#This Row],[Nb heures]]&gt;$J$5,TPlanning[[#This Row],[Nb heures]]-$J$5,0),0),"")</f>
        <v>0</v>
      </c>
      <c r="Q119" s="100"/>
      <c r="R119" s="101"/>
      <c r="S119" s="101"/>
      <c r="T119" s="101"/>
      <c r="U119" s="101"/>
      <c r="V119" s="101"/>
      <c r="W119" s="101"/>
      <c r="X119" s="102"/>
    </row>
    <row r="120" spans="2:24" hidden="1" x14ac:dyDescent="0.3">
      <c r="B120" s="55" t="str">
        <f t="shared" si="5"/>
        <v>avril</v>
      </c>
      <c r="C120" s="56">
        <f t="shared" si="7"/>
        <v>16</v>
      </c>
      <c r="D120" s="49">
        <f t="shared" si="9"/>
        <v>43939</v>
      </c>
      <c r="E120" s="5">
        <f t="shared" si="8"/>
        <v>43939</v>
      </c>
      <c r="F120" s="22"/>
      <c r="G120" s="20"/>
      <c r="H120" s="20">
        <f>IFERROR(IF(OR(COUNTIF(Feries,TPlanning[[#This Row],[Jour]])=1,WEEKDAY($E120,2)&gt;6),0,IF(ISTEXT(F120),0,(G120-F120))),"")</f>
        <v>0</v>
      </c>
      <c r="I120" s="20"/>
      <c r="J120" s="23">
        <f>IFERROR(IF(OR(COUNTIF(Feries,TPlanning[[#This Row],[Jour]])=1,WEEKDAY($E120,2)&gt;6),0,IF(ISTEXT(F120),0,(H120-TPlanning[[#This Row],[Pause]]))),"")</f>
        <v>0</v>
      </c>
      <c r="K120" s="46">
        <f t="shared" si="6"/>
        <v>0</v>
      </c>
      <c r="L120" s="63">
        <f>IFERROR(IF(WEEKDAY(TPlanning[[#This Row],[Jour]],2)=7,IF(TPlanning[[#This Row],[Nb heures]]&gt;$J$5,TPlanning[[#This Row],[Nb heures]]-$J$5,0),0),"")</f>
        <v>0</v>
      </c>
      <c r="Q120" s="100"/>
      <c r="R120" s="101"/>
      <c r="S120" s="101"/>
      <c r="T120" s="101"/>
      <c r="U120" s="101"/>
      <c r="V120" s="101"/>
      <c r="W120" s="101"/>
      <c r="X120" s="102"/>
    </row>
    <row r="121" spans="2:24" hidden="1" x14ac:dyDescent="0.3">
      <c r="B121" s="55" t="str">
        <f t="shared" si="5"/>
        <v>avril</v>
      </c>
      <c r="C121" s="56">
        <f t="shared" si="7"/>
        <v>16</v>
      </c>
      <c r="D121" s="49">
        <f t="shared" si="9"/>
        <v>43940</v>
      </c>
      <c r="E121" s="5">
        <f t="shared" si="8"/>
        <v>43940</v>
      </c>
      <c r="F121" s="22"/>
      <c r="G121" s="20"/>
      <c r="H121" s="20">
        <f>IFERROR(IF(OR(COUNTIF(Feries,TPlanning[[#This Row],[Jour]])=1,WEEKDAY($E121,2)&gt;6),0,IF(ISTEXT(F121),0,(G121-F121))),"")</f>
        <v>0</v>
      </c>
      <c r="I121" s="20"/>
      <c r="J121" s="23">
        <f>IFERROR(IF(OR(COUNTIF(Feries,TPlanning[[#This Row],[Jour]])=1,WEEKDAY($E121,2)&gt;6),0,IF(ISTEXT(F121),0,(H121-TPlanning[[#This Row],[Pause]]))),"")</f>
        <v>0</v>
      </c>
      <c r="K121" s="46">
        <f t="shared" ca="1" si="6"/>
        <v>0</v>
      </c>
      <c r="L121" s="63">
        <f ca="1">IFERROR(IF(WEEKDAY(TPlanning[[#This Row],[Jour]],2)=7,IF(TPlanning[[#This Row],[Nb heures]]&gt;$J$5,TPlanning[[#This Row],[Nb heures]]-$J$5,0),0),"")</f>
        <v>0</v>
      </c>
      <c r="Q121" s="100"/>
      <c r="R121" s="101"/>
      <c r="S121" s="101"/>
      <c r="T121" s="101"/>
      <c r="U121" s="101"/>
      <c r="V121" s="101"/>
      <c r="W121" s="101"/>
      <c r="X121" s="102"/>
    </row>
    <row r="122" spans="2:24" hidden="1" x14ac:dyDescent="0.3">
      <c r="B122" s="55" t="str">
        <f t="shared" si="5"/>
        <v>avril</v>
      </c>
      <c r="C122" s="56">
        <f t="shared" si="7"/>
        <v>17</v>
      </c>
      <c r="D122" s="49">
        <f t="shared" si="9"/>
        <v>43941</v>
      </c>
      <c r="E122" s="5">
        <f t="shared" si="8"/>
        <v>43941</v>
      </c>
      <c r="F122" s="22"/>
      <c r="G122" s="20"/>
      <c r="H122" s="20">
        <f>IFERROR(IF(OR(COUNTIF(Feries,TPlanning[[#This Row],[Jour]])=1,WEEKDAY($E122,2)&gt;6),0,IF(ISTEXT(F122),0,(G122-F122))),"")</f>
        <v>0</v>
      </c>
      <c r="I122" s="20"/>
      <c r="J122" s="23">
        <f>IFERROR(IF(OR(COUNTIF(Feries,TPlanning[[#This Row],[Jour]])=1,WEEKDAY($E122,2)&gt;6),0,IF(ISTEXT(F122),0,(H122-TPlanning[[#This Row],[Pause]]))),"")</f>
        <v>0</v>
      </c>
      <c r="K122" s="46">
        <f t="shared" si="6"/>
        <v>0</v>
      </c>
      <c r="L122" s="63">
        <f>IFERROR(IF(WEEKDAY(TPlanning[[#This Row],[Jour]],2)=7,IF(TPlanning[[#This Row],[Nb heures]]&gt;$J$5,TPlanning[[#This Row],[Nb heures]]-$J$5,0),0),"")</f>
        <v>0</v>
      </c>
      <c r="Q122" s="100"/>
      <c r="R122" s="101"/>
      <c r="S122" s="101"/>
      <c r="T122" s="101"/>
      <c r="U122" s="101"/>
      <c r="V122" s="101"/>
      <c r="W122" s="101"/>
      <c r="X122" s="102"/>
    </row>
    <row r="123" spans="2:24" hidden="1" x14ac:dyDescent="0.3">
      <c r="B123" s="55" t="str">
        <f t="shared" si="5"/>
        <v>avril</v>
      </c>
      <c r="C123" s="56">
        <f t="shared" si="7"/>
        <v>17</v>
      </c>
      <c r="D123" s="49">
        <f t="shared" si="9"/>
        <v>43942</v>
      </c>
      <c r="E123" s="5">
        <f t="shared" si="8"/>
        <v>43942</v>
      </c>
      <c r="F123" s="22"/>
      <c r="G123" s="20"/>
      <c r="H123" s="20">
        <f>IFERROR(IF(OR(COUNTIF(Feries,TPlanning[[#This Row],[Jour]])=1,WEEKDAY($E123,2)&gt;6),0,IF(ISTEXT(F123),0,(G123-F123))),"")</f>
        <v>0</v>
      </c>
      <c r="I123" s="20"/>
      <c r="J123" s="23">
        <f>IFERROR(IF(OR(COUNTIF(Feries,TPlanning[[#This Row],[Jour]])=1,WEEKDAY($E123,2)&gt;6),0,IF(ISTEXT(F123),0,(H123-TPlanning[[#This Row],[Pause]]))),"")</f>
        <v>0</v>
      </c>
      <c r="K123" s="46">
        <f t="shared" si="6"/>
        <v>0</v>
      </c>
      <c r="L123" s="63">
        <f>IFERROR(IF(WEEKDAY(TPlanning[[#This Row],[Jour]],2)=7,IF(TPlanning[[#This Row],[Nb heures]]&gt;$J$5,TPlanning[[#This Row],[Nb heures]]-$J$5,0),0),"")</f>
        <v>0</v>
      </c>
      <c r="Q123" s="100"/>
      <c r="R123" s="101"/>
      <c r="S123" s="101"/>
      <c r="T123" s="101"/>
      <c r="U123" s="101"/>
      <c r="V123" s="101"/>
      <c r="W123" s="101"/>
      <c r="X123" s="102"/>
    </row>
    <row r="124" spans="2:24" hidden="1" x14ac:dyDescent="0.3">
      <c r="B124" s="55" t="str">
        <f t="shared" si="5"/>
        <v>avril</v>
      </c>
      <c r="C124" s="56">
        <f t="shared" si="7"/>
        <v>17</v>
      </c>
      <c r="D124" s="49">
        <f t="shared" si="9"/>
        <v>43943</v>
      </c>
      <c r="E124" s="5">
        <f t="shared" si="8"/>
        <v>43943</v>
      </c>
      <c r="F124" s="22"/>
      <c r="G124" s="20"/>
      <c r="H124" s="20">
        <f>IFERROR(IF(OR(COUNTIF(Feries,TPlanning[[#This Row],[Jour]])=1,WEEKDAY($E124,2)&gt;6),0,IF(ISTEXT(F124),0,(G124-F124))),"")</f>
        <v>0</v>
      </c>
      <c r="I124" s="20"/>
      <c r="J124" s="23">
        <f>IFERROR(IF(OR(COUNTIF(Feries,TPlanning[[#This Row],[Jour]])=1,WEEKDAY($E124,2)&gt;6),0,IF(ISTEXT(F124),0,(H124-TPlanning[[#This Row],[Pause]]))),"")</f>
        <v>0</v>
      </c>
      <c r="K124" s="46">
        <f t="shared" si="6"/>
        <v>0</v>
      </c>
      <c r="L124" s="63">
        <f>IFERROR(IF(WEEKDAY(TPlanning[[#This Row],[Jour]],2)=7,IF(TPlanning[[#This Row],[Nb heures]]&gt;$J$5,TPlanning[[#This Row],[Nb heures]]-$J$5,0),0),"")</f>
        <v>0</v>
      </c>
      <c r="Q124" s="100"/>
      <c r="R124" s="101"/>
      <c r="S124" s="101"/>
      <c r="T124" s="101"/>
      <c r="U124" s="101"/>
      <c r="V124" s="101"/>
      <c r="W124" s="101"/>
      <c r="X124" s="102"/>
    </row>
    <row r="125" spans="2:24" hidden="1" x14ac:dyDescent="0.3">
      <c r="B125" s="55" t="str">
        <f t="shared" si="5"/>
        <v>avril</v>
      </c>
      <c r="C125" s="56">
        <f t="shared" si="7"/>
        <v>17</v>
      </c>
      <c r="D125" s="49">
        <f t="shared" si="9"/>
        <v>43944</v>
      </c>
      <c r="E125" s="5">
        <f t="shared" si="8"/>
        <v>43944</v>
      </c>
      <c r="F125" s="22"/>
      <c r="G125" s="20"/>
      <c r="H125" s="20">
        <f>IFERROR(IF(OR(COUNTIF(Feries,TPlanning[[#This Row],[Jour]])=1,WEEKDAY($E125,2)&gt;6),0,IF(ISTEXT(F125),0,(G125-F125))),"")</f>
        <v>0</v>
      </c>
      <c r="I125" s="20"/>
      <c r="J125" s="23">
        <f>IFERROR(IF(OR(COUNTIF(Feries,TPlanning[[#This Row],[Jour]])=1,WEEKDAY($E125,2)&gt;6),0,IF(ISTEXT(F125),0,(H125-TPlanning[[#This Row],[Pause]]))),"")</f>
        <v>0</v>
      </c>
      <c r="K125" s="46">
        <f t="shared" si="6"/>
        <v>0</v>
      </c>
      <c r="L125" s="63">
        <f>IFERROR(IF(WEEKDAY(TPlanning[[#This Row],[Jour]],2)=7,IF(TPlanning[[#This Row],[Nb heures]]&gt;$J$5,TPlanning[[#This Row],[Nb heures]]-$J$5,0),0),"")</f>
        <v>0</v>
      </c>
      <c r="Q125" s="100"/>
      <c r="R125" s="101"/>
      <c r="S125" s="101"/>
      <c r="T125" s="101"/>
      <c r="U125" s="101"/>
      <c r="V125" s="101"/>
      <c r="W125" s="101"/>
      <c r="X125" s="102"/>
    </row>
    <row r="126" spans="2:24" hidden="1" x14ac:dyDescent="0.3">
      <c r="B126" s="55" t="str">
        <f t="shared" si="5"/>
        <v>avril</v>
      </c>
      <c r="C126" s="56">
        <f t="shared" si="7"/>
        <v>17</v>
      </c>
      <c r="D126" s="49">
        <f t="shared" si="9"/>
        <v>43945</v>
      </c>
      <c r="E126" s="5">
        <f t="shared" si="8"/>
        <v>43945</v>
      </c>
      <c r="F126" s="22"/>
      <c r="G126" s="20"/>
      <c r="H126" s="20">
        <f>IFERROR(IF(OR(COUNTIF(Feries,TPlanning[[#This Row],[Jour]])=1,WEEKDAY($E126,2)&gt;6),0,IF(ISTEXT(F126),0,(G126-F126))),"")</f>
        <v>0</v>
      </c>
      <c r="I126" s="20"/>
      <c r="J126" s="23">
        <f>IFERROR(IF(OR(COUNTIF(Feries,TPlanning[[#This Row],[Jour]])=1,WEEKDAY($E126,2)&gt;6),0,IF(ISTEXT(F126),0,(H126-TPlanning[[#This Row],[Pause]]))),"")</f>
        <v>0</v>
      </c>
      <c r="K126" s="46">
        <f t="shared" si="6"/>
        <v>0</v>
      </c>
      <c r="L126" s="63">
        <f>IFERROR(IF(WEEKDAY(TPlanning[[#This Row],[Jour]],2)=7,IF(TPlanning[[#This Row],[Nb heures]]&gt;$J$5,TPlanning[[#This Row],[Nb heures]]-$J$5,0),0),"")</f>
        <v>0</v>
      </c>
      <c r="Q126" s="100"/>
      <c r="R126" s="101"/>
      <c r="S126" s="101"/>
      <c r="T126" s="101"/>
      <c r="U126" s="101"/>
      <c r="V126" s="101"/>
      <c r="W126" s="101"/>
      <c r="X126" s="102"/>
    </row>
    <row r="127" spans="2:24" hidden="1" x14ac:dyDescent="0.3">
      <c r="B127" s="55" t="str">
        <f t="shared" si="5"/>
        <v>avril</v>
      </c>
      <c r="C127" s="56">
        <f t="shared" si="7"/>
        <v>17</v>
      </c>
      <c r="D127" s="49">
        <f t="shared" si="9"/>
        <v>43946</v>
      </c>
      <c r="E127" s="5">
        <f t="shared" si="8"/>
        <v>43946</v>
      </c>
      <c r="F127" s="22"/>
      <c r="G127" s="20"/>
      <c r="H127" s="20">
        <f>IFERROR(IF(OR(COUNTIF(Feries,TPlanning[[#This Row],[Jour]])=1,WEEKDAY($E127,2)&gt;6),0,IF(ISTEXT(F127),0,(G127-F127))),"")</f>
        <v>0</v>
      </c>
      <c r="I127" s="20"/>
      <c r="J127" s="23">
        <f>IFERROR(IF(OR(COUNTIF(Feries,TPlanning[[#This Row],[Jour]])=1,WEEKDAY($E127,2)&gt;6),0,IF(ISTEXT(F127),0,(H127-TPlanning[[#This Row],[Pause]]))),"")</f>
        <v>0</v>
      </c>
      <c r="K127" s="46">
        <f t="shared" si="6"/>
        <v>0</v>
      </c>
      <c r="L127" s="63">
        <f>IFERROR(IF(WEEKDAY(TPlanning[[#This Row],[Jour]],2)=7,IF(TPlanning[[#This Row],[Nb heures]]&gt;$J$5,TPlanning[[#This Row],[Nb heures]]-$J$5,0),0),"")</f>
        <v>0</v>
      </c>
      <c r="Q127" s="100"/>
      <c r="R127" s="101"/>
      <c r="S127" s="101"/>
      <c r="T127" s="101"/>
      <c r="U127" s="101"/>
      <c r="V127" s="101"/>
      <c r="W127" s="101"/>
      <c r="X127" s="102"/>
    </row>
    <row r="128" spans="2:24" hidden="1" x14ac:dyDescent="0.3">
      <c r="B128" s="55" t="str">
        <f t="shared" si="5"/>
        <v>avril</v>
      </c>
      <c r="C128" s="56">
        <f t="shared" si="7"/>
        <v>17</v>
      </c>
      <c r="D128" s="49">
        <f t="shared" si="9"/>
        <v>43947</v>
      </c>
      <c r="E128" s="5">
        <f t="shared" si="8"/>
        <v>43947</v>
      </c>
      <c r="F128" s="22"/>
      <c r="G128" s="20"/>
      <c r="H128" s="20">
        <f>IFERROR(IF(OR(COUNTIF(Feries,TPlanning[[#This Row],[Jour]])=1,WEEKDAY($E128,2)&gt;6),0,IF(ISTEXT(F128),0,(G128-F128))),"")</f>
        <v>0</v>
      </c>
      <c r="I128" s="20"/>
      <c r="J128" s="23">
        <f>IFERROR(IF(OR(COUNTIF(Feries,TPlanning[[#This Row],[Jour]])=1,WEEKDAY($E128,2)&gt;6),0,IF(ISTEXT(F128),0,(H128-TPlanning[[#This Row],[Pause]]))),"")</f>
        <v>0</v>
      </c>
      <c r="K128" s="46">
        <f t="shared" ca="1" si="6"/>
        <v>0</v>
      </c>
      <c r="L128" s="63">
        <f ca="1">IFERROR(IF(WEEKDAY(TPlanning[[#This Row],[Jour]],2)=7,IF(TPlanning[[#This Row],[Nb heures]]&gt;$J$5,TPlanning[[#This Row],[Nb heures]]-$J$5,0),0),"")</f>
        <v>0</v>
      </c>
      <c r="Q128" s="100"/>
      <c r="R128" s="101"/>
      <c r="S128" s="101"/>
      <c r="T128" s="101"/>
      <c r="U128" s="101"/>
      <c r="V128" s="101"/>
      <c r="W128" s="101"/>
      <c r="X128" s="102"/>
    </row>
    <row r="129" spans="2:24" hidden="1" x14ac:dyDescent="0.3">
      <c r="B129" s="55" t="str">
        <f t="shared" si="5"/>
        <v>avril</v>
      </c>
      <c r="C129" s="56">
        <f t="shared" si="7"/>
        <v>18</v>
      </c>
      <c r="D129" s="49">
        <f t="shared" si="9"/>
        <v>43948</v>
      </c>
      <c r="E129" s="5">
        <f t="shared" si="8"/>
        <v>43948</v>
      </c>
      <c r="F129" s="22"/>
      <c r="G129" s="20"/>
      <c r="H129" s="20">
        <f>IFERROR(IF(OR(COUNTIF(Feries,TPlanning[[#This Row],[Jour]])=1,WEEKDAY($E129,2)&gt;6),0,IF(ISTEXT(F129),0,(G129-F129))),"")</f>
        <v>0</v>
      </c>
      <c r="I129" s="20"/>
      <c r="J129" s="23">
        <f>IFERROR(IF(OR(COUNTIF(Feries,TPlanning[[#This Row],[Jour]])=1,WEEKDAY($E129,2)&gt;6),0,IF(ISTEXT(F129),0,(H129-TPlanning[[#This Row],[Pause]]))),"")</f>
        <v>0</v>
      </c>
      <c r="K129" s="46">
        <f t="shared" si="6"/>
        <v>0</v>
      </c>
      <c r="L129" s="63">
        <f>IFERROR(IF(WEEKDAY(TPlanning[[#This Row],[Jour]],2)=7,IF(TPlanning[[#This Row],[Nb heures]]&gt;$J$5,TPlanning[[#This Row],[Nb heures]]-$J$5,0),0),"")</f>
        <v>0</v>
      </c>
      <c r="Q129" s="100"/>
      <c r="R129" s="101"/>
      <c r="S129" s="101"/>
      <c r="T129" s="101"/>
      <c r="U129" s="101"/>
      <c r="V129" s="101"/>
      <c r="W129" s="101"/>
      <c r="X129" s="102"/>
    </row>
    <row r="130" spans="2:24" hidden="1" x14ac:dyDescent="0.3">
      <c r="B130" s="55" t="str">
        <f t="shared" si="5"/>
        <v>avril</v>
      </c>
      <c r="C130" s="56">
        <f t="shared" si="7"/>
        <v>18</v>
      </c>
      <c r="D130" s="49">
        <f t="shared" si="9"/>
        <v>43949</v>
      </c>
      <c r="E130" s="5">
        <f t="shared" si="8"/>
        <v>43949</v>
      </c>
      <c r="F130" s="22"/>
      <c r="G130" s="20"/>
      <c r="H130" s="20">
        <f>IFERROR(IF(OR(COUNTIF(Feries,TPlanning[[#This Row],[Jour]])=1,WEEKDAY($E130,2)&gt;6),0,IF(ISTEXT(F130),0,(G130-F130))),"")</f>
        <v>0</v>
      </c>
      <c r="I130" s="20"/>
      <c r="J130" s="23">
        <f>IFERROR(IF(OR(COUNTIF(Feries,TPlanning[[#This Row],[Jour]])=1,WEEKDAY($E130,2)&gt;6),0,IF(ISTEXT(F130),0,(H130-TPlanning[[#This Row],[Pause]]))),"")</f>
        <v>0</v>
      </c>
      <c r="K130" s="46">
        <f t="shared" si="6"/>
        <v>0</v>
      </c>
      <c r="L130" s="63">
        <f>IFERROR(IF(WEEKDAY(TPlanning[[#This Row],[Jour]],2)=7,IF(TPlanning[[#This Row],[Nb heures]]&gt;$J$5,TPlanning[[#This Row],[Nb heures]]-$J$5,0),0),"")</f>
        <v>0</v>
      </c>
      <c r="Q130" s="100"/>
      <c r="R130" s="101"/>
      <c r="S130" s="101"/>
      <c r="T130" s="101"/>
      <c r="U130" s="101"/>
      <c r="V130" s="101"/>
      <c r="W130" s="101"/>
      <c r="X130" s="102"/>
    </row>
    <row r="131" spans="2:24" hidden="1" x14ac:dyDescent="0.3">
      <c r="B131" s="55" t="str">
        <f t="shared" si="5"/>
        <v>avril</v>
      </c>
      <c r="C131" s="56">
        <f t="shared" si="7"/>
        <v>18</v>
      </c>
      <c r="D131" s="49">
        <f t="shared" si="9"/>
        <v>43950</v>
      </c>
      <c r="E131" s="5">
        <f t="shared" si="8"/>
        <v>43950</v>
      </c>
      <c r="F131" s="22"/>
      <c r="G131" s="20"/>
      <c r="H131" s="20">
        <f>IFERROR(IF(OR(COUNTIF(Feries,TPlanning[[#This Row],[Jour]])=1,WEEKDAY($E131,2)&gt;6),0,IF(ISTEXT(F131),0,(G131-F131))),"")</f>
        <v>0</v>
      </c>
      <c r="I131" s="20"/>
      <c r="J131" s="23">
        <f>IFERROR(IF(OR(COUNTIF(Feries,TPlanning[[#This Row],[Jour]])=1,WEEKDAY($E131,2)&gt;6),0,IF(ISTEXT(F131),0,(H131-TPlanning[[#This Row],[Pause]]))),"")</f>
        <v>0</v>
      </c>
      <c r="K131" s="46">
        <f t="shared" si="6"/>
        <v>0</v>
      </c>
      <c r="L131" s="63">
        <f>IFERROR(IF(WEEKDAY(TPlanning[[#This Row],[Jour]],2)=7,IF(TPlanning[[#This Row],[Nb heures]]&gt;$J$5,TPlanning[[#This Row],[Nb heures]]-$J$5,0),0),"")</f>
        <v>0</v>
      </c>
      <c r="Q131" s="100"/>
      <c r="R131" s="101"/>
      <c r="S131" s="101"/>
      <c r="T131" s="101"/>
      <c r="U131" s="101"/>
      <c r="V131" s="101"/>
      <c r="W131" s="101"/>
      <c r="X131" s="102"/>
    </row>
    <row r="132" spans="2:24" hidden="1" x14ac:dyDescent="0.3">
      <c r="B132" s="55" t="str">
        <f t="shared" si="5"/>
        <v>avril</v>
      </c>
      <c r="C132" s="56">
        <f t="shared" si="7"/>
        <v>18</v>
      </c>
      <c r="D132" s="49">
        <f t="shared" si="9"/>
        <v>43951</v>
      </c>
      <c r="E132" s="5">
        <f t="shared" si="8"/>
        <v>43951</v>
      </c>
      <c r="F132" s="22"/>
      <c r="G132" s="20"/>
      <c r="H132" s="20">
        <f>IFERROR(IF(OR(COUNTIF(Feries,TPlanning[[#This Row],[Jour]])=1,WEEKDAY($E132,2)&gt;6),0,IF(ISTEXT(F132),0,(G132-F132))),"")</f>
        <v>0</v>
      </c>
      <c r="I132" s="20"/>
      <c r="J132" s="23">
        <f>IFERROR(IF(OR(COUNTIF(Feries,TPlanning[[#This Row],[Jour]])=1,WEEKDAY($E132,2)&gt;6),0,IF(ISTEXT(F132),0,(H132-TPlanning[[#This Row],[Pause]]))),"")</f>
        <v>0</v>
      </c>
      <c r="K132" s="46">
        <f t="shared" si="6"/>
        <v>0</v>
      </c>
      <c r="L132" s="63">
        <f>IFERROR(IF(WEEKDAY(TPlanning[[#This Row],[Jour]],2)=7,IF(TPlanning[[#This Row],[Nb heures]]&gt;$J$5,TPlanning[[#This Row],[Nb heures]]-$J$5,0),0),"")</f>
        <v>0</v>
      </c>
      <c r="Q132" s="100"/>
      <c r="R132" s="101"/>
      <c r="S132" s="101"/>
      <c r="T132" s="101"/>
      <c r="U132" s="101"/>
      <c r="V132" s="101"/>
      <c r="W132" s="101"/>
      <c r="X132" s="102"/>
    </row>
    <row r="133" spans="2:24" hidden="1" x14ac:dyDescent="0.3">
      <c r="B133" s="55" t="str">
        <f t="shared" si="5"/>
        <v>mai</v>
      </c>
      <c r="C133" s="56">
        <f t="shared" si="7"/>
        <v>18</v>
      </c>
      <c r="D133" s="49">
        <f t="shared" si="9"/>
        <v>43952</v>
      </c>
      <c r="E133" s="5">
        <f t="shared" si="8"/>
        <v>43952</v>
      </c>
      <c r="F133" s="22"/>
      <c r="G133" s="20"/>
      <c r="H133" s="20">
        <f>IFERROR(IF(OR(COUNTIF(Feries,TPlanning[[#This Row],[Jour]])=1,WEEKDAY($E133,2)&gt;6),0,IF(ISTEXT(F133),0,(G133-F133))),"")</f>
        <v>0</v>
      </c>
      <c r="I133" s="20"/>
      <c r="J133" s="23">
        <f>IFERROR(IF(OR(COUNTIF(Feries,TPlanning[[#This Row],[Jour]])=1,WEEKDAY($E133,2)&gt;6),0,IF(ISTEXT(F133),0,(H133-TPlanning[[#This Row],[Pause]]))),"")</f>
        <v>0</v>
      </c>
      <c r="K133" s="46">
        <f t="shared" si="6"/>
        <v>0</v>
      </c>
      <c r="L133" s="63">
        <f>IFERROR(IF(WEEKDAY(TPlanning[[#This Row],[Jour]],2)=7,IF(TPlanning[[#This Row],[Nb heures]]&gt;$J$5,TPlanning[[#This Row],[Nb heures]]-$J$5,0),0),"")</f>
        <v>0</v>
      </c>
      <c r="Q133" s="100"/>
      <c r="R133" s="101"/>
      <c r="S133" s="101"/>
      <c r="T133" s="101"/>
      <c r="U133" s="101"/>
      <c r="V133" s="101"/>
      <c r="W133" s="101"/>
      <c r="X133" s="102"/>
    </row>
    <row r="134" spans="2:24" hidden="1" x14ac:dyDescent="0.3">
      <c r="B134" s="55" t="str">
        <f t="shared" si="5"/>
        <v>mai</v>
      </c>
      <c r="C134" s="56">
        <f t="shared" si="7"/>
        <v>18</v>
      </c>
      <c r="D134" s="49">
        <f t="shared" si="9"/>
        <v>43953</v>
      </c>
      <c r="E134" s="5">
        <f t="shared" si="8"/>
        <v>43953</v>
      </c>
      <c r="F134" s="22"/>
      <c r="G134" s="20"/>
      <c r="H134" s="20">
        <f>IFERROR(IF(OR(COUNTIF(Feries,TPlanning[[#This Row],[Jour]])=1,WEEKDAY($E134,2)&gt;6),0,IF(ISTEXT(F134),0,(G134-F134))),"")</f>
        <v>0</v>
      </c>
      <c r="I134" s="20"/>
      <c r="J134" s="23">
        <f>IFERROR(IF(OR(COUNTIF(Feries,TPlanning[[#This Row],[Jour]])=1,WEEKDAY($E134,2)&gt;6),0,IF(ISTEXT(F134),0,(H134-TPlanning[[#This Row],[Pause]]))),"")</f>
        <v>0</v>
      </c>
      <c r="K134" s="46">
        <f t="shared" si="6"/>
        <v>0</v>
      </c>
      <c r="L134" s="63">
        <f>IFERROR(IF(WEEKDAY(TPlanning[[#This Row],[Jour]],2)=7,IF(TPlanning[[#This Row],[Nb heures]]&gt;$J$5,TPlanning[[#This Row],[Nb heures]]-$J$5,0),0),"")</f>
        <v>0</v>
      </c>
      <c r="Q134" s="100"/>
      <c r="R134" s="101"/>
      <c r="S134" s="101"/>
      <c r="T134" s="101"/>
      <c r="U134" s="101"/>
      <c r="V134" s="101"/>
      <c r="W134" s="101"/>
      <c r="X134" s="102"/>
    </row>
    <row r="135" spans="2:24" hidden="1" x14ac:dyDescent="0.3">
      <c r="B135" s="55" t="str">
        <f t="shared" si="5"/>
        <v>mai</v>
      </c>
      <c r="C135" s="56">
        <f t="shared" si="7"/>
        <v>18</v>
      </c>
      <c r="D135" s="49">
        <f t="shared" si="9"/>
        <v>43954</v>
      </c>
      <c r="E135" s="5">
        <f t="shared" si="8"/>
        <v>43954</v>
      </c>
      <c r="F135" s="22"/>
      <c r="G135" s="20"/>
      <c r="H135" s="20">
        <f>IFERROR(IF(OR(COUNTIF(Feries,TPlanning[[#This Row],[Jour]])=1,WEEKDAY($E135,2)&gt;6),0,IF(ISTEXT(F135),0,(G135-F135))),"")</f>
        <v>0</v>
      </c>
      <c r="I135" s="20"/>
      <c r="J135" s="23">
        <f>IFERROR(IF(OR(COUNTIF(Feries,TPlanning[[#This Row],[Jour]])=1,WEEKDAY($E135,2)&gt;6),0,IF(ISTEXT(F135),0,(H135-TPlanning[[#This Row],[Pause]]))),"")</f>
        <v>0</v>
      </c>
      <c r="K135" s="46">
        <f t="shared" ca="1" si="6"/>
        <v>0</v>
      </c>
      <c r="L135" s="63">
        <f ca="1">IFERROR(IF(WEEKDAY(TPlanning[[#This Row],[Jour]],2)=7,IF(TPlanning[[#This Row],[Nb heures]]&gt;$J$5,TPlanning[[#This Row],[Nb heures]]-$J$5,0),0),"")</f>
        <v>0</v>
      </c>
      <c r="Q135" s="100"/>
      <c r="R135" s="101"/>
      <c r="S135" s="101"/>
      <c r="T135" s="101"/>
      <c r="U135" s="101"/>
      <c r="V135" s="101"/>
      <c r="W135" s="101"/>
      <c r="X135" s="102"/>
    </row>
    <row r="136" spans="2:24" hidden="1" x14ac:dyDescent="0.3">
      <c r="B136" s="55" t="str">
        <f t="shared" si="5"/>
        <v>mai</v>
      </c>
      <c r="C136" s="56">
        <f t="shared" si="7"/>
        <v>19</v>
      </c>
      <c r="D136" s="49">
        <f t="shared" si="9"/>
        <v>43955</v>
      </c>
      <c r="E136" s="5">
        <f t="shared" si="8"/>
        <v>43955</v>
      </c>
      <c r="F136" s="22"/>
      <c r="G136" s="20"/>
      <c r="H136" s="20">
        <f>IFERROR(IF(OR(COUNTIF(Feries,TPlanning[[#This Row],[Jour]])=1,WEEKDAY($E136,2)&gt;6),0,IF(ISTEXT(F136),0,(G136-F136))),"")</f>
        <v>0</v>
      </c>
      <c r="I136" s="20"/>
      <c r="J136" s="23">
        <f>IFERROR(IF(OR(COUNTIF(Feries,TPlanning[[#This Row],[Jour]])=1,WEEKDAY($E136,2)&gt;6),0,IF(ISTEXT(F136),0,(H136-TPlanning[[#This Row],[Pause]]))),"")</f>
        <v>0</v>
      </c>
      <c r="K136" s="46">
        <f t="shared" si="6"/>
        <v>0</v>
      </c>
      <c r="L136" s="63">
        <f>IFERROR(IF(WEEKDAY(TPlanning[[#This Row],[Jour]],2)=7,IF(TPlanning[[#This Row],[Nb heures]]&gt;$J$5,TPlanning[[#This Row],[Nb heures]]-$J$5,0),0),"")</f>
        <v>0</v>
      </c>
      <c r="Q136" s="100"/>
      <c r="R136" s="101"/>
      <c r="S136" s="101"/>
      <c r="T136" s="101"/>
      <c r="U136" s="101"/>
      <c r="V136" s="101"/>
      <c r="W136" s="101"/>
      <c r="X136" s="102"/>
    </row>
    <row r="137" spans="2:24" hidden="1" x14ac:dyDescent="0.3">
      <c r="B137" s="55" t="str">
        <f t="shared" si="5"/>
        <v>mai</v>
      </c>
      <c r="C137" s="56">
        <f t="shared" si="7"/>
        <v>19</v>
      </c>
      <c r="D137" s="49">
        <f t="shared" si="9"/>
        <v>43956</v>
      </c>
      <c r="E137" s="5">
        <f t="shared" si="8"/>
        <v>43956</v>
      </c>
      <c r="F137" s="22"/>
      <c r="G137" s="20"/>
      <c r="H137" s="20">
        <f>IFERROR(IF(OR(COUNTIF(Feries,TPlanning[[#This Row],[Jour]])=1,WEEKDAY($E137,2)&gt;6),0,IF(ISTEXT(F137),0,(G137-F137))),"")</f>
        <v>0</v>
      </c>
      <c r="I137" s="20"/>
      <c r="J137" s="23">
        <f>IFERROR(IF(OR(COUNTIF(Feries,TPlanning[[#This Row],[Jour]])=1,WEEKDAY($E137,2)&gt;6),0,IF(ISTEXT(F137),0,(H137-TPlanning[[#This Row],[Pause]]))),"")</f>
        <v>0</v>
      </c>
      <c r="K137" s="46">
        <f t="shared" si="6"/>
        <v>0</v>
      </c>
      <c r="L137" s="63">
        <f>IFERROR(IF(WEEKDAY(TPlanning[[#This Row],[Jour]],2)=7,IF(TPlanning[[#This Row],[Nb heures]]&gt;$J$5,TPlanning[[#This Row],[Nb heures]]-$J$5,0),0),"")</f>
        <v>0</v>
      </c>
      <c r="Q137" s="100"/>
      <c r="R137" s="101"/>
      <c r="S137" s="101"/>
      <c r="T137" s="101"/>
      <c r="U137" s="101"/>
      <c r="V137" s="101"/>
      <c r="W137" s="101"/>
      <c r="X137" s="102"/>
    </row>
    <row r="138" spans="2:24" hidden="1" x14ac:dyDescent="0.3">
      <c r="B138" s="55" t="str">
        <f t="shared" si="5"/>
        <v>mai</v>
      </c>
      <c r="C138" s="56">
        <f t="shared" si="7"/>
        <v>19</v>
      </c>
      <c r="D138" s="49">
        <f t="shared" si="9"/>
        <v>43957</v>
      </c>
      <c r="E138" s="5">
        <f t="shared" si="8"/>
        <v>43957</v>
      </c>
      <c r="F138" s="22"/>
      <c r="G138" s="20"/>
      <c r="H138" s="20">
        <f>IFERROR(IF(OR(COUNTIF(Feries,TPlanning[[#This Row],[Jour]])=1,WEEKDAY($E138,2)&gt;6),0,IF(ISTEXT(F138),0,(G138-F138))),"")</f>
        <v>0</v>
      </c>
      <c r="I138" s="20"/>
      <c r="J138" s="23">
        <f>IFERROR(IF(OR(COUNTIF(Feries,TPlanning[[#This Row],[Jour]])=1,WEEKDAY($E138,2)&gt;6),0,IF(ISTEXT(F138),0,(H138-TPlanning[[#This Row],[Pause]]))),"")</f>
        <v>0</v>
      </c>
      <c r="K138" s="46">
        <f t="shared" si="6"/>
        <v>0</v>
      </c>
      <c r="L138" s="63">
        <f>IFERROR(IF(WEEKDAY(TPlanning[[#This Row],[Jour]],2)=7,IF(TPlanning[[#This Row],[Nb heures]]&gt;$J$5,TPlanning[[#This Row],[Nb heures]]-$J$5,0),0),"")</f>
        <v>0</v>
      </c>
      <c r="Q138" s="100"/>
      <c r="R138" s="101"/>
      <c r="S138" s="101"/>
      <c r="T138" s="101"/>
      <c r="U138" s="101"/>
      <c r="V138" s="101"/>
      <c r="W138" s="101"/>
      <c r="X138" s="102"/>
    </row>
    <row r="139" spans="2:24" hidden="1" x14ac:dyDescent="0.3">
      <c r="B139" s="55" t="str">
        <f t="shared" si="5"/>
        <v>mai</v>
      </c>
      <c r="C139" s="56">
        <f t="shared" si="7"/>
        <v>19</v>
      </c>
      <c r="D139" s="49">
        <f t="shared" si="9"/>
        <v>43958</v>
      </c>
      <c r="E139" s="5">
        <f t="shared" si="8"/>
        <v>43958</v>
      </c>
      <c r="F139" s="22"/>
      <c r="G139" s="20"/>
      <c r="H139" s="20">
        <f>IFERROR(IF(OR(COUNTIF(Feries,TPlanning[[#This Row],[Jour]])=1,WEEKDAY($E139,2)&gt;6),0,IF(ISTEXT(F139),0,(G139-F139))),"")</f>
        <v>0</v>
      </c>
      <c r="I139" s="20"/>
      <c r="J139" s="23">
        <f>IFERROR(IF(OR(COUNTIF(Feries,TPlanning[[#This Row],[Jour]])=1,WEEKDAY($E139,2)&gt;6),0,IF(ISTEXT(F139),0,(H139-TPlanning[[#This Row],[Pause]]))),"")</f>
        <v>0</v>
      </c>
      <c r="K139" s="46">
        <f t="shared" si="6"/>
        <v>0</v>
      </c>
      <c r="L139" s="63">
        <f>IFERROR(IF(WEEKDAY(TPlanning[[#This Row],[Jour]],2)=7,IF(TPlanning[[#This Row],[Nb heures]]&gt;$J$5,TPlanning[[#This Row],[Nb heures]]-$J$5,0),0),"")</f>
        <v>0</v>
      </c>
      <c r="Q139" s="100"/>
      <c r="R139" s="101"/>
      <c r="S139" s="101"/>
      <c r="T139" s="101"/>
      <c r="U139" s="101"/>
      <c r="V139" s="101"/>
      <c r="W139" s="101"/>
      <c r="X139" s="102"/>
    </row>
    <row r="140" spans="2:24" hidden="1" x14ac:dyDescent="0.3">
      <c r="B140" s="55" t="str">
        <f t="shared" ref="B140:B203" si="10">IFERROR(CHOOSE(MONTH(D140),"janvier","février","mars","avril","mai","juin","juillet","août","septembre","octobre","novembre","décembre"),"")</f>
        <v>mai</v>
      </c>
      <c r="C140" s="56">
        <f t="shared" si="7"/>
        <v>19</v>
      </c>
      <c r="D140" s="49">
        <f t="shared" si="9"/>
        <v>43959</v>
      </c>
      <c r="E140" s="5">
        <f t="shared" si="8"/>
        <v>43959</v>
      </c>
      <c r="F140" s="22"/>
      <c r="G140" s="20"/>
      <c r="H140" s="20">
        <f>IFERROR(IF(OR(COUNTIF(Feries,TPlanning[[#This Row],[Jour]])=1,WEEKDAY($E140,2)&gt;6),0,IF(ISTEXT(F140),0,(G140-F140))),"")</f>
        <v>0</v>
      </c>
      <c r="I140" s="20"/>
      <c r="J140" s="23">
        <f>IFERROR(IF(OR(COUNTIF(Feries,TPlanning[[#This Row],[Jour]])=1,WEEKDAY($E140,2)&gt;6),0,IF(ISTEXT(F140),0,(H140-TPlanning[[#This Row],[Pause]]))),"")</f>
        <v>0</v>
      </c>
      <c r="K140" s="46">
        <f t="shared" ref="K140:K203" si="11">IFERROR(IF(WEEKDAY(D140,2)=7,SUMPRODUCT((_xlfn.ISOWEEKNUM(NbJour)=_xlfn.ISOWEEKNUM(D140))*(Reel)),0),"")</f>
        <v>0</v>
      </c>
      <c r="L140" s="63">
        <f>IFERROR(IF(WEEKDAY(TPlanning[[#This Row],[Jour]],2)=7,IF(TPlanning[[#This Row],[Nb heures]]&gt;$J$5,TPlanning[[#This Row],[Nb heures]]-$J$5,0),0),"")</f>
        <v>0</v>
      </c>
      <c r="Q140" s="100"/>
      <c r="R140" s="101"/>
      <c r="S140" s="101"/>
      <c r="T140" s="101"/>
      <c r="U140" s="101"/>
      <c r="V140" s="101"/>
      <c r="W140" s="101"/>
      <c r="X140" s="102"/>
    </row>
    <row r="141" spans="2:24" hidden="1" x14ac:dyDescent="0.3">
      <c r="B141" s="55" t="str">
        <f t="shared" si="10"/>
        <v>mai</v>
      </c>
      <c r="C141" s="56">
        <f t="shared" ref="C141:C204" si="12">IFERROR(_xlfn.ISOWEEKNUM(D141),"")</f>
        <v>19</v>
      </c>
      <c r="D141" s="49">
        <f t="shared" si="9"/>
        <v>43960</v>
      </c>
      <c r="E141" s="5">
        <f t="shared" ref="E141:E204" si="13">D141</f>
        <v>43960</v>
      </c>
      <c r="F141" s="22"/>
      <c r="G141" s="20"/>
      <c r="H141" s="20">
        <f>IFERROR(IF(OR(COUNTIF(Feries,TPlanning[[#This Row],[Jour]])=1,WEEKDAY($E141,2)&gt;6),0,IF(ISTEXT(F141),0,(G141-F141))),"")</f>
        <v>0</v>
      </c>
      <c r="I141" s="20"/>
      <c r="J141" s="23">
        <f>IFERROR(IF(OR(COUNTIF(Feries,TPlanning[[#This Row],[Jour]])=1,WEEKDAY($E141,2)&gt;6),0,IF(ISTEXT(F141),0,(H141-TPlanning[[#This Row],[Pause]]))),"")</f>
        <v>0</v>
      </c>
      <c r="K141" s="46">
        <f t="shared" si="11"/>
        <v>0</v>
      </c>
      <c r="L141" s="63">
        <f>IFERROR(IF(WEEKDAY(TPlanning[[#This Row],[Jour]],2)=7,IF(TPlanning[[#This Row],[Nb heures]]&gt;$J$5,TPlanning[[#This Row],[Nb heures]]-$J$5,0),0),"")</f>
        <v>0</v>
      </c>
      <c r="Q141" s="100"/>
      <c r="R141" s="101"/>
      <c r="S141" s="101"/>
      <c r="T141" s="101"/>
      <c r="U141" s="101"/>
      <c r="V141" s="101"/>
      <c r="W141" s="101"/>
      <c r="X141" s="102"/>
    </row>
    <row r="142" spans="2:24" hidden="1" x14ac:dyDescent="0.3">
      <c r="B142" s="55" t="str">
        <f t="shared" si="10"/>
        <v>mai</v>
      </c>
      <c r="C142" s="56">
        <f t="shared" si="12"/>
        <v>19</v>
      </c>
      <c r="D142" s="49">
        <f t="shared" ref="D142:D205" si="14">D141+1</f>
        <v>43961</v>
      </c>
      <c r="E142" s="5">
        <f t="shared" si="13"/>
        <v>43961</v>
      </c>
      <c r="F142" s="22"/>
      <c r="G142" s="20"/>
      <c r="H142" s="20">
        <f>IFERROR(IF(OR(COUNTIF(Feries,TPlanning[[#This Row],[Jour]])=1,WEEKDAY($E142,2)&gt;6),0,IF(ISTEXT(F142),0,(G142-F142))),"")</f>
        <v>0</v>
      </c>
      <c r="I142" s="20"/>
      <c r="J142" s="23">
        <f>IFERROR(IF(OR(COUNTIF(Feries,TPlanning[[#This Row],[Jour]])=1,WEEKDAY($E142,2)&gt;6),0,IF(ISTEXT(F142),0,(H142-TPlanning[[#This Row],[Pause]]))),"")</f>
        <v>0</v>
      </c>
      <c r="K142" s="46">
        <f t="shared" ca="1" si="11"/>
        <v>0</v>
      </c>
      <c r="L142" s="63">
        <f ca="1">IFERROR(IF(WEEKDAY(TPlanning[[#This Row],[Jour]],2)=7,IF(TPlanning[[#This Row],[Nb heures]]&gt;$J$5,TPlanning[[#This Row],[Nb heures]]-$J$5,0),0),"")</f>
        <v>0</v>
      </c>
      <c r="Q142" s="100"/>
      <c r="R142" s="101"/>
      <c r="S142" s="101"/>
      <c r="T142" s="101"/>
      <c r="U142" s="101"/>
      <c r="V142" s="101"/>
      <c r="W142" s="101"/>
      <c r="X142" s="102"/>
    </row>
    <row r="143" spans="2:24" hidden="1" x14ac:dyDescent="0.3">
      <c r="B143" s="55" t="str">
        <f t="shared" si="10"/>
        <v>mai</v>
      </c>
      <c r="C143" s="56">
        <f t="shared" si="12"/>
        <v>20</v>
      </c>
      <c r="D143" s="49">
        <f t="shared" si="14"/>
        <v>43962</v>
      </c>
      <c r="E143" s="5">
        <f t="shared" si="13"/>
        <v>43962</v>
      </c>
      <c r="F143" s="22"/>
      <c r="G143" s="20"/>
      <c r="H143" s="20">
        <f>IFERROR(IF(OR(COUNTIF(Feries,TPlanning[[#This Row],[Jour]])=1,WEEKDAY($E143,2)&gt;6),0,IF(ISTEXT(F143),0,(G143-F143))),"")</f>
        <v>0</v>
      </c>
      <c r="I143" s="20"/>
      <c r="J143" s="23">
        <f>IFERROR(IF(OR(COUNTIF(Feries,TPlanning[[#This Row],[Jour]])=1,WEEKDAY($E143,2)&gt;6),0,IF(ISTEXT(F143),0,(H143-TPlanning[[#This Row],[Pause]]))),"")</f>
        <v>0</v>
      </c>
      <c r="K143" s="46">
        <f t="shared" si="11"/>
        <v>0</v>
      </c>
      <c r="L143" s="63">
        <f>IFERROR(IF(WEEKDAY(TPlanning[[#This Row],[Jour]],2)=7,IF(TPlanning[[#This Row],[Nb heures]]&gt;$J$5,TPlanning[[#This Row],[Nb heures]]-$J$5,0),0),"")</f>
        <v>0</v>
      </c>
      <c r="Q143" s="100"/>
      <c r="R143" s="101"/>
      <c r="S143" s="101"/>
      <c r="T143" s="101"/>
      <c r="U143" s="101"/>
      <c r="V143" s="101"/>
      <c r="W143" s="101"/>
      <c r="X143" s="102"/>
    </row>
    <row r="144" spans="2:24" hidden="1" x14ac:dyDescent="0.3">
      <c r="B144" s="55" t="str">
        <f t="shared" si="10"/>
        <v>mai</v>
      </c>
      <c r="C144" s="56">
        <f t="shared" si="12"/>
        <v>20</v>
      </c>
      <c r="D144" s="49">
        <f t="shared" si="14"/>
        <v>43963</v>
      </c>
      <c r="E144" s="5">
        <f t="shared" si="13"/>
        <v>43963</v>
      </c>
      <c r="F144" s="22"/>
      <c r="G144" s="20"/>
      <c r="H144" s="20">
        <f>IFERROR(IF(OR(COUNTIF(Feries,TPlanning[[#This Row],[Jour]])=1,WEEKDAY($E144,2)&gt;6),0,IF(ISTEXT(F144),0,(G144-F144))),"")</f>
        <v>0</v>
      </c>
      <c r="I144" s="20"/>
      <c r="J144" s="23">
        <f>IFERROR(IF(OR(COUNTIF(Feries,TPlanning[[#This Row],[Jour]])=1,WEEKDAY($E144,2)&gt;6),0,IF(ISTEXT(F144),0,(H144-TPlanning[[#This Row],[Pause]]))),"")</f>
        <v>0</v>
      </c>
      <c r="K144" s="46">
        <f t="shared" si="11"/>
        <v>0</v>
      </c>
      <c r="L144" s="63">
        <f>IFERROR(IF(WEEKDAY(TPlanning[[#This Row],[Jour]],2)=7,IF(TPlanning[[#This Row],[Nb heures]]&gt;$J$5,TPlanning[[#This Row],[Nb heures]]-$J$5,0),0),"")</f>
        <v>0</v>
      </c>
      <c r="Q144" s="100"/>
      <c r="R144" s="101"/>
      <c r="S144" s="101"/>
      <c r="T144" s="101"/>
      <c r="U144" s="101"/>
      <c r="V144" s="101"/>
      <c r="W144" s="101"/>
      <c r="X144" s="102"/>
    </row>
    <row r="145" spans="2:24" hidden="1" x14ac:dyDescent="0.3">
      <c r="B145" s="55" t="str">
        <f t="shared" si="10"/>
        <v>mai</v>
      </c>
      <c r="C145" s="56">
        <f t="shared" si="12"/>
        <v>20</v>
      </c>
      <c r="D145" s="49">
        <f t="shared" si="14"/>
        <v>43964</v>
      </c>
      <c r="E145" s="5">
        <f t="shared" si="13"/>
        <v>43964</v>
      </c>
      <c r="F145" s="22"/>
      <c r="G145" s="20"/>
      <c r="H145" s="20">
        <f>IFERROR(IF(OR(COUNTIF(Feries,TPlanning[[#This Row],[Jour]])=1,WEEKDAY($E145,2)&gt;6),0,IF(ISTEXT(F145),0,(G145-F145))),"")</f>
        <v>0</v>
      </c>
      <c r="I145" s="20"/>
      <c r="J145" s="23">
        <f>IFERROR(IF(OR(COUNTIF(Feries,TPlanning[[#This Row],[Jour]])=1,WEEKDAY($E145,2)&gt;6),0,IF(ISTEXT(F145),0,(H145-TPlanning[[#This Row],[Pause]]))),"")</f>
        <v>0</v>
      </c>
      <c r="K145" s="46">
        <f t="shared" si="11"/>
        <v>0</v>
      </c>
      <c r="L145" s="63">
        <f>IFERROR(IF(WEEKDAY(TPlanning[[#This Row],[Jour]],2)=7,IF(TPlanning[[#This Row],[Nb heures]]&gt;$J$5,TPlanning[[#This Row],[Nb heures]]-$J$5,0),0),"")</f>
        <v>0</v>
      </c>
      <c r="Q145" s="100"/>
      <c r="R145" s="101"/>
      <c r="S145" s="101"/>
      <c r="T145" s="101"/>
      <c r="U145" s="101"/>
      <c r="V145" s="101"/>
      <c r="W145" s="101"/>
      <c r="X145" s="102"/>
    </row>
    <row r="146" spans="2:24" hidden="1" x14ac:dyDescent="0.3">
      <c r="B146" s="55" t="str">
        <f t="shared" si="10"/>
        <v>mai</v>
      </c>
      <c r="C146" s="56">
        <f t="shared" si="12"/>
        <v>20</v>
      </c>
      <c r="D146" s="49">
        <f t="shared" si="14"/>
        <v>43965</v>
      </c>
      <c r="E146" s="5">
        <f t="shared" si="13"/>
        <v>43965</v>
      </c>
      <c r="F146" s="22"/>
      <c r="G146" s="20"/>
      <c r="H146" s="20">
        <f>IFERROR(IF(OR(COUNTIF(Feries,TPlanning[[#This Row],[Jour]])=1,WEEKDAY($E146,2)&gt;6),0,IF(ISTEXT(F146),0,(G146-F146))),"")</f>
        <v>0</v>
      </c>
      <c r="I146" s="20"/>
      <c r="J146" s="23">
        <f>IFERROR(IF(OR(COUNTIF(Feries,TPlanning[[#This Row],[Jour]])=1,WEEKDAY($E146,2)&gt;6),0,IF(ISTEXT(F146),0,(H146-TPlanning[[#This Row],[Pause]]))),"")</f>
        <v>0</v>
      </c>
      <c r="K146" s="46">
        <f t="shared" si="11"/>
        <v>0</v>
      </c>
      <c r="L146" s="63">
        <f>IFERROR(IF(WEEKDAY(TPlanning[[#This Row],[Jour]],2)=7,IF(TPlanning[[#This Row],[Nb heures]]&gt;$J$5,TPlanning[[#This Row],[Nb heures]]-$J$5,0),0),"")</f>
        <v>0</v>
      </c>
      <c r="Q146" s="100"/>
      <c r="R146" s="101"/>
      <c r="S146" s="101"/>
      <c r="T146" s="101"/>
      <c r="U146" s="101"/>
      <c r="V146" s="101"/>
      <c r="W146" s="101"/>
      <c r="X146" s="102"/>
    </row>
    <row r="147" spans="2:24" hidden="1" x14ac:dyDescent="0.3">
      <c r="B147" s="55" t="str">
        <f t="shared" si="10"/>
        <v>mai</v>
      </c>
      <c r="C147" s="56">
        <f t="shared" si="12"/>
        <v>20</v>
      </c>
      <c r="D147" s="49">
        <f t="shared" si="14"/>
        <v>43966</v>
      </c>
      <c r="E147" s="5">
        <f t="shared" si="13"/>
        <v>43966</v>
      </c>
      <c r="F147" s="22"/>
      <c r="G147" s="20"/>
      <c r="H147" s="20">
        <f>IFERROR(IF(OR(COUNTIF(Feries,TPlanning[[#This Row],[Jour]])=1,WEEKDAY($E147,2)&gt;6),0,IF(ISTEXT(F147),0,(G147-F147))),"")</f>
        <v>0</v>
      </c>
      <c r="I147" s="20"/>
      <c r="J147" s="23">
        <f>IFERROR(IF(OR(COUNTIF(Feries,TPlanning[[#This Row],[Jour]])=1,WEEKDAY($E147,2)&gt;6),0,IF(ISTEXT(F147),0,(H147-TPlanning[[#This Row],[Pause]]))),"")</f>
        <v>0</v>
      </c>
      <c r="K147" s="46">
        <f t="shared" si="11"/>
        <v>0</v>
      </c>
      <c r="L147" s="63">
        <f>IFERROR(IF(WEEKDAY(TPlanning[[#This Row],[Jour]],2)=7,IF(TPlanning[[#This Row],[Nb heures]]&gt;$J$5,TPlanning[[#This Row],[Nb heures]]-$J$5,0),0),"")</f>
        <v>0</v>
      </c>
      <c r="Q147" s="100"/>
      <c r="R147" s="101"/>
      <c r="S147" s="101"/>
      <c r="T147" s="101"/>
      <c r="U147" s="101"/>
      <c r="V147" s="101"/>
      <c r="W147" s="101"/>
      <c r="X147" s="102"/>
    </row>
    <row r="148" spans="2:24" hidden="1" x14ac:dyDescent="0.3">
      <c r="B148" s="55" t="str">
        <f t="shared" si="10"/>
        <v>mai</v>
      </c>
      <c r="C148" s="56">
        <f t="shared" si="12"/>
        <v>20</v>
      </c>
      <c r="D148" s="49">
        <f t="shared" si="14"/>
        <v>43967</v>
      </c>
      <c r="E148" s="5">
        <f t="shared" si="13"/>
        <v>43967</v>
      </c>
      <c r="F148" s="22"/>
      <c r="G148" s="20"/>
      <c r="H148" s="20">
        <f>IFERROR(IF(OR(COUNTIF(Feries,TPlanning[[#This Row],[Jour]])=1,WEEKDAY($E148,2)&gt;6),0,IF(ISTEXT(F148),0,(G148-F148))),"")</f>
        <v>0</v>
      </c>
      <c r="I148" s="20"/>
      <c r="J148" s="23">
        <f>IFERROR(IF(OR(COUNTIF(Feries,TPlanning[[#This Row],[Jour]])=1,WEEKDAY($E148,2)&gt;6),0,IF(ISTEXT(F148),0,(H148-TPlanning[[#This Row],[Pause]]))),"")</f>
        <v>0</v>
      </c>
      <c r="K148" s="46">
        <f t="shared" si="11"/>
        <v>0</v>
      </c>
      <c r="L148" s="63">
        <f>IFERROR(IF(WEEKDAY(TPlanning[[#This Row],[Jour]],2)=7,IF(TPlanning[[#This Row],[Nb heures]]&gt;$J$5,TPlanning[[#This Row],[Nb heures]]-$J$5,0),0),"")</f>
        <v>0</v>
      </c>
      <c r="Q148" s="100"/>
      <c r="R148" s="101"/>
      <c r="S148" s="101"/>
      <c r="T148" s="101"/>
      <c r="U148" s="101"/>
      <c r="V148" s="101"/>
      <c r="W148" s="101"/>
      <c r="X148" s="102"/>
    </row>
    <row r="149" spans="2:24" hidden="1" x14ac:dyDescent="0.3">
      <c r="B149" s="55" t="str">
        <f t="shared" si="10"/>
        <v>mai</v>
      </c>
      <c r="C149" s="56">
        <f t="shared" si="12"/>
        <v>20</v>
      </c>
      <c r="D149" s="49">
        <f t="shared" si="14"/>
        <v>43968</v>
      </c>
      <c r="E149" s="5">
        <f t="shared" si="13"/>
        <v>43968</v>
      </c>
      <c r="F149" s="22"/>
      <c r="G149" s="20"/>
      <c r="H149" s="20">
        <f>IFERROR(IF(OR(COUNTIF(Feries,TPlanning[[#This Row],[Jour]])=1,WEEKDAY($E149,2)&gt;6),0,IF(ISTEXT(F149),0,(G149-F149))),"")</f>
        <v>0</v>
      </c>
      <c r="I149" s="20"/>
      <c r="J149" s="23">
        <f>IFERROR(IF(OR(COUNTIF(Feries,TPlanning[[#This Row],[Jour]])=1,WEEKDAY($E149,2)&gt;6),0,IF(ISTEXT(F149),0,(H149-TPlanning[[#This Row],[Pause]]))),"")</f>
        <v>0</v>
      </c>
      <c r="K149" s="46">
        <f t="shared" ca="1" si="11"/>
        <v>0</v>
      </c>
      <c r="L149" s="63">
        <f ca="1">IFERROR(IF(WEEKDAY(TPlanning[[#This Row],[Jour]],2)=7,IF(TPlanning[[#This Row],[Nb heures]]&gt;$J$5,TPlanning[[#This Row],[Nb heures]]-$J$5,0),0),"")</f>
        <v>0</v>
      </c>
      <c r="Q149" s="100"/>
      <c r="R149" s="101"/>
      <c r="S149" s="101"/>
      <c r="T149" s="101"/>
      <c r="U149" s="101"/>
      <c r="V149" s="101"/>
      <c r="W149" s="101"/>
      <c r="X149" s="102"/>
    </row>
    <row r="150" spans="2:24" hidden="1" x14ac:dyDescent="0.3">
      <c r="B150" s="55" t="str">
        <f t="shared" si="10"/>
        <v>mai</v>
      </c>
      <c r="C150" s="56">
        <f t="shared" si="12"/>
        <v>21</v>
      </c>
      <c r="D150" s="49">
        <f t="shared" si="14"/>
        <v>43969</v>
      </c>
      <c r="E150" s="5">
        <f t="shared" si="13"/>
        <v>43969</v>
      </c>
      <c r="F150" s="22"/>
      <c r="G150" s="20"/>
      <c r="H150" s="20">
        <f>IFERROR(IF(OR(COUNTIF(Feries,TPlanning[[#This Row],[Jour]])=1,WEEKDAY($E150,2)&gt;6),0,IF(ISTEXT(F150),0,(G150-F150))),"")</f>
        <v>0</v>
      </c>
      <c r="I150" s="20"/>
      <c r="J150" s="23">
        <f>IFERROR(IF(OR(COUNTIF(Feries,TPlanning[[#This Row],[Jour]])=1,WEEKDAY($E150,2)&gt;6),0,IF(ISTEXT(F150),0,(H150-TPlanning[[#This Row],[Pause]]))),"")</f>
        <v>0</v>
      </c>
      <c r="K150" s="46">
        <f t="shared" si="11"/>
        <v>0</v>
      </c>
      <c r="L150" s="63">
        <f>IFERROR(IF(WEEKDAY(TPlanning[[#This Row],[Jour]],2)=7,IF(TPlanning[[#This Row],[Nb heures]]&gt;$J$5,TPlanning[[#This Row],[Nb heures]]-$J$5,0),0),"")</f>
        <v>0</v>
      </c>
      <c r="Q150" s="100"/>
      <c r="R150" s="101"/>
      <c r="S150" s="101"/>
      <c r="T150" s="101"/>
      <c r="U150" s="101"/>
      <c r="V150" s="101"/>
      <c r="W150" s="101"/>
      <c r="X150" s="102"/>
    </row>
    <row r="151" spans="2:24" hidden="1" x14ac:dyDescent="0.3">
      <c r="B151" s="55" t="str">
        <f t="shared" si="10"/>
        <v>mai</v>
      </c>
      <c r="C151" s="56">
        <f t="shared" si="12"/>
        <v>21</v>
      </c>
      <c r="D151" s="49">
        <f t="shared" si="14"/>
        <v>43970</v>
      </c>
      <c r="E151" s="5">
        <f t="shared" si="13"/>
        <v>43970</v>
      </c>
      <c r="F151" s="22"/>
      <c r="G151" s="20"/>
      <c r="H151" s="20">
        <f>IFERROR(IF(OR(COUNTIF(Feries,TPlanning[[#This Row],[Jour]])=1,WEEKDAY($E151,2)&gt;6),0,IF(ISTEXT(F151),0,(G151-F151))),"")</f>
        <v>0</v>
      </c>
      <c r="I151" s="20"/>
      <c r="J151" s="23">
        <f>IFERROR(IF(OR(COUNTIF(Feries,TPlanning[[#This Row],[Jour]])=1,WEEKDAY($E151,2)&gt;6),0,IF(ISTEXT(F151),0,(H151-TPlanning[[#This Row],[Pause]]))),"")</f>
        <v>0</v>
      </c>
      <c r="K151" s="46">
        <f t="shared" si="11"/>
        <v>0</v>
      </c>
      <c r="L151" s="63">
        <f>IFERROR(IF(WEEKDAY(TPlanning[[#This Row],[Jour]],2)=7,IF(TPlanning[[#This Row],[Nb heures]]&gt;$J$5,TPlanning[[#This Row],[Nb heures]]-$J$5,0),0),"")</f>
        <v>0</v>
      </c>
      <c r="Q151" s="100"/>
      <c r="R151" s="101"/>
      <c r="S151" s="101"/>
      <c r="T151" s="101"/>
      <c r="U151" s="101"/>
      <c r="V151" s="101"/>
      <c r="W151" s="101"/>
      <c r="X151" s="102"/>
    </row>
    <row r="152" spans="2:24" hidden="1" x14ac:dyDescent="0.3">
      <c r="B152" s="55" t="str">
        <f t="shared" si="10"/>
        <v>mai</v>
      </c>
      <c r="C152" s="56">
        <f t="shared" si="12"/>
        <v>21</v>
      </c>
      <c r="D152" s="49">
        <f t="shared" si="14"/>
        <v>43971</v>
      </c>
      <c r="E152" s="5">
        <f t="shared" si="13"/>
        <v>43971</v>
      </c>
      <c r="F152" s="22"/>
      <c r="G152" s="20"/>
      <c r="H152" s="20">
        <f>IFERROR(IF(OR(COUNTIF(Feries,TPlanning[[#This Row],[Jour]])=1,WEEKDAY($E152,2)&gt;6),0,IF(ISTEXT(F152),0,(G152-F152))),"")</f>
        <v>0</v>
      </c>
      <c r="I152" s="20"/>
      <c r="J152" s="23">
        <f>IFERROR(IF(OR(COUNTIF(Feries,TPlanning[[#This Row],[Jour]])=1,WEEKDAY($E152,2)&gt;6),0,IF(ISTEXT(F152),0,(H152-TPlanning[[#This Row],[Pause]]))),"")</f>
        <v>0</v>
      </c>
      <c r="K152" s="46">
        <f t="shared" si="11"/>
        <v>0</v>
      </c>
      <c r="L152" s="63">
        <f>IFERROR(IF(WEEKDAY(TPlanning[[#This Row],[Jour]],2)=7,IF(TPlanning[[#This Row],[Nb heures]]&gt;$J$5,TPlanning[[#This Row],[Nb heures]]-$J$5,0),0),"")</f>
        <v>0</v>
      </c>
      <c r="Q152" s="100"/>
      <c r="R152" s="101"/>
      <c r="S152" s="101"/>
      <c r="T152" s="101"/>
      <c r="U152" s="101"/>
      <c r="V152" s="101"/>
      <c r="W152" s="101"/>
      <c r="X152" s="102"/>
    </row>
    <row r="153" spans="2:24" hidden="1" x14ac:dyDescent="0.3">
      <c r="B153" s="55" t="str">
        <f t="shared" si="10"/>
        <v>mai</v>
      </c>
      <c r="C153" s="56">
        <f t="shared" si="12"/>
        <v>21</v>
      </c>
      <c r="D153" s="49">
        <f t="shared" si="14"/>
        <v>43972</v>
      </c>
      <c r="E153" s="5">
        <f t="shared" si="13"/>
        <v>43972</v>
      </c>
      <c r="F153" s="22"/>
      <c r="G153" s="20"/>
      <c r="H153" s="20">
        <f>IFERROR(IF(OR(COUNTIF(Feries,TPlanning[[#This Row],[Jour]])=1,WEEKDAY($E153,2)&gt;6),0,IF(ISTEXT(F153),0,(G153-F153))),"")</f>
        <v>0</v>
      </c>
      <c r="I153" s="20"/>
      <c r="J153" s="23">
        <f>IFERROR(IF(OR(COUNTIF(Feries,TPlanning[[#This Row],[Jour]])=1,WEEKDAY($E153,2)&gt;6),0,IF(ISTEXT(F153),0,(H153-TPlanning[[#This Row],[Pause]]))),"")</f>
        <v>0</v>
      </c>
      <c r="K153" s="46">
        <f t="shared" si="11"/>
        <v>0</v>
      </c>
      <c r="L153" s="63">
        <f>IFERROR(IF(WEEKDAY(TPlanning[[#This Row],[Jour]],2)=7,IF(TPlanning[[#This Row],[Nb heures]]&gt;$J$5,TPlanning[[#This Row],[Nb heures]]-$J$5,0),0),"")</f>
        <v>0</v>
      </c>
      <c r="Q153" s="100"/>
      <c r="R153" s="101"/>
      <c r="S153" s="101"/>
      <c r="T153" s="101"/>
      <c r="U153" s="101"/>
      <c r="V153" s="101"/>
      <c r="W153" s="101"/>
      <c r="X153" s="102"/>
    </row>
    <row r="154" spans="2:24" hidden="1" x14ac:dyDescent="0.3">
      <c r="B154" s="55" t="str">
        <f t="shared" si="10"/>
        <v>mai</v>
      </c>
      <c r="C154" s="56">
        <f t="shared" si="12"/>
        <v>21</v>
      </c>
      <c r="D154" s="49">
        <f t="shared" si="14"/>
        <v>43973</v>
      </c>
      <c r="E154" s="5">
        <f t="shared" si="13"/>
        <v>43973</v>
      </c>
      <c r="F154" s="22"/>
      <c r="G154" s="20"/>
      <c r="H154" s="20">
        <f>IFERROR(IF(OR(COUNTIF(Feries,TPlanning[[#This Row],[Jour]])=1,WEEKDAY($E154,2)&gt;6),0,IF(ISTEXT(F154),0,(G154-F154))),"")</f>
        <v>0</v>
      </c>
      <c r="I154" s="20"/>
      <c r="J154" s="23">
        <f>IFERROR(IF(OR(COUNTIF(Feries,TPlanning[[#This Row],[Jour]])=1,WEEKDAY($E154,2)&gt;6),0,IF(ISTEXT(F154),0,(H154-TPlanning[[#This Row],[Pause]]))),"")</f>
        <v>0</v>
      </c>
      <c r="K154" s="46">
        <f t="shared" si="11"/>
        <v>0</v>
      </c>
      <c r="L154" s="63">
        <f>IFERROR(IF(WEEKDAY(TPlanning[[#This Row],[Jour]],2)=7,IF(TPlanning[[#This Row],[Nb heures]]&gt;$J$5,TPlanning[[#This Row],[Nb heures]]-$J$5,0),0),"")</f>
        <v>0</v>
      </c>
      <c r="Q154" s="100"/>
      <c r="R154" s="101"/>
      <c r="S154" s="101"/>
      <c r="T154" s="101"/>
      <c r="U154" s="101"/>
      <c r="V154" s="101"/>
      <c r="W154" s="101"/>
      <c r="X154" s="102"/>
    </row>
    <row r="155" spans="2:24" hidden="1" x14ac:dyDescent="0.3">
      <c r="B155" s="55" t="str">
        <f t="shared" si="10"/>
        <v>mai</v>
      </c>
      <c r="C155" s="56">
        <f t="shared" si="12"/>
        <v>21</v>
      </c>
      <c r="D155" s="49">
        <f t="shared" si="14"/>
        <v>43974</v>
      </c>
      <c r="E155" s="5">
        <f t="shared" si="13"/>
        <v>43974</v>
      </c>
      <c r="F155" s="22"/>
      <c r="G155" s="20"/>
      <c r="H155" s="20">
        <f>IFERROR(IF(OR(COUNTIF(Feries,TPlanning[[#This Row],[Jour]])=1,WEEKDAY($E155,2)&gt;6),0,IF(ISTEXT(F155),0,(G155-F155))),"")</f>
        <v>0</v>
      </c>
      <c r="I155" s="20"/>
      <c r="J155" s="23">
        <f>IFERROR(IF(OR(COUNTIF(Feries,TPlanning[[#This Row],[Jour]])=1,WEEKDAY($E155,2)&gt;6),0,IF(ISTEXT(F155),0,(H155-TPlanning[[#This Row],[Pause]]))),"")</f>
        <v>0</v>
      </c>
      <c r="K155" s="46">
        <f t="shared" si="11"/>
        <v>0</v>
      </c>
      <c r="L155" s="63">
        <f>IFERROR(IF(WEEKDAY(TPlanning[[#This Row],[Jour]],2)=7,IF(TPlanning[[#This Row],[Nb heures]]&gt;$J$5,TPlanning[[#This Row],[Nb heures]]-$J$5,0),0),"")</f>
        <v>0</v>
      </c>
      <c r="Q155" s="100"/>
      <c r="R155" s="101"/>
      <c r="S155" s="101"/>
      <c r="T155" s="101"/>
      <c r="U155" s="101"/>
      <c r="V155" s="101"/>
      <c r="W155" s="101"/>
      <c r="X155" s="102"/>
    </row>
    <row r="156" spans="2:24" hidden="1" x14ac:dyDescent="0.3">
      <c r="B156" s="55" t="str">
        <f t="shared" si="10"/>
        <v>mai</v>
      </c>
      <c r="C156" s="56">
        <f t="shared" si="12"/>
        <v>21</v>
      </c>
      <c r="D156" s="49">
        <f t="shared" si="14"/>
        <v>43975</v>
      </c>
      <c r="E156" s="5">
        <f t="shared" si="13"/>
        <v>43975</v>
      </c>
      <c r="F156" s="22"/>
      <c r="G156" s="20"/>
      <c r="H156" s="20">
        <f>IFERROR(IF(OR(COUNTIF(Feries,TPlanning[[#This Row],[Jour]])=1,WEEKDAY($E156,2)&gt;6),0,IF(ISTEXT(F156),0,(G156-F156))),"")</f>
        <v>0</v>
      </c>
      <c r="I156" s="20"/>
      <c r="J156" s="23">
        <f>IFERROR(IF(OR(COUNTIF(Feries,TPlanning[[#This Row],[Jour]])=1,WEEKDAY($E156,2)&gt;6),0,IF(ISTEXT(F156),0,(H156-TPlanning[[#This Row],[Pause]]))),"")</f>
        <v>0</v>
      </c>
      <c r="K156" s="46">
        <f t="shared" ca="1" si="11"/>
        <v>0</v>
      </c>
      <c r="L156" s="63">
        <f ca="1">IFERROR(IF(WEEKDAY(TPlanning[[#This Row],[Jour]],2)=7,IF(TPlanning[[#This Row],[Nb heures]]&gt;$J$5,TPlanning[[#This Row],[Nb heures]]-$J$5,0),0),"")</f>
        <v>0</v>
      </c>
      <c r="Q156" s="100"/>
      <c r="R156" s="101"/>
      <c r="S156" s="101"/>
      <c r="T156" s="101"/>
      <c r="U156" s="101"/>
      <c r="V156" s="101"/>
      <c r="W156" s="101"/>
      <c r="X156" s="102"/>
    </row>
    <row r="157" spans="2:24" hidden="1" x14ac:dyDescent="0.3">
      <c r="B157" s="55" t="str">
        <f t="shared" si="10"/>
        <v>mai</v>
      </c>
      <c r="C157" s="56">
        <f t="shared" si="12"/>
        <v>22</v>
      </c>
      <c r="D157" s="49">
        <f t="shared" si="14"/>
        <v>43976</v>
      </c>
      <c r="E157" s="5">
        <f t="shared" si="13"/>
        <v>43976</v>
      </c>
      <c r="F157" s="22"/>
      <c r="G157" s="20"/>
      <c r="H157" s="20">
        <f>IFERROR(IF(OR(COUNTIF(Feries,TPlanning[[#This Row],[Jour]])=1,WEEKDAY($E157,2)&gt;6),0,IF(ISTEXT(F157),0,(G157-F157))),"")</f>
        <v>0</v>
      </c>
      <c r="I157" s="20"/>
      <c r="J157" s="23">
        <f>IFERROR(IF(OR(COUNTIF(Feries,TPlanning[[#This Row],[Jour]])=1,WEEKDAY($E157,2)&gt;6),0,IF(ISTEXT(F157),0,(H157-TPlanning[[#This Row],[Pause]]))),"")</f>
        <v>0</v>
      </c>
      <c r="K157" s="46">
        <f t="shared" si="11"/>
        <v>0</v>
      </c>
      <c r="L157" s="63">
        <f>IFERROR(IF(WEEKDAY(TPlanning[[#This Row],[Jour]],2)=7,IF(TPlanning[[#This Row],[Nb heures]]&gt;$J$5,TPlanning[[#This Row],[Nb heures]]-$J$5,0),0),"")</f>
        <v>0</v>
      </c>
      <c r="Q157" s="100"/>
      <c r="R157" s="101"/>
      <c r="S157" s="101"/>
      <c r="T157" s="101"/>
      <c r="U157" s="101"/>
      <c r="V157" s="101"/>
      <c r="W157" s="101"/>
      <c r="X157" s="102"/>
    </row>
    <row r="158" spans="2:24" hidden="1" x14ac:dyDescent="0.3">
      <c r="B158" s="55" t="str">
        <f t="shared" si="10"/>
        <v>mai</v>
      </c>
      <c r="C158" s="56">
        <f t="shared" si="12"/>
        <v>22</v>
      </c>
      <c r="D158" s="49">
        <f t="shared" si="14"/>
        <v>43977</v>
      </c>
      <c r="E158" s="5">
        <f t="shared" si="13"/>
        <v>43977</v>
      </c>
      <c r="F158" s="22"/>
      <c r="G158" s="20"/>
      <c r="H158" s="20">
        <f>IFERROR(IF(OR(COUNTIF(Feries,TPlanning[[#This Row],[Jour]])=1,WEEKDAY($E158,2)&gt;6),0,IF(ISTEXT(F158),0,(G158-F158))),"")</f>
        <v>0</v>
      </c>
      <c r="I158" s="20"/>
      <c r="J158" s="23">
        <f>IFERROR(IF(OR(COUNTIF(Feries,TPlanning[[#This Row],[Jour]])=1,WEEKDAY($E158,2)&gt;6),0,IF(ISTEXT(F158),0,(H158-TPlanning[[#This Row],[Pause]]))),"")</f>
        <v>0</v>
      </c>
      <c r="K158" s="46">
        <f t="shared" si="11"/>
        <v>0</v>
      </c>
      <c r="L158" s="63">
        <f>IFERROR(IF(WEEKDAY(TPlanning[[#This Row],[Jour]],2)=7,IF(TPlanning[[#This Row],[Nb heures]]&gt;$J$5,TPlanning[[#This Row],[Nb heures]]-$J$5,0),0),"")</f>
        <v>0</v>
      </c>
      <c r="Q158" s="100"/>
      <c r="R158" s="101"/>
      <c r="S158" s="101"/>
      <c r="T158" s="101"/>
      <c r="U158" s="101"/>
      <c r="V158" s="101"/>
      <c r="W158" s="101"/>
      <c r="X158" s="102"/>
    </row>
    <row r="159" spans="2:24" hidden="1" x14ac:dyDescent="0.3">
      <c r="B159" s="55" t="str">
        <f t="shared" si="10"/>
        <v>mai</v>
      </c>
      <c r="C159" s="56">
        <f t="shared" si="12"/>
        <v>22</v>
      </c>
      <c r="D159" s="49">
        <f t="shared" si="14"/>
        <v>43978</v>
      </c>
      <c r="E159" s="5">
        <f t="shared" si="13"/>
        <v>43978</v>
      </c>
      <c r="F159" s="22"/>
      <c r="G159" s="20"/>
      <c r="H159" s="20">
        <f>IFERROR(IF(OR(COUNTIF(Feries,TPlanning[[#This Row],[Jour]])=1,WEEKDAY($E159,2)&gt;6),0,IF(ISTEXT(F159),0,(G159-F159))),"")</f>
        <v>0</v>
      </c>
      <c r="I159" s="20"/>
      <c r="J159" s="23">
        <f>IFERROR(IF(OR(COUNTIF(Feries,TPlanning[[#This Row],[Jour]])=1,WEEKDAY($E159,2)&gt;6),0,IF(ISTEXT(F159),0,(H159-TPlanning[[#This Row],[Pause]]))),"")</f>
        <v>0</v>
      </c>
      <c r="K159" s="46">
        <f t="shared" si="11"/>
        <v>0</v>
      </c>
      <c r="L159" s="63">
        <f>IFERROR(IF(WEEKDAY(TPlanning[[#This Row],[Jour]],2)=7,IF(TPlanning[[#This Row],[Nb heures]]&gt;$J$5,TPlanning[[#This Row],[Nb heures]]-$J$5,0),0),"")</f>
        <v>0</v>
      </c>
      <c r="Q159" s="100"/>
      <c r="R159" s="101"/>
      <c r="S159" s="101"/>
      <c r="T159" s="101"/>
      <c r="U159" s="101"/>
      <c r="V159" s="101"/>
      <c r="W159" s="101"/>
      <c r="X159" s="102"/>
    </row>
    <row r="160" spans="2:24" hidden="1" x14ac:dyDescent="0.3">
      <c r="B160" s="55" t="str">
        <f t="shared" si="10"/>
        <v>mai</v>
      </c>
      <c r="C160" s="56">
        <f t="shared" si="12"/>
        <v>22</v>
      </c>
      <c r="D160" s="49">
        <f t="shared" si="14"/>
        <v>43979</v>
      </c>
      <c r="E160" s="5">
        <f t="shared" si="13"/>
        <v>43979</v>
      </c>
      <c r="F160" s="22"/>
      <c r="G160" s="20"/>
      <c r="H160" s="20">
        <f>IFERROR(IF(OR(COUNTIF(Feries,TPlanning[[#This Row],[Jour]])=1,WEEKDAY($E160,2)&gt;6),0,IF(ISTEXT(F160),0,(G160-F160))),"")</f>
        <v>0</v>
      </c>
      <c r="I160" s="20"/>
      <c r="J160" s="23">
        <f>IFERROR(IF(OR(COUNTIF(Feries,TPlanning[[#This Row],[Jour]])=1,WEEKDAY($E160,2)&gt;6),0,IF(ISTEXT(F160),0,(H160-TPlanning[[#This Row],[Pause]]))),"")</f>
        <v>0</v>
      </c>
      <c r="K160" s="46">
        <f t="shared" si="11"/>
        <v>0</v>
      </c>
      <c r="L160" s="63">
        <f>IFERROR(IF(WEEKDAY(TPlanning[[#This Row],[Jour]],2)=7,IF(TPlanning[[#This Row],[Nb heures]]&gt;$J$5,TPlanning[[#This Row],[Nb heures]]-$J$5,0),0),"")</f>
        <v>0</v>
      </c>
      <c r="Q160" s="100"/>
      <c r="R160" s="101"/>
      <c r="S160" s="101"/>
      <c r="T160" s="101"/>
      <c r="U160" s="101"/>
      <c r="V160" s="101"/>
      <c r="W160" s="101"/>
      <c r="X160" s="102"/>
    </row>
    <row r="161" spans="2:24" hidden="1" x14ac:dyDescent="0.3">
      <c r="B161" s="55" t="str">
        <f t="shared" si="10"/>
        <v>mai</v>
      </c>
      <c r="C161" s="56">
        <f t="shared" si="12"/>
        <v>22</v>
      </c>
      <c r="D161" s="49">
        <f t="shared" si="14"/>
        <v>43980</v>
      </c>
      <c r="E161" s="5">
        <f t="shared" si="13"/>
        <v>43980</v>
      </c>
      <c r="F161" s="22"/>
      <c r="G161" s="20"/>
      <c r="H161" s="20">
        <f>IFERROR(IF(OR(COUNTIF(Feries,TPlanning[[#This Row],[Jour]])=1,WEEKDAY($E161,2)&gt;6),0,IF(ISTEXT(F161),0,(G161-F161))),"")</f>
        <v>0</v>
      </c>
      <c r="I161" s="20"/>
      <c r="J161" s="23">
        <f>IFERROR(IF(OR(COUNTIF(Feries,TPlanning[[#This Row],[Jour]])=1,WEEKDAY($E161,2)&gt;6),0,IF(ISTEXT(F161),0,(H161-TPlanning[[#This Row],[Pause]]))),"")</f>
        <v>0</v>
      </c>
      <c r="K161" s="46">
        <f t="shared" si="11"/>
        <v>0</v>
      </c>
      <c r="L161" s="63">
        <f>IFERROR(IF(WEEKDAY(TPlanning[[#This Row],[Jour]],2)=7,IF(TPlanning[[#This Row],[Nb heures]]&gt;$J$5,TPlanning[[#This Row],[Nb heures]]-$J$5,0),0),"")</f>
        <v>0</v>
      </c>
      <c r="Q161" s="100"/>
      <c r="R161" s="101"/>
      <c r="S161" s="101"/>
      <c r="T161" s="101"/>
      <c r="U161" s="101"/>
      <c r="V161" s="101"/>
      <c r="W161" s="101"/>
      <c r="X161" s="102"/>
    </row>
    <row r="162" spans="2:24" hidden="1" x14ac:dyDescent="0.3">
      <c r="B162" s="55" t="str">
        <f t="shared" si="10"/>
        <v>mai</v>
      </c>
      <c r="C162" s="56">
        <f t="shared" si="12"/>
        <v>22</v>
      </c>
      <c r="D162" s="49">
        <f t="shared" si="14"/>
        <v>43981</v>
      </c>
      <c r="E162" s="5">
        <f t="shared" si="13"/>
        <v>43981</v>
      </c>
      <c r="F162" s="22"/>
      <c r="G162" s="20"/>
      <c r="H162" s="20">
        <f>IFERROR(IF(OR(COUNTIF(Feries,TPlanning[[#This Row],[Jour]])=1,WEEKDAY($E162,2)&gt;6),0,IF(ISTEXT(F162),0,(G162-F162))),"")</f>
        <v>0</v>
      </c>
      <c r="I162" s="20"/>
      <c r="J162" s="23">
        <f>IFERROR(IF(OR(COUNTIF(Feries,TPlanning[[#This Row],[Jour]])=1,WEEKDAY($E162,2)&gt;6),0,IF(ISTEXT(F162),0,(H162-TPlanning[[#This Row],[Pause]]))),"")</f>
        <v>0</v>
      </c>
      <c r="K162" s="46">
        <f t="shared" si="11"/>
        <v>0</v>
      </c>
      <c r="L162" s="63">
        <f>IFERROR(IF(WEEKDAY(TPlanning[[#This Row],[Jour]],2)=7,IF(TPlanning[[#This Row],[Nb heures]]&gt;$J$5,TPlanning[[#This Row],[Nb heures]]-$J$5,0),0),"")</f>
        <v>0</v>
      </c>
      <c r="Q162" s="100"/>
      <c r="R162" s="101"/>
      <c r="S162" s="101"/>
      <c r="T162" s="101"/>
      <c r="U162" s="101"/>
      <c r="V162" s="101"/>
      <c r="W162" s="101"/>
      <c r="X162" s="102"/>
    </row>
    <row r="163" spans="2:24" hidden="1" x14ac:dyDescent="0.3">
      <c r="B163" s="55" t="str">
        <f t="shared" si="10"/>
        <v>mai</v>
      </c>
      <c r="C163" s="56">
        <f t="shared" si="12"/>
        <v>22</v>
      </c>
      <c r="D163" s="49">
        <f t="shared" si="14"/>
        <v>43982</v>
      </c>
      <c r="E163" s="5">
        <f t="shared" si="13"/>
        <v>43982</v>
      </c>
      <c r="F163" s="22"/>
      <c r="G163" s="20"/>
      <c r="H163" s="20">
        <f>IFERROR(IF(OR(COUNTIF(Feries,TPlanning[[#This Row],[Jour]])=1,WEEKDAY($E163,2)&gt;6),0,IF(ISTEXT(F163),0,(G163-F163))),"")</f>
        <v>0</v>
      </c>
      <c r="I163" s="20"/>
      <c r="J163" s="23">
        <f>IFERROR(IF(OR(COUNTIF(Feries,TPlanning[[#This Row],[Jour]])=1,WEEKDAY($E163,2)&gt;6),0,IF(ISTEXT(F163),0,(H163-TPlanning[[#This Row],[Pause]]))),"")</f>
        <v>0</v>
      </c>
      <c r="K163" s="46">
        <f t="shared" ca="1" si="11"/>
        <v>0</v>
      </c>
      <c r="L163" s="63">
        <f ca="1">IFERROR(IF(WEEKDAY(TPlanning[[#This Row],[Jour]],2)=7,IF(TPlanning[[#This Row],[Nb heures]]&gt;$J$5,TPlanning[[#This Row],[Nb heures]]-$J$5,0),0),"")</f>
        <v>0</v>
      </c>
      <c r="Q163" s="100"/>
      <c r="R163" s="101"/>
      <c r="S163" s="101"/>
      <c r="T163" s="101"/>
      <c r="U163" s="101"/>
      <c r="V163" s="101"/>
      <c r="W163" s="101"/>
      <c r="X163" s="102"/>
    </row>
    <row r="164" spans="2:24" hidden="1" x14ac:dyDescent="0.3">
      <c r="B164" s="55" t="str">
        <f t="shared" si="10"/>
        <v>juin</v>
      </c>
      <c r="C164" s="56">
        <f t="shared" si="12"/>
        <v>23</v>
      </c>
      <c r="D164" s="49">
        <f t="shared" si="14"/>
        <v>43983</v>
      </c>
      <c r="E164" s="5">
        <f t="shared" si="13"/>
        <v>43983</v>
      </c>
      <c r="F164" s="22"/>
      <c r="G164" s="20"/>
      <c r="H164" s="20">
        <f>IFERROR(IF(OR(COUNTIF(Feries,TPlanning[[#This Row],[Jour]])=1,WEEKDAY($E164,2)&gt;6),0,IF(ISTEXT(F164),0,(G164-F164))),"")</f>
        <v>0</v>
      </c>
      <c r="I164" s="20"/>
      <c r="J164" s="23">
        <f>IFERROR(IF(OR(COUNTIF(Feries,TPlanning[[#This Row],[Jour]])=1,WEEKDAY($E164,2)&gt;6),0,IF(ISTEXT(F164),0,(H164-TPlanning[[#This Row],[Pause]]))),"")</f>
        <v>0</v>
      </c>
      <c r="K164" s="46">
        <f t="shared" si="11"/>
        <v>0</v>
      </c>
      <c r="L164" s="63">
        <f>IFERROR(IF(WEEKDAY(TPlanning[[#This Row],[Jour]],2)=7,IF(TPlanning[[#This Row],[Nb heures]]&gt;$J$5,TPlanning[[#This Row],[Nb heures]]-$J$5,0),0),"")</f>
        <v>0</v>
      </c>
      <c r="Q164" s="100"/>
      <c r="R164" s="101"/>
      <c r="S164" s="101"/>
      <c r="T164" s="101"/>
      <c r="U164" s="101"/>
      <c r="V164" s="101"/>
      <c r="W164" s="101"/>
      <c r="X164" s="102"/>
    </row>
    <row r="165" spans="2:24" hidden="1" x14ac:dyDescent="0.3">
      <c r="B165" s="55" t="str">
        <f t="shared" si="10"/>
        <v>juin</v>
      </c>
      <c r="C165" s="56">
        <f t="shared" si="12"/>
        <v>23</v>
      </c>
      <c r="D165" s="49">
        <f t="shared" si="14"/>
        <v>43984</v>
      </c>
      <c r="E165" s="5">
        <f t="shared" si="13"/>
        <v>43984</v>
      </c>
      <c r="F165" s="22"/>
      <c r="G165" s="20"/>
      <c r="H165" s="20">
        <f>IFERROR(IF(OR(COUNTIF(Feries,TPlanning[[#This Row],[Jour]])=1,WEEKDAY($E165,2)&gt;6),0,IF(ISTEXT(F165),0,(G165-F165))),"")</f>
        <v>0</v>
      </c>
      <c r="I165" s="20"/>
      <c r="J165" s="23">
        <f>IFERROR(IF(OR(COUNTIF(Feries,TPlanning[[#This Row],[Jour]])=1,WEEKDAY($E165,2)&gt;6),0,IF(ISTEXT(F165),0,(H165-TPlanning[[#This Row],[Pause]]))),"")</f>
        <v>0</v>
      </c>
      <c r="K165" s="46">
        <f t="shared" si="11"/>
        <v>0</v>
      </c>
      <c r="L165" s="63">
        <f>IFERROR(IF(WEEKDAY(TPlanning[[#This Row],[Jour]],2)=7,IF(TPlanning[[#This Row],[Nb heures]]&gt;$J$5,TPlanning[[#This Row],[Nb heures]]-$J$5,0),0),"")</f>
        <v>0</v>
      </c>
      <c r="Q165" s="100"/>
      <c r="R165" s="101"/>
      <c r="S165" s="101"/>
      <c r="T165" s="101"/>
      <c r="U165" s="101"/>
      <c r="V165" s="101"/>
      <c r="W165" s="101"/>
      <c r="X165" s="102"/>
    </row>
    <row r="166" spans="2:24" hidden="1" x14ac:dyDescent="0.3">
      <c r="B166" s="55" t="str">
        <f t="shared" si="10"/>
        <v>juin</v>
      </c>
      <c r="C166" s="56">
        <f t="shared" si="12"/>
        <v>23</v>
      </c>
      <c r="D166" s="49">
        <f t="shared" si="14"/>
        <v>43985</v>
      </c>
      <c r="E166" s="5">
        <f t="shared" si="13"/>
        <v>43985</v>
      </c>
      <c r="F166" s="22"/>
      <c r="G166" s="20"/>
      <c r="H166" s="20">
        <f>IFERROR(IF(OR(COUNTIF(Feries,TPlanning[[#This Row],[Jour]])=1,WEEKDAY($E166,2)&gt;6),0,IF(ISTEXT(F166),0,(G166-F166))),"")</f>
        <v>0</v>
      </c>
      <c r="I166" s="20"/>
      <c r="J166" s="23">
        <f>IFERROR(IF(OR(COUNTIF(Feries,TPlanning[[#This Row],[Jour]])=1,WEEKDAY($E166,2)&gt;6),0,IF(ISTEXT(F166),0,(H166-TPlanning[[#This Row],[Pause]]))),"")</f>
        <v>0</v>
      </c>
      <c r="K166" s="46">
        <f t="shared" si="11"/>
        <v>0</v>
      </c>
      <c r="L166" s="63">
        <f>IFERROR(IF(WEEKDAY(TPlanning[[#This Row],[Jour]],2)=7,IF(TPlanning[[#This Row],[Nb heures]]&gt;$J$5,TPlanning[[#This Row],[Nb heures]]-$J$5,0),0),"")</f>
        <v>0</v>
      </c>
      <c r="Q166" s="100"/>
      <c r="R166" s="101"/>
      <c r="S166" s="101"/>
      <c r="T166" s="101"/>
      <c r="U166" s="101"/>
      <c r="V166" s="101"/>
      <c r="W166" s="101"/>
      <c r="X166" s="102"/>
    </row>
    <row r="167" spans="2:24" hidden="1" x14ac:dyDescent="0.3">
      <c r="B167" s="55" t="str">
        <f t="shared" si="10"/>
        <v>juin</v>
      </c>
      <c r="C167" s="56">
        <f t="shared" si="12"/>
        <v>23</v>
      </c>
      <c r="D167" s="49">
        <f t="shared" si="14"/>
        <v>43986</v>
      </c>
      <c r="E167" s="5">
        <f t="shared" si="13"/>
        <v>43986</v>
      </c>
      <c r="F167" s="22"/>
      <c r="G167" s="20"/>
      <c r="H167" s="20">
        <f>IFERROR(IF(OR(COUNTIF(Feries,TPlanning[[#This Row],[Jour]])=1,WEEKDAY($E167,2)&gt;6),0,IF(ISTEXT(F167),0,(G167-F167))),"")</f>
        <v>0</v>
      </c>
      <c r="I167" s="20"/>
      <c r="J167" s="23">
        <f>IFERROR(IF(OR(COUNTIF(Feries,TPlanning[[#This Row],[Jour]])=1,WEEKDAY($E167,2)&gt;6),0,IF(ISTEXT(F167),0,(H167-TPlanning[[#This Row],[Pause]]))),"")</f>
        <v>0</v>
      </c>
      <c r="K167" s="46">
        <f t="shared" si="11"/>
        <v>0</v>
      </c>
      <c r="L167" s="63">
        <f>IFERROR(IF(WEEKDAY(TPlanning[[#This Row],[Jour]],2)=7,IF(TPlanning[[#This Row],[Nb heures]]&gt;$J$5,TPlanning[[#This Row],[Nb heures]]-$J$5,0),0),"")</f>
        <v>0</v>
      </c>
      <c r="Q167" s="100"/>
      <c r="R167" s="101"/>
      <c r="S167" s="101"/>
      <c r="T167" s="101"/>
      <c r="U167" s="101"/>
      <c r="V167" s="101"/>
      <c r="W167" s="101"/>
      <c r="X167" s="102"/>
    </row>
    <row r="168" spans="2:24" hidden="1" x14ac:dyDescent="0.3">
      <c r="B168" s="55" t="str">
        <f t="shared" si="10"/>
        <v>juin</v>
      </c>
      <c r="C168" s="56">
        <f t="shared" si="12"/>
        <v>23</v>
      </c>
      <c r="D168" s="49">
        <f t="shared" si="14"/>
        <v>43987</v>
      </c>
      <c r="E168" s="5">
        <f t="shared" si="13"/>
        <v>43987</v>
      </c>
      <c r="F168" s="22"/>
      <c r="G168" s="20"/>
      <c r="H168" s="20">
        <f>IFERROR(IF(OR(COUNTIF(Feries,TPlanning[[#This Row],[Jour]])=1,WEEKDAY($E168,2)&gt;6),0,IF(ISTEXT(F168),0,(G168-F168))),"")</f>
        <v>0</v>
      </c>
      <c r="I168" s="20"/>
      <c r="J168" s="23">
        <f>IFERROR(IF(OR(COUNTIF(Feries,TPlanning[[#This Row],[Jour]])=1,WEEKDAY($E168,2)&gt;6),0,IF(ISTEXT(F168),0,(H168-TPlanning[[#This Row],[Pause]]))),"")</f>
        <v>0</v>
      </c>
      <c r="K168" s="46">
        <f t="shared" si="11"/>
        <v>0</v>
      </c>
      <c r="L168" s="63">
        <f>IFERROR(IF(WEEKDAY(TPlanning[[#This Row],[Jour]],2)=7,IF(TPlanning[[#This Row],[Nb heures]]&gt;$J$5,TPlanning[[#This Row],[Nb heures]]-$J$5,0),0),"")</f>
        <v>0</v>
      </c>
      <c r="Q168" s="100"/>
      <c r="R168" s="101"/>
      <c r="S168" s="101"/>
      <c r="T168" s="101"/>
      <c r="U168" s="101"/>
      <c r="V168" s="101"/>
      <c r="W168" s="101"/>
      <c r="X168" s="102"/>
    </row>
    <row r="169" spans="2:24" hidden="1" x14ac:dyDescent="0.3">
      <c r="B169" s="55" t="str">
        <f t="shared" si="10"/>
        <v>juin</v>
      </c>
      <c r="C169" s="56">
        <f t="shared" si="12"/>
        <v>23</v>
      </c>
      <c r="D169" s="49">
        <f t="shared" si="14"/>
        <v>43988</v>
      </c>
      <c r="E169" s="5">
        <f t="shared" si="13"/>
        <v>43988</v>
      </c>
      <c r="F169" s="22"/>
      <c r="G169" s="20"/>
      <c r="H169" s="20">
        <f>IFERROR(IF(OR(COUNTIF(Feries,TPlanning[[#This Row],[Jour]])=1,WEEKDAY($E169,2)&gt;6),0,IF(ISTEXT(F169),0,(G169-F169))),"")</f>
        <v>0</v>
      </c>
      <c r="I169" s="20"/>
      <c r="J169" s="23">
        <f>IFERROR(IF(OR(COUNTIF(Feries,TPlanning[[#This Row],[Jour]])=1,WEEKDAY($E169,2)&gt;6),0,IF(ISTEXT(F169),0,(H169-TPlanning[[#This Row],[Pause]]))),"")</f>
        <v>0</v>
      </c>
      <c r="K169" s="46">
        <f t="shared" si="11"/>
        <v>0</v>
      </c>
      <c r="L169" s="63">
        <f>IFERROR(IF(WEEKDAY(TPlanning[[#This Row],[Jour]],2)=7,IF(TPlanning[[#This Row],[Nb heures]]&gt;$J$5,TPlanning[[#This Row],[Nb heures]]-$J$5,0),0),"")</f>
        <v>0</v>
      </c>
      <c r="Q169" s="100"/>
      <c r="R169" s="101"/>
      <c r="S169" s="101"/>
      <c r="T169" s="101"/>
      <c r="U169" s="101"/>
      <c r="V169" s="101"/>
      <c r="W169" s="101"/>
      <c r="X169" s="102"/>
    </row>
    <row r="170" spans="2:24" hidden="1" x14ac:dyDescent="0.3">
      <c r="B170" s="55" t="str">
        <f t="shared" si="10"/>
        <v>juin</v>
      </c>
      <c r="C170" s="56">
        <f t="shared" si="12"/>
        <v>23</v>
      </c>
      <c r="D170" s="49">
        <f t="shared" si="14"/>
        <v>43989</v>
      </c>
      <c r="E170" s="5">
        <f t="shared" si="13"/>
        <v>43989</v>
      </c>
      <c r="F170" s="22"/>
      <c r="G170" s="20"/>
      <c r="H170" s="20">
        <f>IFERROR(IF(OR(COUNTIF(Feries,TPlanning[[#This Row],[Jour]])=1,WEEKDAY($E170,2)&gt;6),0,IF(ISTEXT(F170),0,(G170-F170))),"")</f>
        <v>0</v>
      </c>
      <c r="I170" s="20"/>
      <c r="J170" s="23">
        <f>IFERROR(IF(OR(COUNTIF(Feries,TPlanning[[#This Row],[Jour]])=1,WEEKDAY($E170,2)&gt;6),0,IF(ISTEXT(F170),0,(H170-TPlanning[[#This Row],[Pause]]))),"")</f>
        <v>0</v>
      </c>
      <c r="K170" s="46">
        <f t="shared" ca="1" si="11"/>
        <v>0</v>
      </c>
      <c r="L170" s="63">
        <f ca="1">IFERROR(IF(WEEKDAY(TPlanning[[#This Row],[Jour]],2)=7,IF(TPlanning[[#This Row],[Nb heures]]&gt;$J$5,TPlanning[[#This Row],[Nb heures]]-$J$5,0),0),"")</f>
        <v>0</v>
      </c>
      <c r="Q170" s="100"/>
      <c r="R170" s="101"/>
      <c r="S170" s="101"/>
      <c r="T170" s="101"/>
      <c r="U170" s="101"/>
      <c r="V170" s="101"/>
      <c r="W170" s="101"/>
      <c r="X170" s="102"/>
    </row>
    <row r="171" spans="2:24" hidden="1" x14ac:dyDescent="0.3">
      <c r="B171" s="55" t="str">
        <f t="shared" si="10"/>
        <v>juin</v>
      </c>
      <c r="C171" s="56">
        <f t="shared" si="12"/>
        <v>24</v>
      </c>
      <c r="D171" s="49">
        <f t="shared" si="14"/>
        <v>43990</v>
      </c>
      <c r="E171" s="5">
        <f t="shared" si="13"/>
        <v>43990</v>
      </c>
      <c r="F171" s="22"/>
      <c r="G171" s="20"/>
      <c r="H171" s="20">
        <f>IFERROR(IF(OR(COUNTIF(Feries,TPlanning[[#This Row],[Jour]])=1,WEEKDAY($E171,2)&gt;6),0,IF(ISTEXT(F171),0,(G171-F171))),"")</f>
        <v>0</v>
      </c>
      <c r="I171" s="20"/>
      <c r="J171" s="23">
        <f>IFERROR(IF(OR(COUNTIF(Feries,TPlanning[[#This Row],[Jour]])=1,WEEKDAY($E171,2)&gt;6),0,IF(ISTEXT(F171),0,(H171-TPlanning[[#This Row],[Pause]]))),"")</f>
        <v>0</v>
      </c>
      <c r="K171" s="46">
        <f t="shared" si="11"/>
        <v>0</v>
      </c>
      <c r="L171" s="63">
        <f>IFERROR(IF(WEEKDAY(TPlanning[[#This Row],[Jour]],2)=7,IF(TPlanning[[#This Row],[Nb heures]]&gt;$J$5,TPlanning[[#This Row],[Nb heures]]-$J$5,0),0),"")</f>
        <v>0</v>
      </c>
      <c r="Q171" s="100"/>
      <c r="R171" s="101"/>
      <c r="S171" s="101"/>
      <c r="T171" s="101"/>
      <c r="U171" s="101"/>
      <c r="V171" s="101"/>
      <c r="W171" s="101"/>
      <c r="X171" s="102"/>
    </row>
    <row r="172" spans="2:24" hidden="1" x14ac:dyDescent="0.3">
      <c r="B172" s="55" t="str">
        <f t="shared" si="10"/>
        <v>juin</v>
      </c>
      <c r="C172" s="56">
        <f t="shared" si="12"/>
        <v>24</v>
      </c>
      <c r="D172" s="49">
        <f t="shared" si="14"/>
        <v>43991</v>
      </c>
      <c r="E172" s="5">
        <f t="shared" si="13"/>
        <v>43991</v>
      </c>
      <c r="F172" s="22"/>
      <c r="G172" s="20"/>
      <c r="H172" s="20">
        <f>IFERROR(IF(OR(COUNTIF(Feries,TPlanning[[#This Row],[Jour]])=1,WEEKDAY($E172,2)&gt;6),0,IF(ISTEXT(F172),0,(G172-F172))),"")</f>
        <v>0</v>
      </c>
      <c r="I172" s="20"/>
      <c r="J172" s="23">
        <f>IFERROR(IF(OR(COUNTIF(Feries,TPlanning[[#This Row],[Jour]])=1,WEEKDAY($E172,2)&gt;6),0,IF(ISTEXT(F172),0,(H172-TPlanning[[#This Row],[Pause]]))),"")</f>
        <v>0</v>
      </c>
      <c r="K172" s="46">
        <f t="shared" si="11"/>
        <v>0</v>
      </c>
      <c r="L172" s="63">
        <f>IFERROR(IF(WEEKDAY(TPlanning[[#This Row],[Jour]],2)=7,IF(TPlanning[[#This Row],[Nb heures]]&gt;$J$5,TPlanning[[#This Row],[Nb heures]]-$J$5,0),0),"")</f>
        <v>0</v>
      </c>
      <c r="Q172" s="100"/>
      <c r="R172" s="101"/>
      <c r="S172" s="101"/>
      <c r="T172" s="101"/>
      <c r="U172" s="101"/>
      <c r="V172" s="101"/>
      <c r="W172" s="101"/>
      <c r="X172" s="102"/>
    </row>
    <row r="173" spans="2:24" hidden="1" x14ac:dyDescent="0.3">
      <c r="B173" s="55" t="str">
        <f t="shared" si="10"/>
        <v>juin</v>
      </c>
      <c r="C173" s="56">
        <f t="shared" si="12"/>
        <v>24</v>
      </c>
      <c r="D173" s="49">
        <f t="shared" si="14"/>
        <v>43992</v>
      </c>
      <c r="E173" s="5">
        <f t="shared" si="13"/>
        <v>43992</v>
      </c>
      <c r="F173" s="22"/>
      <c r="G173" s="20"/>
      <c r="H173" s="20">
        <f>IFERROR(IF(OR(COUNTIF(Feries,TPlanning[[#This Row],[Jour]])=1,WEEKDAY($E173,2)&gt;6),0,IF(ISTEXT(F173),0,(G173-F173))),"")</f>
        <v>0</v>
      </c>
      <c r="I173" s="20"/>
      <c r="J173" s="23">
        <f>IFERROR(IF(OR(COUNTIF(Feries,TPlanning[[#This Row],[Jour]])=1,WEEKDAY($E173,2)&gt;6),0,IF(ISTEXT(F173),0,(H173-TPlanning[[#This Row],[Pause]]))),"")</f>
        <v>0</v>
      </c>
      <c r="K173" s="46">
        <f t="shared" si="11"/>
        <v>0</v>
      </c>
      <c r="L173" s="63">
        <f>IFERROR(IF(WEEKDAY(TPlanning[[#This Row],[Jour]],2)=7,IF(TPlanning[[#This Row],[Nb heures]]&gt;$J$5,TPlanning[[#This Row],[Nb heures]]-$J$5,0),0),"")</f>
        <v>0</v>
      </c>
      <c r="Q173" s="100"/>
      <c r="R173" s="101"/>
      <c r="S173" s="101"/>
      <c r="T173" s="101"/>
      <c r="U173" s="101"/>
      <c r="V173" s="101"/>
      <c r="W173" s="101"/>
      <c r="X173" s="102"/>
    </row>
    <row r="174" spans="2:24" hidden="1" x14ac:dyDescent="0.3">
      <c r="B174" s="55" t="str">
        <f t="shared" si="10"/>
        <v>juin</v>
      </c>
      <c r="C174" s="56">
        <f t="shared" si="12"/>
        <v>24</v>
      </c>
      <c r="D174" s="49">
        <f t="shared" si="14"/>
        <v>43993</v>
      </c>
      <c r="E174" s="5">
        <f t="shared" si="13"/>
        <v>43993</v>
      </c>
      <c r="F174" s="22"/>
      <c r="G174" s="20"/>
      <c r="H174" s="20">
        <f>IFERROR(IF(OR(COUNTIF(Feries,TPlanning[[#This Row],[Jour]])=1,WEEKDAY($E174,2)&gt;6),0,IF(ISTEXT(F174),0,(G174-F174))),"")</f>
        <v>0</v>
      </c>
      <c r="I174" s="20"/>
      <c r="J174" s="23">
        <f>IFERROR(IF(OR(COUNTIF(Feries,TPlanning[[#This Row],[Jour]])=1,WEEKDAY($E174,2)&gt;6),0,IF(ISTEXT(F174),0,(H174-TPlanning[[#This Row],[Pause]]))),"")</f>
        <v>0</v>
      </c>
      <c r="K174" s="46">
        <f t="shared" si="11"/>
        <v>0</v>
      </c>
      <c r="L174" s="63">
        <f>IFERROR(IF(WEEKDAY(TPlanning[[#This Row],[Jour]],2)=7,IF(TPlanning[[#This Row],[Nb heures]]&gt;$J$5,TPlanning[[#This Row],[Nb heures]]-$J$5,0),0),"")</f>
        <v>0</v>
      </c>
      <c r="Q174" s="100"/>
      <c r="R174" s="101"/>
      <c r="S174" s="101"/>
      <c r="T174" s="101"/>
      <c r="U174" s="101"/>
      <c r="V174" s="101"/>
      <c r="W174" s="101"/>
      <c r="X174" s="102"/>
    </row>
    <row r="175" spans="2:24" hidden="1" x14ac:dyDescent="0.3">
      <c r="B175" s="55" t="str">
        <f t="shared" si="10"/>
        <v>juin</v>
      </c>
      <c r="C175" s="56">
        <f t="shared" si="12"/>
        <v>24</v>
      </c>
      <c r="D175" s="49">
        <f t="shared" si="14"/>
        <v>43994</v>
      </c>
      <c r="E175" s="5">
        <f t="shared" si="13"/>
        <v>43994</v>
      </c>
      <c r="F175" s="22"/>
      <c r="G175" s="20"/>
      <c r="H175" s="20">
        <f>IFERROR(IF(OR(COUNTIF(Feries,TPlanning[[#This Row],[Jour]])=1,WEEKDAY($E175,2)&gt;6),0,IF(ISTEXT(F175),0,(G175-F175))),"")</f>
        <v>0</v>
      </c>
      <c r="I175" s="20"/>
      <c r="J175" s="23">
        <f>IFERROR(IF(OR(COUNTIF(Feries,TPlanning[[#This Row],[Jour]])=1,WEEKDAY($E175,2)&gt;6),0,IF(ISTEXT(F175),0,(H175-TPlanning[[#This Row],[Pause]]))),"")</f>
        <v>0</v>
      </c>
      <c r="K175" s="46">
        <f t="shared" si="11"/>
        <v>0</v>
      </c>
      <c r="L175" s="63">
        <f>IFERROR(IF(WEEKDAY(TPlanning[[#This Row],[Jour]],2)=7,IF(TPlanning[[#This Row],[Nb heures]]&gt;$J$5,TPlanning[[#This Row],[Nb heures]]-$J$5,0),0),"")</f>
        <v>0</v>
      </c>
      <c r="Q175" s="100"/>
      <c r="R175" s="101"/>
      <c r="S175" s="101"/>
      <c r="T175" s="101"/>
      <c r="U175" s="101"/>
      <c r="V175" s="101"/>
      <c r="W175" s="101"/>
      <c r="X175" s="102"/>
    </row>
    <row r="176" spans="2:24" hidden="1" x14ac:dyDescent="0.3">
      <c r="B176" s="55" t="str">
        <f t="shared" si="10"/>
        <v>juin</v>
      </c>
      <c r="C176" s="56">
        <f t="shared" si="12"/>
        <v>24</v>
      </c>
      <c r="D176" s="49">
        <f t="shared" si="14"/>
        <v>43995</v>
      </c>
      <c r="E176" s="5">
        <f t="shared" si="13"/>
        <v>43995</v>
      </c>
      <c r="F176" s="22"/>
      <c r="G176" s="20"/>
      <c r="H176" s="20">
        <f>IFERROR(IF(OR(COUNTIF(Feries,TPlanning[[#This Row],[Jour]])=1,WEEKDAY($E176,2)&gt;6),0,IF(ISTEXT(F176),0,(G176-F176))),"")</f>
        <v>0</v>
      </c>
      <c r="I176" s="20"/>
      <c r="J176" s="23">
        <f>IFERROR(IF(OR(COUNTIF(Feries,TPlanning[[#This Row],[Jour]])=1,WEEKDAY($E176,2)&gt;6),0,IF(ISTEXT(F176),0,(H176-TPlanning[[#This Row],[Pause]]))),"")</f>
        <v>0</v>
      </c>
      <c r="K176" s="46">
        <f t="shared" si="11"/>
        <v>0</v>
      </c>
      <c r="L176" s="63">
        <f>IFERROR(IF(WEEKDAY(TPlanning[[#This Row],[Jour]],2)=7,IF(TPlanning[[#This Row],[Nb heures]]&gt;$J$5,TPlanning[[#This Row],[Nb heures]]-$J$5,0),0),"")</f>
        <v>0</v>
      </c>
      <c r="Q176" s="100"/>
      <c r="R176" s="101"/>
      <c r="S176" s="101"/>
      <c r="T176" s="101"/>
      <c r="U176" s="101"/>
      <c r="V176" s="101"/>
      <c r="W176" s="101"/>
      <c r="X176" s="102"/>
    </row>
    <row r="177" spans="2:24" hidden="1" x14ac:dyDescent="0.3">
      <c r="B177" s="55" t="str">
        <f t="shared" si="10"/>
        <v>juin</v>
      </c>
      <c r="C177" s="56">
        <f t="shared" si="12"/>
        <v>24</v>
      </c>
      <c r="D177" s="49">
        <f t="shared" si="14"/>
        <v>43996</v>
      </c>
      <c r="E177" s="5">
        <f t="shared" si="13"/>
        <v>43996</v>
      </c>
      <c r="F177" s="22"/>
      <c r="G177" s="20"/>
      <c r="H177" s="20">
        <f>IFERROR(IF(OR(COUNTIF(Feries,TPlanning[[#This Row],[Jour]])=1,WEEKDAY($E177,2)&gt;6),0,IF(ISTEXT(F177),0,(G177-F177))),"")</f>
        <v>0</v>
      </c>
      <c r="I177" s="20"/>
      <c r="J177" s="23">
        <f>IFERROR(IF(OR(COUNTIF(Feries,TPlanning[[#This Row],[Jour]])=1,WEEKDAY($E177,2)&gt;6),0,IF(ISTEXT(F177),0,(H177-TPlanning[[#This Row],[Pause]]))),"")</f>
        <v>0</v>
      </c>
      <c r="K177" s="46">
        <f t="shared" ca="1" si="11"/>
        <v>0</v>
      </c>
      <c r="L177" s="63">
        <f ca="1">IFERROR(IF(WEEKDAY(TPlanning[[#This Row],[Jour]],2)=7,IF(TPlanning[[#This Row],[Nb heures]]&gt;$J$5,TPlanning[[#This Row],[Nb heures]]-$J$5,0),0),"")</f>
        <v>0</v>
      </c>
      <c r="Q177" s="100"/>
      <c r="R177" s="101"/>
      <c r="S177" s="101"/>
      <c r="T177" s="101"/>
      <c r="U177" s="101"/>
      <c r="V177" s="101"/>
      <c r="W177" s="101"/>
      <c r="X177" s="102"/>
    </row>
    <row r="178" spans="2:24" hidden="1" x14ac:dyDescent="0.3">
      <c r="B178" s="55" t="str">
        <f t="shared" si="10"/>
        <v>juin</v>
      </c>
      <c r="C178" s="56">
        <f t="shared" si="12"/>
        <v>25</v>
      </c>
      <c r="D178" s="49">
        <f t="shared" si="14"/>
        <v>43997</v>
      </c>
      <c r="E178" s="5">
        <f t="shared" si="13"/>
        <v>43997</v>
      </c>
      <c r="F178" s="22"/>
      <c r="G178" s="20"/>
      <c r="H178" s="20">
        <f>IFERROR(IF(OR(COUNTIF(Feries,TPlanning[[#This Row],[Jour]])=1,WEEKDAY($E178,2)&gt;6),0,IF(ISTEXT(F178),0,(G178-F178))),"")</f>
        <v>0</v>
      </c>
      <c r="I178" s="20"/>
      <c r="J178" s="23">
        <f>IFERROR(IF(OR(COUNTIF(Feries,TPlanning[[#This Row],[Jour]])=1,WEEKDAY($E178,2)&gt;6),0,IF(ISTEXT(F178),0,(H178-TPlanning[[#This Row],[Pause]]))),"")</f>
        <v>0</v>
      </c>
      <c r="K178" s="46">
        <f t="shared" si="11"/>
        <v>0</v>
      </c>
      <c r="L178" s="63">
        <f>IFERROR(IF(WEEKDAY(TPlanning[[#This Row],[Jour]],2)=7,IF(TPlanning[[#This Row],[Nb heures]]&gt;$J$5,TPlanning[[#This Row],[Nb heures]]-$J$5,0),0),"")</f>
        <v>0</v>
      </c>
      <c r="Q178" s="100"/>
      <c r="R178" s="101"/>
      <c r="S178" s="101"/>
      <c r="T178" s="101"/>
      <c r="U178" s="101"/>
      <c r="V178" s="101"/>
      <c r="W178" s="101"/>
      <c r="X178" s="102"/>
    </row>
    <row r="179" spans="2:24" hidden="1" x14ac:dyDescent="0.3">
      <c r="B179" s="55" t="str">
        <f t="shared" si="10"/>
        <v>juin</v>
      </c>
      <c r="C179" s="56">
        <f t="shared" si="12"/>
        <v>25</v>
      </c>
      <c r="D179" s="49">
        <f t="shared" si="14"/>
        <v>43998</v>
      </c>
      <c r="E179" s="5">
        <f t="shared" si="13"/>
        <v>43998</v>
      </c>
      <c r="F179" s="22"/>
      <c r="G179" s="20"/>
      <c r="H179" s="20">
        <f>IFERROR(IF(OR(COUNTIF(Feries,TPlanning[[#This Row],[Jour]])=1,WEEKDAY($E179,2)&gt;6),0,IF(ISTEXT(F179),0,(G179-F179))),"")</f>
        <v>0</v>
      </c>
      <c r="I179" s="20"/>
      <c r="J179" s="23">
        <f>IFERROR(IF(OR(COUNTIF(Feries,TPlanning[[#This Row],[Jour]])=1,WEEKDAY($E179,2)&gt;6),0,IF(ISTEXT(F179),0,(H179-TPlanning[[#This Row],[Pause]]))),"")</f>
        <v>0</v>
      </c>
      <c r="K179" s="46">
        <f t="shared" si="11"/>
        <v>0</v>
      </c>
      <c r="L179" s="63">
        <f>IFERROR(IF(WEEKDAY(TPlanning[[#This Row],[Jour]],2)=7,IF(TPlanning[[#This Row],[Nb heures]]&gt;$J$5,TPlanning[[#This Row],[Nb heures]]-$J$5,0),0),"")</f>
        <v>0</v>
      </c>
      <c r="Q179" s="100"/>
      <c r="R179" s="101"/>
      <c r="S179" s="101"/>
      <c r="T179" s="101"/>
      <c r="U179" s="101"/>
      <c r="V179" s="101"/>
      <c r="W179" s="101"/>
      <c r="X179" s="102"/>
    </row>
    <row r="180" spans="2:24" hidden="1" x14ac:dyDescent="0.3">
      <c r="B180" s="55" t="str">
        <f t="shared" si="10"/>
        <v>juin</v>
      </c>
      <c r="C180" s="56">
        <f t="shared" si="12"/>
        <v>25</v>
      </c>
      <c r="D180" s="49">
        <f t="shared" si="14"/>
        <v>43999</v>
      </c>
      <c r="E180" s="5">
        <f t="shared" si="13"/>
        <v>43999</v>
      </c>
      <c r="F180" s="22"/>
      <c r="G180" s="20"/>
      <c r="H180" s="20">
        <f>IFERROR(IF(OR(COUNTIF(Feries,TPlanning[[#This Row],[Jour]])=1,WEEKDAY($E180,2)&gt;6),0,IF(ISTEXT(F180),0,(G180-F180))),"")</f>
        <v>0</v>
      </c>
      <c r="I180" s="20"/>
      <c r="J180" s="23">
        <f>IFERROR(IF(OR(COUNTIF(Feries,TPlanning[[#This Row],[Jour]])=1,WEEKDAY($E180,2)&gt;6),0,IF(ISTEXT(F180),0,(H180-TPlanning[[#This Row],[Pause]]))),"")</f>
        <v>0</v>
      </c>
      <c r="K180" s="46">
        <f t="shared" si="11"/>
        <v>0</v>
      </c>
      <c r="L180" s="63">
        <f>IFERROR(IF(WEEKDAY(TPlanning[[#This Row],[Jour]],2)=7,IF(TPlanning[[#This Row],[Nb heures]]&gt;$J$5,TPlanning[[#This Row],[Nb heures]]-$J$5,0),0),"")</f>
        <v>0</v>
      </c>
      <c r="Q180" s="100"/>
      <c r="R180" s="101"/>
      <c r="S180" s="101"/>
      <c r="T180" s="101"/>
      <c r="U180" s="101"/>
      <c r="V180" s="101"/>
      <c r="W180" s="101"/>
      <c r="X180" s="102"/>
    </row>
    <row r="181" spans="2:24" hidden="1" x14ac:dyDescent="0.3">
      <c r="B181" s="55" t="str">
        <f t="shared" si="10"/>
        <v>juin</v>
      </c>
      <c r="C181" s="56">
        <f t="shared" si="12"/>
        <v>25</v>
      </c>
      <c r="D181" s="49">
        <f t="shared" si="14"/>
        <v>44000</v>
      </c>
      <c r="E181" s="5">
        <f t="shared" si="13"/>
        <v>44000</v>
      </c>
      <c r="F181" s="22"/>
      <c r="G181" s="20"/>
      <c r="H181" s="20">
        <f>IFERROR(IF(OR(COUNTIF(Feries,TPlanning[[#This Row],[Jour]])=1,WEEKDAY($E181,2)&gt;6),0,IF(ISTEXT(F181),0,(G181-F181))),"")</f>
        <v>0</v>
      </c>
      <c r="I181" s="20"/>
      <c r="J181" s="23">
        <f>IFERROR(IF(OR(COUNTIF(Feries,TPlanning[[#This Row],[Jour]])=1,WEEKDAY($E181,2)&gt;6),0,IF(ISTEXT(F181),0,(H181-TPlanning[[#This Row],[Pause]]))),"")</f>
        <v>0</v>
      </c>
      <c r="K181" s="46">
        <f t="shared" si="11"/>
        <v>0</v>
      </c>
      <c r="L181" s="63">
        <f>IFERROR(IF(WEEKDAY(TPlanning[[#This Row],[Jour]],2)=7,IF(TPlanning[[#This Row],[Nb heures]]&gt;$J$5,TPlanning[[#This Row],[Nb heures]]-$J$5,0),0),"")</f>
        <v>0</v>
      </c>
      <c r="Q181" s="100"/>
      <c r="R181" s="101"/>
      <c r="S181" s="101"/>
      <c r="T181" s="101"/>
      <c r="U181" s="101"/>
      <c r="V181" s="101"/>
      <c r="W181" s="101"/>
      <c r="X181" s="102"/>
    </row>
    <row r="182" spans="2:24" hidden="1" x14ac:dyDescent="0.3">
      <c r="B182" s="55" t="str">
        <f t="shared" si="10"/>
        <v>juin</v>
      </c>
      <c r="C182" s="56">
        <f t="shared" si="12"/>
        <v>25</v>
      </c>
      <c r="D182" s="49">
        <f t="shared" si="14"/>
        <v>44001</v>
      </c>
      <c r="E182" s="5">
        <f t="shared" si="13"/>
        <v>44001</v>
      </c>
      <c r="F182" s="22"/>
      <c r="G182" s="20"/>
      <c r="H182" s="20">
        <f>IFERROR(IF(OR(COUNTIF(Feries,TPlanning[[#This Row],[Jour]])=1,WEEKDAY($E182,2)&gt;6),0,IF(ISTEXT(F182),0,(G182-F182))),"")</f>
        <v>0</v>
      </c>
      <c r="I182" s="20"/>
      <c r="J182" s="23">
        <f>IFERROR(IF(OR(COUNTIF(Feries,TPlanning[[#This Row],[Jour]])=1,WEEKDAY($E182,2)&gt;6),0,IF(ISTEXT(F182),0,(H182-TPlanning[[#This Row],[Pause]]))),"")</f>
        <v>0</v>
      </c>
      <c r="K182" s="46">
        <f t="shared" si="11"/>
        <v>0</v>
      </c>
      <c r="L182" s="63">
        <f>IFERROR(IF(WEEKDAY(TPlanning[[#This Row],[Jour]],2)=7,IF(TPlanning[[#This Row],[Nb heures]]&gt;$J$5,TPlanning[[#This Row],[Nb heures]]-$J$5,0),0),"")</f>
        <v>0</v>
      </c>
      <c r="Q182" s="100"/>
      <c r="R182" s="101"/>
      <c r="S182" s="101"/>
      <c r="T182" s="101"/>
      <c r="U182" s="101"/>
      <c r="V182" s="101"/>
      <c r="W182" s="101"/>
      <c r="X182" s="102"/>
    </row>
    <row r="183" spans="2:24" hidden="1" x14ac:dyDescent="0.3">
      <c r="B183" s="55" t="str">
        <f t="shared" si="10"/>
        <v>juin</v>
      </c>
      <c r="C183" s="56">
        <f t="shared" si="12"/>
        <v>25</v>
      </c>
      <c r="D183" s="49">
        <f t="shared" si="14"/>
        <v>44002</v>
      </c>
      <c r="E183" s="5">
        <f t="shared" si="13"/>
        <v>44002</v>
      </c>
      <c r="F183" s="22"/>
      <c r="G183" s="20"/>
      <c r="H183" s="20">
        <f>IFERROR(IF(OR(COUNTIF(Feries,TPlanning[[#This Row],[Jour]])=1,WEEKDAY($E183,2)&gt;6),0,IF(ISTEXT(F183),0,(G183-F183))),"")</f>
        <v>0</v>
      </c>
      <c r="I183" s="20"/>
      <c r="J183" s="23">
        <f>IFERROR(IF(OR(COUNTIF(Feries,TPlanning[[#This Row],[Jour]])=1,WEEKDAY($E183,2)&gt;6),0,IF(ISTEXT(F183),0,(H183-TPlanning[[#This Row],[Pause]]))),"")</f>
        <v>0</v>
      </c>
      <c r="K183" s="46">
        <f t="shared" si="11"/>
        <v>0</v>
      </c>
      <c r="L183" s="63">
        <f>IFERROR(IF(WEEKDAY(TPlanning[[#This Row],[Jour]],2)=7,IF(TPlanning[[#This Row],[Nb heures]]&gt;$J$5,TPlanning[[#This Row],[Nb heures]]-$J$5,0),0),"")</f>
        <v>0</v>
      </c>
      <c r="Q183" s="100"/>
      <c r="R183" s="101"/>
      <c r="S183" s="101"/>
      <c r="T183" s="101"/>
      <c r="U183" s="101"/>
      <c r="V183" s="101"/>
      <c r="W183" s="101"/>
      <c r="X183" s="102"/>
    </row>
    <row r="184" spans="2:24" hidden="1" x14ac:dyDescent="0.3">
      <c r="B184" s="55" t="str">
        <f t="shared" si="10"/>
        <v>juin</v>
      </c>
      <c r="C184" s="56">
        <f t="shared" si="12"/>
        <v>25</v>
      </c>
      <c r="D184" s="49">
        <f t="shared" si="14"/>
        <v>44003</v>
      </c>
      <c r="E184" s="5">
        <f t="shared" si="13"/>
        <v>44003</v>
      </c>
      <c r="F184" s="22"/>
      <c r="G184" s="20"/>
      <c r="H184" s="20">
        <f>IFERROR(IF(OR(COUNTIF(Feries,TPlanning[[#This Row],[Jour]])=1,WEEKDAY($E184,2)&gt;6),0,IF(ISTEXT(F184),0,(G184-F184))),"")</f>
        <v>0</v>
      </c>
      <c r="I184" s="20"/>
      <c r="J184" s="23">
        <f>IFERROR(IF(OR(COUNTIF(Feries,TPlanning[[#This Row],[Jour]])=1,WEEKDAY($E184,2)&gt;6),0,IF(ISTEXT(F184),0,(H184-TPlanning[[#This Row],[Pause]]))),"")</f>
        <v>0</v>
      </c>
      <c r="K184" s="46">
        <f t="shared" ca="1" si="11"/>
        <v>0</v>
      </c>
      <c r="L184" s="63">
        <f ca="1">IFERROR(IF(WEEKDAY(TPlanning[[#This Row],[Jour]],2)=7,IF(TPlanning[[#This Row],[Nb heures]]&gt;$J$5,TPlanning[[#This Row],[Nb heures]]-$J$5,0),0),"")</f>
        <v>0</v>
      </c>
      <c r="Q184" s="100"/>
      <c r="R184" s="101"/>
      <c r="S184" s="101"/>
      <c r="T184" s="101"/>
      <c r="U184" s="101"/>
      <c r="V184" s="101"/>
      <c r="W184" s="101"/>
      <c r="X184" s="102"/>
    </row>
    <row r="185" spans="2:24" hidden="1" x14ac:dyDescent="0.3">
      <c r="B185" s="55" t="str">
        <f t="shared" si="10"/>
        <v>juin</v>
      </c>
      <c r="C185" s="56">
        <f t="shared" si="12"/>
        <v>26</v>
      </c>
      <c r="D185" s="49">
        <f t="shared" si="14"/>
        <v>44004</v>
      </c>
      <c r="E185" s="5">
        <f t="shared" si="13"/>
        <v>44004</v>
      </c>
      <c r="F185" s="22"/>
      <c r="G185" s="20"/>
      <c r="H185" s="20">
        <f>IFERROR(IF(OR(COUNTIF(Feries,TPlanning[[#This Row],[Jour]])=1,WEEKDAY($E185,2)&gt;6),0,IF(ISTEXT(F185),0,(G185-F185))),"")</f>
        <v>0</v>
      </c>
      <c r="I185" s="20"/>
      <c r="J185" s="23">
        <f>IFERROR(IF(OR(COUNTIF(Feries,TPlanning[[#This Row],[Jour]])=1,WEEKDAY($E185,2)&gt;6),0,IF(ISTEXT(F185),0,(H185-TPlanning[[#This Row],[Pause]]))),"")</f>
        <v>0</v>
      </c>
      <c r="K185" s="46">
        <f t="shared" si="11"/>
        <v>0</v>
      </c>
      <c r="L185" s="63">
        <f>IFERROR(IF(WEEKDAY(TPlanning[[#This Row],[Jour]],2)=7,IF(TPlanning[[#This Row],[Nb heures]]&gt;$J$5,TPlanning[[#This Row],[Nb heures]]-$J$5,0),0),"")</f>
        <v>0</v>
      </c>
      <c r="Q185" s="100"/>
      <c r="R185" s="101"/>
      <c r="S185" s="101"/>
      <c r="T185" s="101"/>
      <c r="U185" s="101"/>
      <c r="V185" s="101"/>
      <c r="W185" s="101"/>
      <c r="X185" s="102"/>
    </row>
    <row r="186" spans="2:24" hidden="1" x14ac:dyDescent="0.3">
      <c r="B186" s="55" t="str">
        <f t="shared" si="10"/>
        <v>juin</v>
      </c>
      <c r="C186" s="56">
        <f t="shared" si="12"/>
        <v>26</v>
      </c>
      <c r="D186" s="49">
        <f t="shared" si="14"/>
        <v>44005</v>
      </c>
      <c r="E186" s="5">
        <f t="shared" si="13"/>
        <v>44005</v>
      </c>
      <c r="F186" s="22"/>
      <c r="G186" s="20"/>
      <c r="H186" s="20">
        <f>IFERROR(IF(OR(COUNTIF(Feries,TPlanning[[#This Row],[Jour]])=1,WEEKDAY($E186,2)&gt;6),0,IF(ISTEXT(F186),0,(G186-F186))),"")</f>
        <v>0</v>
      </c>
      <c r="I186" s="20"/>
      <c r="J186" s="23">
        <f>IFERROR(IF(OR(COUNTIF(Feries,TPlanning[[#This Row],[Jour]])=1,WEEKDAY($E186,2)&gt;6),0,IF(ISTEXT(F186),0,(H186-TPlanning[[#This Row],[Pause]]))),"")</f>
        <v>0</v>
      </c>
      <c r="K186" s="46">
        <f t="shared" si="11"/>
        <v>0</v>
      </c>
      <c r="L186" s="63">
        <f>IFERROR(IF(WEEKDAY(TPlanning[[#This Row],[Jour]],2)=7,IF(TPlanning[[#This Row],[Nb heures]]&gt;$J$5,TPlanning[[#This Row],[Nb heures]]-$J$5,0),0),"")</f>
        <v>0</v>
      </c>
      <c r="Q186" s="100"/>
      <c r="R186" s="101"/>
      <c r="S186" s="101"/>
      <c r="T186" s="101"/>
      <c r="U186" s="101"/>
      <c r="V186" s="101"/>
      <c r="W186" s="101"/>
      <c r="X186" s="102"/>
    </row>
    <row r="187" spans="2:24" hidden="1" x14ac:dyDescent="0.3">
      <c r="B187" s="55" t="str">
        <f t="shared" si="10"/>
        <v>juin</v>
      </c>
      <c r="C187" s="56">
        <f t="shared" si="12"/>
        <v>26</v>
      </c>
      <c r="D187" s="49">
        <f t="shared" si="14"/>
        <v>44006</v>
      </c>
      <c r="E187" s="5">
        <f t="shared" si="13"/>
        <v>44006</v>
      </c>
      <c r="F187" s="22"/>
      <c r="G187" s="20"/>
      <c r="H187" s="20">
        <f>IFERROR(IF(OR(COUNTIF(Feries,TPlanning[[#This Row],[Jour]])=1,WEEKDAY($E187,2)&gt;6),0,IF(ISTEXT(F187),0,(G187-F187))),"")</f>
        <v>0</v>
      </c>
      <c r="I187" s="20"/>
      <c r="J187" s="23">
        <f>IFERROR(IF(OR(COUNTIF(Feries,TPlanning[[#This Row],[Jour]])=1,WEEKDAY($E187,2)&gt;6),0,IF(ISTEXT(F187),0,(H187-TPlanning[[#This Row],[Pause]]))),"")</f>
        <v>0</v>
      </c>
      <c r="K187" s="46">
        <f t="shared" si="11"/>
        <v>0</v>
      </c>
      <c r="L187" s="63">
        <f>IFERROR(IF(WEEKDAY(TPlanning[[#This Row],[Jour]],2)=7,IF(TPlanning[[#This Row],[Nb heures]]&gt;$J$5,TPlanning[[#This Row],[Nb heures]]-$J$5,0),0),"")</f>
        <v>0</v>
      </c>
      <c r="Q187" s="100"/>
      <c r="R187" s="101"/>
      <c r="S187" s="101"/>
      <c r="T187" s="101"/>
      <c r="U187" s="101"/>
      <c r="V187" s="101"/>
      <c r="W187" s="101"/>
      <c r="X187" s="102"/>
    </row>
    <row r="188" spans="2:24" hidden="1" x14ac:dyDescent="0.3">
      <c r="B188" s="55" t="str">
        <f t="shared" si="10"/>
        <v>juin</v>
      </c>
      <c r="C188" s="56">
        <f t="shared" si="12"/>
        <v>26</v>
      </c>
      <c r="D188" s="49">
        <f t="shared" si="14"/>
        <v>44007</v>
      </c>
      <c r="E188" s="5">
        <f t="shared" si="13"/>
        <v>44007</v>
      </c>
      <c r="F188" s="22"/>
      <c r="G188" s="20"/>
      <c r="H188" s="20">
        <f>IFERROR(IF(OR(COUNTIF(Feries,TPlanning[[#This Row],[Jour]])=1,WEEKDAY($E188,2)&gt;6),0,IF(ISTEXT(F188),0,(G188-F188))),"")</f>
        <v>0</v>
      </c>
      <c r="I188" s="20"/>
      <c r="J188" s="23">
        <f>IFERROR(IF(OR(COUNTIF(Feries,TPlanning[[#This Row],[Jour]])=1,WEEKDAY($E188,2)&gt;6),0,IF(ISTEXT(F188),0,(H188-TPlanning[[#This Row],[Pause]]))),"")</f>
        <v>0</v>
      </c>
      <c r="K188" s="46">
        <f t="shared" si="11"/>
        <v>0</v>
      </c>
      <c r="L188" s="63">
        <f>IFERROR(IF(WEEKDAY(TPlanning[[#This Row],[Jour]],2)=7,IF(TPlanning[[#This Row],[Nb heures]]&gt;$J$5,TPlanning[[#This Row],[Nb heures]]-$J$5,0),0),"")</f>
        <v>0</v>
      </c>
      <c r="Q188" s="100"/>
      <c r="R188" s="101"/>
      <c r="S188" s="101"/>
      <c r="T188" s="101"/>
      <c r="U188" s="101"/>
      <c r="V188" s="101"/>
      <c r="W188" s="101"/>
      <c r="X188" s="102"/>
    </row>
    <row r="189" spans="2:24" hidden="1" x14ac:dyDescent="0.3">
      <c r="B189" s="55" t="str">
        <f t="shared" si="10"/>
        <v>juin</v>
      </c>
      <c r="C189" s="56">
        <f t="shared" si="12"/>
        <v>26</v>
      </c>
      <c r="D189" s="49">
        <f t="shared" si="14"/>
        <v>44008</v>
      </c>
      <c r="E189" s="5">
        <f t="shared" si="13"/>
        <v>44008</v>
      </c>
      <c r="F189" s="22"/>
      <c r="G189" s="20"/>
      <c r="H189" s="20">
        <f>IFERROR(IF(OR(COUNTIF(Feries,TPlanning[[#This Row],[Jour]])=1,WEEKDAY($E189,2)&gt;6),0,IF(ISTEXT(F189),0,(G189-F189))),"")</f>
        <v>0</v>
      </c>
      <c r="I189" s="20"/>
      <c r="J189" s="23">
        <f>IFERROR(IF(OR(COUNTIF(Feries,TPlanning[[#This Row],[Jour]])=1,WEEKDAY($E189,2)&gt;6),0,IF(ISTEXT(F189),0,(H189-TPlanning[[#This Row],[Pause]]))),"")</f>
        <v>0</v>
      </c>
      <c r="K189" s="46">
        <f t="shared" si="11"/>
        <v>0</v>
      </c>
      <c r="L189" s="63">
        <f>IFERROR(IF(WEEKDAY(TPlanning[[#This Row],[Jour]],2)=7,IF(TPlanning[[#This Row],[Nb heures]]&gt;$J$5,TPlanning[[#This Row],[Nb heures]]-$J$5,0),0),"")</f>
        <v>0</v>
      </c>
      <c r="Q189" s="100"/>
      <c r="R189" s="101"/>
      <c r="S189" s="101"/>
      <c r="T189" s="101"/>
      <c r="U189" s="101"/>
      <c r="V189" s="101"/>
      <c r="W189" s="101"/>
      <c r="X189" s="102"/>
    </row>
    <row r="190" spans="2:24" hidden="1" x14ac:dyDescent="0.3">
      <c r="B190" s="55" t="str">
        <f t="shared" si="10"/>
        <v>juin</v>
      </c>
      <c r="C190" s="56">
        <f t="shared" si="12"/>
        <v>26</v>
      </c>
      <c r="D190" s="49">
        <f t="shared" si="14"/>
        <v>44009</v>
      </c>
      <c r="E190" s="5">
        <f t="shared" si="13"/>
        <v>44009</v>
      </c>
      <c r="F190" s="22"/>
      <c r="G190" s="20"/>
      <c r="H190" s="20">
        <f>IFERROR(IF(OR(COUNTIF(Feries,TPlanning[[#This Row],[Jour]])=1,WEEKDAY($E190,2)&gt;6),0,IF(ISTEXT(F190),0,(G190-F190))),"")</f>
        <v>0</v>
      </c>
      <c r="I190" s="20"/>
      <c r="J190" s="23">
        <f>IFERROR(IF(OR(COUNTIF(Feries,TPlanning[[#This Row],[Jour]])=1,WEEKDAY($E190,2)&gt;6),0,IF(ISTEXT(F190),0,(H190-TPlanning[[#This Row],[Pause]]))),"")</f>
        <v>0</v>
      </c>
      <c r="K190" s="46">
        <f t="shared" si="11"/>
        <v>0</v>
      </c>
      <c r="L190" s="63">
        <f>IFERROR(IF(WEEKDAY(TPlanning[[#This Row],[Jour]],2)=7,IF(TPlanning[[#This Row],[Nb heures]]&gt;$J$5,TPlanning[[#This Row],[Nb heures]]-$J$5,0),0),"")</f>
        <v>0</v>
      </c>
      <c r="Q190" s="100"/>
      <c r="R190" s="101"/>
      <c r="S190" s="101"/>
      <c r="T190" s="101"/>
      <c r="U190" s="101"/>
      <c r="V190" s="101"/>
      <c r="W190" s="101"/>
      <c r="X190" s="102"/>
    </row>
    <row r="191" spans="2:24" hidden="1" x14ac:dyDescent="0.3">
      <c r="B191" s="55" t="str">
        <f t="shared" si="10"/>
        <v>juin</v>
      </c>
      <c r="C191" s="56">
        <f t="shared" si="12"/>
        <v>26</v>
      </c>
      <c r="D191" s="49">
        <f t="shared" si="14"/>
        <v>44010</v>
      </c>
      <c r="E191" s="5">
        <f t="shared" si="13"/>
        <v>44010</v>
      </c>
      <c r="F191" s="22"/>
      <c r="G191" s="20"/>
      <c r="H191" s="20">
        <f>IFERROR(IF(OR(COUNTIF(Feries,TPlanning[[#This Row],[Jour]])=1,WEEKDAY($E191,2)&gt;6),0,IF(ISTEXT(F191),0,(G191-F191))),"")</f>
        <v>0</v>
      </c>
      <c r="I191" s="20"/>
      <c r="J191" s="23">
        <f>IFERROR(IF(OR(COUNTIF(Feries,TPlanning[[#This Row],[Jour]])=1,WEEKDAY($E191,2)&gt;6),0,IF(ISTEXT(F191),0,(H191-TPlanning[[#This Row],[Pause]]))),"")</f>
        <v>0</v>
      </c>
      <c r="K191" s="46">
        <f t="shared" ca="1" si="11"/>
        <v>0</v>
      </c>
      <c r="L191" s="63">
        <f ca="1">IFERROR(IF(WEEKDAY(TPlanning[[#This Row],[Jour]],2)=7,IF(TPlanning[[#This Row],[Nb heures]]&gt;$J$5,TPlanning[[#This Row],[Nb heures]]-$J$5,0),0),"")</f>
        <v>0</v>
      </c>
      <c r="Q191" s="100"/>
      <c r="R191" s="101"/>
      <c r="S191" s="101"/>
      <c r="T191" s="101"/>
      <c r="U191" s="101"/>
      <c r="V191" s="101"/>
      <c r="W191" s="101"/>
      <c r="X191" s="102"/>
    </row>
    <row r="192" spans="2:24" hidden="1" x14ac:dyDescent="0.3">
      <c r="B192" s="55" t="str">
        <f t="shared" si="10"/>
        <v>juin</v>
      </c>
      <c r="C192" s="56">
        <f t="shared" si="12"/>
        <v>27</v>
      </c>
      <c r="D192" s="49">
        <f t="shared" si="14"/>
        <v>44011</v>
      </c>
      <c r="E192" s="5">
        <f t="shared" si="13"/>
        <v>44011</v>
      </c>
      <c r="F192" s="22"/>
      <c r="G192" s="20"/>
      <c r="H192" s="20">
        <f>IFERROR(IF(OR(COUNTIF(Feries,TPlanning[[#This Row],[Jour]])=1,WEEKDAY($E192,2)&gt;6),0,IF(ISTEXT(F192),0,(G192-F192))),"")</f>
        <v>0</v>
      </c>
      <c r="I192" s="20"/>
      <c r="J192" s="23">
        <f>IFERROR(IF(OR(COUNTIF(Feries,TPlanning[[#This Row],[Jour]])=1,WEEKDAY($E192,2)&gt;6),0,IF(ISTEXT(F192),0,(H192-TPlanning[[#This Row],[Pause]]))),"")</f>
        <v>0</v>
      </c>
      <c r="K192" s="46">
        <f t="shared" si="11"/>
        <v>0</v>
      </c>
      <c r="L192" s="63">
        <f>IFERROR(IF(WEEKDAY(TPlanning[[#This Row],[Jour]],2)=7,IF(TPlanning[[#This Row],[Nb heures]]&gt;$J$5,TPlanning[[#This Row],[Nb heures]]-$J$5,0),0),"")</f>
        <v>0</v>
      </c>
      <c r="Q192" s="100"/>
      <c r="R192" s="101"/>
      <c r="S192" s="101"/>
      <c r="T192" s="101"/>
      <c r="U192" s="101"/>
      <c r="V192" s="101"/>
      <c r="W192" s="101"/>
      <c r="X192" s="102"/>
    </row>
    <row r="193" spans="2:24" hidden="1" x14ac:dyDescent="0.3">
      <c r="B193" s="55" t="str">
        <f t="shared" si="10"/>
        <v>juin</v>
      </c>
      <c r="C193" s="56">
        <f t="shared" si="12"/>
        <v>27</v>
      </c>
      <c r="D193" s="49">
        <f t="shared" si="14"/>
        <v>44012</v>
      </c>
      <c r="E193" s="5">
        <f t="shared" si="13"/>
        <v>44012</v>
      </c>
      <c r="F193" s="22"/>
      <c r="G193" s="20"/>
      <c r="H193" s="20">
        <f>IFERROR(IF(OR(COUNTIF(Feries,TPlanning[[#This Row],[Jour]])=1,WEEKDAY($E193,2)&gt;6),0,IF(ISTEXT(F193),0,(G193-F193))),"")</f>
        <v>0</v>
      </c>
      <c r="I193" s="20"/>
      <c r="J193" s="23">
        <f>IFERROR(IF(OR(COUNTIF(Feries,TPlanning[[#This Row],[Jour]])=1,WEEKDAY($E193,2)&gt;6),0,IF(ISTEXT(F193),0,(H193-TPlanning[[#This Row],[Pause]]))),"")</f>
        <v>0</v>
      </c>
      <c r="K193" s="46">
        <f t="shared" si="11"/>
        <v>0</v>
      </c>
      <c r="L193" s="63">
        <f>IFERROR(IF(WEEKDAY(TPlanning[[#This Row],[Jour]],2)=7,IF(TPlanning[[#This Row],[Nb heures]]&gt;$J$5,TPlanning[[#This Row],[Nb heures]]-$J$5,0),0),"")</f>
        <v>0</v>
      </c>
      <c r="Q193" s="100"/>
      <c r="R193" s="101"/>
      <c r="S193" s="101"/>
      <c r="T193" s="101"/>
      <c r="U193" s="101"/>
      <c r="V193" s="101"/>
      <c r="W193" s="101"/>
      <c r="X193" s="102"/>
    </row>
    <row r="194" spans="2:24" hidden="1" x14ac:dyDescent="0.3">
      <c r="B194" s="55" t="str">
        <f t="shared" si="10"/>
        <v>juillet</v>
      </c>
      <c r="C194" s="56">
        <f t="shared" si="12"/>
        <v>27</v>
      </c>
      <c r="D194" s="49">
        <f t="shared" si="14"/>
        <v>44013</v>
      </c>
      <c r="E194" s="5">
        <f t="shared" si="13"/>
        <v>44013</v>
      </c>
      <c r="F194" s="22"/>
      <c r="G194" s="20"/>
      <c r="H194" s="20">
        <f>IFERROR(IF(OR(COUNTIF(Feries,TPlanning[[#This Row],[Jour]])=1,WEEKDAY($E194,2)&gt;6),0,IF(ISTEXT(F194),0,(G194-F194))),"")</f>
        <v>0</v>
      </c>
      <c r="I194" s="20"/>
      <c r="J194" s="23">
        <f>IFERROR(IF(OR(COUNTIF(Feries,TPlanning[[#This Row],[Jour]])=1,WEEKDAY($E194,2)&gt;6),0,IF(ISTEXT(F194),0,(H194-TPlanning[[#This Row],[Pause]]))),"")</f>
        <v>0</v>
      </c>
      <c r="K194" s="46">
        <f t="shared" si="11"/>
        <v>0</v>
      </c>
      <c r="L194" s="63">
        <f>IFERROR(IF(WEEKDAY(TPlanning[[#This Row],[Jour]],2)=7,IF(TPlanning[[#This Row],[Nb heures]]&gt;$J$5,TPlanning[[#This Row],[Nb heures]]-$J$5,0),0),"")</f>
        <v>0</v>
      </c>
      <c r="Q194" s="100"/>
      <c r="R194" s="101"/>
      <c r="S194" s="101"/>
      <c r="T194" s="101"/>
      <c r="U194" s="101"/>
      <c r="V194" s="101"/>
      <c r="W194" s="101"/>
      <c r="X194" s="102"/>
    </row>
    <row r="195" spans="2:24" hidden="1" x14ac:dyDescent="0.3">
      <c r="B195" s="55" t="str">
        <f t="shared" si="10"/>
        <v>juillet</v>
      </c>
      <c r="C195" s="56">
        <f t="shared" si="12"/>
        <v>27</v>
      </c>
      <c r="D195" s="49">
        <f t="shared" si="14"/>
        <v>44014</v>
      </c>
      <c r="E195" s="5">
        <f t="shared" si="13"/>
        <v>44014</v>
      </c>
      <c r="F195" s="22"/>
      <c r="G195" s="20"/>
      <c r="H195" s="20">
        <f>IFERROR(IF(OR(COUNTIF(Feries,TPlanning[[#This Row],[Jour]])=1,WEEKDAY($E195,2)&gt;6),0,IF(ISTEXT(F195),0,(G195-F195))),"")</f>
        <v>0</v>
      </c>
      <c r="I195" s="20"/>
      <c r="J195" s="23">
        <f>IFERROR(IF(OR(COUNTIF(Feries,TPlanning[[#This Row],[Jour]])=1,WEEKDAY($E195,2)&gt;6),0,IF(ISTEXT(F195),0,(H195-TPlanning[[#This Row],[Pause]]))),"")</f>
        <v>0</v>
      </c>
      <c r="K195" s="46">
        <f t="shared" si="11"/>
        <v>0</v>
      </c>
      <c r="L195" s="63">
        <f>IFERROR(IF(WEEKDAY(TPlanning[[#This Row],[Jour]],2)=7,IF(TPlanning[[#This Row],[Nb heures]]&gt;$J$5,TPlanning[[#This Row],[Nb heures]]-$J$5,0),0),"")</f>
        <v>0</v>
      </c>
      <c r="Q195" s="100"/>
      <c r="R195" s="101"/>
      <c r="S195" s="101"/>
      <c r="T195" s="101"/>
      <c r="U195" s="101"/>
      <c r="V195" s="101"/>
      <c r="W195" s="101"/>
      <c r="X195" s="102"/>
    </row>
    <row r="196" spans="2:24" hidden="1" x14ac:dyDescent="0.3">
      <c r="B196" s="55" t="str">
        <f t="shared" si="10"/>
        <v>juillet</v>
      </c>
      <c r="C196" s="56">
        <f t="shared" si="12"/>
        <v>27</v>
      </c>
      <c r="D196" s="49">
        <f t="shared" si="14"/>
        <v>44015</v>
      </c>
      <c r="E196" s="5">
        <f t="shared" si="13"/>
        <v>44015</v>
      </c>
      <c r="F196" s="22"/>
      <c r="G196" s="20"/>
      <c r="H196" s="20">
        <f>IFERROR(IF(OR(COUNTIF(Feries,TPlanning[[#This Row],[Jour]])=1,WEEKDAY($E196,2)&gt;6),0,IF(ISTEXT(F196),0,(G196-F196))),"")</f>
        <v>0</v>
      </c>
      <c r="I196" s="20"/>
      <c r="J196" s="23">
        <f>IFERROR(IF(OR(COUNTIF(Feries,TPlanning[[#This Row],[Jour]])=1,WEEKDAY($E196,2)&gt;6),0,IF(ISTEXT(F196),0,(H196-TPlanning[[#This Row],[Pause]]))),"")</f>
        <v>0</v>
      </c>
      <c r="K196" s="46">
        <f t="shared" si="11"/>
        <v>0</v>
      </c>
      <c r="L196" s="63">
        <f>IFERROR(IF(WEEKDAY(TPlanning[[#This Row],[Jour]],2)=7,IF(TPlanning[[#This Row],[Nb heures]]&gt;$J$5,TPlanning[[#This Row],[Nb heures]]-$J$5,0),0),"")</f>
        <v>0</v>
      </c>
      <c r="Q196" s="100"/>
      <c r="R196" s="101"/>
      <c r="S196" s="101"/>
      <c r="T196" s="101"/>
      <c r="U196" s="101"/>
      <c r="V196" s="101"/>
      <c r="W196" s="101"/>
      <c r="X196" s="102"/>
    </row>
    <row r="197" spans="2:24" hidden="1" x14ac:dyDescent="0.3">
      <c r="B197" s="55" t="str">
        <f t="shared" si="10"/>
        <v>juillet</v>
      </c>
      <c r="C197" s="56">
        <f t="shared" si="12"/>
        <v>27</v>
      </c>
      <c r="D197" s="49">
        <f t="shared" si="14"/>
        <v>44016</v>
      </c>
      <c r="E197" s="5">
        <f t="shared" si="13"/>
        <v>44016</v>
      </c>
      <c r="F197" s="22"/>
      <c r="G197" s="20"/>
      <c r="H197" s="20">
        <f>IFERROR(IF(OR(COUNTIF(Feries,TPlanning[[#This Row],[Jour]])=1,WEEKDAY($E197,2)&gt;6),0,IF(ISTEXT(F197),0,(G197-F197))),"")</f>
        <v>0</v>
      </c>
      <c r="I197" s="20"/>
      <c r="J197" s="23">
        <f>IFERROR(IF(OR(COUNTIF(Feries,TPlanning[[#This Row],[Jour]])=1,WEEKDAY($E197,2)&gt;6),0,IF(ISTEXT(F197),0,(H197-TPlanning[[#This Row],[Pause]]))),"")</f>
        <v>0</v>
      </c>
      <c r="K197" s="46">
        <f t="shared" si="11"/>
        <v>0</v>
      </c>
      <c r="L197" s="63">
        <f>IFERROR(IF(WEEKDAY(TPlanning[[#This Row],[Jour]],2)=7,IF(TPlanning[[#This Row],[Nb heures]]&gt;$J$5,TPlanning[[#This Row],[Nb heures]]-$J$5,0),0),"")</f>
        <v>0</v>
      </c>
      <c r="Q197" s="100"/>
      <c r="R197" s="101"/>
      <c r="S197" s="101"/>
      <c r="T197" s="101"/>
      <c r="U197" s="101"/>
      <c r="V197" s="101"/>
      <c r="W197" s="101"/>
      <c r="X197" s="102"/>
    </row>
    <row r="198" spans="2:24" hidden="1" x14ac:dyDescent="0.3">
      <c r="B198" s="55" t="str">
        <f t="shared" si="10"/>
        <v>juillet</v>
      </c>
      <c r="C198" s="56">
        <f t="shared" si="12"/>
        <v>27</v>
      </c>
      <c r="D198" s="49">
        <f t="shared" si="14"/>
        <v>44017</v>
      </c>
      <c r="E198" s="5">
        <f t="shared" si="13"/>
        <v>44017</v>
      </c>
      <c r="F198" s="22"/>
      <c r="G198" s="20"/>
      <c r="H198" s="20">
        <f>IFERROR(IF(OR(COUNTIF(Feries,TPlanning[[#This Row],[Jour]])=1,WEEKDAY($E198,2)&gt;6),0,IF(ISTEXT(F198),0,(G198-F198))),"")</f>
        <v>0</v>
      </c>
      <c r="I198" s="20"/>
      <c r="J198" s="23">
        <f>IFERROR(IF(OR(COUNTIF(Feries,TPlanning[[#This Row],[Jour]])=1,WEEKDAY($E198,2)&gt;6),0,IF(ISTEXT(F198),0,(H198-TPlanning[[#This Row],[Pause]]))),"")</f>
        <v>0</v>
      </c>
      <c r="K198" s="46">
        <f t="shared" ca="1" si="11"/>
        <v>0</v>
      </c>
      <c r="L198" s="63">
        <f ca="1">IFERROR(IF(WEEKDAY(TPlanning[[#This Row],[Jour]],2)=7,IF(TPlanning[[#This Row],[Nb heures]]&gt;$J$5,TPlanning[[#This Row],[Nb heures]]-$J$5,0),0),"")</f>
        <v>0</v>
      </c>
      <c r="Q198" s="100"/>
      <c r="R198" s="101"/>
      <c r="S198" s="101"/>
      <c r="T198" s="101"/>
      <c r="U198" s="101"/>
      <c r="V198" s="101"/>
      <c r="W198" s="101"/>
      <c r="X198" s="102"/>
    </row>
    <row r="199" spans="2:24" hidden="1" x14ac:dyDescent="0.3">
      <c r="B199" s="55" t="str">
        <f t="shared" si="10"/>
        <v>juillet</v>
      </c>
      <c r="C199" s="56">
        <f t="shared" si="12"/>
        <v>28</v>
      </c>
      <c r="D199" s="49">
        <f t="shared" si="14"/>
        <v>44018</v>
      </c>
      <c r="E199" s="5">
        <f t="shared" si="13"/>
        <v>44018</v>
      </c>
      <c r="F199" s="22"/>
      <c r="G199" s="20"/>
      <c r="H199" s="20">
        <f>IFERROR(IF(OR(COUNTIF(Feries,TPlanning[[#This Row],[Jour]])=1,WEEKDAY($E199,2)&gt;6),0,IF(ISTEXT(F199),0,(G199-F199))),"")</f>
        <v>0</v>
      </c>
      <c r="I199" s="20"/>
      <c r="J199" s="23">
        <f>IFERROR(IF(OR(COUNTIF(Feries,TPlanning[[#This Row],[Jour]])=1,WEEKDAY($E199,2)&gt;6),0,IF(ISTEXT(F199),0,(H199-TPlanning[[#This Row],[Pause]]))),"")</f>
        <v>0</v>
      </c>
      <c r="K199" s="46">
        <f t="shared" si="11"/>
        <v>0</v>
      </c>
      <c r="L199" s="63">
        <f>IFERROR(IF(WEEKDAY(TPlanning[[#This Row],[Jour]],2)=7,IF(TPlanning[[#This Row],[Nb heures]]&gt;$J$5,TPlanning[[#This Row],[Nb heures]]-$J$5,0),0),"")</f>
        <v>0</v>
      </c>
      <c r="Q199" s="100"/>
      <c r="R199" s="101"/>
      <c r="S199" s="101"/>
      <c r="T199" s="101"/>
      <c r="U199" s="101"/>
      <c r="V199" s="101"/>
      <c r="W199" s="101"/>
      <c r="X199" s="102"/>
    </row>
    <row r="200" spans="2:24" hidden="1" x14ac:dyDescent="0.3">
      <c r="B200" s="55" t="str">
        <f t="shared" si="10"/>
        <v>juillet</v>
      </c>
      <c r="C200" s="56">
        <f t="shared" si="12"/>
        <v>28</v>
      </c>
      <c r="D200" s="49">
        <f t="shared" si="14"/>
        <v>44019</v>
      </c>
      <c r="E200" s="5">
        <f t="shared" si="13"/>
        <v>44019</v>
      </c>
      <c r="F200" s="22"/>
      <c r="G200" s="20"/>
      <c r="H200" s="20">
        <f>IFERROR(IF(OR(COUNTIF(Feries,TPlanning[[#This Row],[Jour]])=1,WEEKDAY($E200,2)&gt;6),0,IF(ISTEXT(F200),0,(G200-F200))),"")</f>
        <v>0</v>
      </c>
      <c r="I200" s="20"/>
      <c r="J200" s="23">
        <f>IFERROR(IF(OR(COUNTIF(Feries,TPlanning[[#This Row],[Jour]])=1,WEEKDAY($E200,2)&gt;6),0,IF(ISTEXT(F200),0,(H200-TPlanning[[#This Row],[Pause]]))),"")</f>
        <v>0</v>
      </c>
      <c r="K200" s="46">
        <f t="shared" si="11"/>
        <v>0</v>
      </c>
      <c r="L200" s="63">
        <f>IFERROR(IF(WEEKDAY(TPlanning[[#This Row],[Jour]],2)=7,IF(TPlanning[[#This Row],[Nb heures]]&gt;$J$5,TPlanning[[#This Row],[Nb heures]]-$J$5,0),0),"")</f>
        <v>0</v>
      </c>
      <c r="Q200" s="100"/>
      <c r="R200" s="101"/>
      <c r="S200" s="101"/>
      <c r="T200" s="101"/>
      <c r="U200" s="101"/>
      <c r="V200" s="101"/>
      <c r="W200" s="101"/>
      <c r="X200" s="102"/>
    </row>
    <row r="201" spans="2:24" hidden="1" x14ac:dyDescent="0.3">
      <c r="B201" s="55" t="str">
        <f t="shared" si="10"/>
        <v>juillet</v>
      </c>
      <c r="C201" s="56">
        <f t="shared" si="12"/>
        <v>28</v>
      </c>
      <c r="D201" s="49">
        <f t="shared" si="14"/>
        <v>44020</v>
      </c>
      <c r="E201" s="5">
        <f t="shared" si="13"/>
        <v>44020</v>
      </c>
      <c r="F201" s="22"/>
      <c r="G201" s="20"/>
      <c r="H201" s="20">
        <f>IFERROR(IF(OR(COUNTIF(Feries,TPlanning[[#This Row],[Jour]])=1,WEEKDAY($E201,2)&gt;6),0,IF(ISTEXT(F201),0,(G201-F201))),"")</f>
        <v>0</v>
      </c>
      <c r="I201" s="20"/>
      <c r="J201" s="23">
        <f>IFERROR(IF(OR(COUNTIF(Feries,TPlanning[[#This Row],[Jour]])=1,WEEKDAY($E201,2)&gt;6),0,IF(ISTEXT(F201),0,(H201-TPlanning[[#This Row],[Pause]]))),"")</f>
        <v>0</v>
      </c>
      <c r="K201" s="46">
        <f t="shared" si="11"/>
        <v>0</v>
      </c>
      <c r="L201" s="63">
        <f>IFERROR(IF(WEEKDAY(TPlanning[[#This Row],[Jour]],2)=7,IF(TPlanning[[#This Row],[Nb heures]]&gt;$J$5,TPlanning[[#This Row],[Nb heures]]-$J$5,0),0),"")</f>
        <v>0</v>
      </c>
      <c r="Q201" s="100"/>
      <c r="R201" s="101"/>
      <c r="S201" s="101"/>
      <c r="T201" s="101"/>
      <c r="U201" s="101"/>
      <c r="V201" s="101"/>
      <c r="W201" s="101"/>
      <c r="X201" s="102"/>
    </row>
    <row r="202" spans="2:24" hidden="1" x14ac:dyDescent="0.3">
      <c r="B202" s="55" t="str">
        <f t="shared" si="10"/>
        <v>juillet</v>
      </c>
      <c r="C202" s="56">
        <f t="shared" si="12"/>
        <v>28</v>
      </c>
      <c r="D202" s="49">
        <f t="shared" si="14"/>
        <v>44021</v>
      </c>
      <c r="E202" s="5">
        <f t="shared" si="13"/>
        <v>44021</v>
      </c>
      <c r="F202" s="22"/>
      <c r="G202" s="20"/>
      <c r="H202" s="20">
        <f>IFERROR(IF(OR(COUNTIF(Feries,TPlanning[[#This Row],[Jour]])=1,WEEKDAY($E202,2)&gt;6),0,IF(ISTEXT(F202),0,(G202-F202))),"")</f>
        <v>0</v>
      </c>
      <c r="I202" s="20"/>
      <c r="J202" s="23">
        <f>IFERROR(IF(OR(COUNTIF(Feries,TPlanning[[#This Row],[Jour]])=1,WEEKDAY($E202,2)&gt;6),0,IF(ISTEXT(F202),0,(H202-TPlanning[[#This Row],[Pause]]))),"")</f>
        <v>0</v>
      </c>
      <c r="K202" s="46">
        <f t="shared" si="11"/>
        <v>0</v>
      </c>
      <c r="L202" s="63">
        <f>IFERROR(IF(WEEKDAY(TPlanning[[#This Row],[Jour]],2)=7,IF(TPlanning[[#This Row],[Nb heures]]&gt;$J$5,TPlanning[[#This Row],[Nb heures]]-$J$5,0),0),"")</f>
        <v>0</v>
      </c>
      <c r="Q202" s="100"/>
      <c r="R202" s="101"/>
      <c r="S202" s="101"/>
      <c r="T202" s="101"/>
      <c r="U202" s="101"/>
      <c r="V202" s="101"/>
      <c r="W202" s="101"/>
      <c r="X202" s="102"/>
    </row>
    <row r="203" spans="2:24" hidden="1" x14ac:dyDescent="0.3">
      <c r="B203" s="55" t="str">
        <f t="shared" si="10"/>
        <v>juillet</v>
      </c>
      <c r="C203" s="56">
        <f t="shared" si="12"/>
        <v>28</v>
      </c>
      <c r="D203" s="49">
        <f t="shared" si="14"/>
        <v>44022</v>
      </c>
      <c r="E203" s="5">
        <f t="shared" si="13"/>
        <v>44022</v>
      </c>
      <c r="F203" s="22"/>
      <c r="G203" s="20"/>
      <c r="H203" s="20">
        <f>IFERROR(IF(OR(COUNTIF(Feries,TPlanning[[#This Row],[Jour]])=1,WEEKDAY($E203,2)&gt;6),0,IF(ISTEXT(F203),0,(G203-F203))),"")</f>
        <v>0</v>
      </c>
      <c r="I203" s="20"/>
      <c r="J203" s="23">
        <f>IFERROR(IF(OR(COUNTIF(Feries,TPlanning[[#This Row],[Jour]])=1,WEEKDAY($E203,2)&gt;6),0,IF(ISTEXT(F203),0,(H203-TPlanning[[#This Row],[Pause]]))),"")</f>
        <v>0</v>
      </c>
      <c r="K203" s="46">
        <f t="shared" si="11"/>
        <v>0</v>
      </c>
      <c r="L203" s="63">
        <f>IFERROR(IF(WEEKDAY(TPlanning[[#This Row],[Jour]],2)=7,IF(TPlanning[[#This Row],[Nb heures]]&gt;$J$5,TPlanning[[#This Row],[Nb heures]]-$J$5,0),0),"")</f>
        <v>0</v>
      </c>
      <c r="Q203" s="100"/>
      <c r="R203" s="101"/>
      <c r="S203" s="101"/>
      <c r="T203" s="101"/>
      <c r="U203" s="101"/>
      <c r="V203" s="101"/>
      <c r="W203" s="101"/>
      <c r="X203" s="102"/>
    </row>
    <row r="204" spans="2:24" hidden="1" x14ac:dyDescent="0.3">
      <c r="B204" s="55" t="str">
        <f t="shared" ref="B204:B267" si="15">IFERROR(CHOOSE(MONTH(D204),"janvier","février","mars","avril","mai","juin","juillet","août","septembre","octobre","novembre","décembre"),"")</f>
        <v>juillet</v>
      </c>
      <c r="C204" s="56">
        <f t="shared" si="12"/>
        <v>28</v>
      </c>
      <c r="D204" s="49">
        <f t="shared" si="14"/>
        <v>44023</v>
      </c>
      <c r="E204" s="5">
        <f t="shared" si="13"/>
        <v>44023</v>
      </c>
      <c r="F204" s="22"/>
      <c r="G204" s="20"/>
      <c r="H204" s="20">
        <f>IFERROR(IF(OR(COUNTIF(Feries,TPlanning[[#This Row],[Jour]])=1,WEEKDAY($E204,2)&gt;6),0,IF(ISTEXT(F204),0,(G204-F204))),"")</f>
        <v>0</v>
      </c>
      <c r="I204" s="20"/>
      <c r="J204" s="23">
        <f>IFERROR(IF(OR(COUNTIF(Feries,TPlanning[[#This Row],[Jour]])=1,WEEKDAY($E204,2)&gt;6),0,IF(ISTEXT(F204),0,(H204-TPlanning[[#This Row],[Pause]]))),"")</f>
        <v>0</v>
      </c>
      <c r="K204" s="46">
        <f t="shared" ref="K204:K267" si="16">IFERROR(IF(WEEKDAY(D204,2)=7,SUMPRODUCT((_xlfn.ISOWEEKNUM(NbJour)=_xlfn.ISOWEEKNUM(D204))*(Reel)),0),"")</f>
        <v>0</v>
      </c>
      <c r="L204" s="63">
        <f>IFERROR(IF(WEEKDAY(TPlanning[[#This Row],[Jour]],2)=7,IF(TPlanning[[#This Row],[Nb heures]]&gt;$J$5,TPlanning[[#This Row],[Nb heures]]-$J$5,0),0),"")</f>
        <v>0</v>
      </c>
      <c r="Q204" s="100"/>
      <c r="R204" s="101"/>
      <c r="S204" s="101"/>
      <c r="T204" s="101"/>
      <c r="U204" s="101"/>
      <c r="V204" s="101"/>
      <c r="W204" s="101"/>
      <c r="X204" s="102"/>
    </row>
    <row r="205" spans="2:24" hidden="1" x14ac:dyDescent="0.3">
      <c r="B205" s="55" t="str">
        <f t="shared" si="15"/>
        <v>juillet</v>
      </c>
      <c r="C205" s="56">
        <f t="shared" ref="C205:C268" si="17">IFERROR(_xlfn.ISOWEEKNUM(D205),"")</f>
        <v>28</v>
      </c>
      <c r="D205" s="49">
        <f t="shared" si="14"/>
        <v>44024</v>
      </c>
      <c r="E205" s="5">
        <f t="shared" ref="E205:E268" si="18">D205</f>
        <v>44024</v>
      </c>
      <c r="F205" s="22"/>
      <c r="G205" s="20"/>
      <c r="H205" s="20">
        <f>IFERROR(IF(OR(COUNTIF(Feries,TPlanning[[#This Row],[Jour]])=1,WEEKDAY($E205,2)&gt;6),0,IF(ISTEXT(F205),0,(G205-F205))),"")</f>
        <v>0</v>
      </c>
      <c r="I205" s="20"/>
      <c r="J205" s="23">
        <f>IFERROR(IF(OR(COUNTIF(Feries,TPlanning[[#This Row],[Jour]])=1,WEEKDAY($E205,2)&gt;6),0,IF(ISTEXT(F205),0,(H205-TPlanning[[#This Row],[Pause]]))),"")</f>
        <v>0</v>
      </c>
      <c r="K205" s="46">
        <f t="shared" ca="1" si="16"/>
        <v>0</v>
      </c>
      <c r="L205" s="63">
        <f ca="1">IFERROR(IF(WEEKDAY(TPlanning[[#This Row],[Jour]],2)=7,IF(TPlanning[[#This Row],[Nb heures]]&gt;$J$5,TPlanning[[#This Row],[Nb heures]]-$J$5,0),0),"")</f>
        <v>0</v>
      </c>
      <c r="Q205" s="100"/>
      <c r="R205" s="101"/>
      <c r="S205" s="101"/>
      <c r="T205" s="101"/>
      <c r="U205" s="101"/>
      <c r="V205" s="101"/>
      <c r="W205" s="101"/>
      <c r="X205" s="102"/>
    </row>
    <row r="206" spans="2:24" hidden="1" x14ac:dyDescent="0.3">
      <c r="B206" s="55" t="str">
        <f t="shared" si="15"/>
        <v>juillet</v>
      </c>
      <c r="C206" s="56">
        <f t="shared" si="17"/>
        <v>29</v>
      </c>
      <c r="D206" s="49">
        <f t="shared" ref="D206:D269" si="19">D205+1</f>
        <v>44025</v>
      </c>
      <c r="E206" s="5">
        <f t="shared" si="18"/>
        <v>44025</v>
      </c>
      <c r="F206" s="22"/>
      <c r="G206" s="20"/>
      <c r="H206" s="20">
        <f>IFERROR(IF(OR(COUNTIF(Feries,TPlanning[[#This Row],[Jour]])=1,WEEKDAY($E206,2)&gt;6),0,IF(ISTEXT(F206),0,(G206-F206))),"")</f>
        <v>0</v>
      </c>
      <c r="I206" s="20"/>
      <c r="J206" s="23">
        <f>IFERROR(IF(OR(COUNTIF(Feries,TPlanning[[#This Row],[Jour]])=1,WEEKDAY($E206,2)&gt;6),0,IF(ISTEXT(F206),0,(H206-TPlanning[[#This Row],[Pause]]))),"")</f>
        <v>0</v>
      </c>
      <c r="K206" s="46">
        <f t="shared" si="16"/>
        <v>0</v>
      </c>
      <c r="L206" s="63">
        <f>IFERROR(IF(WEEKDAY(TPlanning[[#This Row],[Jour]],2)=7,IF(TPlanning[[#This Row],[Nb heures]]&gt;$J$5,TPlanning[[#This Row],[Nb heures]]-$J$5,0),0),"")</f>
        <v>0</v>
      </c>
      <c r="Q206" s="100"/>
      <c r="R206" s="101"/>
      <c r="S206" s="101"/>
      <c r="T206" s="101"/>
      <c r="U206" s="101"/>
      <c r="V206" s="101"/>
      <c r="W206" s="101"/>
      <c r="X206" s="102"/>
    </row>
    <row r="207" spans="2:24" hidden="1" x14ac:dyDescent="0.3">
      <c r="B207" s="55" t="str">
        <f t="shared" si="15"/>
        <v>juillet</v>
      </c>
      <c r="C207" s="56">
        <f t="shared" si="17"/>
        <v>29</v>
      </c>
      <c r="D207" s="49">
        <f t="shared" si="19"/>
        <v>44026</v>
      </c>
      <c r="E207" s="5">
        <f t="shared" si="18"/>
        <v>44026</v>
      </c>
      <c r="F207" s="22"/>
      <c r="G207" s="20"/>
      <c r="H207" s="20">
        <f>IFERROR(IF(OR(COUNTIF(Feries,TPlanning[[#This Row],[Jour]])=1,WEEKDAY($E207,2)&gt;6),0,IF(ISTEXT(F207),0,(G207-F207))),"")</f>
        <v>0</v>
      </c>
      <c r="I207" s="20"/>
      <c r="J207" s="23">
        <f>IFERROR(IF(OR(COUNTIF(Feries,TPlanning[[#This Row],[Jour]])=1,WEEKDAY($E207,2)&gt;6),0,IF(ISTEXT(F207),0,(H207-TPlanning[[#This Row],[Pause]]))),"")</f>
        <v>0</v>
      </c>
      <c r="K207" s="46">
        <f t="shared" si="16"/>
        <v>0</v>
      </c>
      <c r="L207" s="63">
        <f>IFERROR(IF(WEEKDAY(TPlanning[[#This Row],[Jour]],2)=7,IF(TPlanning[[#This Row],[Nb heures]]&gt;$J$5,TPlanning[[#This Row],[Nb heures]]-$J$5,0),0),"")</f>
        <v>0</v>
      </c>
      <c r="Q207" s="100"/>
      <c r="R207" s="101"/>
      <c r="S207" s="101"/>
      <c r="T207" s="101"/>
      <c r="U207" s="101"/>
      <c r="V207" s="101"/>
      <c r="W207" s="101"/>
      <c r="X207" s="102"/>
    </row>
    <row r="208" spans="2:24" hidden="1" x14ac:dyDescent="0.3">
      <c r="B208" s="55" t="str">
        <f t="shared" si="15"/>
        <v>juillet</v>
      </c>
      <c r="C208" s="56">
        <f t="shared" si="17"/>
        <v>29</v>
      </c>
      <c r="D208" s="49">
        <f t="shared" si="19"/>
        <v>44027</v>
      </c>
      <c r="E208" s="5">
        <f t="shared" si="18"/>
        <v>44027</v>
      </c>
      <c r="F208" s="22"/>
      <c r="G208" s="20"/>
      <c r="H208" s="20">
        <f>IFERROR(IF(OR(COUNTIF(Feries,TPlanning[[#This Row],[Jour]])=1,WEEKDAY($E208,2)&gt;6),0,IF(ISTEXT(F208),0,(G208-F208))),"")</f>
        <v>0</v>
      </c>
      <c r="I208" s="20"/>
      <c r="J208" s="23">
        <f>IFERROR(IF(OR(COUNTIF(Feries,TPlanning[[#This Row],[Jour]])=1,WEEKDAY($E208,2)&gt;6),0,IF(ISTEXT(F208),0,(H208-TPlanning[[#This Row],[Pause]]))),"")</f>
        <v>0</v>
      </c>
      <c r="K208" s="46">
        <f t="shared" si="16"/>
        <v>0</v>
      </c>
      <c r="L208" s="63">
        <f>IFERROR(IF(WEEKDAY(TPlanning[[#This Row],[Jour]],2)=7,IF(TPlanning[[#This Row],[Nb heures]]&gt;$J$5,TPlanning[[#This Row],[Nb heures]]-$J$5,0),0),"")</f>
        <v>0</v>
      </c>
      <c r="Q208" s="100"/>
      <c r="R208" s="101"/>
      <c r="S208" s="101"/>
      <c r="T208" s="101"/>
      <c r="U208" s="101"/>
      <c r="V208" s="101"/>
      <c r="W208" s="101"/>
      <c r="X208" s="102"/>
    </row>
    <row r="209" spans="2:24" hidden="1" x14ac:dyDescent="0.3">
      <c r="B209" s="55" t="str">
        <f t="shared" si="15"/>
        <v>juillet</v>
      </c>
      <c r="C209" s="56">
        <f t="shared" si="17"/>
        <v>29</v>
      </c>
      <c r="D209" s="49">
        <f t="shared" si="19"/>
        <v>44028</v>
      </c>
      <c r="E209" s="5">
        <f t="shared" si="18"/>
        <v>44028</v>
      </c>
      <c r="F209" s="22"/>
      <c r="G209" s="20"/>
      <c r="H209" s="20">
        <f>IFERROR(IF(OR(COUNTIF(Feries,TPlanning[[#This Row],[Jour]])=1,WEEKDAY($E209,2)&gt;6),0,IF(ISTEXT(F209),0,(G209-F209))),"")</f>
        <v>0</v>
      </c>
      <c r="I209" s="20"/>
      <c r="J209" s="23">
        <f>IFERROR(IF(OR(COUNTIF(Feries,TPlanning[[#This Row],[Jour]])=1,WEEKDAY($E209,2)&gt;6),0,IF(ISTEXT(F209),0,(H209-TPlanning[[#This Row],[Pause]]))),"")</f>
        <v>0</v>
      </c>
      <c r="K209" s="46">
        <f t="shared" si="16"/>
        <v>0</v>
      </c>
      <c r="L209" s="63">
        <f>IFERROR(IF(WEEKDAY(TPlanning[[#This Row],[Jour]],2)=7,IF(TPlanning[[#This Row],[Nb heures]]&gt;$J$5,TPlanning[[#This Row],[Nb heures]]-$J$5,0),0),"")</f>
        <v>0</v>
      </c>
      <c r="Q209" s="100"/>
      <c r="R209" s="101"/>
      <c r="S209" s="101"/>
      <c r="T209" s="101"/>
      <c r="U209" s="101"/>
      <c r="V209" s="101"/>
      <c r="W209" s="101"/>
      <c r="X209" s="102"/>
    </row>
    <row r="210" spans="2:24" hidden="1" x14ac:dyDescent="0.3">
      <c r="B210" s="55" t="str">
        <f t="shared" si="15"/>
        <v>juillet</v>
      </c>
      <c r="C210" s="56">
        <f t="shared" si="17"/>
        <v>29</v>
      </c>
      <c r="D210" s="49">
        <f t="shared" si="19"/>
        <v>44029</v>
      </c>
      <c r="E210" s="5">
        <f t="shared" si="18"/>
        <v>44029</v>
      </c>
      <c r="F210" s="22"/>
      <c r="G210" s="20"/>
      <c r="H210" s="20">
        <f>IFERROR(IF(OR(COUNTIF(Feries,TPlanning[[#This Row],[Jour]])=1,WEEKDAY($E210,2)&gt;6),0,IF(ISTEXT(F210),0,(G210-F210))),"")</f>
        <v>0</v>
      </c>
      <c r="I210" s="20"/>
      <c r="J210" s="23">
        <f>IFERROR(IF(OR(COUNTIF(Feries,TPlanning[[#This Row],[Jour]])=1,WEEKDAY($E210,2)&gt;6),0,IF(ISTEXT(F210),0,(H210-TPlanning[[#This Row],[Pause]]))),"")</f>
        <v>0</v>
      </c>
      <c r="K210" s="46">
        <f t="shared" si="16"/>
        <v>0</v>
      </c>
      <c r="L210" s="63">
        <f>IFERROR(IF(WEEKDAY(TPlanning[[#This Row],[Jour]],2)=7,IF(TPlanning[[#This Row],[Nb heures]]&gt;$J$5,TPlanning[[#This Row],[Nb heures]]-$J$5,0),0),"")</f>
        <v>0</v>
      </c>
      <c r="Q210" s="100"/>
      <c r="R210" s="101"/>
      <c r="S210" s="101"/>
      <c r="T210" s="101"/>
      <c r="U210" s="101"/>
      <c r="V210" s="101"/>
      <c r="W210" s="101"/>
      <c r="X210" s="102"/>
    </row>
    <row r="211" spans="2:24" hidden="1" x14ac:dyDescent="0.3">
      <c r="B211" s="55" t="str">
        <f t="shared" si="15"/>
        <v>juillet</v>
      </c>
      <c r="C211" s="56">
        <f t="shared" si="17"/>
        <v>29</v>
      </c>
      <c r="D211" s="49">
        <f t="shared" si="19"/>
        <v>44030</v>
      </c>
      <c r="E211" s="5">
        <f t="shared" si="18"/>
        <v>44030</v>
      </c>
      <c r="F211" s="22"/>
      <c r="G211" s="20"/>
      <c r="H211" s="20">
        <f>IFERROR(IF(OR(COUNTIF(Feries,TPlanning[[#This Row],[Jour]])=1,WEEKDAY($E211,2)&gt;6),0,IF(ISTEXT(F211),0,(G211-F211))),"")</f>
        <v>0</v>
      </c>
      <c r="I211" s="20"/>
      <c r="J211" s="23">
        <f>IFERROR(IF(OR(COUNTIF(Feries,TPlanning[[#This Row],[Jour]])=1,WEEKDAY($E211,2)&gt;6),0,IF(ISTEXT(F211),0,(H211-TPlanning[[#This Row],[Pause]]))),"")</f>
        <v>0</v>
      </c>
      <c r="K211" s="46">
        <f t="shared" si="16"/>
        <v>0</v>
      </c>
      <c r="L211" s="63">
        <f>IFERROR(IF(WEEKDAY(TPlanning[[#This Row],[Jour]],2)=7,IF(TPlanning[[#This Row],[Nb heures]]&gt;$J$5,TPlanning[[#This Row],[Nb heures]]-$J$5,0),0),"")</f>
        <v>0</v>
      </c>
      <c r="Q211" s="100"/>
      <c r="R211" s="101"/>
      <c r="S211" s="101"/>
      <c r="T211" s="101"/>
      <c r="U211" s="101"/>
      <c r="V211" s="101"/>
      <c r="W211" s="101"/>
      <c r="X211" s="102"/>
    </row>
    <row r="212" spans="2:24" hidden="1" x14ac:dyDescent="0.3">
      <c r="B212" s="55" t="str">
        <f t="shared" si="15"/>
        <v>juillet</v>
      </c>
      <c r="C212" s="56">
        <f t="shared" si="17"/>
        <v>29</v>
      </c>
      <c r="D212" s="49">
        <f t="shared" si="19"/>
        <v>44031</v>
      </c>
      <c r="E212" s="5">
        <f t="shared" si="18"/>
        <v>44031</v>
      </c>
      <c r="F212" s="22"/>
      <c r="G212" s="20"/>
      <c r="H212" s="20">
        <f>IFERROR(IF(OR(COUNTIF(Feries,TPlanning[[#This Row],[Jour]])=1,WEEKDAY($E212,2)&gt;6),0,IF(ISTEXT(F212),0,(G212-F212))),"")</f>
        <v>0</v>
      </c>
      <c r="I212" s="20"/>
      <c r="J212" s="23">
        <f>IFERROR(IF(OR(COUNTIF(Feries,TPlanning[[#This Row],[Jour]])=1,WEEKDAY($E212,2)&gt;6),0,IF(ISTEXT(F212),0,(H212-TPlanning[[#This Row],[Pause]]))),"")</f>
        <v>0</v>
      </c>
      <c r="K212" s="46">
        <f t="shared" ca="1" si="16"/>
        <v>0</v>
      </c>
      <c r="L212" s="63">
        <f ca="1">IFERROR(IF(WEEKDAY(TPlanning[[#This Row],[Jour]],2)=7,IF(TPlanning[[#This Row],[Nb heures]]&gt;$J$5,TPlanning[[#This Row],[Nb heures]]-$J$5,0),0),"")</f>
        <v>0</v>
      </c>
      <c r="Q212" s="100"/>
      <c r="R212" s="101"/>
      <c r="S212" s="101"/>
      <c r="T212" s="101"/>
      <c r="U212" s="101"/>
      <c r="V212" s="101"/>
      <c r="W212" s="101"/>
      <c r="X212" s="102"/>
    </row>
    <row r="213" spans="2:24" hidden="1" x14ac:dyDescent="0.3">
      <c r="B213" s="55" t="str">
        <f t="shared" si="15"/>
        <v>juillet</v>
      </c>
      <c r="C213" s="56">
        <f t="shared" si="17"/>
        <v>30</v>
      </c>
      <c r="D213" s="49">
        <f t="shared" si="19"/>
        <v>44032</v>
      </c>
      <c r="E213" s="5">
        <f t="shared" si="18"/>
        <v>44032</v>
      </c>
      <c r="F213" s="22"/>
      <c r="G213" s="20"/>
      <c r="H213" s="20">
        <f>IFERROR(IF(OR(COUNTIF(Feries,TPlanning[[#This Row],[Jour]])=1,WEEKDAY($E213,2)&gt;6),0,IF(ISTEXT(F213),0,(G213-F213))),"")</f>
        <v>0</v>
      </c>
      <c r="I213" s="20"/>
      <c r="J213" s="23">
        <f>IFERROR(IF(OR(COUNTIF(Feries,TPlanning[[#This Row],[Jour]])=1,WEEKDAY($E213,2)&gt;6),0,IF(ISTEXT(F213),0,(H213-TPlanning[[#This Row],[Pause]]))),"")</f>
        <v>0</v>
      </c>
      <c r="K213" s="46">
        <f t="shared" si="16"/>
        <v>0</v>
      </c>
      <c r="L213" s="63">
        <f>IFERROR(IF(WEEKDAY(TPlanning[[#This Row],[Jour]],2)=7,IF(TPlanning[[#This Row],[Nb heures]]&gt;$J$5,TPlanning[[#This Row],[Nb heures]]-$J$5,0),0),"")</f>
        <v>0</v>
      </c>
      <c r="Q213" s="100"/>
      <c r="R213" s="101"/>
      <c r="S213" s="101"/>
      <c r="T213" s="101"/>
      <c r="U213" s="101"/>
      <c r="V213" s="101"/>
      <c r="W213" s="101"/>
      <c r="X213" s="102"/>
    </row>
    <row r="214" spans="2:24" hidden="1" x14ac:dyDescent="0.3">
      <c r="B214" s="55" t="str">
        <f t="shared" si="15"/>
        <v>juillet</v>
      </c>
      <c r="C214" s="56">
        <f t="shared" si="17"/>
        <v>30</v>
      </c>
      <c r="D214" s="49">
        <f t="shared" si="19"/>
        <v>44033</v>
      </c>
      <c r="E214" s="5">
        <f t="shared" si="18"/>
        <v>44033</v>
      </c>
      <c r="F214" s="22"/>
      <c r="G214" s="20"/>
      <c r="H214" s="20">
        <f>IFERROR(IF(OR(COUNTIF(Feries,TPlanning[[#This Row],[Jour]])=1,WEEKDAY($E214,2)&gt;6),0,IF(ISTEXT(F214),0,(G214-F214))),"")</f>
        <v>0</v>
      </c>
      <c r="I214" s="20"/>
      <c r="J214" s="23">
        <f>IFERROR(IF(OR(COUNTIF(Feries,TPlanning[[#This Row],[Jour]])=1,WEEKDAY($E214,2)&gt;6),0,IF(ISTEXT(F214),0,(H214-TPlanning[[#This Row],[Pause]]))),"")</f>
        <v>0</v>
      </c>
      <c r="K214" s="46">
        <f t="shared" si="16"/>
        <v>0</v>
      </c>
      <c r="L214" s="63">
        <f>IFERROR(IF(WEEKDAY(TPlanning[[#This Row],[Jour]],2)=7,IF(TPlanning[[#This Row],[Nb heures]]&gt;$J$5,TPlanning[[#This Row],[Nb heures]]-$J$5,0),0),"")</f>
        <v>0</v>
      </c>
      <c r="Q214" s="100"/>
      <c r="R214" s="101"/>
      <c r="S214" s="101"/>
      <c r="T214" s="101"/>
      <c r="U214" s="101"/>
      <c r="V214" s="101"/>
      <c r="W214" s="101"/>
      <c r="X214" s="102"/>
    </row>
    <row r="215" spans="2:24" hidden="1" x14ac:dyDescent="0.3">
      <c r="B215" s="55" t="str">
        <f t="shared" si="15"/>
        <v>juillet</v>
      </c>
      <c r="C215" s="56">
        <f t="shared" si="17"/>
        <v>30</v>
      </c>
      <c r="D215" s="49">
        <f t="shared" si="19"/>
        <v>44034</v>
      </c>
      <c r="E215" s="5">
        <f t="shared" si="18"/>
        <v>44034</v>
      </c>
      <c r="F215" s="22"/>
      <c r="G215" s="20"/>
      <c r="H215" s="20">
        <f>IFERROR(IF(OR(COUNTIF(Feries,TPlanning[[#This Row],[Jour]])=1,WEEKDAY($E215,2)&gt;6),0,IF(ISTEXT(F215),0,(G215-F215))),"")</f>
        <v>0</v>
      </c>
      <c r="I215" s="20"/>
      <c r="J215" s="23">
        <f>IFERROR(IF(OR(COUNTIF(Feries,TPlanning[[#This Row],[Jour]])=1,WEEKDAY($E215,2)&gt;6),0,IF(ISTEXT(F215),0,(H215-TPlanning[[#This Row],[Pause]]))),"")</f>
        <v>0</v>
      </c>
      <c r="K215" s="46">
        <f t="shared" si="16"/>
        <v>0</v>
      </c>
      <c r="L215" s="63">
        <f>IFERROR(IF(WEEKDAY(TPlanning[[#This Row],[Jour]],2)=7,IF(TPlanning[[#This Row],[Nb heures]]&gt;$J$5,TPlanning[[#This Row],[Nb heures]]-$J$5,0),0),"")</f>
        <v>0</v>
      </c>
      <c r="Q215" s="100"/>
      <c r="R215" s="101"/>
      <c r="S215" s="101"/>
      <c r="T215" s="101"/>
      <c r="U215" s="101"/>
      <c r="V215" s="101"/>
      <c r="W215" s="101"/>
      <c r="X215" s="102"/>
    </row>
    <row r="216" spans="2:24" hidden="1" x14ac:dyDescent="0.3">
      <c r="B216" s="55" t="str">
        <f t="shared" si="15"/>
        <v>juillet</v>
      </c>
      <c r="C216" s="56">
        <f t="shared" si="17"/>
        <v>30</v>
      </c>
      <c r="D216" s="49">
        <f t="shared" si="19"/>
        <v>44035</v>
      </c>
      <c r="E216" s="5">
        <f t="shared" si="18"/>
        <v>44035</v>
      </c>
      <c r="F216" s="22"/>
      <c r="G216" s="20"/>
      <c r="H216" s="20">
        <f>IFERROR(IF(OR(COUNTIF(Feries,TPlanning[[#This Row],[Jour]])=1,WEEKDAY($E216,2)&gt;6),0,IF(ISTEXT(F216),0,(G216-F216))),"")</f>
        <v>0</v>
      </c>
      <c r="I216" s="20"/>
      <c r="J216" s="23">
        <f>IFERROR(IF(OR(COUNTIF(Feries,TPlanning[[#This Row],[Jour]])=1,WEEKDAY($E216,2)&gt;6),0,IF(ISTEXT(F216),0,(H216-TPlanning[[#This Row],[Pause]]))),"")</f>
        <v>0</v>
      </c>
      <c r="K216" s="46">
        <f t="shared" si="16"/>
        <v>0</v>
      </c>
      <c r="L216" s="63">
        <f>IFERROR(IF(WEEKDAY(TPlanning[[#This Row],[Jour]],2)=7,IF(TPlanning[[#This Row],[Nb heures]]&gt;$J$5,TPlanning[[#This Row],[Nb heures]]-$J$5,0),0),"")</f>
        <v>0</v>
      </c>
      <c r="Q216" s="100"/>
      <c r="R216" s="101"/>
      <c r="S216" s="101"/>
      <c r="T216" s="101"/>
      <c r="U216" s="101"/>
      <c r="V216" s="101"/>
      <c r="W216" s="101"/>
      <c r="X216" s="102"/>
    </row>
    <row r="217" spans="2:24" hidden="1" x14ac:dyDescent="0.3">
      <c r="B217" s="55" t="str">
        <f t="shared" si="15"/>
        <v>juillet</v>
      </c>
      <c r="C217" s="56">
        <f t="shared" si="17"/>
        <v>30</v>
      </c>
      <c r="D217" s="49">
        <f t="shared" si="19"/>
        <v>44036</v>
      </c>
      <c r="E217" s="5">
        <f t="shared" si="18"/>
        <v>44036</v>
      </c>
      <c r="F217" s="22"/>
      <c r="G217" s="20"/>
      <c r="H217" s="20">
        <f>IFERROR(IF(OR(COUNTIF(Feries,TPlanning[[#This Row],[Jour]])=1,WEEKDAY($E217,2)&gt;6),0,IF(ISTEXT(F217),0,(G217-F217))),"")</f>
        <v>0</v>
      </c>
      <c r="I217" s="20"/>
      <c r="J217" s="23">
        <f>IFERROR(IF(OR(COUNTIF(Feries,TPlanning[[#This Row],[Jour]])=1,WEEKDAY($E217,2)&gt;6),0,IF(ISTEXT(F217),0,(H217-TPlanning[[#This Row],[Pause]]))),"")</f>
        <v>0</v>
      </c>
      <c r="K217" s="46">
        <f t="shared" si="16"/>
        <v>0</v>
      </c>
      <c r="L217" s="63">
        <f>IFERROR(IF(WEEKDAY(TPlanning[[#This Row],[Jour]],2)=7,IF(TPlanning[[#This Row],[Nb heures]]&gt;$J$5,TPlanning[[#This Row],[Nb heures]]-$J$5,0),0),"")</f>
        <v>0</v>
      </c>
      <c r="Q217" s="100"/>
      <c r="R217" s="101"/>
      <c r="S217" s="101"/>
      <c r="T217" s="101"/>
      <c r="U217" s="101"/>
      <c r="V217" s="101"/>
      <c r="W217" s="101"/>
      <c r="X217" s="102"/>
    </row>
    <row r="218" spans="2:24" hidden="1" x14ac:dyDescent="0.3">
      <c r="B218" s="55" t="str">
        <f t="shared" si="15"/>
        <v>juillet</v>
      </c>
      <c r="C218" s="56">
        <f t="shared" si="17"/>
        <v>30</v>
      </c>
      <c r="D218" s="49">
        <f t="shared" si="19"/>
        <v>44037</v>
      </c>
      <c r="E218" s="5">
        <f t="shared" si="18"/>
        <v>44037</v>
      </c>
      <c r="F218" s="22"/>
      <c r="G218" s="20"/>
      <c r="H218" s="20">
        <f>IFERROR(IF(OR(COUNTIF(Feries,TPlanning[[#This Row],[Jour]])=1,WEEKDAY($E218,2)&gt;6),0,IF(ISTEXT(F218),0,(G218-F218))),"")</f>
        <v>0</v>
      </c>
      <c r="I218" s="20"/>
      <c r="J218" s="23">
        <f>IFERROR(IF(OR(COUNTIF(Feries,TPlanning[[#This Row],[Jour]])=1,WEEKDAY($E218,2)&gt;6),0,IF(ISTEXT(F218),0,(H218-TPlanning[[#This Row],[Pause]]))),"")</f>
        <v>0</v>
      </c>
      <c r="K218" s="46">
        <f t="shared" si="16"/>
        <v>0</v>
      </c>
      <c r="L218" s="63">
        <f>IFERROR(IF(WEEKDAY(TPlanning[[#This Row],[Jour]],2)=7,IF(TPlanning[[#This Row],[Nb heures]]&gt;$J$5,TPlanning[[#This Row],[Nb heures]]-$J$5,0),0),"")</f>
        <v>0</v>
      </c>
      <c r="Q218" s="100"/>
      <c r="R218" s="101"/>
      <c r="S218" s="101"/>
      <c r="T218" s="101"/>
      <c r="U218" s="101"/>
      <c r="V218" s="101"/>
      <c r="W218" s="101"/>
      <c r="X218" s="102"/>
    </row>
    <row r="219" spans="2:24" hidden="1" x14ac:dyDescent="0.3">
      <c r="B219" s="55" t="str">
        <f t="shared" si="15"/>
        <v>juillet</v>
      </c>
      <c r="C219" s="56">
        <f t="shared" si="17"/>
        <v>30</v>
      </c>
      <c r="D219" s="49">
        <f t="shared" si="19"/>
        <v>44038</v>
      </c>
      <c r="E219" s="5">
        <f t="shared" si="18"/>
        <v>44038</v>
      </c>
      <c r="F219" s="22"/>
      <c r="G219" s="20"/>
      <c r="H219" s="20">
        <f>IFERROR(IF(OR(COUNTIF(Feries,TPlanning[[#This Row],[Jour]])=1,WEEKDAY($E219,2)&gt;6),0,IF(ISTEXT(F219),0,(G219-F219))),"")</f>
        <v>0</v>
      </c>
      <c r="I219" s="20"/>
      <c r="J219" s="23">
        <f>IFERROR(IF(OR(COUNTIF(Feries,TPlanning[[#This Row],[Jour]])=1,WEEKDAY($E219,2)&gt;6),0,IF(ISTEXT(F219),0,(H219-TPlanning[[#This Row],[Pause]]))),"")</f>
        <v>0</v>
      </c>
      <c r="K219" s="46">
        <f t="shared" ca="1" si="16"/>
        <v>0</v>
      </c>
      <c r="L219" s="63">
        <f ca="1">IFERROR(IF(WEEKDAY(TPlanning[[#This Row],[Jour]],2)=7,IF(TPlanning[[#This Row],[Nb heures]]&gt;$J$5,TPlanning[[#This Row],[Nb heures]]-$J$5,0),0),"")</f>
        <v>0</v>
      </c>
      <c r="Q219" s="100"/>
      <c r="R219" s="101"/>
      <c r="S219" s="101"/>
      <c r="T219" s="101"/>
      <c r="U219" s="101"/>
      <c r="V219" s="101"/>
      <c r="W219" s="101"/>
      <c r="X219" s="102"/>
    </row>
    <row r="220" spans="2:24" hidden="1" x14ac:dyDescent="0.3">
      <c r="B220" s="55" t="str">
        <f t="shared" si="15"/>
        <v>juillet</v>
      </c>
      <c r="C220" s="56">
        <f t="shared" si="17"/>
        <v>31</v>
      </c>
      <c r="D220" s="49">
        <f t="shared" si="19"/>
        <v>44039</v>
      </c>
      <c r="E220" s="5">
        <f t="shared" si="18"/>
        <v>44039</v>
      </c>
      <c r="F220" s="22"/>
      <c r="G220" s="20"/>
      <c r="H220" s="20">
        <f>IFERROR(IF(OR(COUNTIF(Feries,TPlanning[[#This Row],[Jour]])=1,WEEKDAY($E220,2)&gt;6),0,IF(ISTEXT(F220),0,(G220-F220))),"")</f>
        <v>0</v>
      </c>
      <c r="I220" s="20"/>
      <c r="J220" s="23">
        <f>IFERROR(IF(OR(COUNTIF(Feries,TPlanning[[#This Row],[Jour]])=1,WEEKDAY($E220,2)&gt;6),0,IF(ISTEXT(F220),0,(H220-TPlanning[[#This Row],[Pause]]))),"")</f>
        <v>0</v>
      </c>
      <c r="K220" s="46">
        <f t="shared" si="16"/>
        <v>0</v>
      </c>
      <c r="L220" s="63">
        <f>IFERROR(IF(WEEKDAY(TPlanning[[#This Row],[Jour]],2)=7,IF(TPlanning[[#This Row],[Nb heures]]&gt;$J$5,TPlanning[[#This Row],[Nb heures]]-$J$5,0),0),"")</f>
        <v>0</v>
      </c>
      <c r="Q220" s="100"/>
      <c r="R220" s="101"/>
      <c r="S220" s="101"/>
      <c r="T220" s="101"/>
      <c r="U220" s="101"/>
      <c r="V220" s="101"/>
      <c r="W220" s="101"/>
      <c r="X220" s="102"/>
    </row>
    <row r="221" spans="2:24" hidden="1" x14ac:dyDescent="0.3">
      <c r="B221" s="55" t="str">
        <f t="shared" si="15"/>
        <v>juillet</v>
      </c>
      <c r="C221" s="56">
        <f t="shared" si="17"/>
        <v>31</v>
      </c>
      <c r="D221" s="49">
        <f t="shared" si="19"/>
        <v>44040</v>
      </c>
      <c r="E221" s="5">
        <f t="shared" si="18"/>
        <v>44040</v>
      </c>
      <c r="F221" s="22"/>
      <c r="G221" s="20"/>
      <c r="H221" s="20">
        <f>IFERROR(IF(OR(COUNTIF(Feries,TPlanning[[#This Row],[Jour]])=1,WEEKDAY($E221,2)&gt;6),0,IF(ISTEXT(F221),0,(G221-F221))),"")</f>
        <v>0</v>
      </c>
      <c r="I221" s="20"/>
      <c r="J221" s="23">
        <f>IFERROR(IF(OR(COUNTIF(Feries,TPlanning[[#This Row],[Jour]])=1,WEEKDAY($E221,2)&gt;6),0,IF(ISTEXT(F221),0,(H221-TPlanning[[#This Row],[Pause]]))),"")</f>
        <v>0</v>
      </c>
      <c r="K221" s="46">
        <f t="shared" si="16"/>
        <v>0</v>
      </c>
      <c r="L221" s="63">
        <f>IFERROR(IF(WEEKDAY(TPlanning[[#This Row],[Jour]],2)=7,IF(TPlanning[[#This Row],[Nb heures]]&gt;$J$5,TPlanning[[#This Row],[Nb heures]]-$J$5,0),0),"")</f>
        <v>0</v>
      </c>
      <c r="Q221" s="100"/>
      <c r="R221" s="101"/>
      <c r="S221" s="101"/>
      <c r="T221" s="101"/>
      <c r="U221" s="101"/>
      <c r="V221" s="101"/>
      <c r="W221" s="101"/>
      <c r="X221" s="102"/>
    </row>
    <row r="222" spans="2:24" hidden="1" x14ac:dyDescent="0.3">
      <c r="B222" s="55" t="str">
        <f t="shared" si="15"/>
        <v>juillet</v>
      </c>
      <c r="C222" s="56">
        <f t="shared" si="17"/>
        <v>31</v>
      </c>
      <c r="D222" s="49">
        <f t="shared" si="19"/>
        <v>44041</v>
      </c>
      <c r="E222" s="5">
        <f t="shared" si="18"/>
        <v>44041</v>
      </c>
      <c r="F222" s="22"/>
      <c r="G222" s="20"/>
      <c r="H222" s="20">
        <f>IFERROR(IF(OR(COUNTIF(Feries,TPlanning[[#This Row],[Jour]])=1,WEEKDAY($E222,2)&gt;6),0,IF(ISTEXT(F222),0,(G222-F222))),"")</f>
        <v>0</v>
      </c>
      <c r="I222" s="20"/>
      <c r="J222" s="23">
        <f>IFERROR(IF(OR(COUNTIF(Feries,TPlanning[[#This Row],[Jour]])=1,WEEKDAY($E222,2)&gt;6),0,IF(ISTEXT(F222),0,(H222-TPlanning[[#This Row],[Pause]]))),"")</f>
        <v>0</v>
      </c>
      <c r="K222" s="46">
        <f t="shared" si="16"/>
        <v>0</v>
      </c>
      <c r="L222" s="63">
        <f>IFERROR(IF(WEEKDAY(TPlanning[[#This Row],[Jour]],2)=7,IF(TPlanning[[#This Row],[Nb heures]]&gt;$J$5,TPlanning[[#This Row],[Nb heures]]-$J$5,0),0),"")</f>
        <v>0</v>
      </c>
      <c r="Q222" s="100"/>
      <c r="R222" s="101"/>
      <c r="S222" s="101"/>
      <c r="T222" s="101"/>
      <c r="U222" s="101"/>
      <c r="V222" s="101"/>
      <c r="W222" s="101"/>
      <c r="X222" s="102"/>
    </row>
    <row r="223" spans="2:24" hidden="1" x14ac:dyDescent="0.3">
      <c r="B223" s="55" t="str">
        <f t="shared" si="15"/>
        <v>juillet</v>
      </c>
      <c r="C223" s="56">
        <f t="shared" si="17"/>
        <v>31</v>
      </c>
      <c r="D223" s="49">
        <f t="shared" si="19"/>
        <v>44042</v>
      </c>
      <c r="E223" s="5">
        <f t="shared" si="18"/>
        <v>44042</v>
      </c>
      <c r="F223" s="22"/>
      <c r="G223" s="20"/>
      <c r="H223" s="20">
        <f>IFERROR(IF(OR(COUNTIF(Feries,TPlanning[[#This Row],[Jour]])=1,WEEKDAY($E223,2)&gt;6),0,IF(ISTEXT(F223),0,(G223-F223))),"")</f>
        <v>0</v>
      </c>
      <c r="I223" s="20"/>
      <c r="J223" s="23">
        <f>IFERROR(IF(OR(COUNTIF(Feries,TPlanning[[#This Row],[Jour]])=1,WEEKDAY($E223,2)&gt;6),0,IF(ISTEXT(F223),0,(H223-TPlanning[[#This Row],[Pause]]))),"")</f>
        <v>0</v>
      </c>
      <c r="K223" s="46">
        <f t="shared" si="16"/>
        <v>0</v>
      </c>
      <c r="L223" s="63">
        <f>IFERROR(IF(WEEKDAY(TPlanning[[#This Row],[Jour]],2)=7,IF(TPlanning[[#This Row],[Nb heures]]&gt;$J$5,TPlanning[[#This Row],[Nb heures]]-$J$5,0),0),"")</f>
        <v>0</v>
      </c>
      <c r="Q223" s="100"/>
      <c r="R223" s="101"/>
      <c r="S223" s="101"/>
      <c r="T223" s="101"/>
      <c r="U223" s="101"/>
      <c r="V223" s="101"/>
      <c r="W223" s="101"/>
      <c r="X223" s="102"/>
    </row>
    <row r="224" spans="2:24" hidden="1" x14ac:dyDescent="0.3">
      <c r="B224" s="55" t="str">
        <f t="shared" si="15"/>
        <v>juillet</v>
      </c>
      <c r="C224" s="56">
        <f t="shared" si="17"/>
        <v>31</v>
      </c>
      <c r="D224" s="49">
        <f t="shared" si="19"/>
        <v>44043</v>
      </c>
      <c r="E224" s="5">
        <f t="shared" si="18"/>
        <v>44043</v>
      </c>
      <c r="F224" s="22"/>
      <c r="G224" s="20"/>
      <c r="H224" s="20">
        <f>IFERROR(IF(OR(COUNTIF(Feries,TPlanning[[#This Row],[Jour]])=1,WEEKDAY($E224,2)&gt;6),0,IF(ISTEXT(F224),0,(G224-F224))),"")</f>
        <v>0</v>
      </c>
      <c r="I224" s="20"/>
      <c r="J224" s="23">
        <f>IFERROR(IF(OR(COUNTIF(Feries,TPlanning[[#This Row],[Jour]])=1,WEEKDAY($E224,2)&gt;6),0,IF(ISTEXT(F224),0,(H224-TPlanning[[#This Row],[Pause]]))),"")</f>
        <v>0</v>
      </c>
      <c r="K224" s="46">
        <f t="shared" si="16"/>
        <v>0</v>
      </c>
      <c r="L224" s="63">
        <f>IFERROR(IF(WEEKDAY(TPlanning[[#This Row],[Jour]],2)=7,IF(TPlanning[[#This Row],[Nb heures]]&gt;$J$5,TPlanning[[#This Row],[Nb heures]]-$J$5,0),0),"")</f>
        <v>0</v>
      </c>
      <c r="Q224" s="100"/>
      <c r="R224" s="101"/>
      <c r="S224" s="101"/>
      <c r="T224" s="101"/>
      <c r="U224" s="101"/>
      <c r="V224" s="101"/>
      <c r="W224" s="101"/>
      <c r="X224" s="102"/>
    </row>
    <row r="225" spans="2:24" hidden="1" x14ac:dyDescent="0.3">
      <c r="B225" s="55" t="str">
        <f t="shared" si="15"/>
        <v>août</v>
      </c>
      <c r="C225" s="56">
        <f t="shared" si="17"/>
        <v>31</v>
      </c>
      <c r="D225" s="49">
        <f t="shared" si="19"/>
        <v>44044</v>
      </c>
      <c r="E225" s="5">
        <f t="shared" si="18"/>
        <v>44044</v>
      </c>
      <c r="F225" s="22"/>
      <c r="G225" s="20"/>
      <c r="H225" s="20">
        <f>IFERROR(IF(OR(COUNTIF(Feries,TPlanning[[#This Row],[Jour]])=1,WEEKDAY($E225,2)&gt;6),0,IF(ISTEXT(F225),0,(G225-F225))),"")</f>
        <v>0</v>
      </c>
      <c r="I225" s="20"/>
      <c r="J225" s="23">
        <f>IFERROR(IF(OR(COUNTIF(Feries,TPlanning[[#This Row],[Jour]])=1,WEEKDAY($E225,2)&gt;6),0,IF(ISTEXT(F225),0,(H225-TPlanning[[#This Row],[Pause]]))),"")</f>
        <v>0</v>
      </c>
      <c r="K225" s="46">
        <f t="shared" si="16"/>
        <v>0</v>
      </c>
      <c r="L225" s="63">
        <f>IFERROR(IF(WEEKDAY(TPlanning[[#This Row],[Jour]],2)=7,IF(TPlanning[[#This Row],[Nb heures]]&gt;$J$5,TPlanning[[#This Row],[Nb heures]]-$J$5,0),0),"")</f>
        <v>0</v>
      </c>
      <c r="Q225" s="100"/>
      <c r="R225" s="101"/>
      <c r="S225" s="101"/>
      <c r="T225" s="101"/>
      <c r="U225" s="101"/>
      <c r="V225" s="101"/>
      <c r="W225" s="101"/>
      <c r="X225" s="102"/>
    </row>
    <row r="226" spans="2:24" hidden="1" x14ac:dyDescent="0.3">
      <c r="B226" s="55" t="str">
        <f t="shared" si="15"/>
        <v>août</v>
      </c>
      <c r="C226" s="56">
        <f t="shared" si="17"/>
        <v>31</v>
      </c>
      <c r="D226" s="49">
        <f t="shared" si="19"/>
        <v>44045</v>
      </c>
      <c r="E226" s="5">
        <f t="shared" si="18"/>
        <v>44045</v>
      </c>
      <c r="F226" s="22"/>
      <c r="G226" s="20"/>
      <c r="H226" s="20">
        <f>IFERROR(IF(OR(COUNTIF(Feries,TPlanning[[#This Row],[Jour]])=1,WEEKDAY($E226,2)&gt;6),0,IF(ISTEXT(F226),0,(G226-F226))),"")</f>
        <v>0</v>
      </c>
      <c r="I226" s="20"/>
      <c r="J226" s="23">
        <f>IFERROR(IF(OR(COUNTIF(Feries,TPlanning[[#This Row],[Jour]])=1,WEEKDAY($E226,2)&gt;6),0,IF(ISTEXT(F226),0,(H226-TPlanning[[#This Row],[Pause]]))),"")</f>
        <v>0</v>
      </c>
      <c r="K226" s="46">
        <f t="shared" ca="1" si="16"/>
        <v>0</v>
      </c>
      <c r="L226" s="63">
        <f ca="1">IFERROR(IF(WEEKDAY(TPlanning[[#This Row],[Jour]],2)=7,IF(TPlanning[[#This Row],[Nb heures]]&gt;$J$5,TPlanning[[#This Row],[Nb heures]]-$J$5,0),0),"")</f>
        <v>0</v>
      </c>
      <c r="Q226" s="100"/>
      <c r="R226" s="101"/>
      <c r="S226" s="101"/>
      <c r="T226" s="101"/>
      <c r="U226" s="101"/>
      <c r="V226" s="101"/>
      <c r="W226" s="101"/>
      <c r="X226" s="102"/>
    </row>
    <row r="227" spans="2:24" hidden="1" x14ac:dyDescent="0.3">
      <c r="B227" s="55" t="str">
        <f t="shared" si="15"/>
        <v>août</v>
      </c>
      <c r="C227" s="56">
        <f t="shared" si="17"/>
        <v>32</v>
      </c>
      <c r="D227" s="49">
        <f t="shared" si="19"/>
        <v>44046</v>
      </c>
      <c r="E227" s="5">
        <f t="shared" si="18"/>
        <v>44046</v>
      </c>
      <c r="F227" s="22"/>
      <c r="G227" s="20"/>
      <c r="H227" s="20">
        <f>IFERROR(IF(OR(COUNTIF(Feries,TPlanning[[#This Row],[Jour]])=1,WEEKDAY($E227,2)&gt;6),0,IF(ISTEXT(F227),0,(G227-F227))),"")</f>
        <v>0</v>
      </c>
      <c r="I227" s="20"/>
      <c r="J227" s="23">
        <f>IFERROR(IF(OR(COUNTIF(Feries,TPlanning[[#This Row],[Jour]])=1,WEEKDAY($E227,2)&gt;6),0,IF(ISTEXT(F227),0,(H227-TPlanning[[#This Row],[Pause]]))),"")</f>
        <v>0</v>
      </c>
      <c r="K227" s="46">
        <f t="shared" si="16"/>
        <v>0</v>
      </c>
      <c r="L227" s="63">
        <f>IFERROR(IF(WEEKDAY(TPlanning[[#This Row],[Jour]],2)=7,IF(TPlanning[[#This Row],[Nb heures]]&gt;$J$5,TPlanning[[#This Row],[Nb heures]]-$J$5,0),0),"")</f>
        <v>0</v>
      </c>
      <c r="Q227" s="100"/>
      <c r="R227" s="101"/>
      <c r="S227" s="101"/>
      <c r="T227" s="101"/>
      <c r="U227" s="101"/>
      <c r="V227" s="101"/>
      <c r="W227" s="101"/>
      <c r="X227" s="102"/>
    </row>
    <row r="228" spans="2:24" hidden="1" x14ac:dyDescent="0.3">
      <c r="B228" s="55" t="str">
        <f t="shared" si="15"/>
        <v>août</v>
      </c>
      <c r="C228" s="56">
        <f t="shared" si="17"/>
        <v>32</v>
      </c>
      <c r="D228" s="49">
        <f t="shared" si="19"/>
        <v>44047</v>
      </c>
      <c r="E228" s="5">
        <f t="shared" si="18"/>
        <v>44047</v>
      </c>
      <c r="F228" s="22"/>
      <c r="G228" s="20"/>
      <c r="H228" s="20">
        <f>IFERROR(IF(OR(COUNTIF(Feries,TPlanning[[#This Row],[Jour]])=1,WEEKDAY($E228,2)&gt;6),0,IF(ISTEXT(F228),0,(G228-F228))),"")</f>
        <v>0</v>
      </c>
      <c r="I228" s="20"/>
      <c r="J228" s="23">
        <f>IFERROR(IF(OR(COUNTIF(Feries,TPlanning[[#This Row],[Jour]])=1,WEEKDAY($E228,2)&gt;6),0,IF(ISTEXT(F228),0,(H228-TPlanning[[#This Row],[Pause]]))),"")</f>
        <v>0</v>
      </c>
      <c r="K228" s="46">
        <f t="shared" si="16"/>
        <v>0</v>
      </c>
      <c r="L228" s="63">
        <f>IFERROR(IF(WEEKDAY(TPlanning[[#This Row],[Jour]],2)=7,IF(TPlanning[[#This Row],[Nb heures]]&gt;$J$5,TPlanning[[#This Row],[Nb heures]]-$J$5,0),0),"")</f>
        <v>0</v>
      </c>
      <c r="Q228" s="100"/>
      <c r="R228" s="101"/>
      <c r="S228" s="101"/>
      <c r="T228" s="101"/>
      <c r="U228" s="101"/>
      <c r="V228" s="101"/>
      <c r="W228" s="101"/>
      <c r="X228" s="102"/>
    </row>
    <row r="229" spans="2:24" hidden="1" x14ac:dyDescent="0.3">
      <c r="B229" s="55" t="str">
        <f t="shared" si="15"/>
        <v>août</v>
      </c>
      <c r="C229" s="56">
        <f t="shared" si="17"/>
        <v>32</v>
      </c>
      <c r="D229" s="49">
        <f t="shared" si="19"/>
        <v>44048</v>
      </c>
      <c r="E229" s="5">
        <f t="shared" si="18"/>
        <v>44048</v>
      </c>
      <c r="F229" s="22"/>
      <c r="G229" s="20"/>
      <c r="H229" s="20">
        <f>IFERROR(IF(OR(COUNTIF(Feries,TPlanning[[#This Row],[Jour]])=1,WEEKDAY($E229,2)&gt;6),0,IF(ISTEXT(F229),0,(G229-F229))),"")</f>
        <v>0</v>
      </c>
      <c r="I229" s="20"/>
      <c r="J229" s="23">
        <f>IFERROR(IF(OR(COUNTIF(Feries,TPlanning[[#This Row],[Jour]])=1,WEEKDAY($E229,2)&gt;6),0,IF(ISTEXT(F229),0,(H229-TPlanning[[#This Row],[Pause]]))),"")</f>
        <v>0</v>
      </c>
      <c r="K229" s="46">
        <f t="shared" si="16"/>
        <v>0</v>
      </c>
      <c r="L229" s="63">
        <f>IFERROR(IF(WEEKDAY(TPlanning[[#This Row],[Jour]],2)=7,IF(TPlanning[[#This Row],[Nb heures]]&gt;$J$5,TPlanning[[#This Row],[Nb heures]]-$J$5,0),0),"")</f>
        <v>0</v>
      </c>
      <c r="Q229" s="100"/>
      <c r="R229" s="101"/>
      <c r="S229" s="101"/>
      <c r="T229" s="101"/>
      <c r="U229" s="101"/>
      <c r="V229" s="101"/>
      <c r="W229" s="101"/>
      <c r="X229" s="102"/>
    </row>
    <row r="230" spans="2:24" hidden="1" x14ac:dyDescent="0.3">
      <c r="B230" s="55" t="str">
        <f t="shared" si="15"/>
        <v>août</v>
      </c>
      <c r="C230" s="56">
        <f t="shared" si="17"/>
        <v>32</v>
      </c>
      <c r="D230" s="49">
        <f t="shared" si="19"/>
        <v>44049</v>
      </c>
      <c r="E230" s="5">
        <f t="shared" si="18"/>
        <v>44049</v>
      </c>
      <c r="F230" s="22"/>
      <c r="G230" s="20"/>
      <c r="H230" s="20">
        <f>IFERROR(IF(OR(COUNTIF(Feries,TPlanning[[#This Row],[Jour]])=1,WEEKDAY($E230,2)&gt;6),0,IF(ISTEXT(F230),0,(G230-F230))),"")</f>
        <v>0</v>
      </c>
      <c r="I230" s="20"/>
      <c r="J230" s="23">
        <f>IFERROR(IF(OR(COUNTIF(Feries,TPlanning[[#This Row],[Jour]])=1,WEEKDAY($E230,2)&gt;6),0,IF(ISTEXT(F230),0,(H230-TPlanning[[#This Row],[Pause]]))),"")</f>
        <v>0</v>
      </c>
      <c r="K230" s="46">
        <f t="shared" si="16"/>
        <v>0</v>
      </c>
      <c r="L230" s="63">
        <f>IFERROR(IF(WEEKDAY(TPlanning[[#This Row],[Jour]],2)=7,IF(TPlanning[[#This Row],[Nb heures]]&gt;$J$5,TPlanning[[#This Row],[Nb heures]]-$J$5,0),0),"")</f>
        <v>0</v>
      </c>
      <c r="Q230" s="100"/>
      <c r="R230" s="101"/>
      <c r="S230" s="101"/>
      <c r="T230" s="101"/>
      <c r="U230" s="101"/>
      <c r="V230" s="101"/>
      <c r="W230" s="101"/>
      <c r="X230" s="102"/>
    </row>
    <row r="231" spans="2:24" hidden="1" x14ac:dyDescent="0.3">
      <c r="B231" s="55" t="str">
        <f t="shared" si="15"/>
        <v>août</v>
      </c>
      <c r="C231" s="56">
        <f t="shared" si="17"/>
        <v>32</v>
      </c>
      <c r="D231" s="49">
        <f t="shared" si="19"/>
        <v>44050</v>
      </c>
      <c r="E231" s="5">
        <f t="shared" si="18"/>
        <v>44050</v>
      </c>
      <c r="F231" s="22"/>
      <c r="G231" s="20"/>
      <c r="H231" s="20">
        <f>IFERROR(IF(OR(COUNTIF(Feries,TPlanning[[#This Row],[Jour]])=1,WEEKDAY($E231,2)&gt;6),0,IF(ISTEXT(F231),0,(G231-F231))),"")</f>
        <v>0</v>
      </c>
      <c r="I231" s="20"/>
      <c r="J231" s="23">
        <f>IFERROR(IF(OR(COUNTIF(Feries,TPlanning[[#This Row],[Jour]])=1,WEEKDAY($E231,2)&gt;6),0,IF(ISTEXT(F231),0,(H231-TPlanning[[#This Row],[Pause]]))),"")</f>
        <v>0</v>
      </c>
      <c r="K231" s="46">
        <f t="shared" si="16"/>
        <v>0</v>
      </c>
      <c r="L231" s="63">
        <f>IFERROR(IF(WEEKDAY(TPlanning[[#This Row],[Jour]],2)=7,IF(TPlanning[[#This Row],[Nb heures]]&gt;$J$5,TPlanning[[#This Row],[Nb heures]]-$J$5,0),0),"")</f>
        <v>0</v>
      </c>
      <c r="Q231" s="100"/>
      <c r="R231" s="101"/>
      <c r="S231" s="101"/>
      <c r="T231" s="101"/>
      <c r="U231" s="101"/>
      <c r="V231" s="101"/>
      <c r="W231" s="101"/>
      <c r="X231" s="102"/>
    </row>
    <row r="232" spans="2:24" hidden="1" x14ac:dyDescent="0.3">
      <c r="B232" s="55" t="str">
        <f t="shared" si="15"/>
        <v>août</v>
      </c>
      <c r="C232" s="56">
        <f t="shared" si="17"/>
        <v>32</v>
      </c>
      <c r="D232" s="49">
        <f t="shared" si="19"/>
        <v>44051</v>
      </c>
      <c r="E232" s="5">
        <f t="shared" si="18"/>
        <v>44051</v>
      </c>
      <c r="F232" s="22"/>
      <c r="G232" s="20"/>
      <c r="H232" s="20">
        <f>IFERROR(IF(OR(COUNTIF(Feries,TPlanning[[#This Row],[Jour]])=1,WEEKDAY($E232,2)&gt;6),0,IF(ISTEXT(F232),0,(G232-F232))),"")</f>
        <v>0</v>
      </c>
      <c r="I232" s="20"/>
      <c r="J232" s="23">
        <f>IFERROR(IF(OR(COUNTIF(Feries,TPlanning[[#This Row],[Jour]])=1,WEEKDAY($E232,2)&gt;6),0,IF(ISTEXT(F232),0,(H232-TPlanning[[#This Row],[Pause]]))),"")</f>
        <v>0</v>
      </c>
      <c r="K232" s="46">
        <f t="shared" si="16"/>
        <v>0</v>
      </c>
      <c r="L232" s="63">
        <f>IFERROR(IF(WEEKDAY(TPlanning[[#This Row],[Jour]],2)=7,IF(TPlanning[[#This Row],[Nb heures]]&gt;$J$5,TPlanning[[#This Row],[Nb heures]]-$J$5,0),0),"")</f>
        <v>0</v>
      </c>
      <c r="Q232" s="100"/>
      <c r="R232" s="101"/>
      <c r="S232" s="101"/>
      <c r="T232" s="101"/>
      <c r="U232" s="101"/>
      <c r="V232" s="101"/>
      <c r="W232" s="101"/>
      <c r="X232" s="102"/>
    </row>
    <row r="233" spans="2:24" hidden="1" x14ac:dyDescent="0.3">
      <c r="B233" s="55" t="str">
        <f t="shared" si="15"/>
        <v>août</v>
      </c>
      <c r="C233" s="56">
        <f t="shared" si="17"/>
        <v>32</v>
      </c>
      <c r="D233" s="49">
        <f t="shared" si="19"/>
        <v>44052</v>
      </c>
      <c r="E233" s="5">
        <f t="shared" si="18"/>
        <v>44052</v>
      </c>
      <c r="F233" s="22"/>
      <c r="G233" s="20"/>
      <c r="H233" s="20">
        <f>IFERROR(IF(OR(COUNTIF(Feries,TPlanning[[#This Row],[Jour]])=1,WEEKDAY($E233,2)&gt;6),0,IF(ISTEXT(F233),0,(G233-F233))),"")</f>
        <v>0</v>
      </c>
      <c r="I233" s="20"/>
      <c r="J233" s="23">
        <f>IFERROR(IF(OR(COUNTIF(Feries,TPlanning[[#This Row],[Jour]])=1,WEEKDAY($E233,2)&gt;6),0,IF(ISTEXT(F233),0,(H233-TPlanning[[#This Row],[Pause]]))),"")</f>
        <v>0</v>
      </c>
      <c r="K233" s="46">
        <f t="shared" ca="1" si="16"/>
        <v>0</v>
      </c>
      <c r="L233" s="63">
        <f ca="1">IFERROR(IF(WEEKDAY(TPlanning[[#This Row],[Jour]],2)=7,IF(TPlanning[[#This Row],[Nb heures]]&gt;$J$5,TPlanning[[#This Row],[Nb heures]]-$J$5,0),0),"")</f>
        <v>0</v>
      </c>
      <c r="Q233" s="100"/>
      <c r="R233" s="101"/>
      <c r="S233" s="101"/>
      <c r="T233" s="101"/>
      <c r="U233" s="101"/>
      <c r="V233" s="101"/>
      <c r="W233" s="101"/>
      <c r="X233" s="102"/>
    </row>
    <row r="234" spans="2:24" hidden="1" x14ac:dyDescent="0.3">
      <c r="B234" s="55" t="str">
        <f t="shared" si="15"/>
        <v>août</v>
      </c>
      <c r="C234" s="56">
        <f t="shared" si="17"/>
        <v>33</v>
      </c>
      <c r="D234" s="49">
        <f t="shared" si="19"/>
        <v>44053</v>
      </c>
      <c r="E234" s="5">
        <f t="shared" si="18"/>
        <v>44053</v>
      </c>
      <c r="F234" s="22"/>
      <c r="G234" s="20"/>
      <c r="H234" s="20">
        <f>IFERROR(IF(OR(COUNTIF(Feries,TPlanning[[#This Row],[Jour]])=1,WEEKDAY($E234,2)&gt;6),0,IF(ISTEXT(F234),0,(G234-F234))),"")</f>
        <v>0</v>
      </c>
      <c r="I234" s="20"/>
      <c r="J234" s="23">
        <f>IFERROR(IF(OR(COUNTIF(Feries,TPlanning[[#This Row],[Jour]])=1,WEEKDAY($E234,2)&gt;6),0,IF(ISTEXT(F234),0,(H234-TPlanning[[#This Row],[Pause]]))),"")</f>
        <v>0</v>
      </c>
      <c r="K234" s="46">
        <f t="shared" si="16"/>
        <v>0</v>
      </c>
      <c r="L234" s="63">
        <f>IFERROR(IF(WEEKDAY(TPlanning[[#This Row],[Jour]],2)=7,IF(TPlanning[[#This Row],[Nb heures]]&gt;$J$5,TPlanning[[#This Row],[Nb heures]]-$J$5,0),0),"")</f>
        <v>0</v>
      </c>
      <c r="Q234" s="100"/>
      <c r="R234" s="101"/>
      <c r="S234" s="101"/>
      <c r="T234" s="101"/>
      <c r="U234" s="101"/>
      <c r="V234" s="101"/>
      <c r="W234" s="101"/>
      <c r="X234" s="102"/>
    </row>
    <row r="235" spans="2:24" hidden="1" x14ac:dyDescent="0.3">
      <c r="B235" s="55" t="str">
        <f t="shared" si="15"/>
        <v>août</v>
      </c>
      <c r="C235" s="56">
        <f t="shared" si="17"/>
        <v>33</v>
      </c>
      <c r="D235" s="49">
        <f t="shared" si="19"/>
        <v>44054</v>
      </c>
      <c r="E235" s="5">
        <f t="shared" si="18"/>
        <v>44054</v>
      </c>
      <c r="F235" s="22"/>
      <c r="G235" s="20"/>
      <c r="H235" s="20">
        <f>IFERROR(IF(OR(COUNTIF(Feries,TPlanning[[#This Row],[Jour]])=1,WEEKDAY($E235,2)&gt;6),0,IF(ISTEXT(F235),0,(G235-F235))),"")</f>
        <v>0</v>
      </c>
      <c r="I235" s="20"/>
      <c r="J235" s="23">
        <f>IFERROR(IF(OR(COUNTIF(Feries,TPlanning[[#This Row],[Jour]])=1,WEEKDAY($E235,2)&gt;6),0,IF(ISTEXT(F235),0,(H235-TPlanning[[#This Row],[Pause]]))),"")</f>
        <v>0</v>
      </c>
      <c r="K235" s="46">
        <f t="shared" si="16"/>
        <v>0</v>
      </c>
      <c r="L235" s="63">
        <f>IFERROR(IF(WEEKDAY(TPlanning[[#This Row],[Jour]],2)=7,IF(TPlanning[[#This Row],[Nb heures]]&gt;$J$5,TPlanning[[#This Row],[Nb heures]]-$J$5,0),0),"")</f>
        <v>0</v>
      </c>
      <c r="Q235" s="100"/>
      <c r="R235" s="101"/>
      <c r="S235" s="101"/>
      <c r="T235" s="101"/>
      <c r="U235" s="101"/>
      <c r="V235" s="101"/>
      <c r="W235" s="101"/>
      <c r="X235" s="102"/>
    </row>
    <row r="236" spans="2:24" hidden="1" x14ac:dyDescent="0.3">
      <c r="B236" s="55" t="str">
        <f t="shared" si="15"/>
        <v>août</v>
      </c>
      <c r="C236" s="56">
        <f t="shared" si="17"/>
        <v>33</v>
      </c>
      <c r="D236" s="49">
        <f t="shared" si="19"/>
        <v>44055</v>
      </c>
      <c r="E236" s="5">
        <f t="shared" si="18"/>
        <v>44055</v>
      </c>
      <c r="F236" s="22"/>
      <c r="G236" s="20"/>
      <c r="H236" s="20">
        <f>IFERROR(IF(OR(COUNTIF(Feries,TPlanning[[#This Row],[Jour]])=1,WEEKDAY($E236,2)&gt;6),0,IF(ISTEXT(F236),0,(G236-F236))),"")</f>
        <v>0</v>
      </c>
      <c r="I236" s="20"/>
      <c r="J236" s="23">
        <f>IFERROR(IF(OR(COUNTIF(Feries,TPlanning[[#This Row],[Jour]])=1,WEEKDAY($E236,2)&gt;6),0,IF(ISTEXT(F236),0,(H236-TPlanning[[#This Row],[Pause]]))),"")</f>
        <v>0</v>
      </c>
      <c r="K236" s="46">
        <f t="shared" si="16"/>
        <v>0</v>
      </c>
      <c r="L236" s="63">
        <f>IFERROR(IF(WEEKDAY(TPlanning[[#This Row],[Jour]],2)=7,IF(TPlanning[[#This Row],[Nb heures]]&gt;$J$5,TPlanning[[#This Row],[Nb heures]]-$J$5,0),0),"")</f>
        <v>0</v>
      </c>
      <c r="Q236" s="100"/>
      <c r="R236" s="101"/>
      <c r="S236" s="101"/>
      <c r="T236" s="101"/>
      <c r="U236" s="101"/>
      <c r="V236" s="101"/>
      <c r="W236" s="101"/>
      <c r="X236" s="102"/>
    </row>
    <row r="237" spans="2:24" hidden="1" x14ac:dyDescent="0.3">
      <c r="B237" s="55" t="str">
        <f t="shared" si="15"/>
        <v>août</v>
      </c>
      <c r="C237" s="56">
        <f t="shared" si="17"/>
        <v>33</v>
      </c>
      <c r="D237" s="49">
        <f t="shared" si="19"/>
        <v>44056</v>
      </c>
      <c r="E237" s="5">
        <f t="shared" si="18"/>
        <v>44056</v>
      </c>
      <c r="F237" s="22"/>
      <c r="G237" s="20"/>
      <c r="H237" s="20">
        <f>IFERROR(IF(OR(COUNTIF(Feries,TPlanning[[#This Row],[Jour]])=1,WEEKDAY($E237,2)&gt;6),0,IF(ISTEXT(F237),0,(G237-F237))),"")</f>
        <v>0</v>
      </c>
      <c r="I237" s="20"/>
      <c r="J237" s="23">
        <f>IFERROR(IF(OR(COUNTIF(Feries,TPlanning[[#This Row],[Jour]])=1,WEEKDAY($E237,2)&gt;6),0,IF(ISTEXT(F237),0,(H237-TPlanning[[#This Row],[Pause]]))),"")</f>
        <v>0</v>
      </c>
      <c r="K237" s="46">
        <f t="shared" si="16"/>
        <v>0</v>
      </c>
      <c r="L237" s="63">
        <f>IFERROR(IF(WEEKDAY(TPlanning[[#This Row],[Jour]],2)=7,IF(TPlanning[[#This Row],[Nb heures]]&gt;$J$5,TPlanning[[#This Row],[Nb heures]]-$J$5,0),0),"")</f>
        <v>0</v>
      </c>
      <c r="Q237" s="100"/>
      <c r="R237" s="101"/>
      <c r="S237" s="101"/>
      <c r="T237" s="101"/>
      <c r="U237" s="101"/>
      <c r="V237" s="101"/>
      <c r="W237" s="101"/>
      <c r="X237" s="102"/>
    </row>
    <row r="238" spans="2:24" hidden="1" x14ac:dyDescent="0.3">
      <c r="B238" s="55" t="str">
        <f t="shared" si="15"/>
        <v>août</v>
      </c>
      <c r="C238" s="56">
        <f t="shared" si="17"/>
        <v>33</v>
      </c>
      <c r="D238" s="49">
        <f t="shared" si="19"/>
        <v>44057</v>
      </c>
      <c r="E238" s="5">
        <f t="shared" si="18"/>
        <v>44057</v>
      </c>
      <c r="F238" s="22"/>
      <c r="G238" s="20"/>
      <c r="H238" s="20">
        <f>IFERROR(IF(OR(COUNTIF(Feries,TPlanning[[#This Row],[Jour]])=1,WEEKDAY($E238,2)&gt;6),0,IF(ISTEXT(F238),0,(G238-F238))),"")</f>
        <v>0</v>
      </c>
      <c r="I238" s="20"/>
      <c r="J238" s="23">
        <f>IFERROR(IF(OR(COUNTIF(Feries,TPlanning[[#This Row],[Jour]])=1,WEEKDAY($E238,2)&gt;6),0,IF(ISTEXT(F238),0,(H238-TPlanning[[#This Row],[Pause]]))),"")</f>
        <v>0</v>
      </c>
      <c r="K238" s="46">
        <f t="shared" si="16"/>
        <v>0</v>
      </c>
      <c r="L238" s="63">
        <f>IFERROR(IF(WEEKDAY(TPlanning[[#This Row],[Jour]],2)=7,IF(TPlanning[[#This Row],[Nb heures]]&gt;$J$5,TPlanning[[#This Row],[Nb heures]]-$J$5,0),0),"")</f>
        <v>0</v>
      </c>
      <c r="Q238" s="100"/>
      <c r="R238" s="101"/>
      <c r="S238" s="101"/>
      <c r="T238" s="101"/>
      <c r="U238" s="101"/>
      <c r="V238" s="101"/>
      <c r="W238" s="101"/>
      <c r="X238" s="102"/>
    </row>
    <row r="239" spans="2:24" hidden="1" x14ac:dyDescent="0.3">
      <c r="B239" s="55" t="str">
        <f t="shared" si="15"/>
        <v>août</v>
      </c>
      <c r="C239" s="56">
        <f t="shared" si="17"/>
        <v>33</v>
      </c>
      <c r="D239" s="49">
        <f t="shared" si="19"/>
        <v>44058</v>
      </c>
      <c r="E239" s="5">
        <f t="shared" si="18"/>
        <v>44058</v>
      </c>
      <c r="F239" s="22"/>
      <c r="G239" s="20"/>
      <c r="H239" s="20">
        <f>IFERROR(IF(OR(COUNTIF(Feries,TPlanning[[#This Row],[Jour]])=1,WEEKDAY($E239,2)&gt;6),0,IF(ISTEXT(F239),0,(G239-F239))),"")</f>
        <v>0</v>
      </c>
      <c r="I239" s="20"/>
      <c r="J239" s="23">
        <f>IFERROR(IF(OR(COUNTIF(Feries,TPlanning[[#This Row],[Jour]])=1,WEEKDAY($E239,2)&gt;6),0,IF(ISTEXT(F239),0,(H239-TPlanning[[#This Row],[Pause]]))),"")</f>
        <v>0</v>
      </c>
      <c r="K239" s="46">
        <f t="shared" si="16"/>
        <v>0</v>
      </c>
      <c r="L239" s="63">
        <f>IFERROR(IF(WEEKDAY(TPlanning[[#This Row],[Jour]],2)=7,IF(TPlanning[[#This Row],[Nb heures]]&gt;$J$5,TPlanning[[#This Row],[Nb heures]]-$J$5,0),0),"")</f>
        <v>0</v>
      </c>
      <c r="Q239" s="100"/>
      <c r="R239" s="101"/>
      <c r="S239" s="101"/>
      <c r="T239" s="101"/>
      <c r="U239" s="101"/>
      <c r="V239" s="101"/>
      <c r="W239" s="101"/>
      <c r="X239" s="102"/>
    </row>
    <row r="240" spans="2:24" hidden="1" x14ac:dyDescent="0.3">
      <c r="B240" s="55" t="str">
        <f t="shared" si="15"/>
        <v>août</v>
      </c>
      <c r="C240" s="56">
        <f t="shared" si="17"/>
        <v>33</v>
      </c>
      <c r="D240" s="49">
        <f t="shared" si="19"/>
        <v>44059</v>
      </c>
      <c r="E240" s="5">
        <f t="shared" si="18"/>
        <v>44059</v>
      </c>
      <c r="F240" s="22"/>
      <c r="G240" s="20"/>
      <c r="H240" s="20">
        <f>IFERROR(IF(OR(COUNTIF(Feries,TPlanning[[#This Row],[Jour]])=1,WEEKDAY($E240,2)&gt;6),0,IF(ISTEXT(F240),0,(G240-F240))),"")</f>
        <v>0</v>
      </c>
      <c r="I240" s="20"/>
      <c r="J240" s="23">
        <f>IFERROR(IF(OR(COUNTIF(Feries,TPlanning[[#This Row],[Jour]])=1,WEEKDAY($E240,2)&gt;6),0,IF(ISTEXT(F240),0,(H240-TPlanning[[#This Row],[Pause]]))),"")</f>
        <v>0</v>
      </c>
      <c r="K240" s="46">
        <f t="shared" ca="1" si="16"/>
        <v>0</v>
      </c>
      <c r="L240" s="63">
        <f ca="1">IFERROR(IF(WEEKDAY(TPlanning[[#This Row],[Jour]],2)=7,IF(TPlanning[[#This Row],[Nb heures]]&gt;$J$5,TPlanning[[#This Row],[Nb heures]]-$J$5,0),0),"")</f>
        <v>0</v>
      </c>
      <c r="Q240" s="100"/>
      <c r="R240" s="101"/>
      <c r="S240" s="101"/>
      <c r="T240" s="101"/>
      <c r="U240" s="101"/>
      <c r="V240" s="101"/>
      <c r="W240" s="101"/>
      <c r="X240" s="102"/>
    </row>
    <row r="241" spans="2:24" hidden="1" x14ac:dyDescent="0.3">
      <c r="B241" s="55" t="str">
        <f t="shared" si="15"/>
        <v>août</v>
      </c>
      <c r="C241" s="56">
        <f t="shared" si="17"/>
        <v>34</v>
      </c>
      <c r="D241" s="49">
        <f t="shared" si="19"/>
        <v>44060</v>
      </c>
      <c r="E241" s="5">
        <f t="shared" si="18"/>
        <v>44060</v>
      </c>
      <c r="F241" s="22"/>
      <c r="G241" s="20"/>
      <c r="H241" s="20">
        <f>IFERROR(IF(OR(COUNTIF(Feries,TPlanning[[#This Row],[Jour]])=1,WEEKDAY($E241,2)&gt;6),0,IF(ISTEXT(F241),0,(G241-F241))),"")</f>
        <v>0</v>
      </c>
      <c r="I241" s="20"/>
      <c r="J241" s="23">
        <f>IFERROR(IF(OR(COUNTIF(Feries,TPlanning[[#This Row],[Jour]])=1,WEEKDAY($E241,2)&gt;6),0,IF(ISTEXT(F241),0,(H241-TPlanning[[#This Row],[Pause]]))),"")</f>
        <v>0</v>
      </c>
      <c r="K241" s="46">
        <f t="shared" si="16"/>
        <v>0</v>
      </c>
      <c r="L241" s="63">
        <f>IFERROR(IF(WEEKDAY(TPlanning[[#This Row],[Jour]],2)=7,IF(TPlanning[[#This Row],[Nb heures]]&gt;$J$5,TPlanning[[#This Row],[Nb heures]]-$J$5,0),0),"")</f>
        <v>0</v>
      </c>
      <c r="Q241" s="100"/>
      <c r="R241" s="101"/>
      <c r="S241" s="101"/>
      <c r="T241" s="101"/>
      <c r="U241" s="101"/>
      <c r="V241" s="101"/>
      <c r="W241" s="101"/>
      <c r="X241" s="102"/>
    </row>
    <row r="242" spans="2:24" hidden="1" x14ac:dyDescent="0.3">
      <c r="B242" s="55" t="str">
        <f t="shared" si="15"/>
        <v>août</v>
      </c>
      <c r="C242" s="56">
        <f t="shared" si="17"/>
        <v>34</v>
      </c>
      <c r="D242" s="49">
        <f t="shared" si="19"/>
        <v>44061</v>
      </c>
      <c r="E242" s="5">
        <f t="shared" si="18"/>
        <v>44061</v>
      </c>
      <c r="F242" s="22"/>
      <c r="G242" s="20"/>
      <c r="H242" s="20">
        <f>IFERROR(IF(OR(COUNTIF(Feries,TPlanning[[#This Row],[Jour]])=1,WEEKDAY($E242,2)&gt;6),0,IF(ISTEXT(F242),0,(G242-F242))),"")</f>
        <v>0</v>
      </c>
      <c r="I242" s="20"/>
      <c r="J242" s="23">
        <f>IFERROR(IF(OR(COUNTIF(Feries,TPlanning[[#This Row],[Jour]])=1,WEEKDAY($E242,2)&gt;6),0,IF(ISTEXT(F242),0,(H242-TPlanning[[#This Row],[Pause]]))),"")</f>
        <v>0</v>
      </c>
      <c r="K242" s="46">
        <f t="shared" si="16"/>
        <v>0</v>
      </c>
      <c r="L242" s="63">
        <f>IFERROR(IF(WEEKDAY(TPlanning[[#This Row],[Jour]],2)=7,IF(TPlanning[[#This Row],[Nb heures]]&gt;$J$5,TPlanning[[#This Row],[Nb heures]]-$J$5,0),0),"")</f>
        <v>0</v>
      </c>
      <c r="Q242" s="100"/>
      <c r="R242" s="101"/>
      <c r="S242" s="101"/>
      <c r="T242" s="101"/>
      <c r="U242" s="101"/>
      <c r="V242" s="101"/>
      <c r="W242" s="101"/>
      <c r="X242" s="102"/>
    </row>
    <row r="243" spans="2:24" hidden="1" x14ac:dyDescent="0.3">
      <c r="B243" s="55" t="str">
        <f t="shared" si="15"/>
        <v>août</v>
      </c>
      <c r="C243" s="56">
        <f t="shared" si="17"/>
        <v>34</v>
      </c>
      <c r="D243" s="49">
        <f t="shared" si="19"/>
        <v>44062</v>
      </c>
      <c r="E243" s="5">
        <f t="shared" si="18"/>
        <v>44062</v>
      </c>
      <c r="F243" s="22"/>
      <c r="G243" s="20"/>
      <c r="H243" s="20">
        <f>IFERROR(IF(OR(COUNTIF(Feries,TPlanning[[#This Row],[Jour]])=1,WEEKDAY($E243,2)&gt;6),0,IF(ISTEXT(F243),0,(G243-F243))),"")</f>
        <v>0</v>
      </c>
      <c r="I243" s="20"/>
      <c r="J243" s="23">
        <f>IFERROR(IF(OR(COUNTIF(Feries,TPlanning[[#This Row],[Jour]])=1,WEEKDAY($E243,2)&gt;6),0,IF(ISTEXT(F243),0,(H243-TPlanning[[#This Row],[Pause]]))),"")</f>
        <v>0</v>
      </c>
      <c r="K243" s="46">
        <f t="shared" si="16"/>
        <v>0</v>
      </c>
      <c r="L243" s="63">
        <f>IFERROR(IF(WEEKDAY(TPlanning[[#This Row],[Jour]],2)=7,IF(TPlanning[[#This Row],[Nb heures]]&gt;$J$5,TPlanning[[#This Row],[Nb heures]]-$J$5,0),0),"")</f>
        <v>0</v>
      </c>
      <c r="Q243" s="100"/>
      <c r="R243" s="101"/>
      <c r="S243" s="101"/>
      <c r="T243" s="101"/>
      <c r="U243" s="101"/>
      <c r="V243" s="101"/>
      <c r="W243" s="101"/>
      <c r="X243" s="102"/>
    </row>
    <row r="244" spans="2:24" hidden="1" x14ac:dyDescent="0.3">
      <c r="B244" s="55" t="str">
        <f t="shared" si="15"/>
        <v>août</v>
      </c>
      <c r="C244" s="56">
        <f t="shared" si="17"/>
        <v>34</v>
      </c>
      <c r="D244" s="49">
        <f t="shared" si="19"/>
        <v>44063</v>
      </c>
      <c r="E244" s="5">
        <f t="shared" si="18"/>
        <v>44063</v>
      </c>
      <c r="F244" s="22"/>
      <c r="G244" s="20"/>
      <c r="H244" s="20">
        <f>IFERROR(IF(OR(COUNTIF(Feries,TPlanning[[#This Row],[Jour]])=1,WEEKDAY($E244,2)&gt;6),0,IF(ISTEXT(F244),0,(G244-F244))),"")</f>
        <v>0</v>
      </c>
      <c r="I244" s="20"/>
      <c r="J244" s="23">
        <f>IFERROR(IF(OR(COUNTIF(Feries,TPlanning[[#This Row],[Jour]])=1,WEEKDAY($E244,2)&gt;6),0,IF(ISTEXT(F244),0,(H244-TPlanning[[#This Row],[Pause]]))),"")</f>
        <v>0</v>
      </c>
      <c r="K244" s="46">
        <f t="shared" si="16"/>
        <v>0</v>
      </c>
      <c r="L244" s="63">
        <f>IFERROR(IF(WEEKDAY(TPlanning[[#This Row],[Jour]],2)=7,IF(TPlanning[[#This Row],[Nb heures]]&gt;$J$5,TPlanning[[#This Row],[Nb heures]]-$J$5,0),0),"")</f>
        <v>0</v>
      </c>
      <c r="Q244" s="100"/>
      <c r="R244" s="101"/>
      <c r="S244" s="101"/>
      <c r="T244" s="101"/>
      <c r="U244" s="101"/>
      <c r="V244" s="101"/>
      <c r="W244" s="101"/>
      <c r="X244" s="102"/>
    </row>
    <row r="245" spans="2:24" hidden="1" x14ac:dyDescent="0.3">
      <c r="B245" s="55" t="str">
        <f t="shared" si="15"/>
        <v>août</v>
      </c>
      <c r="C245" s="56">
        <f t="shared" si="17"/>
        <v>34</v>
      </c>
      <c r="D245" s="49">
        <f t="shared" si="19"/>
        <v>44064</v>
      </c>
      <c r="E245" s="5">
        <f t="shared" si="18"/>
        <v>44064</v>
      </c>
      <c r="F245" s="22"/>
      <c r="G245" s="20"/>
      <c r="H245" s="20">
        <f>IFERROR(IF(OR(COUNTIF(Feries,TPlanning[[#This Row],[Jour]])=1,WEEKDAY($E245,2)&gt;6),0,IF(ISTEXT(F245),0,(G245-F245))),"")</f>
        <v>0</v>
      </c>
      <c r="I245" s="20"/>
      <c r="J245" s="23">
        <f>IFERROR(IF(OR(COUNTIF(Feries,TPlanning[[#This Row],[Jour]])=1,WEEKDAY($E245,2)&gt;6),0,IF(ISTEXT(F245),0,(H245-TPlanning[[#This Row],[Pause]]))),"")</f>
        <v>0</v>
      </c>
      <c r="K245" s="46">
        <f t="shared" si="16"/>
        <v>0</v>
      </c>
      <c r="L245" s="63">
        <f>IFERROR(IF(WEEKDAY(TPlanning[[#This Row],[Jour]],2)=7,IF(TPlanning[[#This Row],[Nb heures]]&gt;$J$5,TPlanning[[#This Row],[Nb heures]]-$J$5,0),0),"")</f>
        <v>0</v>
      </c>
      <c r="Q245" s="100"/>
      <c r="R245" s="101"/>
      <c r="S245" s="101"/>
      <c r="T245" s="101"/>
      <c r="U245" s="101"/>
      <c r="V245" s="101"/>
      <c r="W245" s="101"/>
      <c r="X245" s="102"/>
    </row>
    <row r="246" spans="2:24" hidden="1" x14ac:dyDescent="0.3">
      <c r="B246" s="55" t="str">
        <f t="shared" si="15"/>
        <v>août</v>
      </c>
      <c r="C246" s="56">
        <f t="shared" si="17"/>
        <v>34</v>
      </c>
      <c r="D246" s="49">
        <f t="shared" si="19"/>
        <v>44065</v>
      </c>
      <c r="E246" s="5">
        <f t="shared" si="18"/>
        <v>44065</v>
      </c>
      <c r="F246" s="22"/>
      <c r="G246" s="20"/>
      <c r="H246" s="20">
        <f>IFERROR(IF(OR(COUNTIF(Feries,TPlanning[[#This Row],[Jour]])=1,WEEKDAY($E246,2)&gt;6),0,IF(ISTEXT(F246),0,(G246-F246))),"")</f>
        <v>0</v>
      </c>
      <c r="I246" s="20"/>
      <c r="J246" s="23">
        <f>IFERROR(IF(OR(COUNTIF(Feries,TPlanning[[#This Row],[Jour]])=1,WEEKDAY($E246,2)&gt;6),0,IF(ISTEXT(F246),0,(H246-TPlanning[[#This Row],[Pause]]))),"")</f>
        <v>0</v>
      </c>
      <c r="K246" s="46">
        <f t="shared" si="16"/>
        <v>0</v>
      </c>
      <c r="L246" s="63">
        <f>IFERROR(IF(WEEKDAY(TPlanning[[#This Row],[Jour]],2)=7,IF(TPlanning[[#This Row],[Nb heures]]&gt;$J$5,TPlanning[[#This Row],[Nb heures]]-$J$5,0),0),"")</f>
        <v>0</v>
      </c>
      <c r="Q246" s="100"/>
      <c r="R246" s="101"/>
      <c r="S246" s="101"/>
      <c r="T246" s="101"/>
      <c r="U246" s="101"/>
      <c r="V246" s="101"/>
      <c r="W246" s="101"/>
      <c r="X246" s="102"/>
    </row>
    <row r="247" spans="2:24" hidden="1" x14ac:dyDescent="0.3">
      <c r="B247" s="55" t="str">
        <f t="shared" si="15"/>
        <v>août</v>
      </c>
      <c r="C247" s="56">
        <f t="shared" si="17"/>
        <v>34</v>
      </c>
      <c r="D247" s="49">
        <f t="shared" si="19"/>
        <v>44066</v>
      </c>
      <c r="E247" s="5">
        <f t="shared" si="18"/>
        <v>44066</v>
      </c>
      <c r="F247" s="22"/>
      <c r="G247" s="20"/>
      <c r="H247" s="20">
        <f>IFERROR(IF(OR(COUNTIF(Feries,TPlanning[[#This Row],[Jour]])=1,WEEKDAY($E247,2)&gt;6),0,IF(ISTEXT(F247),0,(G247-F247))),"")</f>
        <v>0</v>
      </c>
      <c r="I247" s="20"/>
      <c r="J247" s="23">
        <f>IFERROR(IF(OR(COUNTIF(Feries,TPlanning[[#This Row],[Jour]])=1,WEEKDAY($E247,2)&gt;6),0,IF(ISTEXT(F247),0,(H247-TPlanning[[#This Row],[Pause]]))),"")</f>
        <v>0</v>
      </c>
      <c r="K247" s="46">
        <f t="shared" ca="1" si="16"/>
        <v>0</v>
      </c>
      <c r="L247" s="63">
        <f ca="1">IFERROR(IF(WEEKDAY(TPlanning[[#This Row],[Jour]],2)=7,IF(TPlanning[[#This Row],[Nb heures]]&gt;$J$5,TPlanning[[#This Row],[Nb heures]]-$J$5,0),0),"")</f>
        <v>0</v>
      </c>
      <c r="Q247" s="100"/>
      <c r="R247" s="101"/>
      <c r="S247" s="101"/>
      <c r="T247" s="101"/>
      <c r="U247" s="101"/>
      <c r="V247" s="101"/>
      <c r="W247" s="101"/>
      <c r="X247" s="102"/>
    </row>
    <row r="248" spans="2:24" hidden="1" x14ac:dyDescent="0.3">
      <c r="B248" s="55" t="str">
        <f t="shared" si="15"/>
        <v>août</v>
      </c>
      <c r="C248" s="56">
        <f t="shared" si="17"/>
        <v>35</v>
      </c>
      <c r="D248" s="49">
        <f t="shared" si="19"/>
        <v>44067</v>
      </c>
      <c r="E248" s="5">
        <f t="shared" si="18"/>
        <v>44067</v>
      </c>
      <c r="F248" s="22"/>
      <c r="G248" s="20"/>
      <c r="H248" s="20">
        <f>IFERROR(IF(OR(COUNTIF(Feries,TPlanning[[#This Row],[Jour]])=1,WEEKDAY($E248,2)&gt;6),0,IF(ISTEXT(F248),0,(G248-F248))),"")</f>
        <v>0</v>
      </c>
      <c r="I248" s="20"/>
      <c r="J248" s="23">
        <f>IFERROR(IF(OR(COUNTIF(Feries,TPlanning[[#This Row],[Jour]])=1,WEEKDAY($E248,2)&gt;6),0,IF(ISTEXT(F248),0,(H248-TPlanning[[#This Row],[Pause]]))),"")</f>
        <v>0</v>
      </c>
      <c r="K248" s="46">
        <f t="shared" si="16"/>
        <v>0</v>
      </c>
      <c r="L248" s="63">
        <f>IFERROR(IF(WEEKDAY(TPlanning[[#This Row],[Jour]],2)=7,IF(TPlanning[[#This Row],[Nb heures]]&gt;$J$5,TPlanning[[#This Row],[Nb heures]]-$J$5,0),0),"")</f>
        <v>0</v>
      </c>
      <c r="Q248" s="100"/>
      <c r="R248" s="101"/>
      <c r="S248" s="101"/>
      <c r="T248" s="101"/>
      <c r="U248" s="101"/>
      <c r="V248" s="101"/>
      <c r="W248" s="101"/>
      <c r="X248" s="102"/>
    </row>
    <row r="249" spans="2:24" hidden="1" x14ac:dyDescent="0.3">
      <c r="B249" s="55" t="str">
        <f t="shared" si="15"/>
        <v>août</v>
      </c>
      <c r="C249" s="56">
        <f t="shared" si="17"/>
        <v>35</v>
      </c>
      <c r="D249" s="49">
        <f t="shared" si="19"/>
        <v>44068</v>
      </c>
      <c r="E249" s="5">
        <f t="shared" si="18"/>
        <v>44068</v>
      </c>
      <c r="F249" s="22"/>
      <c r="G249" s="20"/>
      <c r="H249" s="20">
        <f>IFERROR(IF(OR(COUNTIF(Feries,TPlanning[[#This Row],[Jour]])=1,WEEKDAY($E249,2)&gt;6),0,IF(ISTEXT(F249),0,(G249-F249))),"")</f>
        <v>0</v>
      </c>
      <c r="I249" s="20"/>
      <c r="J249" s="23">
        <f>IFERROR(IF(OR(COUNTIF(Feries,TPlanning[[#This Row],[Jour]])=1,WEEKDAY($E249,2)&gt;6),0,IF(ISTEXT(F249),0,(H249-TPlanning[[#This Row],[Pause]]))),"")</f>
        <v>0</v>
      </c>
      <c r="K249" s="46">
        <f t="shared" si="16"/>
        <v>0</v>
      </c>
      <c r="L249" s="63">
        <f>IFERROR(IF(WEEKDAY(TPlanning[[#This Row],[Jour]],2)=7,IF(TPlanning[[#This Row],[Nb heures]]&gt;$J$5,TPlanning[[#This Row],[Nb heures]]-$J$5,0),0),"")</f>
        <v>0</v>
      </c>
      <c r="Q249" s="100"/>
      <c r="R249" s="101"/>
      <c r="S249" s="101"/>
      <c r="T249" s="101"/>
      <c r="U249" s="101"/>
      <c r="V249" s="101"/>
      <c r="W249" s="101"/>
      <c r="X249" s="102"/>
    </row>
    <row r="250" spans="2:24" hidden="1" x14ac:dyDescent="0.3">
      <c r="B250" s="55" t="str">
        <f t="shared" si="15"/>
        <v>août</v>
      </c>
      <c r="C250" s="56">
        <f t="shared" si="17"/>
        <v>35</v>
      </c>
      <c r="D250" s="49">
        <f t="shared" si="19"/>
        <v>44069</v>
      </c>
      <c r="E250" s="5">
        <f t="shared" si="18"/>
        <v>44069</v>
      </c>
      <c r="F250" s="22"/>
      <c r="G250" s="20"/>
      <c r="H250" s="20">
        <f>IFERROR(IF(OR(COUNTIF(Feries,TPlanning[[#This Row],[Jour]])=1,WEEKDAY($E250,2)&gt;6),0,IF(ISTEXT(F250),0,(G250-F250))),"")</f>
        <v>0</v>
      </c>
      <c r="I250" s="20"/>
      <c r="J250" s="23">
        <f>IFERROR(IF(OR(COUNTIF(Feries,TPlanning[[#This Row],[Jour]])=1,WEEKDAY($E250,2)&gt;6),0,IF(ISTEXT(F250),0,(H250-TPlanning[[#This Row],[Pause]]))),"")</f>
        <v>0</v>
      </c>
      <c r="K250" s="46">
        <f t="shared" si="16"/>
        <v>0</v>
      </c>
      <c r="L250" s="63">
        <f>IFERROR(IF(WEEKDAY(TPlanning[[#This Row],[Jour]],2)=7,IF(TPlanning[[#This Row],[Nb heures]]&gt;$J$5,TPlanning[[#This Row],[Nb heures]]-$J$5,0),0),"")</f>
        <v>0</v>
      </c>
      <c r="Q250" s="100"/>
      <c r="R250" s="101"/>
      <c r="S250" s="101"/>
      <c r="T250" s="101"/>
      <c r="U250" s="101"/>
      <c r="V250" s="101"/>
      <c r="W250" s="101"/>
      <c r="X250" s="102"/>
    </row>
    <row r="251" spans="2:24" hidden="1" x14ac:dyDescent="0.3">
      <c r="B251" s="55" t="str">
        <f t="shared" si="15"/>
        <v>août</v>
      </c>
      <c r="C251" s="56">
        <f t="shared" si="17"/>
        <v>35</v>
      </c>
      <c r="D251" s="49">
        <f t="shared" si="19"/>
        <v>44070</v>
      </c>
      <c r="E251" s="5">
        <f t="shared" si="18"/>
        <v>44070</v>
      </c>
      <c r="F251" s="22"/>
      <c r="G251" s="20"/>
      <c r="H251" s="20">
        <f>IFERROR(IF(OR(COUNTIF(Feries,TPlanning[[#This Row],[Jour]])=1,WEEKDAY($E251,2)&gt;6),0,IF(ISTEXT(F251),0,(G251-F251))),"")</f>
        <v>0</v>
      </c>
      <c r="I251" s="20"/>
      <c r="J251" s="23">
        <f>IFERROR(IF(OR(COUNTIF(Feries,TPlanning[[#This Row],[Jour]])=1,WEEKDAY($E251,2)&gt;6),0,IF(ISTEXT(F251),0,(H251-TPlanning[[#This Row],[Pause]]))),"")</f>
        <v>0</v>
      </c>
      <c r="K251" s="46">
        <f t="shared" si="16"/>
        <v>0</v>
      </c>
      <c r="L251" s="63">
        <f>IFERROR(IF(WEEKDAY(TPlanning[[#This Row],[Jour]],2)=7,IF(TPlanning[[#This Row],[Nb heures]]&gt;$J$5,TPlanning[[#This Row],[Nb heures]]-$J$5,0),0),"")</f>
        <v>0</v>
      </c>
      <c r="Q251" s="100"/>
      <c r="R251" s="101"/>
      <c r="S251" s="101"/>
      <c r="T251" s="101"/>
      <c r="U251" s="101"/>
      <c r="V251" s="101"/>
      <c r="W251" s="101"/>
      <c r="X251" s="102"/>
    </row>
    <row r="252" spans="2:24" hidden="1" x14ac:dyDescent="0.3">
      <c r="B252" s="55" t="str">
        <f t="shared" si="15"/>
        <v>août</v>
      </c>
      <c r="C252" s="56">
        <f t="shared" si="17"/>
        <v>35</v>
      </c>
      <c r="D252" s="49">
        <f t="shared" si="19"/>
        <v>44071</v>
      </c>
      <c r="E252" s="5">
        <f t="shared" si="18"/>
        <v>44071</v>
      </c>
      <c r="F252" s="22"/>
      <c r="G252" s="20"/>
      <c r="H252" s="20">
        <f>IFERROR(IF(OR(COUNTIF(Feries,TPlanning[[#This Row],[Jour]])=1,WEEKDAY($E252,2)&gt;6),0,IF(ISTEXT(F252),0,(G252-F252))),"")</f>
        <v>0</v>
      </c>
      <c r="I252" s="20"/>
      <c r="J252" s="23">
        <f>IFERROR(IF(OR(COUNTIF(Feries,TPlanning[[#This Row],[Jour]])=1,WEEKDAY($E252,2)&gt;6),0,IF(ISTEXT(F252),0,(H252-TPlanning[[#This Row],[Pause]]))),"")</f>
        <v>0</v>
      </c>
      <c r="K252" s="46">
        <f t="shared" si="16"/>
        <v>0</v>
      </c>
      <c r="L252" s="63">
        <f>IFERROR(IF(WEEKDAY(TPlanning[[#This Row],[Jour]],2)=7,IF(TPlanning[[#This Row],[Nb heures]]&gt;$J$5,TPlanning[[#This Row],[Nb heures]]-$J$5,0),0),"")</f>
        <v>0</v>
      </c>
      <c r="Q252" s="100"/>
      <c r="R252" s="101"/>
      <c r="S252" s="101"/>
      <c r="T252" s="101"/>
      <c r="U252" s="101"/>
      <c r="V252" s="101"/>
      <c r="W252" s="101"/>
      <c r="X252" s="102"/>
    </row>
    <row r="253" spans="2:24" hidden="1" x14ac:dyDescent="0.3">
      <c r="B253" s="55" t="str">
        <f t="shared" si="15"/>
        <v>août</v>
      </c>
      <c r="C253" s="56">
        <f t="shared" si="17"/>
        <v>35</v>
      </c>
      <c r="D253" s="49">
        <f t="shared" si="19"/>
        <v>44072</v>
      </c>
      <c r="E253" s="5">
        <f t="shared" si="18"/>
        <v>44072</v>
      </c>
      <c r="F253" s="22"/>
      <c r="G253" s="20"/>
      <c r="H253" s="20">
        <f>IFERROR(IF(OR(COUNTIF(Feries,TPlanning[[#This Row],[Jour]])=1,WEEKDAY($E253,2)&gt;6),0,IF(ISTEXT(F253),0,(G253-F253))),"")</f>
        <v>0</v>
      </c>
      <c r="I253" s="20"/>
      <c r="J253" s="23">
        <f>IFERROR(IF(OR(COUNTIF(Feries,TPlanning[[#This Row],[Jour]])=1,WEEKDAY($E253,2)&gt;6),0,IF(ISTEXT(F253),0,(H253-TPlanning[[#This Row],[Pause]]))),"")</f>
        <v>0</v>
      </c>
      <c r="K253" s="46">
        <f t="shared" si="16"/>
        <v>0</v>
      </c>
      <c r="L253" s="63">
        <f>IFERROR(IF(WEEKDAY(TPlanning[[#This Row],[Jour]],2)=7,IF(TPlanning[[#This Row],[Nb heures]]&gt;$J$5,TPlanning[[#This Row],[Nb heures]]-$J$5,0),0),"")</f>
        <v>0</v>
      </c>
      <c r="Q253" s="100"/>
      <c r="R253" s="101"/>
      <c r="S253" s="101"/>
      <c r="T253" s="101"/>
      <c r="U253" s="101"/>
      <c r="V253" s="101"/>
      <c r="W253" s="101"/>
      <c r="X253" s="102"/>
    </row>
    <row r="254" spans="2:24" hidden="1" x14ac:dyDescent="0.3">
      <c r="B254" s="55" t="str">
        <f t="shared" si="15"/>
        <v>août</v>
      </c>
      <c r="C254" s="56">
        <f t="shared" si="17"/>
        <v>35</v>
      </c>
      <c r="D254" s="49">
        <f t="shared" si="19"/>
        <v>44073</v>
      </c>
      <c r="E254" s="5">
        <f t="shared" si="18"/>
        <v>44073</v>
      </c>
      <c r="F254" s="22"/>
      <c r="G254" s="20"/>
      <c r="H254" s="20">
        <f>IFERROR(IF(OR(COUNTIF(Feries,TPlanning[[#This Row],[Jour]])=1,WEEKDAY($E254,2)&gt;6),0,IF(ISTEXT(F254),0,(G254-F254))),"")</f>
        <v>0</v>
      </c>
      <c r="I254" s="20"/>
      <c r="J254" s="23">
        <f>IFERROR(IF(OR(COUNTIF(Feries,TPlanning[[#This Row],[Jour]])=1,WEEKDAY($E254,2)&gt;6),0,IF(ISTEXT(F254),0,(H254-TPlanning[[#This Row],[Pause]]))),"")</f>
        <v>0</v>
      </c>
      <c r="K254" s="46">
        <f t="shared" ca="1" si="16"/>
        <v>0</v>
      </c>
      <c r="L254" s="63">
        <f ca="1">IFERROR(IF(WEEKDAY(TPlanning[[#This Row],[Jour]],2)=7,IF(TPlanning[[#This Row],[Nb heures]]&gt;$J$5,TPlanning[[#This Row],[Nb heures]]-$J$5,0),0),"")</f>
        <v>0</v>
      </c>
      <c r="Q254" s="100"/>
      <c r="R254" s="101"/>
      <c r="S254" s="101"/>
      <c r="T254" s="101"/>
      <c r="U254" s="101"/>
      <c r="V254" s="101"/>
      <c r="W254" s="101"/>
      <c r="X254" s="102"/>
    </row>
    <row r="255" spans="2:24" hidden="1" x14ac:dyDescent="0.3">
      <c r="B255" s="55" t="str">
        <f t="shared" si="15"/>
        <v>août</v>
      </c>
      <c r="C255" s="56">
        <f t="shared" si="17"/>
        <v>36</v>
      </c>
      <c r="D255" s="49">
        <f t="shared" si="19"/>
        <v>44074</v>
      </c>
      <c r="E255" s="5">
        <f t="shared" si="18"/>
        <v>44074</v>
      </c>
      <c r="F255" s="22"/>
      <c r="G255" s="20"/>
      <c r="H255" s="20">
        <f>IFERROR(IF(OR(COUNTIF(Feries,TPlanning[[#This Row],[Jour]])=1,WEEKDAY($E255,2)&gt;6),0,IF(ISTEXT(F255),0,(G255-F255))),"")</f>
        <v>0</v>
      </c>
      <c r="I255" s="20"/>
      <c r="J255" s="23">
        <f>IFERROR(IF(OR(COUNTIF(Feries,TPlanning[[#This Row],[Jour]])=1,WEEKDAY($E255,2)&gt;6),0,IF(ISTEXT(F255),0,(H255-TPlanning[[#This Row],[Pause]]))),"")</f>
        <v>0</v>
      </c>
      <c r="K255" s="46">
        <f t="shared" si="16"/>
        <v>0</v>
      </c>
      <c r="L255" s="63">
        <f>IFERROR(IF(WEEKDAY(TPlanning[[#This Row],[Jour]],2)=7,IF(TPlanning[[#This Row],[Nb heures]]&gt;$J$5,TPlanning[[#This Row],[Nb heures]]-$J$5,0),0),"")</f>
        <v>0</v>
      </c>
      <c r="Q255" s="100"/>
      <c r="R255" s="101"/>
      <c r="S255" s="101"/>
      <c r="T255" s="101"/>
      <c r="U255" s="101"/>
      <c r="V255" s="101"/>
      <c r="W255" s="101"/>
      <c r="X255" s="102"/>
    </row>
    <row r="256" spans="2:24" hidden="1" x14ac:dyDescent="0.3">
      <c r="B256" s="55" t="str">
        <f t="shared" si="15"/>
        <v>septembre</v>
      </c>
      <c r="C256" s="56">
        <f t="shared" si="17"/>
        <v>36</v>
      </c>
      <c r="D256" s="49">
        <f t="shared" si="19"/>
        <v>44075</v>
      </c>
      <c r="E256" s="5">
        <f t="shared" si="18"/>
        <v>44075</v>
      </c>
      <c r="F256" s="22"/>
      <c r="G256" s="20"/>
      <c r="H256" s="20">
        <f>IFERROR(IF(OR(COUNTIF(Feries,TPlanning[[#This Row],[Jour]])=1,WEEKDAY($E256,2)&gt;6),0,IF(ISTEXT(F256),0,(G256-F256))),"")</f>
        <v>0</v>
      </c>
      <c r="I256" s="20"/>
      <c r="J256" s="23">
        <f>IFERROR(IF(OR(COUNTIF(Feries,TPlanning[[#This Row],[Jour]])=1,WEEKDAY($E256,2)&gt;6),0,IF(ISTEXT(F256),0,(H256-TPlanning[[#This Row],[Pause]]))),"")</f>
        <v>0</v>
      </c>
      <c r="K256" s="46">
        <f t="shared" si="16"/>
        <v>0</v>
      </c>
      <c r="L256" s="63">
        <f>IFERROR(IF(WEEKDAY(TPlanning[[#This Row],[Jour]],2)=7,IF(TPlanning[[#This Row],[Nb heures]]&gt;$J$5,TPlanning[[#This Row],[Nb heures]]-$J$5,0),0),"")</f>
        <v>0</v>
      </c>
      <c r="Q256" s="100"/>
      <c r="R256" s="101"/>
      <c r="S256" s="101"/>
      <c r="T256" s="101"/>
      <c r="U256" s="101"/>
      <c r="V256" s="101"/>
      <c r="W256" s="101"/>
      <c r="X256" s="102"/>
    </row>
    <row r="257" spans="2:24" hidden="1" x14ac:dyDescent="0.3">
      <c r="B257" s="55" t="str">
        <f t="shared" si="15"/>
        <v>septembre</v>
      </c>
      <c r="C257" s="56">
        <f t="shared" si="17"/>
        <v>36</v>
      </c>
      <c r="D257" s="49">
        <f t="shared" si="19"/>
        <v>44076</v>
      </c>
      <c r="E257" s="5">
        <f t="shared" si="18"/>
        <v>44076</v>
      </c>
      <c r="F257" s="22"/>
      <c r="G257" s="20"/>
      <c r="H257" s="20">
        <f>IFERROR(IF(OR(COUNTIF(Feries,TPlanning[[#This Row],[Jour]])=1,WEEKDAY($E257,2)&gt;6),0,IF(ISTEXT(F257),0,(G257-F257))),"")</f>
        <v>0</v>
      </c>
      <c r="I257" s="20"/>
      <c r="J257" s="23">
        <f>IFERROR(IF(OR(COUNTIF(Feries,TPlanning[[#This Row],[Jour]])=1,WEEKDAY($E257,2)&gt;6),0,IF(ISTEXT(F257),0,(H257-TPlanning[[#This Row],[Pause]]))),"")</f>
        <v>0</v>
      </c>
      <c r="K257" s="46">
        <f t="shared" si="16"/>
        <v>0</v>
      </c>
      <c r="L257" s="63">
        <f>IFERROR(IF(WEEKDAY(TPlanning[[#This Row],[Jour]],2)=7,IF(TPlanning[[#This Row],[Nb heures]]&gt;$J$5,TPlanning[[#This Row],[Nb heures]]-$J$5,0),0),"")</f>
        <v>0</v>
      </c>
      <c r="Q257" s="100"/>
      <c r="R257" s="101"/>
      <c r="S257" s="101"/>
      <c r="T257" s="101"/>
      <c r="U257" s="101"/>
      <c r="V257" s="101"/>
      <c r="W257" s="101"/>
      <c r="X257" s="102"/>
    </row>
    <row r="258" spans="2:24" hidden="1" x14ac:dyDescent="0.3">
      <c r="B258" s="55" t="str">
        <f t="shared" si="15"/>
        <v>septembre</v>
      </c>
      <c r="C258" s="56">
        <f t="shared" si="17"/>
        <v>36</v>
      </c>
      <c r="D258" s="49">
        <f t="shared" si="19"/>
        <v>44077</v>
      </c>
      <c r="E258" s="5">
        <f t="shared" si="18"/>
        <v>44077</v>
      </c>
      <c r="F258" s="22"/>
      <c r="G258" s="20"/>
      <c r="H258" s="20">
        <f>IFERROR(IF(OR(COUNTIF(Feries,TPlanning[[#This Row],[Jour]])=1,WEEKDAY($E258,2)&gt;6),0,IF(ISTEXT(F258),0,(G258-F258))),"")</f>
        <v>0</v>
      </c>
      <c r="I258" s="20"/>
      <c r="J258" s="23">
        <f>IFERROR(IF(OR(COUNTIF(Feries,TPlanning[[#This Row],[Jour]])=1,WEEKDAY($E258,2)&gt;6),0,IF(ISTEXT(F258),0,(H258-TPlanning[[#This Row],[Pause]]))),"")</f>
        <v>0</v>
      </c>
      <c r="K258" s="46">
        <f t="shared" si="16"/>
        <v>0</v>
      </c>
      <c r="L258" s="63">
        <f>IFERROR(IF(WEEKDAY(TPlanning[[#This Row],[Jour]],2)=7,IF(TPlanning[[#This Row],[Nb heures]]&gt;$J$5,TPlanning[[#This Row],[Nb heures]]-$J$5,0),0),"")</f>
        <v>0</v>
      </c>
      <c r="Q258" s="100"/>
      <c r="R258" s="101"/>
      <c r="S258" s="101"/>
      <c r="T258" s="101"/>
      <c r="U258" s="101"/>
      <c r="V258" s="101"/>
      <c r="W258" s="101"/>
      <c r="X258" s="102"/>
    </row>
    <row r="259" spans="2:24" hidden="1" x14ac:dyDescent="0.3">
      <c r="B259" s="55" t="str">
        <f t="shared" si="15"/>
        <v>septembre</v>
      </c>
      <c r="C259" s="56">
        <f t="shared" si="17"/>
        <v>36</v>
      </c>
      <c r="D259" s="49">
        <f t="shared" si="19"/>
        <v>44078</v>
      </c>
      <c r="E259" s="5">
        <f t="shared" si="18"/>
        <v>44078</v>
      </c>
      <c r="F259" s="22"/>
      <c r="G259" s="20"/>
      <c r="H259" s="20">
        <f>IFERROR(IF(OR(COUNTIF(Feries,TPlanning[[#This Row],[Jour]])=1,WEEKDAY($E259,2)&gt;6),0,IF(ISTEXT(F259),0,(G259-F259))),"")</f>
        <v>0</v>
      </c>
      <c r="I259" s="20"/>
      <c r="J259" s="23">
        <f>IFERROR(IF(OR(COUNTIF(Feries,TPlanning[[#This Row],[Jour]])=1,WEEKDAY($E259,2)&gt;6),0,IF(ISTEXT(F259),0,(H259-TPlanning[[#This Row],[Pause]]))),"")</f>
        <v>0</v>
      </c>
      <c r="K259" s="46">
        <f t="shared" si="16"/>
        <v>0</v>
      </c>
      <c r="L259" s="63">
        <f>IFERROR(IF(WEEKDAY(TPlanning[[#This Row],[Jour]],2)=7,IF(TPlanning[[#This Row],[Nb heures]]&gt;$J$5,TPlanning[[#This Row],[Nb heures]]-$J$5,0),0),"")</f>
        <v>0</v>
      </c>
      <c r="Q259" s="100"/>
      <c r="R259" s="101"/>
      <c r="S259" s="101"/>
      <c r="T259" s="101"/>
      <c r="U259" s="101"/>
      <c r="V259" s="101"/>
      <c r="W259" s="101"/>
      <c r="X259" s="102"/>
    </row>
    <row r="260" spans="2:24" hidden="1" x14ac:dyDescent="0.3">
      <c r="B260" s="55" t="str">
        <f t="shared" si="15"/>
        <v>septembre</v>
      </c>
      <c r="C260" s="56">
        <f t="shared" si="17"/>
        <v>36</v>
      </c>
      <c r="D260" s="49">
        <f t="shared" si="19"/>
        <v>44079</v>
      </c>
      <c r="E260" s="5">
        <f t="shared" si="18"/>
        <v>44079</v>
      </c>
      <c r="F260" s="22"/>
      <c r="G260" s="20"/>
      <c r="H260" s="20">
        <f>IFERROR(IF(OR(COUNTIF(Feries,TPlanning[[#This Row],[Jour]])=1,WEEKDAY($E260,2)&gt;6),0,IF(ISTEXT(F260),0,(G260-F260))),"")</f>
        <v>0</v>
      </c>
      <c r="I260" s="20"/>
      <c r="J260" s="23">
        <f>IFERROR(IF(OR(COUNTIF(Feries,TPlanning[[#This Row],[Jour]])=1,WEEKDAY($E260,2)&gt;6),0,IF(ISTEXT(F260),0,(H260-TPlanning[[#This Row],[Pause]]))),"")</f>
        <v>0</v>
      </c>
      <c r="K260" s="46">
        <f t="shared" si="16"/>
        <v>0</v>
      </c>
      <c r="L260" s="63">
        <f>IFERROR(IF(WEEKDAY(TPlanning[[#This Row],[Jour]],2)=7,IF(TPlanning[[#This Row],[Nb heures]]&gt;$J$5,TPlanning[[#This Row],[Nb heures]]-$J$5,0),0),"")</f>
        <v>0</v>
      </c>
      <c r="Q260" s="100"/>
      <c r="R260" s="101"/>
      <c r="S260" s="101"/>
      <c r="T260" s="101"/>
      <c r="U260" s="101"/>
      <c r="V260" s="101"/>
      <c r="W260" s="101"/>
      <c r="X260" s="102"/>
    </row>
    <row r="261" spans="2:24" hidden="1" x14ac:dyDescent="0.3">
      <c r="B261" s="55" t="str">
        <f t="shared" si="15"/>
        <v>septembre</v>
      </c>
      <c r="C261" s="56">
        <f t="shared" si="17"/>
        <v>36</v>
      </c>
      <c r="D261" s="49">
        <f t="shared" si="19"/>
        <v>44080</v>
      </c>
      <c r="E261" s="5">
        <f t="shared" si="18"/>
        <v>44080</v>
      </c>
      <c r="F261" s="22"/>
      <c r="G261" s="20"/>
      <c r="H261" s="20">
        <f>IFERROR(IF(OR(COUNTIF(Feries,TPlanning[[#This Row],[Jour]])=1,WEEKDAY($E261,2)&gt;6),0,IF(ISTEXT(F261),0,(G261-F261))),"")</f>
        <v>0</v>
      </c>
      <c r="I261" s="20"/>
      <c r="J261" s="23">
        <f>IFERROR(IF(OR(COUNTIF(Feries,TPlanning[[#This Row],[Jour]])=1,WEEKDAY($E261,2)&gt;6),0,IF(ISTEXT(F261),0,(H261-TPlanning[[#This Row],[Pause]]))),"")</f>
        <v>0</v>
      </c>
      <c r="K261" s="46">
        <f t="shared" ca="1" si="16"/>
        <v>0</v>
      </c>
      <c r="L261" s="63">
        <f ca="1">IFERROR(IF(WEEKDAY(TPlanning[[#This Row],[Jour]],2)=7,IF(TPlanning[[#This Row],[Nb heures]]&gt;$J$5,TPlanning[[#This Row],[Nb heures]]-$J$5,0),0),"")</f>
        <v>0</v>
      </c>
      <c r="Q261" s="100"/>
      <c r="R261" s="101"/>
      <c r="S261" s="101"/>
      <c r="T261" s="101"/>
      <c r="U261" s="101"/>
      <c r="V261" s="101"/>
      <c r="W261" s="101"/>
      <c r="X261" s="102"/>
    </row>
    <row r="262" spans="2:24" hidden="1" x14ac:dyDescent="0.3">
      <c r="B262" s="55" t="str">
        <f t="shared" si="15"/>
        <v>septembre</v>
      </c>
      <c r="C262" s="56">
        <f t="shared" si="17"/>
        <v>37</v>
      </c>
      <c r="D262" s="49">
        <f t="shared" si="19"/>
        <v>44081</v>
      </c>
      <c r="E262" s="5">
        <f t="shared" si="18"/>
        <v>44081</v>
      </c>
      <c r="F262" s="22"/>
      <c r="G262" s="20"/>
      <c r="H262" s="20">
        <f>IFERROR(IF(OR(COUNTIF(Feries,TPlanning[[#This Row],[Jour]])=1,WEEKDAY($E262,2)&gt;6),0,IF(ISTEXT(F262),0,(G262-F262))),"")</f>
        <v>0</v>
      </c>
      <c r="I262" s="20"/>
      <c r="J262" s="23">
        <f>IFERROR(IF(OR(COUNTIF(Feries,TPlanning[[#This Row],[Jour]])=1,WEEKDAY($E262,2)&gt;6),0,IF(ISTEXT(F262),0,(H262-TPlanning[[#This Row],[Pause]]))),"")</f>
        <v>0</v>
      </c>
      <c r="K262" s="46">
        <f t="shared" si="16"/>
        <v>0</v>
      </c>
      <c r="L262" s="63">
        <f>IFERROR(IF(WEEKDAY(TPlanning[[#This Row],[Jour]],2)=7,IF(TPlanning[[#This Row],[Nb heures]]&gt;$J$5,TPlanning[[#This Row],[Nb heures]]-$J$5,0),0),"")</f>
        <v>0</v>
      </c>
      <c r="Q262" s="100"/>
      <c r="R262" s="101"/>
      <c r="S262" s="101"/>
      <c r="T262" s="101"/>
      <c r="U262" s="101"/>
      <c r="V262" s="101"/>
      <c r="W262" s="101"/>
      <c r="X262" s="102"/>
    </row>
    <row r="263" spans="2:24" hidden="1" x14ac:dyDescent="0.3">
      <c r="B263" s="55" t="str">
        <f t="shared" si="15"/>
        <v>septembre</v>
      </c>
      <c r="C263" s="56">
        <f t="shared" si="17"/>
        <v>37</v>
      </c>
      <c r="D263" s="49">
        <f t="shared" si="19"/>
        <v>44082</v>
      </c>
      <c r="E263" s="5">
        <f t="shared" si="18"/>
        <v>44082</v>
      </c>
      <c r="F263" s="22"/>
      <c r="G263" s="20"/>
      <c r="H263" s="20">
        <f>IFERROR(IF(OR(COUNTIF(Feries,TPlanning[[#This Row],[Jour]])=1,WEEKDAY($E263,2)&gt;6),0,IF(ISTEXT(F263),0,(G263-F263))),"")</f>
        <v>0</v>
      </c>
      <c r="I263" s="20"/>
      <c r="J263" s="23">
        <f>IFERROR(IF(OR(COUNTIF(Feries,TPlanning[[#This Row],[Jour]])=1,WEEKDAY($E263,2)&gt;6),0,IF(ISTEXT(F263),0,(H263-TPlanning[[#This Row],[Pause]]))),"")</f>
        <v>0</v>
      </c>
      <c r="K263" s="46">
        <f t="shared" si="16"/>
        <v>0</v>
      </c>
      <c r="L263" s="63">
        <f>IFERROR(IF(WEEKDAY(TPlanning[[#This Row],[Jour]],2)=7,IF(TPlanning[[#This Row],[Nb heures]]&gt;$J$5,TPlanning[[#This Row],[Nb heures]]-$J$5,0),0),"")</f>
        <v>0</v>
      </c>
      <c r="Q263" s="100"/>
      <c r="R263" s="101"/>
      <c r="S263" s="101"/>
      <c r="T263" s="101"/>
      <c r="U263" s="101"/>
      <c r="V263" s="101"/>
      <c r="W263" s="101"/>
      <c r="X263" s="102"/>
    </row>
    <row r="264" spans="2:24" hidden="1" x14ac:dyDescent="0.3">
      <c r="B264" s="55" t="str">
        <f t="shared" si="15"/>
        <v>septembre</v>
      </c>
      <c r="C264" s="56">
        <f t="shared" si="17"/>
        <v>37</v>
      </c>
      <c r="D264" s="49">
        <f t="shared" si="19"/>
        <v>44083</v>
      </c>
      <c r="E264" s="5">
        <f t="shared" si="18"/>
        <v>44083</v>
      </c>
      <c r="F264" s="22"/>
      <c r="G264" s="20"/>
      <c r="H264" s="20">
        <f>IFERROR(IF(OR(COUNTIF(Feries,TPlanning[[#This Row],[Jour]])=1,WEEKDAY($E264,2)&gt;6),0,IF(ISTEXT(F264),0,(G264-F264))),"")</f>
        <v>0</v>
      </c>
      <c r="I264" s="20"/>
      <c r="J264" s="23">
        <f>IFERROR(IF(OR(COUNTIF(Feries,TPlanning[[#This Row],[Jour]])=1,WEEKDAY($E264,2)&gt;6),0,IF(ISTEXT(F264),0,(H264-TPlanning[[#This Row],[Pause]]))),"")</f>
        <v>0</v>
      </c>
      <c r="K264" s="46">
        <f t="shared" si="16"/>
        <v>0</v>
      </c>
      <c r="L264" s="63">
        <f>IFERROR(IF(WEEKDAY(TPlanning[[#This Row],[Jour]],2)=7,IF(TPlanning[[#This Row],[Nb heures]]&gt;$J$5,TPlanning[[#This Row],[Nb heures]]-$J$5,0),0),"")</f>
        <v>0</v>
      </c>
      <c r="Q264" s="100"/>
      <c r="R264" s="101"/>
      <c r="S264" s="101"/>
      <c r="T264" s="101"/>
      <c r="U264" s="101"/>
      <c r="V264" s="101"/>
      <c r="W264" s="101"/>
      <c r="X264" s="102"/>
    </row>
    <row r="265" spans="2:24" hidden="1" x14ac:dyDescent="0.3">
      <c r="B265" s="55" t="str">
        <f t="shared" si="15"/>
        <v>septembre</v>
      </c>
      <c r="C265" s="56">
        <f t="shared" si="17"/>
        <v>37</v>
      </c>
      <c r="D265" s="49">
        <f t="shared" si="19"/>
        <v>44084</v>
      </c>
      <c r="E265" s="5">
        <f t="shared" si="18"/>
        <v>44084</v>
      </c>
      <c r="F265" s="22"/>
      <c r="G265" s="20"/>
      <c r="H265" s="20">
        <f>IFERROR(IF(OR(COUNTIF(Feries,TPlanning[[#This Row],[Jour]])=1,WEEKDAY($E265,2)&gt;6),0,IF(ISTEXT(F265),0,(G265-F265))),"")</f>
        <v>0</v>
      </c>
      <c r="I265" s="20"/>
      <c r="J265" s="23">
        <f>IFERROR(IF(OR(COUNTIF(Feries,TPlanning[[#This Row],[Jour]])=1,WEEKDAY($E265,2)&gt;6),0,IF(ISTEXT(F265),0,(H265-TPlanning[[#This Row],[Pause]]))),"")</f>
        <v>0</v>
      </c>
      <c r="K265" s="46">
        <f t="shared" si="16"/>
        <v>0</v>
      </c>
      <c r="L265" s="63">
        <f>IFERROR(IF(WEEKDAY(TPlanning[[#This Row],[Jour]],2)=7,IF(TPlanning[[#This Row],[Nb heures]]&gt;$J$5,TPlanning[[#This Row],[Nb heures]]-$J$5,0),0),"")</f>
        <v>0</v>
      </c>
      <c r="Q265" s="100"/>
      <c r="R265" s="101"/>
      <c r="S265" s="101"/>
      <c r="T265" s="101"/>
      <c r="U265" s="101"/>
      <c r="V265" s="101"/>
      <c r="W265" s="101"/>
      <c r="X265" s="102"/>
    </row>
    <row r="266" spans="2:24" hidden="1" x14ac:dyDescent="0.3">
      <c r="B266" s="55" t="str">
        <f t="shared" si="15"/>
        <v>septembre</v>
      </c>
      <c r="C266" s="56">
        <f t="shared" si="17"/>
        <v>37</v>
      </c>
      <c r="D266" s="49">
        <f t="shared" si="19"/>
        <v>44085</v>
      </c>
      <c r="E266" s="5">
        <f t="shared" si="18"/>
        <v>44085</v>
      </c>
      <c r="F266" s="22"/>
      <c r="G266" s="20"/>
      <c r="H266" s="20">
        <f>IFERROR(IF(OR(COUNTIF(Feries,TPlanning[[#This Row],[Jour]])=1,WEEKDAY($E266,2)&gt;6),0,IF(ISTEXT(F266),0,(G266-F266))),"")</f>
        <v>0</v>
      </c>
      <c r="I266" s="20"/>
      <c r="J266" s="23">
        <f>IFERROR(IF(OR(COUNTIF(Feries,TPlanning[[#This Row],[Jour]])=1,WEEKDAY($E266,2)&gt;6),0,IF(ISTEXT(F266),0,(H266-TPlanning[[#This Row],[Pause]]))),"")</f>
        <v>0</v>
      </c>
      <c r="K266" s="46">
        <f t="shared" si="16"/>
        <v>0</v>
      </c>
      <c r="L266" s="63">
        <f>IFERROR(IF(WEEKDAY(TPlanning[[#This Row],[Jour]],2)=7,IF(TPlanning[[#This Row],[Nb heures]]&gt;$J$5,TPlanning[[#This Row],[Nb heures]]-$J$5,0),0),"")</f>
        <v>0</v>
      </c>
      <c r="Q266" s="100"/>
      <c r="R266" s="101"/>
      <c r="S266" s="101"/>
      <c r="T266" s="101"/>
      <c r="U266" s="101"/>
      <c r="V266" s="101"/>
      <c r="W266" s="101"/>
      <c r="X266" s="102"/>
    </row>
    <row r="267" spans="2:24" hidden="1" x14ac:dyDescent="0.3">
      <c r="B267" s="55" t="str">
        <f t="shared" si="15"/>
        <v>septembre</v>
      </c>
      <c r="C267" s="56">
        <f t="shared" si="17"/>
        <v>37</v>
      </c>
      <c r="D267" s="49">
        <f t="shared" si="19"/>
        <v>44086</v>
      </c>
      <c r="E267" s="5">
        <f t="shared" si="18"/>
        <v>44086</v>
      </c>
      <c r="F267" s="22"/>
      <c r="G267" s="20"/>
      <c r="H267" s="20">
        <f>IFERROR(IF(OR(COUNTIF(Feries,TPlanning[[#This Row],[Jour]])=1,WEEKDAY($E267,2)&gt;6),0,IF(ISTEXT(F267),0,(G267-F267))),"")</f>
        <v>0</v>
      </c>
      <c r="I267" s="20"/>
      <c r="J267" s="23">
        <f>IFERROR(IF(OR(COUNTIF(Feries,TPlanning[[#This Row],[Jour]])=1,WEEKDAY($E267,2)&gt;6),0,IF(ISTEXT(F267),0,(H267-TPlanning[[#This Row],[Pause]]))),"")</f>
        <v>0</v>
      </c>
      <c r="K267" s="46">
        <f t="shared" si="16"/>
        <v>0</v>
      </c>
      <c r="L267" s="63">
        <f>IFERROR(IF(WEEKDAY(TPlanning[[#This Row],[Jour]],2)=7,IF(TPlanning[[#This Row],[Nb heures]]&gt;$J$5,TPlanning[[#This Row],[Nb heures]]-$J$5,0),0),"")</f>
        <v>0</v>
      </c>
      <c r="Q267" s="100"/>
      <c r="R267" s="101"/>
      <c r="S267" s="101"/>
      <c r="T267" s="101"/>
      <c r="U267" s="101"/>
      <c r="V267" s="101"/>
      <c r="W267" s="101"/>
      <c r="X267" s="102"/>
    </row>
    <row r="268" spans="2:24" hidden="1" x14ac:dyDescent="0.3">
      <c r="B268" s="55" t="str">
        <f t="shared" ref="B268:B331" si="20">IFERROR(CHOOSE(MONTH(D268),"janvier","février","mars","avril","mai","juin","juillet","août","septembre","octobre","novembre","décembre"),"")</f>
        <v>septembre</v>
      </c>
      <c r="C268" s="56">
        <f t="shared" si="17"/>
        <v>37</v>
      </c>
      <c r="D268" s="49">
        <f t="shared" si="19"/>
        <v>44087</v>
      </c>
      <c r="E268" s="5">
        <f t="shared" si="18"/>
        <v>44087</v>
      </c>
      <c r="F268" s="22"/>
      <c r="G268" s="20"/>
      <c r="H268" s="20">
        <f>IFERROR(IF(OR(COUNTIF(Feries,TPlanning[[#This Row],[Jour]])=1,WEEKDAY($E268,2)&gt;6),0,IF(ISTEXT(F268),0,(G268-F268))),"")</f>
        <v>0</v>
      </c>
      <c r="I268" s="20"/>
      <c r="J268" s="23">
        <f>IFERROR(IF(OR(COUNTIF(Feries,TPlanning[[#This Row],[Jour]])=1,WEEKDAY($E268,2)&gt;6),0,IF(ISTEXT(F268),0,(H268-TPlanning[[#This Row],[Pause]]))),"")</f>
        <v>0</v>
      </c>
      <c r="K268" s="46">
        <f t="shared" ref="K268:K331" ca="1" si="21">IFERROR(IF(WEEKDAY(D268,2)=7,SUMPRODUCT((_xlfn.ISOWEEKNUM(NbJour)=_xlfn.ISOWEEKNUM(D268))*(Reel)),0),"")</f>
        <v>0</v>
      </c>
      <c r="L268" s="63">
        <f ca="1">IFERROR(IF(WEEKDAY(TPlanning[[#This Row],[Jour]],2)=7,IF(TPlanning[[#This Row],[Nb heures]]&gt;$J$5,TPlanning[[#This Row],[Nb heures]]-$J$5,0),0),"")</f>
        <v>0</v>
      </c>
      <c r="Q268" s="100"/>
      <c r="R268" s="101"/>
      <c r="S268" s="101"/>
      <c r="T268" s="101"/>
      <c r="U268" s="101"/>
      <c r="V268" s="101"/>
      <c r="W268" s="101"/>
      <c r="X268" s="102"/>
    </row>
    <row r="269" spans="2:24" hidden="1" x14ac:dyDescent="0.3">
      <c r="B269" s="55" t="str">
        <f t="shared" si="20"/>
        <v>septembre</v>
      </c>
      <c r="C269" s="56">
        <f t="shared" ref="C269:C332" si="22">IFERROR(_xlfn.ISOWEEKNUM(D269),"")</f>
        <v>38</v>
      </c>
      <c r="D269" s="49">
        <f t="shared" si="19"/>
        <v>44088</v>
      </c>
      <c r="E269" s="5">
        <f t="shared" ref="E269:E332" si="23">D269</f>
        <v>44088</v>
      </c>
      <c r="F269" s="22"/>
      <c r="G269" s="20"/>
      <c r="H269" s="20">
        <f>IFERROR(IF(OR(COUNTIF(Feries,TPlanning[[#This Row],[Jour]])=1,WEEKDAY($E269,2)&gt;6),0,IF(ISTEXT(F269),0,(G269-F269))),"")</f>
        <v>0</v>
      </c>
      <c r="I269" s="20"/>
      <c r="J269" s="23">
        <f>IFERROR(IF(OR(COUNTIF(Feries,TPlanning[[#This Row],[Jour]])=1,WEEKDAY($E269,2)&gt;6),0,IF(ISTEXT(F269),0,(H269-TPlanning[[#This Row],[Pause]]))),"")</f>
        <v>0</v>
      </c>
      <c r="K269" s="46">
        <f t="shared" si="21"/>
        <v>0</v>
      </c>
      <c r="L269" s="63">
        <f>IFERROR(IF(WEEKDAY(TPlanning[[#This Row],[Jour]],2)=7,IF(TPlanning[[#This Row],[Nb heures]]&gt;$J$5,TPlanning[[#This Row],[Nb heures]]-$J$5,0),0),"")</f>
        <v>0</v>
      </c>
      <c r="Q269" s="100"/>
      <c r="R269" s="101"/>
      <c r="S269" s="101"/>
      <c r="T269" s="101"/>
      <c r="U269" s="101"/>
      <c r="V269" s="101"/>
      <c r="W269" s="101"/>
      <c r="X269" s="102"/>
    </row>
    <row r="270" spans="2:24" hidden="1" x14ac:dyDescent="0.3">
      <c r="B270" s="55" t="str">
        <f t="shared" si="20"/>
        <v>septembre</v>
      </c>
      <c r="C270" s="56">
        <f t="shared" si="22"/>
        <v>38</v>
      </c>
      <c r="D270" s="49">
        <f t="shared" ref="D270:D333" si="24">D269+1</f>
        <v>44089</v>
      </c>
      <c r="E270" s="5">
        <f t="shared" si="23"/>
        <v>44089</v>
      </c>
      <c r="F270" s="22"/>
      <c r="G270" s="20"/>
      <c r="H270" s="20">
        <f>IFERROR(IF(OR(COUNTIF(Feries,TPlanning[[#This Row],[Jour]])=1,WEEKDAY($E270,2)&gt;6),0,IF(ISTEXT(F270),0,(G270-F270))),"")</f>
        <v>0</v>
      </c>
      <c r="I270" s="20"/>
      <c r="J270" s="23">
        <f>IFERROR(IF(OR(COUNTIF(Feries,TPlanning[[#This Row],[Jour]])=1,WEEKDAY($E270,2)&gt;6),0,IF(ISTEXT(F270),0,(H270-TPlanning[[#This Row],[Pause]]))),"")</f>
        <v>0</v>
      </c>
      <c r="K270" s="46">
        <f t="shared" si="21"/>
        <v>0</v>
      </c>
      <c r="L270" s="63">
        <f>IFERROR(IF(WEEKDAY(TPlanning[[#This Row],[Jour]],2)=7,IF(TPlanning[[#This Row],[Nb heures]]&gt;$J$5,TPlanning[[#This Row],[Nb heures]]-$J$5,0),0),"")</f>
        <v>0</v>
      </c>
      <c r="Q270" s="100"/>
      <c r="R270" s="101"/>
      <c r="S270" s="101"/>
      <c r="T270" s="101"/>
      <c r="U270" s="101"/>
      <c r="V270" s="101"/>
      <c r="W270" s="101"/>
      <c r="X270" s="102"/>
    </row>
    <row r="271" spans="2:24" hidden="1" x14ac:dyDescent="0.3">
      <c r="B271" s="55" t="str">
        <f t="shared" si="20"/>
        <v>septembre</v>
      </c>
      <c r="C271" s="56">
        <f t="shared" si="22"/>
        <v>38</v>
      </c>
      <c r="D271" s="49">
        <f t="shared" si="24"/>
        <v>44090</v>
      </c>
      <c r="E271" s="5">
        <f t="shared" si="23"/>
        <v>44090</v>
      </c>
      <c r="F271" s="22"/>
      <c r="G271" s="20"/>
      <c r="H271" s="20">
        <f>IFERROR(IF(OR(COUNTIF(Feries,TPlanning[[#This Row],[Jour]])=1,WEEKDAY($E271,2)&gt;6),0,IF(ISTEXT(F271),0,(G271-F271))),"")</f>
        <v>0</v>
      </c>
      <c r="I271" s="20"/>
      <c r="J271" s="23">
        <f>IFERROR(IF(OR(COUNTIF(Feries,TPlanning[[#This Row],[Jour]])=1,WEEKDAY($E271,2)&gt;6),0,IF(ISTEXT(F271),0,(H271-TPlanning[[#This Row],[Pause]]))),"")</f>
        <v>0</v>
      </c>
      <c r="K271" s="46">
        <f t="shared" si="21"/>
        <v>0</v>
      </c>
      <c r="L271" s="63">
        <f>IFERROR(IF(WEEKDAY(TPlanning[[#This Row],[Jour]],2)=7,IF(TPlanning[[#This Row],[Nb heures]]&gt;$J$5,TPlanning[[#This Row],[Nb heures]]-$J$5,0),0),"")</f>
        <v>0</v>
      </c>
      <c r="Q271" s="100"/>
      <c r="R271" s="101"/>
      <c r="S271" s="101"/>
      <c r="T271" s="101"/>
      <c r="U271" s="101"/>
      <c r="V271" s="101"/>
      <c r="W271" s="101"/>
      <c r="X271" s="102"/>
    </row>
    <row r="272" spans="2:24" hidden="1" x14ac:dyDescent="0.3">
      <c r="B272" s="55" t="str">
        <f t="shared" si="20"/>
        <v>septembre</v>
      </c>
      <c r="C272" s="56">
        <f t="shared" si="22"/>
        <v>38</v>
      </c>
      <c r="D272" s="49">
        <f t="shared" si="24"/>
        <v>44091</v>
      </c>
      <c r="E272" s="5">
        <f t="shared" si="23"/>
        <v>44091</v>
      </c>
      <c r="F272" s="22"/>
      <c r="G272" s="20"/>
      <c r="H272" s="20">
        <f>IFERROR(IF(OR(COUNTIF(Feries,TPlanning[[#This Row],[Jour]])=1,WEEKDAY($E272,2)&gt;6),0,IF(ISTEXT(F272),0,(G272-F272))),"")</f>
        <v>0</v>
      </c>
      <c r="I272" s="20"/>
      <c r="J272" s="23">
        <f>IFERROR(IF(OR(COUNTIF(Feries,TPlanning[[#This Row],[Jour]])=1,WEEKDAY($E272,2)&gt;6),0,IF(ISTEXT(F272),0,(H272-TPlanning[[#This Row],[Pause]]))),"")</f>
        <v>0</v>
      </c>
      <c r="K272" s="46">
        <f t="shared" si="21"/>
        <v>0</v>
      </c>
      <c r="L272" s="63">
        <f>IFERROR(IF(WEEKDAY(TPlanning[[#This Row],[Jour]],2)=7,IF(TPlanning[[#This Row],[Nb heures]]&gt;$J$5,TPlanning[[#This Row],[Nb heures]]-$J$5,0),0),"")</f>
        <v>0</v>
      </c>
      <c r="Q272" s="100"/>
      <c r="R272" s="101"/>
      <c r="S272" s="101"/>
      <c r="T272" s="101"/>
      <c r="U272" s="101"/>
      <c r="V272" s="101"/>
      <c r="W272" s="101"/>
      <c r="X272" s="102"/>
    </row>
    <row r="273" spans="2:24" hidden="1" x14ac:dyDescent="0.3">
      <c r="B273" s="55" t="str">
        <f t="shared" si="20"/>
        <v>septembre</v>
      </c>
      <c r="C273" s="56">
        <f t="shared" si="22"/>
        <v>38</v>
      </c>
      <c r="D273" s="49">
        <f t="shared" si="24"/>
        <v>44092</v>
      </c>
      <c r="E273" s="5">
        <f t="shared" si="23"/>
        <v>44092</v>
      </c>
      <c r="F273" s="22"/>
      <c r="G273" s="20"/>
      <c r="H273" s="20">
        <f>IFERROR(IF(OR(COUNTIF(Feries,TPlanning[[#This Row],[Jour]])=1,WEEKDAY($E273,2)&gt;6),0,IF(ISTEXT(F273),0,(G273-F273))),"")</f>
        <v>0</v>
      </c>
      <c r="I273" s="20"/>
      <c r="J273" s="23">
        <f>IFERROR(IF(OR(COUNTIF(Feries,TPlanning[[#This Row],[Jour]])=1,WEEKDAY($E273,2)&gt;6),0,IF(ISTEXT(F273),0,(H273-TPlanning[[#This Row],[Pause]]))),"")</f>
        <v>0</v>
      </c>
      <c r="K273" s="46">
        <f t="shared" si="21"/>
        <v>0</v>
      </c>
      <c r="L273" s="63">
        <f>IFERROR(IF(WEEKDAY(TPlanning[[#This Row],[Jour]],2)=7,IF(TPlanning[[#This Row],[Nb heures]]&gt;$J$5,TPlanning[[#This Row],[Nb heures]]-$J$5,0),0),"")</f>
        <v>0</v>
      </c>
      <c r="Q273" s="100"/>
      <c r="R273" s="101"/>
      <c r="S273" s="101"/>
      <c r="T273" s="101"/>
      <c r="U273" s="101"/>
      <c r="V273" s="101"/>
      <c r="W273" s="101"/>
      <c r="X273" s="102"/>
    </row>
    <row r="274" spans="2:24" hidden="1" x14ac:dyDescent="0.3">
      <c r="B274" s="55" t="str">
        <f t="shared" si="20"/>
        <v>septembre</v>
      </c>
      <c r="C274" s="56">
        <f t="shared" si="22"/>
        <v>38</v>
      </c>
      <c r="D274" s="49">
        <f t="shared" si="24"/>
        <v>44093</v>
      </c>
      <c r="E274" s="5">
        <f t="shared" si="23"/>
        <v>44093</v>
      </c>
      <c r="F274" s="22"/>
      <c r="G274" s="20"/>
      <c r="H274" s="20">
        <f>IFERROR(IF(OR(COUNTIF(Feries,TPlanning[[#This Row],[Jour]])=1,WEEKDAY($E274,2)&gt;6),0,IF(ISTEXT(F274),0,(G274-F274))),"")</f>
        <v>0</v>
      </c>
      <c r="I274" s="20"/>
      <c r="J274" s="23">
        <f>IFERROR(IF(OR(COUNTIF(Feries,TPlanning[[#This Row],[Jour]])=1,WEEKDAY($E274,2)&gt;6),0,IF(ISTEXT(F274),0,(H274-TPlanning[[#This Row],[Pause]]))),"")</f>
        <v>0</v>
      </c>
      <c r="K274" s="46">
        <f t="shared" si="21"/>
        <v>0</v>
      </c>
      <c r="L274" s="63">
        <f>IFERROR(IF(WEEKDAY(TPlanning[[#This Row],[Jour]],2)=7,IF(TPlanning[[#This Row],[Nb heures]]&gt;$J$5,TPlanning[[#This Row],[Nb heures]]-$J$5,0),0),"")</f>
        <v>0</v>
      </c>
      <c r="Q274" s="100"/>
      <c r="R274" s="101"/>
      <c r="S274" s="101"/>
      <c r="T274" s="101"/>
      <c r="U274" s="101"/>
      <c r="V274" s="101"/>
      <c r="W274" s="101"/>
      <c r="X274" s="102"/>
    </row>
    <row r="275" spans="2:24" hidden="1" x14ac:dyDescent="0.3">
      <c r="B275" s="55" t="str">
        <f t="shared" si="20"/>
        <v>septembre</v>
      </c>
      <c r="C275" s="56">
        <f t="shared" si="22"/>
        <v>38</v>
      </c>
      <c r="D275" s="49">
        <f t="shared" si="24"/>
        <v>44094</v>
      </c>
      <c r="E275" s="5">
        <f t="shared" si="23"/>
        <v>44094</v>
      </c>
      <c r="F275" s="22"/>
      <c r="G275" s="20"/>
      <c r="H275" s="20">
        <f>IFERROR(IF(OR(COUNTIF(Feries,TPlanning[[#This Row],[Jour]])=1,WEEKDAY($E275,2)&gt;6),0,IF(ISTEXT(F275),0,(G275-F275))),"")</f>
        <v>0</v>
      </c>
      <c r="I275" s="20"/>
      <c r="J275" s="23">
        <f>IFERROR(IF(OR(COUNTIF(Feries,TPlanning[[#This Row],[Jour]])=1,WEEKDAY($E275,2)&gt;6),0,IF(ISTEXT(F275),0,(H275-TPlanning[[#This Row],[Pause]]))),"")</f>
        <v>0</v>
      </c>
      <c r="K275" s="46">
        <f t="shared" ca="1" si="21"/>
        <v>0</v>
      </c>
      <c r="L275" s="63">
        <f ca="1">IFERROR(IF(WEEKDAY(TPlanning[[#This Row],[Jour]],2)=7,IF(TPlanning[[#This Row],[Nb heures]]&gt;$J$5,TPlanning[[#This Row],[Nb heures]]-$J$5,0),0),"")</f>
        <v>0</v>
      </c>
      <c r="Q275" s="100"/>
      <c r="R275" s="101"/>
      <c r="S275" s="101"/>
      <c r="T275" s="101"/>
      <c r="U275" s="101"/>
      <c r="V275" s="101"/>
      <c r="W275" s="101"/>
      <c r="X275" s="102"/>
    </row>
    <row r="276" spans="2:24" hidden="1" x14ac:dyDescent="0.3">
      <c r="B276" s="55" t="str">
        <f t="shared" si="20"/>
        <v>septembre</v>
      </c>
      <c r="C276" s="56">
        <f t="shared" si="22"/>
        <v>39</v>
      </c>
      <c r="D276" s="49">
        <f t="shared" si="24"/>
        <v>44095</v>
      </c>
      <c r="E276" s="5">
        <f t="shared" si="23"/>
        <v>44095</v>
      </c>
      <c r="F276" s="22"/>
      <c r="G276" s="20"/>
      <c r="H276" s="20">
        <f>IFERROR(IF(OR(COUNTIF(Feries,TPlanning[[#This Row],[Jour]])=1,WEEKDAY($E276,2)&gt;6),0,IF(ISTEXT(F276),0,(G276-F276))),"")</f>
        <v>0</v>
      </c>
      <c r="I276" s="20"/>
      <c r="J276" s="23">
        <f>IFERROR(IF(OR(COUNTIF(Feries,TPlanning[[#This Row],[Jour]])=1,WEEKDAY($E276,2)&gt;6),0,IF(ISTEXT(F276),0,(H276-TPlanning[[#This Row],[Pause]]))),"")</f>
        <v>0</v>
      </c>
      <c r="K276" s="46">
        <f t="shared" si="21"/>
        <v>0</v>
      </c>
      <c r="L276" s="63">
        <f>IFERROR(IF(WEEKDAY(TPlanning[[#This Row],[Jour]],2)=7,IF(TPlanning[[#This Row],[Nb heures]]&gt;$J$5,TPlanning[[#This Row],[Nb heures]]-$J$5,0),0),"")</f>
        <v>0</v>
      </c>
      <c r="Q276" s="100"/>
      <c r="R276" s="101"/>
      <c r="S276" s="101"/>
      <c r="T276" s="101"/>
      <c r="U276" s="101"/>
      <c r="V276" s="101"/>
      <c r="W276" s="101"/>
      <c r="X276" s="102"/>
    </row>
    <row r="277" spans="2:24" hidden="1" x14ac:dyDescent="0.3">
      <c r="B277" s="55" t="str">
        <f t="shared" si="20"/>
        <v>septembre</v>
      </c>
      <c r="C277" s="56">
        <f t="shared" si="22"/>
        <v>39</v>
      </c>
      <c r="D277" s="49">
        <f t="shared" si="24"/>
        <v>44096</v>
      </c>
      <c r="E277" s="5">
        <f t="shared" si="23"/>
        <v>44096</v>
      </c>
      <c r="F277" s="22"/>
      <c r="G277" s="20"/>
      <c r="H277" s="20">
        <f>IFERROR(IF(OR(COUNTIF(Feries,TPlanning[[#This Row],[Jour]])=1,WEEKDAY($E277,2)&gt;6),0,IF(ISTEXT(F277),0,(G277-F277))),"")</f>
        <v>0</v>
      </c>
      <c r="I277" s="20"/>
      <c r="J277" s="23">
        <f>IFERROR(IF(OR(COUNTIF(Feries,TPlanning[[#This Row],[Jour]])=1,WEEKDAY($E277,2)&gt;6),0,IF(ISTEXT(F277),0,(H277-TPlanning[[#This Row],[Pause]]))),"")</f>
        <v>0</v>
      </c>
      <c r="K277" s="46">
        <f t="shared" si="21"/>
        <v>0</v>
      </c>
      <c r="L277" s="63">
        <f>IFERROR(IF(WEEKDAY(TPlanning[[#This Row],[Jour]],2)=7,IF(TPlanning[[#This Row],[Nb heures]]&gt;$J$5,TPlanning[[#This Row],[Nb heures]]-$J$5,0),0),"")</f>
        <v>0</v>
      </c>
      <c r="Q277" s="100"/>
      <c r="R277" s="101"/>
      <c r="S277" s="101"/>
      <c r="T277" s="101"/>
      <c r="U277" s="101"/>
      <c r="V277" s="101"/>
      <c r="W277" s="101"/>
      <c r="X277" s="102"/>
    </row>
    <row r="278" spans="2:24" hidden="1" x14ac:dyDescent="0.3">
      <c r="B278" s="55" t="str">
        <f t="shared" si="20"/>
        <v>septembre</v>
      </c>
      <c r="C278" s="56">
        <f t="shared" si="22"/>
        <v>39</v>
      </c>
      <c r="D278" s="49">
        <f t="shared" si="24"/>
        <v>44097</v>
      </c>
      <c r="E278" s="5">
        <f t="shared" si="23"/>
        <v>44097</v>
      </c>
      <c r="F278" s="22"/>
      <c r="G278" s="20"/>
      <c r="H278" s="20">
        <f>IFERROR(IF(OR(COUNTIF(Feries,TPlanning[[#This Row],[Jour]])=1,WEEKDAY($E278,2)&gt;6),0,IF(ISTEXT(F278),0,(G278-F278))),"")</f>
        <v>0</v>
      </c>
      <c r="I278" s="20"/>
      <c r="J278" s="23">
        <f>IFERROR(IF(OR(COUNTIF(Feries,TPlanning[[#This Row],[Jour]])=1,WEEKDAY($E278,2)&gt;6),0,IF(ISTEXT(F278),0,(H278-TPlanning[[#This Row],[Pause]]))),"")</f>
        <v>0</v>
      </c>
      <c r="K278" s="46">
        <f t="shared" si="21"/>
        <v>0</v>
      </c>
      <c r="L278" s="63">
        <f>IFERROR(IF(WEEKDAY(TPlanning[[#This Row],[Jour]],2)=7,IF(TPlanning[[#This Row],[Nb heures]]&gt;$J$5,TPlanning[[#This Row],[Nb heures]]-$J$5,0),0),"")</f>
        <v>0</v>
      </c>
      <c r="Q278" s="100"/>
      <c r="R278" s="101"/>
      <c r="S278" s="101"/>
      <c r="T278" s="101"/>
      <c r="U278" s="101"/>
      <c r="V278" s="101"/>
      <c r="W278" s="101"/>
      <c r="X278" s="102"/>
    </row>
    <row r="279" spans="2:24" hidden="1" x14ac:dyDescent="0.3">
      <c r="B279" s="55" t="str">
        <f t="shared" si="20"/>
        <v>septembre</v>
      </c>
      <c r="C279" s="56">
        <f t="shared" si="22"/>
        <v>39</v>
      </c>
      <c r="D279" s="49">
        <f t="shared" si="24"/>
        <v>44098</v>
      </c>
      <c r="E279" s="5">
        <f t="shared" si="23"/>
        <v>44098</v>
      </c>
      <c r="F279" s="22"/>
      <c r="G279" s="20"/>
      <c r="H279" s="20">
        <f>IFERROR(IF(OR(COUNTIF(Feries,TPlanning[[#This Row],[Jour]])=1,WEEKDAY($E279,2)&gt;6),0,IF(ISTEXT(F279),0,(G279-F279))),"")</f>
        <v>0</v>
      </c>
      <c r="I279" s="20"/>
      <c r="J279" s="23">
        <f>IFERROR(IF(OR(COUNTIF(Feries,TPlanning[[#This Row],[Jour]])=1,WEEKDAY($E279,2)&gt;6),0,IF(ISTEXT(F279),0,(H279-TPlanning[[#This Row],[Pause]]))),"")</f>
        <v>0</v>
      </c>
      <c r="K279" s="46">
        <f t="shared" si="21"/>
        <v>0</v>
      </c>
      <c r="L279" s="63">
        <f>IFERROR(IF(WEEKDAY(TPlanning[[#This Row],[Jour]],2)=7,IF(TPlanning[[#This Row],[Nb heures]]&gt;$J$5,TPlanning[[#This Row],[Nb heures]]-$J$5,0),0),"")</f>
        <v>0</v>
      </c>
      <c r="Q279" s="100"/>
      <c r="R279" s="101"/>
      <c r="S279" s="101"/>
      <c r="T279" s="101"/>
      <c r="U279" s="101"/>
      <c r="V279" s="101"/>
      <c r="W279" s="101"/>
      <c r="X279" s="102"/>
    </row>
    <row r="280" spans="2:24" hidden="1" x14ac:dyDescent="0.3">
      <c r="B280" s="55" t="str">
        <f t="shared" si="20"/>
        <v>septembre</v>
      </c>
      <c r="C280" s="56">
        <f t="shared" si="22"/>
        <v>39</v>
      </c>
      <c r="D280" s="49">
        <f t="shared" si="24"/>
        <v>44099</v>
      </c>
      <c r="E280" s="5">
        <f t="shared" si="23"/>
        <v>44099</v>
      </c>
      <c r="F280" s="22"/>
      <c r="G280" s="20"/>
      <c r="H280" s="20">
        <f>IFERROR(IF(OR(COUNTIF(Feries,TPlanning[[#This Row],[Jour]])=1,WEEKDAY($E280,2)&gt;6),0,IF(ISTEXT(F280),0,(G280-F280))),"")</f>
        <v>0</v>
      </c>
      <c r="I280" s="20"/>
      <c r="J280" s="23">
        <f>IFERROR(IF(OR(COUNTIF(Feries,TPlanning[[#This Row],[Jour]])=1,WEEKDAY($E280,2)&gt;6),0,IF(ISTEXT(F280),0,(H280-TPlanning[[#This Row],[Pause]]))),"")</f>
        <v>0</v>
      </c>
      <c r="K280" s="46">
        <f t="shared" si="21"/>
        <v>0</v>
      </c>
      <c r="L280" s="63">
        <f>IFERROR(IF(WEEKDAY(TPlanning[[#This Row],[Jour]],2)=7,IF(TPlanning[[#This Row],[Nb heures]]&gt;$J$5,TPlanning[[#This Row],[Nb heures]]-$J$5,0),0),"")</f>
        <v>0</v>
      </c>
      <c r="Q280" s="100"/>
      <c r="R280" s="101"/>
      <c r="S280" s="101"/>
      <c r="T280" s="101"/>
      <c r="U280" s="101"/>
      <c r="V280" s="101"/>
      <c r="W280" s="101"/>
      <c r="X280" s="102"/>
    </row>
    <row r="281" spans="2:24" hidden="1" x14ac:dyDescent="0.3">
      <c r="B281" s="55" t="str">
        <f t="shared" si="20"/>
        <v>septembre</v>
      </c>
      <c r="C281" s="56">
        <f t="shared" si="22"/>
        <v>39</v>
      </c>
      <c r="D281" s="49">
        <f t="shared" si="24"/>
        <v>44100</v>
      </c>
      <c r="E281" s="5">
        <f t="shared" si="23"/>
        <v>44100</v>
      </c>
      <c r="F281" s="22"/>
      <c r="G281" s="20"/>
      <c r="H281" s="20">
        <f>IFERROR(IF(OR(COUNTIF(Feries,TPlanning[[#This Row],[Jour]])=1,WEEKDAY($E281,2)&gt;6),0,IF(ISTEXT(F281),0,(G281-F281))),"")</f>
        <v>0</v>
      </c>
      <c r="I281" s="20"/>
      <c r="J281" s="23">
        <f>IFERROR(IF(OR(COUNTIF(Feries,TPlanning[[#This Row],[Jour]])=1,WEEKDAY($E281,2)&gt;6),0,IF(ISTEXT(F281),0,(H281-TPlanning[[#This Row],[Pause]]))),"")</f>
        <v>0</v>
      </c>
      <c r="K281" s="46">
        <f t="shared" si="21"/>
        <v>0</v>
      </c>
      <c r="L281" s="63">
        <f>IFERROR(IF(WEEKDAY(TPlanning[[#This Row],[Jour]],2)=7,IF(TPlanning[[#This Row],[Nb heures]]&gt;$J$5,TPlanning[[#This Row],[Nb heures]]-$J$5,0),0),"")</f>
        <v>0</v>
      </c>
      <c r="Q281" s="100"/>
      <c r="R281" s="101"/>
      <c r="S281" s="101"/>
      <c r="T281" s="101"/>
      <c r="U281" s="101"/>
      <c r="V281" s="101"/>
      <c r="W281" s="101"/>
      <c r="X281" s="102"/>
    </row>
    <row r="282" spans="2:24" hidden="1" x14ac:dyDescent="0.3">
      <c r="B282" s="55" t="str">
        <f t="shared" si="20"/>
        <v>septembre</v>
      </c>
      <c r="C282" s="56">
        <f t="shared" si="22"/>
        <v>39</v>
      </c>
      <c r="D282" s="49">
        <f t="shared" si="24"/>
        <v>44101</v>
      </c>
      <c r="E282" s="5">
        <f t="shared" si="23"/>
        <v>44101</v>
      </c>
      <c r="F282" s="22"/>
      <c r="G282" s="20"/>
      <c r="H282" s="20">
        <f>IFERROR(IF(OR(COUNTIF(Feries,TPlanning[[#This Row],[Jour]])=1,WEEKDAY($E282,2)&gt;6),0,IF(ISTEXT(F282),0,(G282-F282))),"")</f>
        <v>0</v>
      </c>
      <c r="I282" s="20"/>
      <c r="J282" s="23">
        <f>IFERROR(IF(OR(COUNTIF(Feries,TPlanning[[#This Row],[Jour]])=1,WEEKDAY($E282,2)&gt;6),0,IF(ISTEXT(F282),0,(H282-TPlanning[[#This Row],[Pause]]))),"")</f>
        <v>0</v>
      </c>
      <c r="K282" s="46">
        <f t="shared" ca="1" si="21"/>
        <v>0</v>
      </c>
      <c r="L282" s="63">
        <f ca="1">IFERROR(IF(WEEKDAY(TPlanning[[#This Row],[Jour]],2)=7,IF(TPlanning[[#This Row],[Nb heures]]&gt;$J$5,TPlanning[[#This Row],[Nb heures]]-$J$5,0),0),"")</f>
        <v>0</v>
      </c>
      <c r="Q282" s="100"/>
      <c r="R282" s="101"/>
      <c r="S282" s="101"/>
      <c r="T282" s="101"/>
      <c r="U282" s="101"/>
      <c r="V282" s="101"/>
      <c r="W282" s="101"/>
      <c r="X282" s="102"/>
    </row>
    <row r="283" spans="2:24" hidden="1" x14ac:dyDescent="0.3">
      <c r="B283" s="55" t="str">
        <f t="shared" si="20"/>
        <v>septembre</v>
      </c>
      <c r="C283" s="56">
        <f t="shared" si="22"/>
        <v>40</v>
      </c>
      <c r="D283" s="49">
        <f t="shared" si="24"/>
        <v>44102</v>
      </c>
      <c r="E283" s="5">
        <f t="shared" si="23"/>
        <v>44102</v>
      </c>
      <c r="F283" s="22"/>
      <c r="G283" s="20"/>
      <c r="H283" s="20">
        <f>IFERROR(IF(OR(COUNTIF(Feries,TPlanning[[#This Row],[Jour]])=1,WEEKDAY($E283,2)&gt;6),0,IF(ISTEXT(F283),0,(G283-F283))),"")</f>
        <v>0</v>
      </c>
      <c r="I283" s="20"/>
      <c r="J283" s="23">
        <f>IFERROR(IF(OR(COUNTIF(Feries,TPlanning[[#This Row],[Jour]])=1,WEEKDAY($E283,2)&gt;6),0,IF(ISTEXT(F283),0,(H283-TPlanning[[#This Row],[Pause]]))),"")</f>
        <v>0</v>
      </c>
      <c r="K283" s="46">
        <f t="shared" si="21"/>
        <v>0</v>
      </c>
      <c r="L283" s="63">
        <f>IFERROR(IF(WEEKDAY(TPlanning[[#This Row],[Jour]],2)=7,IF(TPlanning[[#This Row],[Nb heures]]&gt;$J$5,TPlanning[[#This Row],[Nb heures]]-$J$5,0),0),"")</f>
        <v>0</v>
      </c>
      <c r="Q283" s="100"/>
      <c r="R283" s="101"/>
      <c r="S283" s="101"/>
      <c r="T283" s="101"/>
      <c r="U283" s="101"/>
      <c r="V283" s="101"/>
      <c r="W283" s="101"/>
      <c r="X283" s="102"/>
    </row>
    <row r="284" spans="2:24" hidden="1" x14ac:dyDescent="0.3">
      <c r="B284" s="55" t="str">
        <f t="shared" si="20"/>
        <v>septembre</v>
      </c>
      <c r="C284" s="56">
        <f t="shared" si="22"/>
        <v>40</v>
      </c>
      <c r="D284" s="49">
        <f t="shared" si="24"/>
        <v>44103</v>
      </c>
      <c r="E284" s="5">
        <f t="shared" si="23"/>
        <v>44103</v>
      </c>
      <c r="F284" s="22"/>
      <c r="G284" s="20"/>
      <c r="H284" s="20">
        <f>IFERROR(IF(OR(COUNTIF(Feries,TPlanning[[#This Row],[Jour]])=1,WEEKDAY($E284,2)&gt;6),0,IF(ISTEXT(F284),0,(G284-F284))),"")</f>
        <v>0</v>
      </c>
      <c r="I284" s="20"/>
      <c r="J284" s="23">
        <f>IFERROR(IF(OR(COUNTIF(Feries,TPlanning[[#This Row],[Jour]])=1,WEEKDAY($E284,2)&gt;6),0,IF(ISTEXT(F284),0,(H284-TPlanning[[#This Row],[Pause]]))),"")</f>
        <v>0</v>
      </c>
      <c r="K284" s="46">
        <f t="shared" si="21"/>
        <v>0</v>
      </c>
      <c r="L284" s="63">
        <f>IFERROR(IF(WEEKDAY(TPlanning[[#This Row],[Jour]],2)=7,IF(TPlanning[[#This Row],[Nb heures]]&gt;$J$5,TPlanning[[#This Row],[Nb heures]]-$J$5,0),0),"")</f>
        <v>0</v>
      </c>
      <c r="Q284" s="100"/>
      <c r="R284" s="101"/>
      <c r="S284" s="101"/>
      <c r="T284" s="101"/>
      <c r="U284" s="101"/>
      <c r="V284" s="101"/>
      <c r="W284" s="101"/>
      <c r="X284" s="102"/>
    </row>
    <row r="285" spans="2:24" hidden="1" x14ac:dyDescent="0.3">
      <c r="B285" s="55" t="str">
        <f t="shared" si="20"/>
        <v>septembre</v>
      </c>
      <c r="C285" s="56">
        <f t="shared" si="22"/>
        <v>40</v>
      </c>
      <c r="D285" s="49">
        <f t="shared" si="24"/>
        <v>44104</v>
      </c>
      <c r="E285" s="5">
        <f t="shared" si="23"/>
        <v>44104</v>
      </c>
      <c r="F285" s="22"/>
      <c r="G285" s="20"/>
      <c r="H285" s="20">
        <f>IFERROR(IF(OR(COUNTIF(Feries,TPlanning[[#This Row],[Jour]])=1,WEEKDAY($E285,2)&gt;6),0,IF(ISTEXT(F285),0,(G285-F285))),"")</f>
        <v>0</v>
      </c>
      <c r="I285" s="20"/>
      <c r="J285" s="23">
        <f>IFERROR(IF(OR(COUNTIF(Feries,TPlanning[[#This Row],[Jour]])=1,WEEKDAY($E285,2)&gt;6),0,IF(ISTEXT(F285),0,(H285-TPlanning[[#This Row],[Pause]]))),"")</f>
        <v>0</v>
      </c>
      <c r="K285" s="46">
        <f t="shared" si="21"/>
        <v>0</v>
      </c>
      <c r="L285" s="63">
        <f>IFERROR(IF(WEEKDAY(TPlanning[[#This Row],[Jour]],2)=7,IF(TPlanning[[#This Row],[Nb heures]]&gt;$J$5,TPlanning[[#This Row],[Nb heures]]-$J$5,0),0),"")</f>
        <v>0</v>
      </c>
      <c r="Q285" s="100"/>
      <c r="R285" s="101"/>
      <c r="S285" s="101"/>
      <c r="T285" s="101"/>
      <c r="U285" s="101"/>
      <c r="V285" s="101"/>
      <c r="W285" s="101"/>
      <c r="X285" s="102"/>
    </row>
    <row r="286" spans="2:24" hidden="1" x14ac:dyDescent="0.3">
      <c r="B286" s="55" t="str">
        <f t="shared" si="20"/>
        <v>octobre</v>
      </c>
      <c r="C286" s="56">
        <f t="shared" si="22"/>
        <v>40</v>
      </c>
      <c r="D286" s="49">
        <f t="shared" si="24"/>
        <v>44105</v>
      </c>
      <c r="E286" s="5">
        <f t="shared" si="23"/>
        <v>44105</v>
      </c>
      <c r="F286" s="22"/>
      <c r="G286" s="20"/>
      <c r="H286" s="20">
        <f>IFERROR(IF(OR(COUNTIF(Feries,TPlanning[[#This Row],[Jour]])=1,WEEKDAY($E286,2)&gt;6),0,IF(ISTEXT(F286),0,(G286-F286))),"")</f>
        <v>0</v>
      </c>
      <c r="I286" s="20"/>
      <c r="J286" s="23">
        <f>IFERROR(IF(OR(COUNTIF(Feries,TPlanning[[#This Row],[Jour]])=1,WEEKDAY($E286,2)&gt;6),0,IF(ISTEXT(F286),0,(H286-TPlanning[[#This Row],[Pause]]))),"")</f>
        <v>0</v>
      </c>
      <c r="K286" s="46">
        <f t="shared" si="21"/>
        <v>0</v>
      </c>
      <c r="L286" s="63">
        <f>IFERROR(IF(WEEKDAY(TPlanning[[#This Row],[Jour]],2)=7,IF(TPlanning[[#This Row],[Nb heures]]&gt;$J$5,TPlanning[[#This Row],[Nb heures]]-$J$5,0),0),"")</f>
        <v>0</v>
      </c>
      <c r="Q286" s="100"/>
      <c r="R286" s="101"/>
      <c r="S286" s="101"/>
      <c r="T286" s="101"/>
      <c r="U286" s="101"/>
      <c r="V286" s="101"/>
      <c r="W286" s="101"/>
      <c r="X286" s="102"/>
    </row>
    <row r="287" spans="2:24" hidden="1" x14ac:dyDescent="0.3">
      <c r="B287" s="55" t="str">
        <f t="shared" si="20"/>
        <v>octobre</v>
      </c>
      <c r="C287" s="56">
        <f t="shared" si="22"/>
        <v>40</v>
      </c>
      <c r="D287" s="49">
        <f t="shared" si="24"/>
        <v>44106</v>
      </c>
      <c r="E287" s="5">
        <f t="shared" si="23"/>
        <v>44106</v>
      </c>
      <c r="F287" s="22"/>
      <c r="G287" s="20"/>
      <c r="H287" s="20">
        <f>IFERROR(IF(OR(COUNTIF(Feries,TPlanning[[#This Row],[Jour]])=1,WEEKDAY($E287,2)&gt;6),0,IF(ISTEXT(F287),0,(G287-F287))),"")</f>
        <v>0</v>
      </c>
      <c r="I287" s="20"/>
      <c r="J287" s="23">
        <f>IFERROR(IF(OR(COUNTIF(Feries,TPlanning[[#This Row],[Jour]])=1,WEEKDAY($E287,2)&gt;6),0,IF(ISTEXT(F287),0,(H287-TPlanning[[#This Row],[Pause]]))),"")</f>
        <v>0</v>
      </c>
      <c r="K287" s="46">
        <f t="shared" si="21"/>
        <v>0</v>
      </c>
      <c r="L287" s="63">
        <f>IFERROR(IF(WEEKDAY(TPlanning[[#This Row],[Jour]],2)=7,IF(TPlanning[[#This Row],[Nb heures]]&gt;$J$5,TPlanning[[#This Row],[Nb heures]]-$J$5,0),0),"")</f>
        <v>0</v>
      </c>
      <c r="Q287" s="100"/>
      <c r="R287" s="101"/>
      <c r="S287" s="101"/>
      <c r="T287" s="101"/>
      <c r="U287" s="101"/>
      <c r="V287" s="101"/>
      <c r="W287" s="101"/>
      <c r="X287" s="102"/>
    </row>
    <row r="288" spans="2:24" hidden="1" x14ac:dyDescent="0.3">
      <c r="B288" s="55" t="str">
        <f t="shared" si="20"/>
        <v>octobre</v>
      </c>
      <c r="C288" s="56">
        <f t="shared" si="22"/>
        <v>40</v>
      </c>
      <c r="D288" s="49">
        <f t="shared" si="24"/>
        <v>44107</v>
      </c>
      <c r="E288" s="5">
        <f t="shared" si="23"/>
        <v>44107</v>
      </c>
      <c r="F288" s="22"/>
      <c r="G288" s="20"/>
      <c r="H288" s="20">
        <f>IFERROR(IF(OR(COUNTIF(Feries,TPlanning[[#This Row],[Jour]])=1,WEEKDAY($E288,2)&gt;6),0,IF(ISTEXT(F288),0,(G288-F288))),"")</f>
        <v>0</v>
      </c>
      <c r="I288" s="20"/>
      <c r="J288" s="23">
        <f>IFERROR(IF(OR(COUNTIF(Feries,TPlanning[[#This Row],[Jour]])=1,WEEKDAY($E288,2)&gt;6),0,IF(ISTEXT(F288),0,(H288-TPlanning[[#This Row],[Pause]]))),"")</f>
        <v>0</v>
      </c>
      <c r="K288" s="46">
        <f t="shared" si="21"/>
        <v>0</v>
      </c>
      <c r="L288" s="63">
        <f>IFERROR(IF(WEEKDAY(TPlanning[[#This Row],[Jour]],2)=7,IF(TPlanning[[#This Row],[Nb heures]]&gt;$J$5,TPlanning[[#This Row],[Nb heures]]-$J$5,0),0),"")</f>
        <v>0</v>
      </c>
      <c r="Q288" s="100"/>
      <c r="R288" s="101"/>
      <c r="S288" s="101"/>
      <c r="T288" s="101"/>
      <c r="U288" s="101"/>
      <c r="V288" s="101"/>
      <c r="W288" s="101"/>
      <c r="X288" s="102"/>
    </row>
    <row r="289" spans="2:24" hidden="1" x14ac:dyDescent="0.3">
      <c r="B289" s="55" t="str">
        <f t="shared" si="20"/>
        <v>octobre</v>
      </c>
      <c r="C289" s="56">
        <f t="shared" si="22"/>
        <v>40</v>
      </c>
      <c r="D289" s="49">
        <f t="shared" si="24"/>
        <v>44108</v>
      </c>
      <c r="E289" s="5">
        <f t="shared" si="23"/>
        <v>44108</v>
      </c>
      <c r="F289" s="22"/>
      <c r="G289" s="20"/>
      <c r="H289" s="20">
        <f>IFERROR(IF(OR(COUNTIF(Feries,TPlanning[[#This Row],[Jour]])=1,WEEKDAY($E289,2)&gt;6),0,IF(ISTEXT(F289),0,(G289-F289))),"")</f>
        <v>0</v>
      </c>
      <c r="I289" s="20"/>
      <c r="J289" s="23">
        <f>IFERROR(IF(OR(COUNTIF(Feries,TPlanning[[#This Row],[Jour]])=1,WEEKDAY($E289,2)&gt;6),0,IF(ISTEXT(F289),0,(H289-TPlanning[[#This Row],[Pause]]))),"")</f>
        <v>0</v>
      </c>
      <c r="K289" s="46">
        <f t="shared" ca="1" si="21"/>
        <v>0</v>
      </c>
      <c r="L289" s="63">
        <f ca="1">IFERROR(IF(WEEKDAY(TPlanning[[#This Row],[Jour]],2)=7,IF(TPlanning[[#This Row],[Nb heures]]&gt;$J$5,TPlanning[[#This Row],[Nb heures]]-$J$5,0),0),"")</f>
        <v>0</v>
      </c>
      <c r="Q289" s="100"/>
      <c r="R289" s="101"/>
      <c r="S289" s="101"/>
      <c r="T289" s="101"/>
      <c r="U289" s="101"/>
      <c r="V289" s="101"/>
      <c r="W289" s="101"/>
      <c r="X289" s="102"/>
    </row>
    <row r="290" spans="2:24" hidden="1" x14ac:dyDescent="0.3">
      <c r="B290" s="55" t="str">
        <f t="shared" si="20"/>
        <v>octobre</v>
      </c>
      <c r="C290" s="56">
        <f t="shared" si="22"/>
        <v>41</v>
      </c>
      <c r="D290" s="49">
        <f t="shared" si="24"/>
        <v>44109</v>
      </c>
      <c r="E290" s="5">
        <f t="shared" si="23"/>
        <v>44109</v>
      </c>
      <c r="F290" s="22"/>
      <c r="G290" s="20"/>
      <c r="H290" s="20">
        <f>IFERROR(IF(OR(COUNTIF(Feries,TPlanning[[#This Row],[Jour]])=1,WEEKDAY($E290,2)&gt;6),0,IF(ISTEXT(F290),0,(G290-F290))),"")</f>
        <v>0</v>
      </c>
      <c r="I290" s="20"/>
      <c r="J290" s="23">
        <f>IFERROR(IF(OR(COUNTIF(Feries,TPlanning[[#This Row],[Jour]])=1,WEEKDAY($E290,2)&gt;6),0,IF(ISTEXT(F290),0,(H290-TPlanning[[#This Row],[Pause]]))),"")</f>
        <v>0</v>
      </c>
      <c r="K290" s="46">
        <f t="shared" si="21"/>
        <v>0</v>
      </c>
      <c r="L290" s="63">
        <f>IFERROR(IF(WEEKDAY(TPlanning[[#This Row],[Jour]],2)=7,IF(TPlanning[[#This Row],[Nb heures]]&gt;$J$5,TPlanning[[#This Row],[Nb heures]]-$J$5,0),0),"")</f>
        <v>0</v>
      </c>
      <c r="Q290" s="100"/>
      <c r="R290" s="101"/>
      <c r="S290" s="101"/>
      <c r="T290" s="101"/>
      <c r="U290" s="101"/>
      <c r="V290" s="101"/>
      <c r="W290" s="101"/>
      <c r="X290" s="102"/>
    </row>
    <row r="291" spans="2:24" hidden="1" x14ac:dyDescent="0.3">
      <c r="B291" s="55" t="str">
        <f t="shared" si="20"/>
        <v>octobre</v>
      </c>
      <c r="C291" s="56">
        <f t="shared" si="22"/>
        <v>41</v>
      </c>
      <c r="D291" s="49">
        <f t="shared" si="24"/>
        <v>44110</v>
      </c>
      <c r="E291" s="5">
        <f t="shared" si="23"/>
        <v>44110</v>
      </c>
      <c r="F291" s="22"/>
      <c r="G291" s="20"/>
      <c r="H291" s="20">
        <f>IFERROR(IF(OR(COUNTIF(Feries,TPlanning[[#This Row],[Jour]])=1,WEEKDAY($E291,2)&gt;6),0,IF(ISTEXT(F291),0,(G291-F291))),"")</f>
        <v>0</v>
      </c>
      <c r="I291" s="20"/>
      <c r="J291" s="23">
        <f>IFERROR(IF(OR(COUNTIF(Feries,TPlanning[[#This Row],[Jour]])=1,WEEKDAY($E291,2)&gt;6),0,IF(ISTEXT(F291),0,(H291-TPlanning[[#This Row],[Pause]]))),"")</f>
        <v>0</v>
      </c>
      <c r="K291" s="46">
        <f t="shared" si="21"/>
        <v>0</v>
      </c>
      <c r="L291" s="63">
        <f>IFERROR(IF(WEEKDAY(TPlanning[[#This Row],[Jour]],2)=7,IF(TPlanning[[#This Row],[Nb heures]]&gt;$J$5,TPlanning[[#This Row],[Nb heures]]-$J$5,0),0),"")</f>
        <v>0</v>
      </c>
      <c r="Q291" s="100"/>
      <c r="R291" s="101"/>
      <c r="S291" s="101"/>
      <c r="T291" s="101"/>
      <c r="U291" s="101"/>
      <c r="V291" s="101"/>
      <c r="W291" s="101"/>
      <c r="X291" s="102"/>
    </row>
    <row r="292" spans="2:24" hidden="1" x14ac:dyDescent="0.3">
      <c r="B292" s="55" t="str">
        <f t="shared" si="20"/>
        <v>octobre</v>
      </c>
      <c r="C292" s="56">
        <f t="shared" si="22"/>
        <v>41</v>
      </c>
      <c r="D292" s="49">
        <f t="shared" si="24"/>
        <v>44111</v>
      </c>
      <c r="E292" s="5">
        <f t="shared" si="23"/>
        <v>44111</v>
      </c>
      <c r="F292" s="22"/>
      <c r="G292" s="20"/>
      <c r="H292" s="20">
        <f>IFERROR(IF(OR(COUNTIF(Feries,TPlanning[[#This Row],[Jour]])=1,WEEKDAY($E292,2)&gt;6),0,IF(ISTEXT(F292),0,(G292-F292))),"")</f>
        <v>0</v>
      </c>
      <c r="I292" s="20"/>
      <c r="J292" s="23">
        <f>IFERROR(IF(OR(COUNTIF(Feries,TPlanning[[#This Row],[Jour]])=1,WEEKDAY($E292,2)&gt;6),0,IF(ISTEXT(F292),0,(H292-TPlanning[[#This Row],[Pause]]))),"")</f>
        <v>0</v>
      </c>
      <c r="K292" s="46">
        <f t="shared" si="21"/>
        <v>0</v>
      </c>
      <c r="L292" s="63">
        <f>IFERROR(IF(WEEKDAY(TPlanning[[#This Row],[Jour]],2)=7,IF(TPlanning[[#This Row],[Nb heures]]&gt;$J$5,TPlanning[[#This Row],[Nb heures]]-$J$5,0),0),"")</f>
        <v>0</v>
      </c>
      <c r="Q292" s="100"/>
      <c r="R292" s="101"/>
      <c r="S292" s="101"/>
      <c r="T292" s="101"/>
      <c r="U292" s="101"/>
      <c r="V292" s="101"/>
      <c r="W292" s="101"/>
      <c r="X292" s="102"/>
    </row>
    <row r="293" spans="2:24" hidden="1" x14ac:dyDescent="0.3">
      <c r="B293" s="55" t="str">
        <f t="shared" si="20"/>
        <v>octobre</v>
      </c>
      <c r="C293" s="56">
        <f t="shared" si="22"/>
        <v>41</v>
      </c>
      <c r="D293" s="49">
        <f t="shared" si="24"/>
        <v>44112</v>
      </c>
      <c r="E293" s="5">
        <f t="shared" si="23"/>
        <v>44112</v>
      </c>
      <c r="F293" s="22"/>
      <c r="G293" s="20"/>
      <c r="H293" s="20">
        <f>IFERROR(IF(OR(COUNTIF(Feries,TPlanning[[#This Row],[Jour]])=1,WEEKDAY($E293,2)&gt;6),0,IF(ISTEXT(F293),0,(G293-F293))),"")</f>
        <v>0</v>
      </c>
      <c r="I293" s="20"/>
      <c r="J293" s="23">
        <f>IFERROR(IF(OR(COUNTIF(Feries,TPlanning[[#This Row],[Jour]])=1,WEEKDAY($E293,2)&gt;6),0,IF(ISTEXT(F293),0,(H293-TPlanning[[#This Row],[Pause]]))),"")</f>
        <v>0</v>
      </c>
      <c r="K293" s="46">
        <f t="shared" si="21"/>
        <v>0</v>
      </c>
      <c r="L293" s="63">
        <f>IFERROR(IF(WEEKDAY(TPlanning[[#This Row],[Jour]],2)=7,IF(TPlanning[[#This Row],[Nb heures]]&gt;$J$5,TPlanning[[#This Row],[Nb heures]]-$J$5,0),0),"")</f>
        <v>0</v>
      </c>
      <c r="Q293" s="100"/>
      <c r="R293" s="101"/>
      <c r="S293" s="101"/>
      <c r="T293" s="101"/>
      <c r="U293" s="101"/>
      <c r="V293" s="101"/>
      <c r="W293" s="101"/>
      <c r="X293" s="102"/>
    </row>
    <row r="294" spans="2:24" hidden="1" x14ac:dyDescent="0.3">
      <c r="B294" s="55" t="str">
        <f t="shared" si="20"/>
        <v>octobre</v>
      </c>
      <c r="C294" s="56">
        <f t="shared" si="22"/>
        <v>41</v>
      </c>
      <c r="D294" s="49">
        <f t="shared" si="24"/>
        <v>44113</v>
      </c>
      <c r="E294" s="5">
        <f t="shared" si="23"/>
        <v>44113</v>
      </c>
      <c r="F294" s="22"/>
      <c r="G294" s="20"/>
      <c r="H294" s="20">
        <f>IFERROR(IF(OR(COUNTIF(Feries,TPlanning[[#This Row],[Jour]])=1,WEEKDAY($E294,2)&gt;6),0,IF(ISTEXT(F294),0,(G294-F294))),"")</f>
        <v>0</v>
      </c>
      <c r="I294" s="20"/>
      <c r="J294" s="23">
        <f>IFERROR(IF(OR(COUNTIF(Feries,TPlanning[[#This Row],[Jour]])=1,WEEKDAY($E294,2)&gt;6),0,IF(ISTEXT(F294),0,(H294-TPlanning[[#This Row],[Pause]]))),"")</f>
        <v>0</v>
      </c>
      <c r="K294" s="46">
        <f t="shared" si="21"/>
        <v>0</v>
      </c>
      <c r="L294" s="63">
        <f>IFERROR(IF(WEEKDAY(TPlanning[[#This Row],[Jour]],2)=7,IF(TPlanning[[#This Row],[Nb heures]]&gt;$J$5,TPlanning[[#This Row],[Nb heures]]-$J$5,0),0),"")</f>
        <v>0</v>
      </c>
      <c r="Q294" s="100"/>
      <c r="R294" s="101"/>
      <c r="S294" s="101"/>
      <c r="T294" s="101"/>
      <c r="U294" s="101"/>
      <c r="V294" s="101"/>
      <c r="W294" s="101"/>
      <c r="X294" s="102"/>
    </row>
    <row r="295" spans="2:24" hidden="1" x14ac:dyDescent="0.3">
      <c r="B295" s="55" t="str">
        <f t="shared" si="20"/>
        <v>octobre</v>
      </c>
      <c r="C295" s="56">
        <f t="shared" si="22"/>
        <v>41</v>
      </c>
      <c r="D295" s="49">
        <f t="shared" si="24"/>
        <v>44114</v>
      </c>
      <c r="E295" s="5">
        <f t="shared" si="23"/>
        <v>44114</v>
      </c>
      <c r="F295" s="22"/>
      <c r="G295" s="20"/>
      <c r="H295" s="20">
        <f>IFERROR(IF(OR(COUNTIF(Feries,TPlanning[[#This Row],[Jour]])=1,WEEKDAY($E295,2)&gt;6),0,IF(ISTEXT(F295),0,(G295-F295))),"")</f>
        <v>0</v>
      </c>
      <c r="I295" s="20"/>
      <c r="J295" s="23">
        <f>IFERROR(IF(OR(COUNTIF(Feries,TPlanning[[#This Row],[Jour]])=1,WEEKDAY($E295,2)&gt;6),0,IF(ISTEXT(F295),0,(H295-TPlanning[[#This Row],[Pause]]))),"")</f>
        <v>0</v>
      </c>
      <c r="K295" s="46">
        <f t="shared" si="21"/>
        <v>0</v>
      </c>
      <c r="L295" s="63">
        <f>IFERROR(IF(WEEKDAY(TPlanning[[#This Row],[Jour]],2)=7,IF(TPlanning[[#This Row],[Nb heures]]&gt;$J$5,TPlanning[[#This Row],[Nb heures]]-$J$5,0),0),"")</f>
        <v>0</v>
      </c>
      <c r="Q295" s="100"/>
      <c r="R295" s="101"/>
      <c r="S295" s="101"/>
      <c r="T295" s="101"/>
      <c r="U295" s="101"/>
      <c r="V295" s="101"/>
      <c r="W295" s="101"/>
      <c r="X295" s="102"/>
    </row>
    <row r="296" spans="2:24" hidden="1" x14ac:dyDescent="0.3">
      <c r="B296" s="55" t="str">
        <f t="shared" si="20"/>
        <v>octobre</v>
      </c>
      <c r="C296" s="56">
        <f t="shared" si="22"/>
        <v>41</v>
      </c>
      <c r="D296" s="49">
        <f t="shared" si="24"/>
        <v>44115</v>
      </c>
      <c r="E296" s="5">
        <f t="shared" si="23"/>
        <v>44115</v>
      </c>
      <c r="F296" s="22"/>
      <c r="G296" s="20"/>
      <c r="H296" s="20">
        <f>IFERROR(IF(OR(COUNTIF(Feries,TPlanning[[#This Row],[Jour]])=1,WEEKDAY($E296,2)&gt;6),0,IF(ISTEXT(F296),0,(G296-F296))),"")</f>
        <v>0</v>
      </c>
      <c r="I296" s="20"/>
      <c r="J296" s="23">
        <f>IFERROR(IF(OR(COUNTIF(Feries,TPlanning[[#This Row],[Jour]])=1,WEEKDAY($E296,2)&gt;6),0,IF(ISTEXT(F296),0,(H296-TPlanning[[#This Row],[Pause]]))),"")</f>
        <v>0</v>
      </c>
      <c r="K296" s="46">
        <f t="shared" ca="1" si="21"/>
        <v>0</v>
      </c>
      <c r="L296" s="63">
        <f ca="1">IFERROR(IF(WEEKDAY(TPlanning[[#This Row],[Jour]],2)=7,IF(TPlanning[[#This Row],[Nb heures]]&gt;$J$5,TPlanning[[#This Row],[Nb heures]]-$J$5,0),0),"")</f>
        <v>0</v>
      </c>
      <c r="Q296" s="100"/>
      <c r="R296" s="101"/>
      <c r="S296" s="101"/>
      <c r="T296" s="101"/>
      <c r="U296" s="101"/>
      <c r="V296" s="101"/>
      <c r="W296" s="101"/>
      <c r="X296" s="102"/>
    </row>
    <row r="297" spans="2:24" hidden="1" x14ac:dyDescent="0.3">
      <c r="B297" s="55" t="str">
        <f t="shared" si="20"/>
        <v>octobre</v>
      </c>
      <c r="C297" s="56">
        <f t="shared" si="22"/>
        <v>42</v>
      </c>
      <c r="D297" s="49">
        <f t="shared" si="24"/>
        <v>44116</v>
      </c>
      <c r="E297" s="5">
        <f t="shared" si="23"/>
        <v>44116</v>
      </c>
      <c r="F297" s="22"/>
      <c r="G297" s="20"/>
      <c r="H297" s="20">
        <f>IFERROR(IF(OR(COUNTIF(Feries,TPlanning[[#This Row],[Jour]])=1,WEEKDAY($E297,2)&gt;6),0,IF(ISTEXT(F297),0,(G297-F297))),"")</f>
        <v>0</v>
      </c>
      <c r="I297" s="20"/>
      <c r="J297" s="23">
        <f>IFERROR(IF(OR(COUNTIF(Feries,TPlanning[[#This Row],[Jour]])=1,WEEKDAY($E297,2)&gt;6),0,IF(ISTEXT(F297),0,(H297-TPlanning[[#This Row],[Pause]]))),"")</f>
        <v>0</v>
      </c>
      <c r="K297" s="46">
        <f t="shared" si="21"/>
        <v>0</v>
      </c>
      <c r="L297" s="63">
        <f>IFERROR(IF(WEEKDAY(TPlanning[[#This Row],[Jour]],2)=7,IF(TPlanning[[#This Row],[Nb heures]]&gt;$J$5,TPlanning[[#This Row],[Nb heures]]-$J$5,0),0),"")</f>
        <v>0</v>
      </c>
      <c r="Q297" s="100"/>
      <c r="R297" s="101"/>
      <c r="S297" s="101"/>
      <c r="T297" s="101"/>
      <c r="U297" s="101"/>
      <c r="V297" s="101"/>
      <c r="W297" s="101"/>
      <c r="X297" s="102"/>
    </row>
    <row r="298" spans="2:24" hidden="1" x14ac:dyDescent="0.3">
      <c r="B298" s="55" t="str">
        <f t="shared" si="20"/>
        <v>octobre</v>
      </c>
      <c r="C298" s="56">
        <f t="shared" si="22"/>
        <v>42</v>
      </c>
      <c r="D298" s="49">
        <f t="shared" si="24"/>
        <v>44117</v>
      </c>
      <c r="E298" s="5">
        <f t="shared" si="23"/>
        <v>44117</v>
      </c>
      <c r="F298" s="22"/>
      <c r="G298" s="20"/>
      <c r="H298" s="20">
        <f>IFERROR(IF(OR(COUNTIF(Feries,TPlanning[[#This Row],[Jour]])=1,WEEKDAY($E298,2)&gt;6),0,IF(ISTEXT(F298),0,(G298-F298))),"")</f>
        <v>0</v>
      </c>
      <c r="I298" s="20"/>
      <c r="J298" s="23">
        <f>IFERROR(IF(OR(COUNTIF(Feries,TPlanning[[#This Row],[Jour]])=1,WEEKDAY($E298,2)&gt;6),0,IF(ISTEXT(F298),0,(H298-TPlanning[[#This Row],[Pause]]))),"")</f>
        <v>0</v>
      </c>
      <c r="K298" s="46">
        <f t="shared" si="21"/>
        <v>0</v>
      </c>
      <c r="L298" s="63">
        <f>IFERROR(IF(WEEKDAY(TPlanning[[#This Row],[Jour]],2)=7,IF(TPlanning[[#This Row],[Nb heures]]&gt;$J$5,TPlanning[[#This Row],[Nb heures]]-$J$5,0),0),"")</f>
        <v>0</v>
      </c>
      <c r="Q298" s="100"/>
      <c r="R298" s="101"/>
      <c r="S298" s="101"/>
      <c r="T298" s="101"/>
      <c r="U298" s="101"/>
      <c r="V298" s="101"/>
      <c r="W298" s="101"/>
      <c r="X298" s="102"/>
    </row>
    <row r="299" spans="2:24" hidden="1" x14ac:dyDescent="0.3">
      <c r="B299" s="55" t="str">
        <f t="shared" si="20"/>
        <v>octobre</v>
      </c>
      <c r="C299" s="56">
        <f t="shared" si="22"/>
        <v>42</v>
      </c>
      <c r="D299" s="49">
        <f t="shared" si="24"/>
        <v>44118</v>
      </c>
      <c r="E299" s="5">
        <f t="shared" si="23"/>
        <v>44118</v>
      </c>
      <c r="F299" s="22"/>
      <c r="G299" s="20"/>
      <c r="H299" s="20">
        <f>IFERROR(IF(OR(COUNTIF(Feries,TPlanning[[#This Row],[Jour]])=1,WEEKDAY($E299,2)&gt;6),0,IF(ISTEXT(F299),0,(G299-F299))),"")</f>
        <v>0</v>
      </c>
      <c r="I299" s="20"/>
      <c r="J299" s="23">
        <f>IFERROR(IF(OR(COUNTIF(Feries,TPlanning[[#This Row],[Jour]])=1,WEEKDAY($E299,2)&gt;6),0,IF(ISTEXT(F299),0,(H299-TPlanning[[#This Row],[Pause]]))),"")</f>
        <v>0</v>
      </c>
      <c r="K299" s="46">
        <f t="shared" si="21"/>
        <v>0</v>
      </c>
      <c r="L299" s="63">
        <f>IFERROR(IF(WEEKDAY(TPlanning[[#This Row],[Jour]],2)=7,IF(TPlanning[[#This Row],[Nb heures]]&gt;$J$5,TPlanning[[#This Row],[Nb heures]]-$J$5,0),0),"")</f>
        <v>0</v>
      </c>
      <c r="Q299" s="100"/>
      <c r="R299" s="101"/>
      <c r="S299" s="101"/>
      <c r="T299" s="101"/>
      <c r="U299" s="101"/>
      <c r="V299" s="101"/>
      <c r="W299" s="101"/>
      <c r="X299" s="102"/>
    </row>
    <row r="300" spans="2:24" hidden="1" x14ac:dyDescent="0.3">
      <c r="B300" s="55" t="str">
        <f t="shared" si="20"/>
        <v>octobre</v>
      </c>
      <c r="C300" s="56">
        <f t="shared" si="22"/>
        <v>42</v>
      </c>
      <c r="D300" s="49">
        <f t="shared" si="24"/>
        <v>44119</v>
      </c>
      <c r="E300" s="5">
        <f t="shared" si="23"/>
        <v>44119</v>
      </c>
      <c r="F300" s="22"/>
      <c r="G300" s="20"/>
      <c r="H300" s="20">
        <f>IFERROR(IF(OR(COUNTIF(Feries,TPlanning[[#This Row],[Jour]])=1,WEEKDAY($E300,2)&gt;6),0,IF(ISTEXT(F300),0,(G300-F300))),"")</f>
        <v>0</v>
      </c>
      <c r="I300" s="20"/>
      <c r="J300" s="23">
        <f>IFERROR(IF(OR(COUNTIF(Feries,TPlanning[[#This Row],[Jour]])=1,WEEKDAY($E300,2)&gt;6),0,IF(ISTEXT(F300),0,(H300-TPlanning[[#This Row],[Pause]]))),"")</f>
        <v>0</v>
      </c>
      <c r="K300" s="46">
        <f t="shared" si="21"/>
        <v>0</v>
      </c>
      <c r="L300" s="63">
        <f>IFERROR(IF(WEEKDAY(TPlanning[[#This Row],[Jour]],2)=7,IF(TPlanning[[#This Row],[Nb heures]]&gt;$J$5,TPlanning[[#This Row],[Nb heures]]-$J$5,0),0),"")</f>
        <v>0</v>
      </c>
      <c r="Q300" s="100"/>
      <c r="R300" s="101"/>
      <c r="S300" s="101"/>
      <c r="T300" s="101"/>
      <c r="U300" s="101"/>
      <c r="V300" s="101"/>
      <c r="W300" s="101"/>
      <c r="X300" s="102"/>
    </row>
    <row r="301" spans="2:24" hidden="1" x14ac:dyDescent="0.3">
      <c r="B301" s="55" t="str">
        <f t="shared" si="20"/>
        <v>octobre</v>
      </c>
      <c r="C301" s="56">
        <f t="shared" si="22"/>
        <v>42</v>
      </c>
      <c r="D301" s="49">
        <f t="shared" si="24"/>
        <v>44120</v>
      </c>
      <c r="E301" s="5">
        <f t="shared" si="23"/>
        <v>44120</v>
      </c>
      <c r="F301" s="22"/>
      <c r="G301" s="20"/>
      <c r="H301" s="20">
        <f>IFERROR(IF(OR(COUNTIF(Feries,TPlanning[[#This Row],[Jour]])=1,WEEKDAY($E301,2)&gt;6),0,IF(ISTEXT(F301),0,(G301-F301))),"")</f>
        <v>0</v>
      </c>
      <c r="I301" s="20"/>
      <c r="J301" s="23">
        <f>IFERROR(IF(OR(COUNTIF(Feries,TPlanning[[#This Row],[Jour]])=1,WEEKDAY($E301,2)&gt;6),0,IF(ISTEXT(F301),0,(H301-TPlanning[[#This Row],[Pause]]))),"")</f>
        <v>0</v>
      </c>
      <c r="K301" s="46">
        <f t="shared" si="21"/>
        <v>0</v>
      </c>
      <c r="L301" s="63">
        <f>IFERROR(IF(WEEKDAY(TPlanning[[#This Row],[Jour]],2)=7,IF(TPlanning[[#This Row],[Nb heures]]&gt;$J$5,TPlanning[[#This Row],[Nb heures]]-$J$5,0),0),"")</f>
        <v>0</v>
      </c>
      <c r="Q301" s="100"/>
      <c r="R301" s="101"/>
      <c r="S301" s="101"/>
      <c r="T301" s="101"/>
      <c r="U301" s="101"/>
      <c r="V301" s="101"/>
      <c r="W301" s="101"/>
      <c r="X301" s="102"/>
    </row>
    <row r="302" spans="2:24" hidden="1" x14ac:dyDescent="0.3">
      <c r="B302" s="55" t="str">
        <f t="shared" si="20"/>
        <v>octobre</v>
      </c>
      <c r="C302" s="56">
        <f t="shared" si="22"/>
        <v>42</v>
      </c>
      <c r="D302" s="49">
        <f t="shared" si="24"/>
        <v>44121</v>
      </c>
      <c r="E302" s="5">
        <f t="shared" si="23"/>
        <v>44121</v>
      </c>
      <c r="F302" s="22"/>
      <c r="G302" s="20"/>
      <c r="H302" s="20">
        <f>IFERROR(IF(OR(COUNTIF(Feries,TPlanning[[#This Row],[Jour]])=1,WEEKDAY($E302,2)&gt;6),0,IF(ISTEXT(F302),0,(G302-F302))),"")</f>
        <v>0</v>
      </c>
      <c r="I302" s="20"/>
      <c r="J302" s="23">
        <f>IFERROR(IF(OR(COUNTIF(Feries,TPlanning[[#This Row],[Jour]])=1,WEEKDAY($E302,2)&gt;6),0,IF(ISTEXT(F302),0,(H302-TPlanning[[#This Row],[Pause]]))),"")</f>
        <v>0</v>
      </c>
      <c r="K302" s="46">
        <f t="shared" si="21"/>
        <v>0</v>
      </c>
      <c r="L302" s="63">
        <f>IFERROR(IF(WEEKDAY(TPlanning[[#This Row],[Jour]],2)=7,IF(TPlanning[[#This Row],[Nb heures]]&gt;$J$5,TPlanning[[#This Row],[Nb heures]]-$J$5,0),0),"")</f>
        <v>0</v>
      </c>
      <c r="Q302" s="100"/>
      <c r="R302" s="101"/>
      <c r="S302" s="101"/>
      <c r="T302" s="101"/>
      <c r="U302" s="101"/>
      <c r="V302" s="101"/>
      <c r="W302" s="101"/>
      <c r="X302" s="102"/>
    </row>
    <row r="303" spans="2:24" hidden="1" x14ac:dyDescent="0.3">
      <c r="B303" s="55" t="str">
        <f t="shared" si="20"/>
        <v>octobre</v>
      </c>
      <c r="C303" s="56">
        <f t="shared" si="22"/>
        <v>42</v>
      </c>
      <c r="D303" s="49">
        <f t="shared" si="24"/>
        <v>44122</v>
      </c>
      <c r="E303" s="5">
        <f t="shared" si="23"/>
        <v>44122</v>
      </c>
      <c r="F303" s="22"/>
      <c r="G303" s="20"/>
      <c r="H303" s="20">
        <f>IFERROR(IF(OR(COUNTIF(Feries,TPlanning[[#This Row],[Jour]])=1,WEEKDAY($E303,2)&gt;6),0,IF(ISTEXT(F303),0,(G303-F303))),"")</f>
        <v>0</v>
      </c>
      <c r="I303" s="20"/>
      <c r="J303" s="23">
        <f>IFERROR(IF(OR(COUNTIF(Feries,TPlanning[[#This Row],[Jour]])=1,WEEKDAY($E303,2)&gt;6),0,IF(ISTEXT(F303),0,(H303-TPlanning[[#This Row],[Pause]]))),"")</f>
        <v>0</v>
      </c>
      <c r="K303" s="46">
        <f t="shared" ca="1" si="21"/>
        <v>0</v>
      </c>
      <c r="L303" s="63">
        <f ca="1">IFERROR(IF(WEEKDAY(TPlanning[[#This Row],[Jour]],2)=7,IF(TPlanning[[#This Row],[Nb heures]]&gt;$J$5,TPlanning[[#This Row],[Nb heures]]-$J$5,0),0),"")</f>
        <v>0</v>
      </c>
      <c r="Q303" s="100"/>
      <c r="R303" s="101"/>
      <c r="S303" s="101"/>
      <c r="T303" s="101"/>
      <c r="U303" s="101"/>
      <c r="V303" s="101"/>
      <c r="W303" s="101"/>
      <c r="X303" s="102"/>
    </row>
    <row r="304" spans="2:24" hidden="1" x14ac:dyDescent="0.3">
      <c r="B304" s="55" t="str">
        <f t="shared" si="20"/>
        <v>octobre</v>
      </c>
      <c r="C304" s="56">
        <f t="shared" si="22"/>
        <v>43</v>
      </c>
      <c r="D304" s="49">
        <f t="shared" si="24"/>
        <v>44123</v>
      </c>
      <c r="E304" s="5">
        <f t="shared" si="23"/>
        <v>44123</v>
      </c>
      <c r="F304" s="22"/>
      <c r="G304" s="20"/>
      <c r="H304" s="20">
        <f>IFERROR(IF(OR(COUNTIF(Feries,TPlanning[[#This Row],[Jour]])=1,WEEKDAY($E304,2)&gt;6),0,IF(ISTEXT(F304),0,(G304-F304))),"")</f>
        <v>0</v>
      </c>
      <c r="I304" s="20"/>
      <c r="J304" s="23">
        <f>IFERROR(IF(OR(COUNTIF(Feries,TPlanning[[#This Row],[Jour]])=1,WEEKDAY($E304,2)&gt;6),0,IF(ISTEXT(F304),0,(H304-TPlanning[[#This Row],[Pause]]))),"")</f>
        <v>0</v>
      </c>
      <c r="K304" s="46">
        <f t="shared" si="21"/>
        <v>0</v>
      </c>
      <c r="L304" s="63">
        <f>IFERROR(IF(WEEKDAY(TPlanning[[#This Row],[Jour]],2)=7,IF(TPlanning[[#This Row],[Nb heures]]&gt;$J$5,TPlanning[[#This Row],[Nb heures]]-$J$5,0),0),"")</f>
        <v>0</v>
      </c>
      <c r="Q304" s="100"/>
      <c r="R304" s="101"/>
      <c r="S304" s="101"/>
      <c r="T304" s="101"/>
      <c r="U304" s="101"/>
      <c r="V304" s="101"/>
      <c r="W304" s="101"/>
      <c r="X304" s="102"/>
    </row>
    <row r="305" spans="2:24" hidden="1" x14ac:dyDescent="0.3">
      <c r="B305" s="55" t="str">
        <f t="shared" si="20"/>
        <v>octobre</v>
      </c>
      <c r="C305" s="56">
        <f t="shared" si="22"/>
        <v>43</v>
      </c>
      <c r="D305" s="49">
        <f t="shared" si="24"/>
        <v>44124</v>
      </c>
      <c r="E305" s="5">
        <f t="shared" si="23"/>
        <v>44124</v>
      </c>
      <c r="F305" s="22"/>
      <c r="G305" s="20"/>
      <c r="H305" s="20">
        <f>IFERROR(IF(OR(COUNTIF(Feries,TPlanning[[#This Row],[Jour]])=1,WEEKDAY($E305,2)&gt;6),0,IF(ISTEXT(F305),0,(G305-F305))),"")</f>
        <v>0</v>
      </c>
      <c r="I305" s="20"/>
      <c r="J305" s="23">
        <f>IFERROR(IF(OR(COUNTIF(Feries,TPlanning[[#This Row],[Jour]])=1,WEEKDAY($E305,2)&gt;6),0,IF(ISTEXT(F305),0,(H305-TPlanning[[#This Row],[Pause]]))),"")</f>
        <v>0</v>
      </c>
      <c r="K305" s="46">
        <f t="shared" si="21"/>
        <v>0</v>
      </c>
      <c r="L305" s="63">
        <f>IFERROR(IF(WEEKDAY(TPlanning[[#This Row],[Jour]],2)=7,IF(TPlanning[[#This Row],[Nb heures]]&gt;$J$5,TPlanning[[#This Row],[Nb heures]]-$J$5,0),0),"")</f>
        <v>0</v>
      </c>
      <c r="Q305" s="100"/>
      <c r="R305" s="101"/>
      <c r="S305" s="101"/>
      <c r="T305" s="101"/>
      <c r="U305" s="101"/>
      <c r="V305" s="101"/>
      <c r="W305" s="101"/>
      <c r="X305" s="102"/>
    </row>
    <row r="306" spans="2:24" hidden="1" x14ac:dyDescent="0.3">
      <c r="B306" s="55" t="str">
        <f t="shared" si="20"/>
        <v>octobre</v>
      </c>
      <c r="C306" s="56">
        <f t="shared" si="22"/>
        <v>43</v>
      </c>
      <c r="D306" s="49">
        <f t="shared" si="24"/>
        <v>44125</v>
      </c>
      <c r="E306" s="5">
        <f t="shared" si="23"/>
        <v>44125</v>
      </c>
      <c r="F306" s="22"/>
      <c r="G306" s="20"/>
      <c r="H306" s="20">
        <f>IFERROR(IF(OR(COUNTIF(Feries,TPlanning[[#This Row],[Jour]])=1,WEEKDAY($E306,2)&gt;6),0,IF(ISTEXT(F306),0,(G306-F306))),"")</f>
        <v>0</v>
      </c>
      <c r="I306" s="20"/>
      <c r="J306" s="23">
        <f>IFERROR(IF(OR(COUNTIF(Feries,TPlanning[[#This Row],[Jour]])=1,WEEKDAY($E306,2)&gt;6),0,IF(ISTEXT(F306),0,(H306-TPlanning[[#This Row],[Pause]]))),"")</f>
        <v>0</v>
      </c>
      <c r="K306" s="46">
        <f t="shared" si="21"/>
        <v>0</v>
      </c>
      <c r="L306" s="63">
        <f>IFERROR(IF(WEEKDAY(TPlanning[[#This Row],[Jour]],2)=7,IF(TPlanning[[#This Row],[Nb heures]]&gt;$J$5,TPlanning[[#This Row],[Nb heures]]-$J$5,0),0),"")</f>
        <v>0</v>
      </c>
      <c r="Q306" s="100"/>
      <c r="R306" s="101"/>
      <c r="S306" s="101"/>
      <c r="T306" s="101"/>
      <c r="U306" s="101"/>
      <c r="V306" s="101"/>
      <c r="W306" s="101"/>
      <c r="X306" s="102"/>
    </row>
    <row r="307" spans="2:24" hidden="1" x14ac:dyDescent="0.3">
      <c r="B307" s="55" t="str">
        <f t="shared" si="20"/>
        <v>octobre</v>
      </c>
      <c r="C307" s="56">
        <f t="shared" si="22"/>
        <v>43</v>
      </c>
      <c r="D307" s="49">
        <f t="shared" si="24"/>
        <v>44126</v>
      </c>
      <c r="E307" s="5">
        <f t="shared" si="23"/>
        <v>44126</v>
      </c>
      <c r="F307" s="22"/>
      <c r="G307" s="20"/>
      <c r="H307" s="20">
        <f>IFERROR(IF(OR(COUNTIF(Feries,TPlanning[[#This Row],[Jour]])=1,WEEKDAY($E307,2)&gt;6),0,IF(ISTEXT(F307),0,(G307-F307))),"")</f>
        <v>0</v>
      </c>
      <c r="I307" s="20"/>
      <c r="J307" s="23">
        <f>IFERROR(IF(OR(COUNTIF(Feries,TPlanning[[#This Row],[Jour]])=1,WEEKDAY($E307,2)&gt;6),0,IF(ISTEXT(F307),0,(H307-TPlanning[[#This Row],[Pause]]))),"")</f>
        <v>0</v>
      </c>
      <c r="K307" s="46">
        <f t="shared" si="21"/>
        <v>0</v>
      </c>
      <c r="L307" s="63">
        <f>IFERROR(IF(WEEKDAY(TPlanning[[#This Row],[Jour]],2)=7,IF(TPlanning[[#This Row],[Nb heures]]&gt;$J$5,TPlanning[[#This Row],[Nb heures]]-$J$5,0),0),"")</f>
        <v>0</v>
      </c>
      <c r="Q307" s="100"/>
      <c r="R307" s="101"/>
      <c r="S307" s="101"/>
      <c r="T307" s="101"/>
      <c r="U307" s="101"/>
      <c r="V307" s="101"/>
      <c r="W307" s="101"/>
      <c r="X307" s="102"/>
    </row>
    <row r="308" spans="2:24" hidden="1" x14ac:dyDescent="0.3">
      <c r="B308" s="55" t="str">
        <f t="shared" si="20"/>
        <v>octobre</v>
      </c>
      <c r="C308" s="56">
        <f t="shared" si="22"/>
        <v>43</v>
      </c>
      <c r="D308" s="49">
        <f t="shared" si="24"/>
        <v>44127</v>
      </c>
      <c r="E308" s="5">
        <f t="shared" si="23"/>
        <v>44127</v>
      </c>
      <c r="F308" s="22"/>
      <c r="G308" s="20"/>
      <c r="H308" s="20">
        <f>IFERROR(IF(OR(COUNTIF(Feries,TPlanning[[#This Row],[Jour]])=1,WEEKDAY($E308,2)&gt;6),0,IF(ISTEXT(F308),0,(G308-F308))),"")</f>
        <v>0</v>
      </c>
      <c r="I308" s="20"/>
      <c r="J308" s="23">
        <f>IFERROR(IF(OR(COUNTIF(Feries,TPlanning[[#This Row],[Jour]])=1,WEEKDAY($E308,2)&gt;6),0,IF(ISTEXT(F308),0,(H308-TPlanning[[#This Row],[Pause]]))),"")</f>
        <v>0</v>
      </c>
      <c r="K308" s="46">
        <f t="shared" si="21"/>
        <v>0</v>
      </c>
      <c r="L308" s="63">
        <f>IFERROR(IF(WEEKDAY(TPlanning[[#This Row],[Jour]],2)=7,IF(TPlanning[[#This Row],[Nb heures]]&gt;$J$5,TPlanning[[#This Row],[Nb heures]]-$J$5,0),0),"")</f>
        <v>0</v>
      </c>
      <c r="Q308" s="100"/>
      <c r="R308" s="101"/>
      <c r="S308" s="101"/>
      <c r="T308" s="101"/>
      <c r="U308" s="101"/>
      <c r="V308" s="101"/>
      <c r="W308" s="101"/>
      <c r="X308" s="102"/>
    </row>
    <row r="309" spans="2:24" hidden="1" x14ac:dyDescent="0.3">
      <c r="B309" s="55" t="str">
        <f t="shared" si="20"/>
        <v>octobre</v>
      </c>
      <c r="C309" s="56">
        <f t="shared" si="22"/>
        <v>43</v>
      </c>
      <c r="D309" s="49">
        <f t="shared" si="24"/>
        <v>44128</v>
      </c>
      <c r="E309" s="5">
        <f t="shared" si="23"/>
        <v>44128</v>
      </c>
      <c r="F309" s="22"/>
      <c r="G309" s="20"/>
      <c r="H309" s="20">
        <f>IFERROR(IF(OR(COUNTIF(Feries,TPlanning[[#This Row],[Jour]])=1,WEEKDAY($E309,2)&gt;6),0,IF(ISTEXT(F309),0,(G309-F309))),"")</f>
        <v>0</v>
      </c>
      <c r="I309" s="20"/>
      <c r="J309" s="23">
        <f>IFERROR(IF(OR(COUNTIF(Feries,TPlanning[[#This Row],[Jour]])=1,WEEKDAY($E309,2)&gt;6),0,IF(ISTEXT(F309),0,(H309-TPlanning[[#This Row],[Pause]]))),"")</f>
        <v>0</v>
      </c>
      <c r="K309" s="46">
        <f t="shared" si="21"/>
        <v>0</v>
      </c>
      <c r="L309" s="63">
        <f>IFERROR(IF(WEEKDAY(TPlanning[[#This Row],[Jour]],2)=7,IF(TPlanning[[#This Row],[Nb heures]]&gt;$J$5,TPlanning[[#This Row],[Nb heures]]-$J$5,0),0),"")</f>
        <v>0</v>
      </c>
      <c r="Q309" s="100"/>
      <c r="R309" s="101"/>
      <c r="S309" s="101"/>
      <c r="T309" s="101"/>
      <c r="U309" s="101"/>
      <c r="V309" s="101"/>
      <c r="W309" s="101"/>
      <c r="X309" s="102"/>
    </row>
    <row r="310" spans="2:24" hidden="1" x14ac:dyDescent="0.3">
      <c r="B310" s="55" t="str">
        <f t="shared" si="20"/>
        <v>octobre</v>
      </c>
      <c r="C310" s="56">
        <f t="shared" si="22"/>
        <v>43</v>
      </c>
      <c r="D310" s="49">
        <f t="shared" si="24"/>
        <v>44129</v>
      </c>
      <c r="E310" s="5">
        <f t="shared" si="23"/>
        <v>44129</v>
      </c>
      <c r="F310" s="22"/>
      <c r="G310" s="20"/>
      <c r="H310" s="20">
        <f>IFERROR(IF(OR(COUNTIF(Feries,TPlanning[[#This Row],[Jour]])=1,WEEKDAY($E310,2)&gt;6),0,IF(ISTEXT(F310),0,(G310-F310))),"")</f>
        <v>0</v>
      </c>
      <c r="I310" s="20"/>
      <c r="J310" s="23">
        <f>IFERROR(IF(OR(COUNTIF(Feries,TPlanning[[#This Row],[Jour]])=1,WEEKDAY($E310,2)&gt;6),0,IF(ISTEXT(F310),0,(H310-TPlanning[[#This Row],[Pause]]))),"")</f>
        <v>0</v>
      </c>
      <c r="K310" s="46">
        <f t="shared" ca="1" si="21"/>
        <v>0</v>
      </c>
      <c r="L310" s="63">
        <f ca="1">IFERROR(IF(WEEKDAY(TPlanning[[#This Row],[Jour]],2)=7,IF(TPlanning[[#This Row],[Nb heures]]&gt;$J$5,TPlanning[[#This Row],[Nb heures]]-$J$5,0),0),"")</f>
        <v>0</v>
      </c>
      <c r="Q310" s="100"/>
      <c r="R310" s="101"/>
      <c r="S310" s="101"/>
      <c r="T310" s="101"/>
      <c r="U310" s="101"/>
      <c r="V310" s="101"/>
      <c r="W310" s="101"/>
      <c r="X310" s="102"/>
    </row>
    <row r="311" spans="2:24" hidden="1" x14ac:dyDescent="0.3">
      <c r="B311" s="55" t="str">
        <f t="shared" si="20"/>
        <v>octobre</v>
      </c>
      <c r="C311" s="56">
        <f t="shared" si="22"/>
        <v>44</v>
      </c>
      <c r="D311" s="49">
        <f t="shared" si="24"/>
        <v>44130</v>
      </c>
      <c r="E311" s="5">
        <f t="shared" si="23"/>
        <v>44130</v>
      </c>
      <c r="F311" s="22"/>
      <c r="G311" s="20"/>
      <c r="H311" s="20">
        <f>IFERROR(IF(OR(COUNTIF(Feries,TPlanning[[#This Row],[Jour]])=1,WEEKDAY($E311,2)&gt;6),0,IF(ISTEXT(F311),0,(G311-F311))),"")</f>
        <v>0</v>
      </c>
      <c r="I311" s="20"/>
      <c r="J311" s="23">
        <f>IFERROR(IF(OR(COUNTIF(Feries,TPlanning[[#This Row],[Jour]])=1,WEEKDAY($E311,2)&gt;6),0,IF(ISTEXT(F311),0,(H311-TPlanning[[#This Row],[Pause]]))),"")</f>
        <v>0</v>
      </c>
      <c r="K311" s="46">
        <f t="shared" si="21"/>
        <v>0</v>
      </c>
      <c r="L311" s="63">
        <f>IFERROR(IF(WEEKDAY(TPlanning[[#This Row],[Jour]],2)=7,IF(TPlanning[[#This Row],[Nb heures]]&gt;$J$5,TPlanning[[#This Row],[Nb heures]]-$J$5,0),0),"")</f>
        <v>0</v>
      </c>
      <c r="Q311" s="100"/>
      <c r="R311" s="101"/>
      <c r="S311" s="101"/>
      <c r="T311" s="101"/>
      <c r="U311" s="101"/>
      <c r="V311" s="101"/>
      <c r="W311" s="101"/>
      <c r="X311" s="102"/>
    </row>
    <row r="312" spans="2:24" hidden="1" x14ac:dyDescent="0.3">
      <c r="B312" s="55" t="str">
        <f t="shared" si="20"/>
        <v>octobre</v>
      </c>
      <c r="C312" s="56">
        <f t="shared" si="22"/>
        <v>44</v>
      </c>
      <c r="D312" s="49">
        <f t="shared" si="24"/>
        <v>44131</v>
      </c>
      <c r="E312" s="5">
        <f t="shared" si="23"/>
        <v>44131</v>
      </c>
      <c r="F312" s="22"/>
      <c r="G312" s="20"/>
      <c r="H312" s="20">
        <f>IFERROR(IF(OR(COUNTIF(Feries,TPlanning[[#This Row],[Jour]])=1,WEEKDAY($E312,2)&gt;6),0,IF(ISTEXT(F312),0,(G312-F312))),"")</f>
        <v>0</v>
      </c>
      <c r="I312" s="20"/>
      <c r="J312" s="23">
        <f>IFERROR(IF(OR(COUNTIF(Feries,TPlanning[[#This Row],[Jour]])=1,WEEKDAY($E312,2)&gt;6),0,IF(ISTEXT(F312),0,(H312-TPlanning[[#This Row],[Pause]]))),"")</f>
        <v>0</v>
      </c>
      <c r="K312" s="46">
        <f t="shared" si="21"/>
        <v>0</v>
      </c>
      <c r="L312" s="63">
        <f>IFERROR(IF(WEEKDAY(TPlanning[[#This Row],[Jour]],2)=7,IF(TPlanning[[#This Row],[Nb heures]]&gt;$J$5,TPlanning[[#This Row],[Nb heures]]-$J$5,0),0),"")</f>
        <v>0</v>
      </c>
      <c r="Q312" s="100"/>
      <c r="R312" s="101"/>
      <c r="S312" s="101"/>
      <c r="T312" s="101"/>
      <c r="U312" s="101"/>
      <c r="V312" s="101"/>
      <c r="W312" s="101"/>
      <c r="X312" s="102"/>
    </row>
    <row r="313" spans="2:24" hidden="1" x14ac:dyDescent="0.3">
      <c r="B313" s="55" t="str">
        <f t="shared" si="20"/>
        <v>octobre</v>
      </c>
      <c r="C313" s="56">
        <f t="shared" si="22"/>
        <v>44</v>
      </c>
      <c r="D313" s="49">
        <f t="shared" si="24"/>
        <v>44132</v>
      </c>
      <c r="E313" s="5">
        <f t="shared" si="23"/>
        <v>44132</v>
      </c>
      <c r="F313" s="22"/>
      <c r="G313" s="20"/>
      <c r="H313" s="20">
        <f>IFERROR(IF(OR(COUNTIF(Feries,TPlanning[[#This Row],[Jour]])=1,WEEKDAY($E313,2)&gt;6),0,IF(ISTEXT(F313),0,(G313-F313))),"")</f>
        <v>0</v>
      </c>
      <c r="I313" s="20"/>
      <c r="J313" s="23">
        <f>IFERROR(IF(OR(COUNTIF(Feries,TPlanning[[#This Row],[Jour]])=1,WEEKDAY($E313,2)&gt;6),0,IF(ISTEXT(F313),0,(H313-TPlanning[[#This Row],[Pause]]))),"")</f>
        <v>0</v>
      </c>
      <c r="K313" s="46">
        <f t="shared" si="21"/>
        <v>0</v>
      </c>
      <c r="L313" s="63">
        <f>IFERROR(IF(WEEKDAY(TPlanning[[#This Row],[Jour]],2)=7,IF(TPlanning[[#This Row],[Nb heures]]&gt;$J$5,TPlanning[[#This Row],[Nb heures]]-$J$5,0),0),"")</f>
        <v>0</v>
      </c>
      <c r="Q313" s="100"/>
      <c r="R313" s="101"/>
      <c r="S313" s="101"/>
      <c r="T313" s="101"/>
      <c r="U313" s="101"/>
      <c r="V313" s="101"/>
      <c r="W313" s="101"/>
      <c r="X313" s="102"/>
    </row>
    <row r="314" spans="2:24" hidden="1" x14ac:dyDescent="0.3">
      <c r="B314" s="55" t="str">
        <f t="shared" si="20"/>
        <v>octobre</v>
      </c>
      <c r="C314" s="56">
        <f t="shared" si="22"/>
        <v>44</v>
      </c>
      <c r="D314" s="49">
        <f t="shared" si="24"/>
        <v>44133</v>
      </c>
      <c r="E314" s="5">
        <f t="shared" si="23"/>
        <v>44133</v>
      </c>
      <c r="F314" s="22"/>
      <c r="G314" s="20"/>
      <c r="H314" s="20">
        <f>IFERROR(IF(OR(COUNTIF(Feries,TPlanning[[#This Row],[Jour]])=1,WEEKDAY($E314,2)&gt;6),0,IF(ISTEXT(F314),0,(G314-F314))),"")</f>
        <v>0</v>
      </c>
      <c r="I314" s="20"/>
      <c r="J314" s="23">
        <f>IFERROR(IF(OR(COUNTIF(Feries,TPlanning[[#This Row],[Jour]])=1,WEEKDAY($E314,2)&gt;6),0,IF(ISTEXT(F314),0,(H314-TPlanning[[#This Row],[Pause]]))),"")</f>
        <v>0</v>
      </c>
      <c r="K314" s="46">
        <f t="shared" si="21"/>
        <v>0</v>
      </c>
      <c r="L314" s="63">
        <f>IFERROR(IF(WEEKDAY(TPlanning[[#This Row],[Jour]],2)=7,IF(TPlanning[[#This Row],[Nb heures]]&gt;$J$5,TPlanning[[#This Row],[Nb heures]]-$J$5,0),0),"")</f>
        <v>0</v>
      </c>
      <c r="Q314" s="100"/>
      <c r="R314" s="101"/>
      <c r="S314" s="101"/>
      <c r="T314" s="101"/>
      <c r="U314" s="101"/>
      <c r="V314" s="101"/>
      <c r="W314" s="101"/>
      <c r="X314" s="102"/>
    </row>
    <row r="315" spans="2:24" hidden="1" x14ac:dyDescent="0.3">
      <c r="B315" s="55" t="str">
        <f t="shared" si="20"/>
        <v>octobre</v>
      </c>
      <c r="C315" s="56">
        <f t="shared" si="22"/>
        <v>44</v>
      </c>
      <c r="D315" s="49">
        <f t="shared" si="24"/>
        <v>44134</v>
      </c>
      <c r="E315" s="5">
        <f t="shared" si="23"/>
        <v>44134</v>
      </c>
      <c r="F315" s="22"/>
      <c r="G315" s="20"/>
      <c r="H315" s="20">
        <f>IFERROR(IF(OR(COUNTIF(Feries,TPlanning[[#This Row],[Jour]])=1,WEEKDAY($E315,2)&gt;6),0,IF(ISTEXT(F315),0,(G315-F315))),"")</f>
        <v>0</v>
      </c>
      <c r="I315" s="20"/>
      <c r="J315" s="23">
        <f>IFERROR(IF(OR(COUNTIF(Feries,TPlanning[[#This Row],[Jour]])=1,WEEKDAY($E315,2)&gt;6),0,IF(ISTEXT(F315),0,(H315-TPlanning[[#This Row],[Pause]]))),"")</f>
        <v>0</v>
      </c>
      <c r="K315" s="46">
        <f t="shared" si="21"/>
        <v>0</v>
      </c>
      <c r="L315" s="63">
        <f>IFERROR(IF(WEEKDAY(TPlanning[[#This Row],[Jour]],2)=7,IF(TPlanning[[#This Row],[Nb heures]]&gt;$J$5,TPlanning[[#This Row],[Nb heures]]-$J$5,0),0),"")</f>
        <v>0</v>
      </c>
      <c r="Q315" s="100"/>
      <c r="R315" s="101"/>
      <c r="S315" s="101"/>
      <c r="T315" s="101"/>
      <c r="U315" s="101"/>
      <c r="V315" s="101"/>
      <c r="W315" s="101"/>
      <c r="X315" s="102"/>
    </row>
    <row r="316" spans="2:24" hidden="1" x14ac:dyDescent="0.3">
      <c r="B316" s="55" t="str">
        <f t="shared" si="20"/>
        <v>octobre</v>
      </c>
      <c r="C316" s="56">
        <f t="shared" si="22"/>
        <v>44</v>
      </c>
      <c r="D316" s="49">
        <f t="shared" si="24"/>
        <v>44135</v>
      </c>
      <c r="E316" s="5">
        <f t="shared" si="23"/>
        <v>44135</v>
      </c>
      <c r="F316" s="22"/>
      <c r="G316" s="20"/>
      <c r="H316" s="20">
        <f>IFERROR(IF(OR(COUNTIF(Feries,TPlanning[[#This Row],[Jour]])=1,WEEKDAY($E316,2)&gt;6),0,IF(ISTEXT(F316),0,(G316-F316))),"")</f>
        <v>0</v>
      </c>
      <c r="I316" s="20"/>
      <c r="J316" s="23">
        <f>IFERROR(IF(OR(COUNTIF(Feries,TPlanning[[#This Row],[Jour]])=1,WEEKDAY($E316,2)&gt;6),0,IF(ISTEXT(F316),0,(H316-TPlanning[[#This Row],[Pause]]))),"")</f>
        <v>0</v>
      </c>
      <c r="K316" s="46">
        <f t="shared" si="21"/>
        <v>0</v>
      </c>
      <c r="L316" s="63">
        <f>IFERROR(IF(WEEKDAY(TPlanning[[#This Row],[Jour]],2)=7,IF(TPlanning[[#This Row],[Nb heures]]&gt;$J$5,TPlanning[[#This Row],[Nb heures]]-$J$5,0),0),"")</f>
        <v>0</v>
      </c>
      <c r="Q316" s="100"/>
      <c r="R316" s="101"/>
      <c r="S316" s="101"/>
      <c r="T316" s="101"/>
      <c r="U316" s="101"/>
      <c r="V316" s="101"/>
      <c r="W316" s="101"/>
      <c r="X316" s="102"/>
    </row>
    <row r="317" spans="2:24" x14ac:dyDescent="0.3">
      <c r="B317" s="55" t="str">
        <f t="shared" si="20"/>
        <v>novembre</v>
      </c>
      <c r="C317" s="56">
        <f t="shared" si="22"/>
        <v>44</v>
      </c>
      <c r="D317" s="49">
        <f t="shared" si="24"/>
        <v>44136</v>
      </c>
      <c r="E317" s="5">
        <f t="shared" si="23"/>
        <v>44136</v>
      </c>
      <c r="F317" s="16"/>
      <c r="G317" s="17"/>
      <c r="H317" s="20">
        <f>IFERROR(IF(OR(COUNTIF(Feries,TPlanning[[#This Row],[Jour]])=1,WEEKDAY($E317,2)&gt;6),0,IF(ISTEXT(F317),0,(G317-F317))),"")</f>
        <v>0</v>
      </c>
      <c r="I317" s="17"/>
      <c r="J317" s="23">
        <f>IFERROR(IF(OR(COUNTIF(Feries,TPlanning[[#This Row],[Jour]])=1,WEEKDAY($E317,2)&gt;6),0,IF(ISTEXT(F317),0,(H317-TPlanning[[#This Row],[Pause]]))),"")</f>
        <v>0</v>
      </c>
      <c r="K317" s="46">
        <f t="shared" ca="1" si="21"/>
        <v>0</v>
      </c>
      <c r="L317" s="63">
        <f ca="1">IFERROR(IF(WEEKDAY(TPlanning[[#This Row],[Jour]],2)=7,IF(TPlanning[[#This Row],[Nb heures]]&gt;$J$5,TPlanning[[#This Row],[Nb heures]]-$J$5,0),0),"")</f>
        <v>0</v>
      </c>
      <c r="Q317" s="100"/>
      <c r="R317" s="101"/>
      <c r="S317" s="101"/>
      <c r="T317" s="101"/>
      <c r="U317" s="101"/>
      <c r="V317" s="101"/>
      <c r="W317" s="101"/>
      <c r="X317" s="102"/>
    </row>
    <row r="318" spans="2:24" x14ac:dyDescent="0.3">
      <c r="B318" s="55" t="str">
        <f t="shared" si="20"/>
        <v>novembre</v>
      </c>
      <c r="C318" s="56">
        <f t="shared" si="22"/>
        <v>45</v>
      </c>
      <c r="D318" s="49">
        <f t="shared" si="24"/>
        <v>44137</v>
      </c>
      <c r="E318" s="5">
        <f t="shared" si="23"/>
        <v>44137</v>
      </c>
      <c r="F318" s="16"/>
      <c r="G318" s="17"/>
      <c r="H318" s="20">
        <f>IFERROR(IF(OR(COUNTIF(Feries,TPlanning[[#This Row],[Jour]])=1,WEEKDAY($E318,2)&gt;6),0,IF(ISTEXT(F318),0,(G318-F318))),"")</f>
        <v>0</v>
      </c>
      <c r="I318" s="17"/>
      <c r="J318" s="23">
        <f>IFERROR(IF(OR(COUNTIF(Feries,TPlanning[[#This Row],[Jour]])=1,WEEKDAY($E318,2)&gt;6),0,IF(ISTEXT(F318),0,(H318-TPlanning[[#This Row],[Pause]]))),"")</f>
        <v>0</v>
      </c>
      <c r="K318" s="46">
        <f t="shared" si="21"/>
        <v>0</v>
      </c>
      <c r="L318" s="63">
        <f>IFERROR(IF(WEEKDAY(TPlanning[[#This Row],[Jour]],2)=7,IF(TPlanning[[#This Row],[Nb heures]]&gt;$J$5,TPlanning[[#This Row],[Nb heures]]-$J$5,0),0),"")</f>
        <v>0</v>
      </c>
      <c r="Q318" s="100" t="s">
        <v>76</v>
      </c>
      <c r="R318" s="101"/>
      <c r="S318" s="101"/>
      <c r="T318" s="101"/>
      <c r="U318" s="101"/>
      <c r="V318" s="101"/>
      <c r="W318" s="101"/>
      <c r="X318" s="102"/>
    </row>
    <row r="319" spans="2:24" x14ac:dyDescent="0.3">
      <c r="B319" s="55" t="str">
        <f t="shared" si="20"/>
        <v>novembre</v>
      </c>
      <c r="C319" s="56">
        <f t="shared" si="22"/>
        <v>45</v>
      </c>
      <c r="D319" s="49">
        <f t="shared" si="24"/>
        <v>44138</v>
      </c>
      <c r="E319" s="5">
        <f t="shared" si="23"/>
        <v>44138</v>
      </c>
      <c r="F319" s="16"/>
      <c r="G319" s="17"/>
      <c r="H319" s="20">
        <f>IFERROR(IF(OR(COUNTIF(Feries,TPlanning[[#This Row],[Jour]])=1,WEEKDAY($E319,2)&gt;6),0,IF(ISTEXT(F319),0,(G319-F319))),"")</f>
        <v>0</v>
      </c>
      <c r="I319" s="17"/>
      <c r="J319" s="23">
        <f>IFERROR(IF(OR(COUNTIF(Feries,TPlanning[[#This Row],[Jour]])=1,WEEKDAY($E319,2)&gt;6),0,IF(ISTEXT(F319),0,(H319-TPlanning[[#This Row],[Pause]]))),"")</f>
        <v>0</v>
      </c>
      <c r="K319" s="46">
        <f t="shared" si="21"/>
        <v>0</v>
      </c>
      <c r="L319" s="63">
        <f>IFERROR(IF(WEEKDAY(TPlanning[[#This Row],[Jour]],2)=7,IF(TPlanning[[#This Row],[Nb heures]]&gt;$J$5,TPlanning[[#This Row],[Nb heures]]-$J$5,0),0),"")</f>
        <v>0</v>
      </c>
      <c r="Q319" s="100" t="s">
        <v>77</v>
      </c>
      <c r="R319" s="101"/>
      <c r="S319" s="101"/>
      <c r="T319" s="101"/>
      <c r="U319" s="101"/>
      <c r="V319" s="101"/>
      <c r="W319" s="101"/>
      <c r="X319" s="102"/>
    </row>
    <row r="320" spans="2:24" x14ac:dyDescent="0.3">
      <c r="B320" s="55" t="str">
        <f t="shared" si="20"/>
        <v>novembre</v>
      </c>
      <c r="C320" s="56">
        <f t="shared" si="22"/>
        <v>45</v>
      </c>
      <c r="D320" s="49">
        <f t="shared" si="24"/>
        <v>44139</v>
      </c>
      <c r="E320" s="5">
        <f t="shared" si="23"/>
        <v>44139</v>
      </c>
      <c r="F320" s="16"/>
      <c r="G320" s="17"/>
      <c r="H320" s="20">
        <f>IFERROR(IF(OR(COUNTIF(Feries,TPlanning[[#This Row],[Jour]])=1,WEEKDAY($E320,2)&gt;6),0,IF(ISTEXT(F320),0,(G320-F320))),"")</f>
        <v>0</v>
      </c>
      <c r="I320" s="17"/>
      <c r="J320" s="23">
        <f>IFERROR(IF(OR(COUNTIF(Feries,TPlanning[[#This Row],[Jour]])=1,WEEKDAY($E320,2)&gt;6),0,IF(ISTEXT(F320),0,(H320-TPlanning[[#This Row],[Pause]]))),"")</f>
        <v>0</v>
      </c>
      <c r="K320" s="46">
        <f t="shared" si="21"/>
        <v>0</v>
      </c>
      <c r="L320" s="63">
        <f>IFERROR(IF(WEEKDAY(TPlanning[[#This Row],[Jour]],2)=7,IF(TPlanning[[#This Row],[Nb heures]]&gt;$J$5,TPlanning[[#This Row],[Nb heures]]-$J$5,0),0),"")</f>
        <v>0</v>
      </c>
      <c r="Q320" s="100" t="s">
        <v>79</v>
      </c>
      <c r="R320" s="101"/>
      <c r="S320" s="101"/>
      <c r="T320" s="101"/>
      <c r="U320" s="101"/>
      <c r="V320" s="101"/>
      <c r="W320" s="101"/>
      <c r="X320" s="102"/>
    </row>
    <row r="321" spans="2:24" x14ac:dyDescent="0.3">
      <c r="B321" s="55" t="str">
        <f t="shared" si="20"/>
        <v>novembre</v>
      </c>
      <c r="C321" s="56">
        <f t="shared" si="22"/>
        <v>45</v>
      </c>
      <c r="D321" s="49">
        <f t="shared" si="24"/>
        <v>44140</v>
      </c>
      <c r="E321" s="5">
        <f t="shared" si="23"/>
        <v>44140</v>
      </c>
      <c r="F321" s="16"/>
      <c r="G321" s="17"/>
      <c r="H321" s="20">
        <f>IFERROR(IF(OR(COUNTIF(Feries,TPlanning[[#This Row],[Jour]])=1,WEEKDAY($E321,2)&gt;6),0,IF(ISTEXT(F321),0,(G321-F321))),"")</f>
        <v>0</v>
      </c>
      <c r="I321" s="17"/>
      <c r="J321" s="23">
        <f>IFERROR(IF(OR(COUNTIF(Feries,TPlanning[[#This Row],[Jour]])=1,WEEKDAY($E321,2)&gt;6),0,IF(ISTEXT(F321),0,(H321-TPlanning[[#This Row],[Pause]]))),"")</f>
        <v>0</v>
      </c>
      <c r="K321" s="46">
        <f t="shared" si="21"/>
        <v>0</v>
      </c>
      <c r="L321" s="63">
        <f>IFERROR(IF(WEEKDAY(TPlanning[[#This Row],[Jour]],2)=7,IF(TPlanning[[#This Row],[Nb heures]]&gt;$J$5,TPlanning[[#This Row],[Nb heures]]-$J$5,0),0),"")</f>
        <v>0</v>
      </c>
      <c r="Q321" s="100" t="s">
        <v>78</v>
      </c>
      <c r="R321" s="101"/>
      <c r="S321" s="101"/>
      <c r="T321" s="101"/>
      <c r="U321" s="101"/>
      <c r="V321" s="101"/>
      <c r="W321" s="101"/>
      <c r="X321" s="102"/>
    </row>
    <row r="322" spans="2:24" x14ac:dyDescent="0.3">
      <c r="B322" s="55" t="str">
        <f t="shared" si="20"/>
        <v>novembre</v>
      </c>
      <c r="C322" s="56">
        <f t="shared" si="22"/>
        <v>45</v>
      </c>
      <c r="D322" s="49">
        <f t="shared" si="24"/>
        <v>44141</v>
      </c>
      <c r="E322" s="5">
        <f t="shared" si="23"/>
        <v>44141</v>
      </c>
      <c r="F322" s="16"/>
      <c r="G322" s="17"/>
      <c r="H322" s="20">
        <f>IFERROR(IF(OR(COUNTIF(Feries,TPlanning[[#This Row],[Jour]])=1,WEEKDAY($E322,2)&gt;6),0,IF(ISTEXT(F322),0,(G322-F322))),"")</f>
        <v>0</v>
      </c>
      <c r="I322" s="17"/>
      <c r="J322" s="23">
        <f>IFERROR(IF(OR(COUNTIF(Feries,TPlanning[[#This Row],[Jour]])=1,WEEKDAY($E322,2)&gt;6),0,IF(ISTEXT(F322),0,(H322-TPlanning[[#This Row],[Pause]]))),"")</f>
        <v>0</v>
      </c>
      <c r="K322" s="46">
        <f t="shared" si="21"/>
        <v>0</v>
      </c>
      <c r="L322" s="63">
        <f>IFERROR(IF(WEEKDAY(TPlanning[[#This Row],[Jour]],2)=7,IF(TPlanning[[#This Row],[Nb heures]]&gt;$J$5,TPlanning[[#This Row],[Nb heures]]-$J$5,0),0),"")</f>
        <v>0</v>
      </c>
      <c r="Q322" s="100"/>
      <c r="R322" s="101"/>
      <c r="S322" s="101"/>
      <c r="T322" s="101"/>
      <c r="U322" s="101"/>
      <c r="V322" s="101"/>
      <c r="W322" s="101"/>
      <c r="X322" s="102"/>
    </row>
    <row r="323" spans="2:24" x14ac:dyDescent="0.3">
      <c r="B323" s="55" t="str">
        <f t="shared" si="20"/>
        <v>novembre</v>
      </c>
      <c r="C323" s="56">
        <f t="shared" si="22"/>
        <v>45</v>
      </c>
      <c r="D323" s="49">
        <f t="shared" si="24"/>
        <v>44142</v>
      </c>
      <c r="E323" s="5">
        <f t="shared" si="23"/>
        <v>44142</v>
      </c>
      <c r="F323" s="16"/>
      <c r="G323" s="17"/>
      <c r="H323" s="20">
        <f>IFERROR(IF(OR(COUNTIF(Feries,TPlanning[[#This Row],[Jour]])=1,WEEKDAY($E323,2)&gt;6),0,IF(ISTEXT(F323),0,(G323-F323))),"")</f>
        <v>0</v>
      </c>
      <c r="I323" s="17"/>
      <c r="J323" s="23">
        <f>IFERROR(IF(OR(COUNTIF(Feries,TPlanning[[#This Row],[Jour]])=1,WEEKDAY($E323,2)&gt;6),0,IF(ISTEXT(F323),0,(H323-TPlanning[[#This Row],[Pause]]))),"")</f>
        <v>0</v>
      </c>
      <c r="K323" s="46">
        <f t="shared" si="21"/>
        <v>0</v>
      </c>
      <c r="L323" s="63">
        <f>IFERROR(IF(WEEKDAY(TPlanning[[#This Row],[Jour]],2)=7,IF(TPlanning[[#This Row],[Nb heures]]&gt;$J$5,TPlanning[[#This Row],[Nb heures]]-$J$5,0),0),"")</f>
        <v>0</v>
      </c>
      <c r="Q323" s="100" t="s">
        <v>83</v>
      </c>
      <c r="R323" s="101"/>
      <c r="S323" s="101"/>
      <c r="T323" s="101"/>
      <c r="U323" s="101"/>
      <c r="V323" s="101"/>
      <c r="W323" s="101"/>
      <c r="X323" s="102"/>
    </row>
    <row r="324" spans="2:24" x14ac:dyDescent="0.3">
      <c r="B324" s="55" t="str">
        <f t="shared" si="20"/>
        <v>novembre</v>
      </c>
      <c r="C324" s="56">
        <f t="shared" si="22"/>
        <v>45</v>
      </c>
      <c r="D324" s="49">
        <f t="shared" si="24"/>
        <v>44143</v>
      </c>
      <c r="E324" s="5">
        <f t="shared" si="23"/>
        <v>44143</v>
      </c>
      <c r="F324" s="16"/>
      <c r="G324" s="17"/>
      <c r="H324" s="20">
        <f>IFERROR(IF(OR(COUNTIF(Feries,TPlanning[[#This Row],[Jour]])=1,WEEKDAY($E324,2)&gt;6),0,IF(ISTEXT(F324),0,(G324-F324))),"")</f>
        <v>0</v>
      </c>
      <c r="I324" s="17"/>
      <c r="J324" s="23">
        <f>IFERROR(IF(OR(COUNTIF(Feries,TPlanning[[#This Row],[Jour]])=1,WEEKDAY($E324,2)&gt;6),0,IF(ISTEXT(F324),0,(H324-TPlanning[[#This Row],[Pause]]))),"")</f>
        <v>0</v>
      </c>
      <c r="K324" s="46">
        <f t="shared" ca="1" si="21"/>
        <v>0</v>
      </c>
      <c r="L324" s="63">
        <f ca="1">IFERROR(IF(WEEKDAY(TPlanning[[#This Row],[Jour]],2)=7,IF(TPlanning[[#This Row],[Nb heures]]&gt;$J$5,TPlanning[[#This Row],[Nb heures]]-$J$5,0),0),"")</f>
        <v>0</v>
      </c>
      <c r="Q324" s="100" t="s">
        <v>84</v>
      </c>
      <c r="R324" s="101"/>
      <c r="S324" s="101"/>
      <c r="T324" s="101"/>
      <c r="U324" s="101"/>
      <c r="V324" s="101"/>
      <c r="W324" s="101"/>
      <c r="X324" s="102"/>
    </row>
    <row r="325" spans="2:24" x14ac:dyDescent="0.3">
      <c r="B325" s="55" t="str">
        <f t="shared" si="20"/>
        <v>novembre</v>
      </c>
      <c r="C325" s="56">
        <f t="shared" si="22"/>
        <v>46</v>
      </c>
      <c r="D325" s="49">
        <f t="shared" si="24"/>
        <v>44144</v>
      </c>
      <c r="E325" s="5">
        <f t="shared" si="23"/>
        <v>44144</v>
      </c>
      <c r="F325" s="16"/>
      <c r="G325" s="17"/>
      <c r="H325" s="20">
        <f>IFERROR(IF(OR(COUNTIF(Feries,TPlanning[[#This Row],[Jour]])=1,WEEKDAY($E325,2)&gt;6),0,IF(ISTEXT(F325),0,(G325-F325))),"")</f>
        <v>0</v>
      </c>
      <c r="I325" s="17"/>
      <c r="J325" s="23">
        <f>IFERROR(IF(OR(COUNTIF(Feries,TPlanning[[#This Row],[Jour]])=1,WEEKDAY($E325,2)&gt;6),0,IF(ISTEXT(F325),0,(H325-TPlanning[[#This Row],[Pause]]))),"")</f>
        <v>0</v>
      </c>
      <c r="K325" s="46">
        <f t="shared" si="21"/>
        <v>0</v>
      </c>
      <c r="L325" s="63">
        <f>IFERROR(IF(WEEKDAY(TPlanning[[#This Row],[Jour]],2)=7,IF(TPlanning[[#This Row],[Nb heures]]&gt;$J$5,TPlanning[[#This Row],[Nb heures]]-$J$5,0),0),"")</f>
        <v>0</v>
      </c>
      <c r="Q325" s="103"/>
      <c r="R325" s="104"/>
      <c r="S325" s="104"/>
      <c r="T325" s="104"/>
      <c r="U325" s="104"/>
      <c r="V325" s="104"/>
      <c r="W325" s="104"/>
      <c r="X325" s="105"/>
    </row>
    <row r="326" spans="2:24" x14ac:dyDescent="0.3">
      <c r="B326" s="55" t="str">
        <f t="shared" si="20"/>
        <v>novembre</v>
      </c>
      <c r="C326" s="56">
        <f t="shared" si="22"/>
        <v>46</v>
      </c>
      <c r="D326" s="49">
        <f t="shared" si="24"/>
        <v>44145</v>
      </c>
      <c r="E326" s="5">
        <f t="shared" si="23"/>
        <v>44145</v>
      </c>
      <c r="F326" s="16"/>
      <c r="G326" s="17"/>
      <c r="H326" s="20">
        <f>IFERROR(IF(OR(COUNTIF(Feries,TPlanning[[#This Row],[Jour]])=1,WEEKDAY($E326,2)&gt;6),0,IF(ISTEXT(F326),0,(G326-F326))),"")</f>
        <v>0</v>
      </c>
      <c r="I326" s="17"/>
      <c r="J326" s="23">
        <f>IFERROR(IF(OR(COUNTIF(Feries,TPlanning[[#This Row],[Jour]])=1,WEEKDAY($E326,2)&gt;6),0,IF(ISTEXT(F326),0,(H326-TPlanning[[#This Row],[Pause]]))),"")</f>
        <v>0</v>
      </c>
      <c r="K326" s="46">
        <f t="shared" si="21"/>
        <v>0</v>
      </c>
      <c r="L326" s="63">
        <f>IFERROR(IF(WEEKDAY(TPlanning[[#This Row],[Jour]],2)=7,IF(TPlanning[[#This Row],[Nb heures]]&gt;$J$5,TPlanning[[#This Row],[Nb heures]]-$J$5,0),0),"")</f>
        <v>0</v>
      </c>
    </row>
    <row r="327" spans="2:24" x14ac:dyDescent="0.3">
      <c r="B327" s="55" t="str">
        <f t="shared" si="20"/>
        <v>novembre</v>
      </c>
      <c r="C327" s="56">
        <f t="shared" si="22"/>
        <v>46</v>
      </c>
      <c r="D327" s="49">
        <f t="shared" si="24"/>
        <v>44146</v>
      </c>
      <c r="E327" s="5">
        <f t="shared" si="23"/>
        <v>44146</v>
      </c>
      <c r="F327" s="16"/>
      <c r="G327" s="17"/>
      <c r="H327" s="20">
        <f>IFERROR(IF(OR(COUNTIF(Feries,TPlanning[[#This Row],[Jour]])=1,WEEKDAY($E327,2)&gt;6),0,IF(ISTEXT(F327),0,(G327-F327))),"")</f>
        <v>0</v>
      </c>
      <c r="I327" s="17"/>
      <c r="J327" s="23">
        <f>IFERROR(IF(OR(COUNTIF(Feries,TPlanning[[#This Row],[Jour]])=1,WEEKDAY($E327,2)&gt;6),0,IF(ISTEXT(F327),0,(H327-TPlanning[[#This Row],[Pause]]))),"")</f>
        <v>0</v>
      </c>
      <c r="K327" s="46">
        <f t="shared" si="21"/>
        <v>0</v>
      </c>
      <c r="L327" s="63">
        <f>IFERROR(IF(WEEKDAY(TPlanning[[#This Row],[Jour]],2)=7,IF(TPlanning[[#This Row],[Nb heures]]&gt;$J$5,TPlanning[[#This Row],[Nb heures]]-$J$5,0),0),"")</f>
        <v>0</v>
      </c>
    </row>
    <row r="328" spans="2:24" x14ac:dyDescent="0.3">
      <c r="B328" s="55" t="str">
        <f t="shared" si="20"/>
        <v>novembre</v>
      </c>
      <c r="C328" s="56">
        <f t="shared" si="22"/>
        <v>46</v>
      </c>
      <c r="D328" s="49">
        <f t="shared" si="24"/>
        <v>44147</v>
      </c>
      <c r="E328" s="5">
        <f t="shared" si="23"/>
        <v>44147</v>
      </c>
      <c r="F328" s="16"/>
      <c r="G328" s="17"/>
      <c r="H328" s="20">
        <f>IFERROR(IF(OR(COUNTIF(Feries,TPlanning[[#This Row],[Jour]])=1,WEEKDAY($E328,2)&gt;6),0,IF(ISTEXT(F328),0,(G328-F328))),"")</f>
        <v>0</v>
      </c>
      <c r="I328" s="17"/>
      <c r="J328" s="23">
        <f>IFERROR(IF(OR(COUNTIF(Feries,TPlanning[[#This Row],[Jour]])=1,WEEKDAY($E328,2)&gt;6),0,IF(ISTEXT(F328),0,(H328-TPlanning[[#This Row],[Pause]]))),"")</f>
        <v>0</v>
      </c>
      <c r="K328" s="46">
        <f t="shared" si="21"/>
        <v>0</v>
      </c>
      <c r="L328" s="63">
        <f>IFERROR(IF(WEEKDAY(TPlanning[[#This Row],[Jour]],2)=7,IF(TPlanning[[#This Row],[Nb heures]]&gt;$J$5,TPlanning[[#This Row],[Nb heures]]-$J$5,0),0),"")</f>
        <v>0</v>
      </c>
    </row>
    <row r="329" spans="2:24" x14ac:dyDescent="0.3">
      <c r="B329" s="55" t="str">
        <f t="shared" si="20"/>
        <v>novembre</v>
      </c>
      <c r="C329" s="56">
        <f t="shared" si="22"/>
        <v>46</v>
      </c>
      <c r="D329" s="49">
        <f t="shared" si="24"/>
        <v>44148</v>
      </c>
      <c r="E329" s="5">
        <f t="shared" si="23"/>
        <v>44148</v>
      </c>
      <c r="F329" s="16"/>
      <c r="G329" s="17"/>
      <c r="H329" s="20">
        <f>IFERROR(IF(OR(COUNTIF(Feries,TPlanning[[#This Row],[Jour]])=1,WEEKDAY($E329,2)&gt;6),0,IF(ISTEXT(F329),0,(G329-F329))),"")</f>
        <v>0</v>
      </c>
      <c r="I329" s="17"/>
      <c r="J329" s="23">
        <f>IFERROR(IF(OR(COUNTIF(Feries,TPlanning[[#This Row],[Jour]])=1,WEEKDAY($E329,2)&gt;6),0,IF(ISTEXT(F329),0,(H329-TPlanning[[#This Row],[Pause]]))),"")</f>
        <v>0</v>
      </c>
      <c r="K329" s="46">
        <f t="shared" si="21"/>
        <v>0</v>
      </c>
      <c r="L329" s="63">
        <f>IFERROR(IF(WEEKDAY(TPlanning[[#This Row],[Jour]],2)=7,IF(TPlanning[[#This Row],[Nb heures]]&gt;$J$5,TPlanning[[#This Row],[Nb heures]]-$J$5,0),0),"")</f>
        <v>0</v>
      </c>
    </row>
    <row r="330" spans="2:24" x14ac:dyDescent="0.3">
      <c r="B330" s="55" t="str">
        <f t="shared" si="20"/>
        <v>novembre</v>
      </c>
      <c r="C330" s="56">
        <f t="shared" si="22"/>
        <v>46</v>
      </c>
      <c r="D330" s="49">
        <f t="shared" si="24"/>
        <v>44149</v>
      </c>
      <c r="E330" s="5">
        <f t="shared" si="23"/>
        <v>44149</v>
      </c>
      <c r="F330" s="16"/>
      <c r="G330" s="17"/>
      <c r="H330" s="20">
        <f>IFERROR(IF(OR(COUNTIF(Feries,TPlanning[[#This Row],[Jour]])=1,WEEKDAY($E330,2)&gt;6),0,IF(ISTEXT(F330),0,(G330-F330))),"")</f>
        <v>0</v>
      </c>
      <c r="I330" s="17"/>
      <c r="J330" s="23">
        <f>IFERROR(IF(OR(COUNTIF(Feries,TPlanning[[#This Row],[Jour]])=1,WEEKDAY($E330,2)&gt;6),0,IF(ISTEXT(F330),0,(H330-TPlanning[[#This Row],[Pause]]))),"")</f>
        <v>0</v>
      </c>
      <c r="K330" s="46">
        <f t="shared" si="21"/>
        <v>0</v>
      </c>
      <c r="L330" s="63">
        <f>IFERROR(IF(WEEKDAY(TPlanning[[#This Row],[Jour]],2)=7,IF(TPlanning[[#This Row],[Nb heures]]&gt;$J$5,TPlanning[[#This Row],[Nb heures]]-$J$5,0),0),"")</f>
        <v>0</v>
      </c>
    </row>
    <row r="331" spans="2:24" x14ac:dyDescent="0.3">
      <c r="B331" s="55" t="str">
        <f t="shared" si="20"/>
        <v>novembre</v>
      </c>
      <c r="C331" s="56">
        <f t="shared" si="22"/>
        <v>46</v>
      </c>
      <c r="D331" s="49">
        <f t="shared" si="24"/>
        <v>44150</v>
      </c>
      <c r="E331" s="5">
        <f t="shared" si="23"/>
        <v>44150</v>
      </c>
      <c r="F331" s="16"/>
      <c r="G331" s="17"/>
      <c r="H331" s="20">
        <f>IFERROR(IF(OR(COUNTIF(Feries,TPlanning[[#This Row],[Jour]])=1,WEEKDAY($E331,2)&gt;6),0,IF(ISTEXT(F331),0,(G331-F331))),"")</f>
        <v>0</v>
      </c>
      <c r="I331" s="17"/>
      <c r="J331" s="23">
        <f>IFERROR(IF(OR(COUNTIF(Feries,TPlanning[[#This Row],[Jour]])=1,WEEKDAY($E331,2)&gt;6),0,IF(ISTEXT(F331),0,(H331-TPlanning[[#This Row],[Pause]]))),"")</f>
        <v>0</v>
      </c>
      <c r="K331" s="46">
        <f t="shared" ca="1" si="21"/>
        <v>0</v>
      </c>
      <c r="L331" s="63">
        <f ca="1">IFERROR(IF(WEEKDAY(TPlanning[[#This Row],[Jour]],2)=7,IF(TPlanning[[#This Row],[Nb heures]]&gt;$J$5,TPlanning[[#This Row],[Nb heures]]-$J$5,0),0),"")</f>
        <v>0</v>
      </c>
    </row>
    <row r="332" spans="2:24" x14ac:dyDescent="0.3">
      <c r="B332" s="55" t="str">
        <f t="shared" ref="B332:B377" si="25">IFERROR(CHOOSE(MONTH(D332),"janvier","février","mars","avril","mai","juin","juillet","août","septembre","octobre","novembre","décembre"),"")</f>
        <v>novembre</v>
      </c>
      <c r="C332" s="56">
        <f t="shared" si="22"/>
        <v>47</v>
      </c>
      <c r="D332" s="49">
        <f t="shared" si="24"/>
        <v>44151</v>
      </c>
      <c r="E332" s="5">
        <f t="shared" si="23"/>
        <v>44151</v>
      </c>
      <c r="F332" s="16"/>
      <c r="G332" s="17"/>
      <c r="H332" s="20">
        <f>IFERROR(IF(OR(COUNTIF(Feries,TPlanning[[#This Row],[Jour]])=1,WEEKDAY($E332,2)&gt;6),0,IF(ISTEXT(F332),0,(G332-F332))),"")</f>
        <v>0</v>
      </c>
      <c r="I332" s="17"/>
      <c r="J332" s="23">
        <f>IFERROR(IF(OR(COUNTIF(Feries,TPlanning[[#This Row],[Jour]])=1,WEEKDAY($E332,2)&gt;6),0,IF(ISTEXT(F332),0,(H332-TPlanning[[#This Row],[Pause]]))),"")</f>
        <v>0</v>
      </c>
      <c r="K332" s="46">
        <f t="shared" ref="K332:K377" si="26">IFERROR(IF(WEEKDAY(D332,2)=7,SUMPRODUCT((_xlfn.ISOWEEKNUM(NbJour)=_xlfn.ISOWEEKNUM(D332))*(Reel)),0),"")</f>
        <v>0</v>
      </c>
      <c r="L332" s="63">
        <f>IFERROR(IF(WEEKDAY(TPlanning[[#This Row],[Jour]],2)=7,IF(TPlanning[[#This Row],[Nb heures]]&gt;$J$5,TPlanning[[#This Row],[Nb heures]]-$J$5,0),0),"")</f>
        <v>0</v>
      </c>
    </row>
    <row r="333" spans="2:24" x14ac:dyDescent="0.3">
      <c r="B333" s="55" t="str">
        <f t="shared" si="25"/>
        <v>novembre</v>
      </c>
      <c r="C333" s="56">
        <f t="shared" ref="C333:C377" si="27">IFERROR(_xlfn.ISOWEEKNUM(D333),"")</f>
        <v>47</v>
      </c>
      <c r="D333" s="49">
        <f t="shared" si="24"/>
        <v>44152</v>
      </c>
      <c r="E333" s="5">
        <f t="shared" ref="E333:E377" si="28">D333</f>
        <v>44152</v>
      </c>
      <c r="F333" s="16"/>
      <c r="G333" s="17"/>
      <c r="H333" s="20">
        <f>IFERROR(IF(OR(COUNTIF(Feries,TPlanning[[#This Row],[Jour]])=1,WEEKDAY($E333,2)&gt;6),0,IF(ISTEXT(F333),0,(G333-F333))),"")</f>
        <v>0</v>
      </c>
      <c r="I333" s="17"/>
      <c r="J333" s="23">
        <f>IFERROR(IF(OR(COUNTIF(Feries,TPlanning[[#This Row],[Jour]])=1,WEEKDAY($E333,2)&gt;6),0,IF(ISTEXT(F333),0,(H333-TPlanning[[#This Row],[Pause]]))),"")</f>
        <v>0</v>
      </c>
      <c r="K333" s="46">
        <f t="shared" si="26"/>
        <v>0</v>
      </c>
      <c r="L333" s="63">
        <f>IFERROR(IF(WEEKDAY(TPlanning[[#This Row],[Jour]],2)=7,IF(TPlanning[[#This Row],[Nb heures]]&gt;$J$5,TPlanning[[#This Row],[Nb heures]]-$J$5,0),0),"")</f>
        <v>0</v>
      </c>
    </row>
    <row r="334" spans="2:24" x14ac:dyDescent="0.3">
      <c r="B334" s="55" t="str">
        <f t="shared" si="25"/>
        <v>novembre</v>
      </c>
      <c r="C334" s="56">
        <f t="shared" si="27"/>
        <v>47</v>
      </c>
      <c r="D334" s="49">
        <f t="shared" ref="D334:D376" si="29">D333+1</f>
        <v>44153</v>
      </c>
      <c r="E334" s="5">
        <f t="shared" si="28"/>
        <v>44153</v>
      </c>
      <c r="F334" s="16"/>
      <c r="G334" s="17"/>
      <c r="H334" s="20">
        <f>IFERROR(IF(OR(COUNTIF(Feries,TPlanning[[#This Row],[Jour]])=1,WEEKDAY($E334,2)&gt;6),0,IF(ISTEXT(F334),0,(G334-F334))),"")</f>
        <v>0</v>
      </c>
      <c r="I334" s="17"/>
      <c r="J334" s="23">
        <f>IFERROR(IF(OR(COUNTIF(Feries,TPlanning[[#This Row],[Jour]])=1,WEEKDAY($E334,2)&gt;6),0,IF(ISTEXT(F334),0,(H334-TPlanning[[#This Row],[Pause]]))),"")</f>
        <v>0</v>
      </c>
      <c r="K334" s="46">
        <f t="shared" si="26"/>
        <v>0</v>
      </c>
      <c r="L334" s="63">
        <f>IFERROR(IF(WEEKDAY(TPlanning[[#This Row],[Jour]],2)=7,IF(TPlanning[[#This Row],[Nb heures]]&gt;$J$5,TPlanning[[#This Row],[Nb heures]]-$J$5,0),0),"")</f>
        <v>0</v>
      </c>
    </row>
    <row r="335" spans="2:24" x14ac:dyDescent="0.3">
      <c r="B335" s="55" t="str">
        <f t="shared" si="25"/>
        <v>novembre</v>
      </c>
      <c r="C335" s="56">
        <f t="shared" si="27"/>
        <v>47</v>
      </c>
      <c r="D335" s="49">
        <f t="shared" si="29"/>
        <v>44154</v>
      </c>
      <c r="E335" s="5">
        <f t="shared" si="28"/>
        <v>44154</v>
      </c>
      <c r="F335" s="16"/>
      <c r="G335" s="17"/>
      <c r="H335" s="20">
        <f>IFERROR(IF(OR(COUNTIF(Feries,TPlanning[[#This Row],[Jour]])=1,WEEKDAY($E335,2)&gt;6),0,IF(ISTEXT(F335),0,(G335-F335))),"")</f>
        <v>0</v>
      </c>
      <c r="I335" s="17"/>
      <c r="J335" s="23">
        <f>IFERROR(IF(OR(COUNTIF(Feries,TPlanning[[#This Row],[Jour]])=1,WEEKDAY($E335,2)&gt;6),0,IF(ISTEXT(F335),0,(H335-TPlanning[[#This Row],[Pause]]))),"")</f>
        <v>0</v>
      </c>
      <c r="K335" s="46">
        <f t="shared" si="26"/>
        <v>0</v>
      </c>
      <c r="L335" s="63">
        <f>IFERROR(IF(WEEKDAY(TPlanning[[#This Row],[Jour]],2)=7,IF(TPlanning[[#This Row],[Nb heures]]&gt;$J$5,TPlanning[[#This Row],[Nb heures]]-$J$5,0),0),"")</f>
        <v>0</v>
      </c>
    </row>
    <row r="336" spans="2:24" x14ac:dyDescent="0.3">
      <c r="B336" s="55" t="str">
        <f t="shared" si="25"/>
        <v>novembre</v>
      </c>
      <c r="C336" s="56">
        <f t="shared" si="27"/>
        <v>47</v>
      </c>
      <c r="D336" s="49">
        <f t="shared" si="29"/>
        <v>44155</v>
      </c>
      <c r="E336" s="5">
        <f t="shared" si="28"/>
        <v>44155</v>
      </c>
      <c r="F336" s="16"/>
      <c r="G336" s="17"/>
      <c r="H336" s="20">
        <f>IFERROR(IF(OR(COUNTIF(Feries,TPlanning[[#This Row],[Jour]])=1,WEEKDAY($E336,2)&gt;6),0,IF(ISTEXT(F336),0,(G336-F336))),"")</f>
        <v>0</v>
      </c>
      <c r="I336" s="17"/>
      <c r="J336" s="23">
        <f>IFERROR(IF(OR(COUNTIF(Feries,TPlanning[[#This Row],[Jour]])=1,WEEKDAY($E336,2)&gt;6),0,IF(ISTEXT(F336),0,(H336-TPlanning[[#This Row],[Pause]]))),"")</f>
        <v>0</v>
      </c>
      <c r="K336" s="46">
        <f t="shared" si="26"/>
        <v>0</v>
      </c>
      <c r="L336" s="63">
        <f>IFERROR(IF(WEEKDAY(TPlanning[[#This Row],[Jour]],2)=7,IF(TPlanning[[#This Row],[Nb heures]]&gt;$J$5,TPlanning[[#This Row],[Nb heures]]-$J$5,0),0),"")</f>
        <v>0</v>
      </c>
    </row>
    <row r="337" spans="2:12" x14ac:dyDescent="0.3">
      <c r="B337" s="55" t="str">
        <f t="shared" si="25"/>
        <v>novembre</v>
      </c>
      <c r="C337" s="56">
        <f t="shared" si="27"/>
        <v>47</v>
      </c>
      <c r="D337" s="49">
        <f t="shared" si="29"/>
        <v>44156</v>
      </c>
      <c r="E337" s="5">
        <f t="shared" si="28"/>
        <v>44156</v>
      </c>
      <c r="F337" s="16"/>
      <c r="G337" s="17"/>
      <c r="H337" s="20">
        <f>IFERROR(IF(OR(COUNTIF(Feries,TPlanning[[#This Row],[Jour]])=1,WEEKDAY($E337,2)&gt;6),0,IF(ISTEXT(F337),0,(G337-F337))),"")</f>
        <v>0</v>
      </c>
      <c r="I337" s="17"/>
      <c r="J337" s="23">
        <f>IFERROR(IF(OR(COUNTIF(Feries,TPlanning[[#This Row],[Jour]])=1,WEEKDAY($E337,2)&gt;6),0,IF(ISTEXT(F337),0,(H337-TPlanning[[#This Row],[Pause]]))),"")</f>
        <v>0</v>
      </c>
      <c r="K337" s="46">
        <f t="shared" si="26"/>
        <v>0</v>
      </c>
      <c r="L337" s="63">
        <f>IFERROR(IF(WEEKDAY(TPlanning[[#This Row],[Jour]],2)=7,IF(TPlanning[[#This Row],[Nb heures]]&gt;$J$5,TPlanning[[#This Row],[Nb heures]]-$J$5,0),0),"")</f>
        <v>0</v>
      </c>
    </row>
    <row r="338" spans="2:12" x14ac:dyDescent="0.3">
      <c r="B338" s="55" t="str">
        <f t="shared" si="25"/>
        <v>novembre</v>
      </c>
      <c r="C338" s="56">
        <f t="shared" si="27"/>
        <v>47</v>
      </c>
      <c r="D338" s="49">
        <f t="shared" si="29"/>
        <v>44157</v>
      </c>
      <c r="E338" s="5">
        <f t="shared" si="28"/>
        <v>44157</v>
      </c>
      <c r="F338" s="16"/>
      <c r="G338" s="17"/>
      <c r="H338" s="20">
        <f>IFERROR(IF(OR(COUNTIF(Feries,TPlanning[[#This Row],[Jour]])=1,WEEKDAY($E338,2)&gt;6),0,IF(ISTEXT(F338),0,(G338-F338))),"")</f>
        <v>0</v>
      </c>
      <c r="I338" s="17"/>
      <c r="J338" s="23">
        <f>IFERROR(IF(OR(COUNTIF(Feries,TPlanning[[#This Row],[Jour]])=1,WEEKDAY($E338,2)&gt;6),0,IF(ISTEXT(F338),0,(H338-TPlanning[[#This Row],[Pause]]))),"")</f>
        <v>0</v>
      </c>
      <c r="K338" s="46">
        <f t="shared" ca="1" si="26"/>
        <v>0</v>
      </c>
      <c r="L338" s="63">
        <f ca="1">IFERROR(IF(WEEKDAY(TPlanning[[#This Row],[Jour]],2)=7,IF(TPlanning[[#This Row],[Nb heures]]&gt;$J$5,TPlanning[[#This Row],[Nb heures]]-$J$5,0),0),"")</f>
        <v>0</v>
      </c>
    </row>
    <row r="339" spans="2:12" x14ac:dyDescent="0.3">
      <c r="B339" s="55" t="str">
        <f t="shared" si="25"/>
        <v>novembre</v>
      </c>
      <c r="C339" s="56">
        <f t="shared" si="27"/>
        <v>48</v>
      </c>
      <c r="D339" s="49">
        <f t="shared" si="29"/>
        <v>44158</v>
      </c>
      <c r="E339" s="5">
        <f t="shared" si="28"/>
        <v>44158</v>
      </c>
      <c r="F339" s="16"/>
      <c r="G339" s="17"/>
      <c r="H339" s="20">
        <f>IFERROR(IF(OR(COUNTIF(Feries,TPlanning[[#This Row],[Jour]])=1,WEEKDAY($E339,2)&gt;6),0,IF(ISTEXT(F339),0,(G339-F339))),"")</f>
        <v>0</v>
      </c>
      <c r="I339" s="17"/>
      <c r="J339" s="23">
        <f>IFERROR(IF(OR(COUNTIF(Feries,TPlanning[[#This Row],[Jour]])=1,WEEKDAY($E339,2)&gt;6),0,IF(ISTEXT(F339),0,(H339-TPlanning[[#This Row],[Pause]]))),"")</f>
        <v>0</v>
      </c>
      <c r="K339" s="46">
        <f t="shared" si="26"/>
        <v>0</v>
      </c>
      <c r="L339" s="63">
        <f>IFERROR(IF(WEEKDAY(TPlanning[[#This Row],[Jour]],2)=7,IF(TPlanning[[#This Row],[Nb heures]]&gt;$J$5,TPlanning[[#This Row],[Nb heures]]-$J$5,0),0),"")</f>
        <v>0</v>
      </c>
    </row>
    <row r="340" spans="2:12" x14ac:dyDescent="0.3">
      <c r="B340" s="55" t="str">
        <f t="shared" si="25"/>
        <v>novembre</v>
      </c>
      <c r="C340" s="56">
        <f t="shared" si="27"/>
        <v>48</v>
      </c>
      <c r="D340" s="49">
        <f t="shared" si="29"/>
        <v>44159</v>
      </c>
      <c r="E340" s="5">
        <f t="shared" si="28"/>
        <v>44159</v>
      </c>
      <c r="F340" s="16"/>
      <c r="G340" s="17"/>
      <c r="H340" s="20">
        <f>IFERROR(IF(OR(COUNTIF(Feries,TPlanning[[#This Row],[Jour]])=1,WEEKDAY($E340,2)&gt;6),0,IF(ISTEXT(F340),0,(G340-F340))),"")</f>
        <v>0</v>
      </c>
      <c r="I340" s="17"/>
      <c r="J340" s="23">
        <f>IFERROR(IF(OR(COUNTIF(Feries,TPlanning[[#This Row],[Jour]])=1,WEEKDAY($E340,2)&gt;6),0,IF(ISTEXT(F340),0,(H340-TPlanning[[#This Row],[Pause]]))),"")</f>
        <v>0</v>
      </c>
      <c r="K340" s="46">
        <f t="shared" si="26"/>
        <v>0</v>
      </c>
      <c r="L340" s="63">
        <f>IFERROR(IF(WEEKDAY(TPlanning[[#This Row],[Jour]],2)=7,IF(TPlanning[[#This Row],[Nb heures]]&gt;$J$5,TPlanning[[#This Row],[Nb heures]]-$J$5,0),0),"")</f>
        <v>0</v>
      </c>
    </row>
    <row r="341" spans="2:12" x14ac:dyDescent="0.3">
      <c r="B341" s="55" t="str">
        <f t="shared" si="25"/>
        <v>novembre</v>
      </c>
      <c r="C341" s="56">
        <f t="shared" si="27"/>
        <v>48</v>
      </c>
      <c r="D341" s="49">
        <f t="shared" si="29"/>
        <v>44160</v>
      </c>
      <c r="E341" s="5">
        <f t="shared" si="28"/>
        <v>44160</v>
      </c>
      <c r="F341" s="16"/>
      <c r="G341" s="17"/>
      <c r="H341" s="20">
        <f>IFERROR(IF(OR(COUNTIF(Feries,TPlanning[[#This Row],[Jour]])=1,WEEKDAY($E341,2)&gt;6),0,IF(ISTEXT(F341),0,(G341-F341))),"")</f>
        <v>0</v>
      </c>
      <c r="I341" s="17"/>
      <c r="J341" s="23">
        <f>IFERROR(IF(OR(COUNTIF(Feries,TPlanning[[#This Row],[Jour]])=1,WEEKDAY($E341,2)&gt;6),0,IF(ISTEXT(F341),0,(H341-TPlanning[[#This Row],[Pause]]))),"")</f>
        <v>0</v>
      </c>
      <c r="K341" s="46">
        <f t="shared" si="26"/>
        <v>0</v>
      </c>
      <c r="L341" s="63">
        <f>IFERROR(IF(WEEKDAY(TPlanning[[#This Row],[Jour]],2)=7,IF(TPlanning[[#This Row],[Nb heures]]&gt;$J$5,TPlanning[[#This Row],[Nb heures]]-$J$5,0),0),"")</f>
        <v>0</v>
      </c>
    </row>
    <row r="342" spans="2:12" x14ac:dyDescent="0.3">
      <c r="B342" s="55" t="str">
        <f t="shared" si="25"/>
        <v>novembre</v>
      </c>
      <c r="C342" s="56">
        <f t="shared" si="27"/>
        <v>48</v>
      </c>
      <c r="D342" s="49">
        <f t="shared" si="29"/>
        <v>44161</v>
      </c>
      <c r="E342" s="5">
        <f t="shared" si="28"/>
        <v>44161</v>
      </c>
      <c r="F342" s="16"/>
      <c r="G342" s="17"/>
      <c r="H342" s="20">
        <f>IFERROR(IF(OR(COUNTIF(Feries,TPlanning[[#This Row],[Jour]])=1,WEEKDAY($E342,2)&gt;6),0,IF(ISTEXT(F342),0,(G342-F342))),"")</f>
        <v>0</v>
      </c>
      <c r="I342" s="17"/>
      <c r="J342" s="23">
        <f>IFERROR(IF(OR(COUNTIF(Feries,TPlanning[[#This Row],[Jour]])=1,WEEKDAY($E342,2)&gt;6),0,IF(ISTEXT(F342),0,(H342-TPlanning[[#This Row],[Pause]]))),"")</f>
        <v>0</v>
      </c>
      <c r="K342" s="46">
        <f t="shared" si="26"/>
        <v>0</v>
      </c>
      <c r="L342" s="63">
        <f>IFERROR(IF(WEEKDAY(TPlanning[[#This Row],[Jour]],2)=7,IF(TPlanning[[#This Row],[Nb heures]]&gt;$J$5,TPlanning[[#This Row],[Nb heures]]-$J$5,0),0),"")</f>
        <v>0</v>
      </c>
    </row>
    <row r="343" spans="2:12" x14ac:dyDescent="0.3">
      <c r="B343" s="55" t="str">
        <f t="shared" si="25"/>
        <v>novembre</v>
      </c>
      <c r="C343" s="56">
        <f t="shared" si="27"/>
        <v>48</v>
      </c>
      <c r="D343" s="49">
        <f t="shared" si="29"/>
        <v>44162</v>
      </c>
      <c r="E343" s="5">
        <f t="shared" si="28"/>
        <v>44162</v>
      </c>
      <c r="F343" s="16"/>
      <c r="G343" s="17"/>
      <c r="H343" s="20">
        <f>IFERROR(IF(OR(COUNTIF(Feries,TPlanning[[#This Row],[Jour]])=1,WEEKDAY($E343,2)&gt;6),0,IF(ISTEXT(F343),0,(G343-F343))),"")</f>
        <v>0</v>
      </c>
      <c r="I343" s="17"/>
      <c r="J343" s="23">
        <f>IFERROR(IF(OR(COUNTIF(Feries,TPlanning[[#This Row],[Jour]])=1,WEEKDAY($E343,2)&gt;6),0,IF(ISTEXT(F343),0,(H343-TPlanning[[#This Row],[Pause]]))),"")</f>
        <v>0</v>
      </c>
      <c r="K343" s="46">
        <f t="shared" si="26"/>
        <v>0</v>
      </c>
      <c r="L343" s="63">
        <f>IFERROR(IF(WEEKDAY(TPlanning[[#This Row],[Jour]],2)=7,IF(TPlanning[[#This Row],[Nb heures]]&gt;$J$5,TPlanning[[#This Row],[Nb heures]]-$J$5,0),0),"")</f>
        <v>0</v>
      </c>
    </row>
    <row r="344" spans="2:12" x14ac:dyDescent="0.3">
      <c r="B344" s="55" t="str">
        <f t="shared" si="25"/>
        <v>novembre</v>
      </c>
      <c r="C344" s="56">
        <f t="shared" si="27"/>
        <v>48</v>
      </c>
      <c r="D344" s="49">
        <f t="shared" si="29"/>
        <v>44163</v>
      </c>
      <c r="E344" s="5">
        <f t="shared" si="28"/>
        <v>44163</v>
      </c>
      <c r="F344" s="16"/>
      <c r="G344" s="17"/>
      <c r="H344" s="20">
        <f>IFERROR(IF(OR(COUNTIF(Feries,TPlanning[[#This Row],[Jour]])=1,WEEKDAY($E344,2)&gt;6),0,IF(ISTEXT(F344),0,(G344-F344))),"")</f>
        <v>0</v>
      </c>
      <c r="I344" s="17"/>
      <c r="J344" s="23">
        <f>IFERROR(IF(OR(COUNTIF(Feries,TPlanning[[#This Row],[Jour]])=1,WEEKDAY($E344,2)&gt;6),0,IF(ISTEXT(F344),0,(H344-TPlanning[[#This Row],[Pause]]))),"")</f>
        <v>0</v>
      </c>
      <c r="K344" s="46">
        <f t="shared" si="26"/>
        <v>0</v>
      </c>
      <c r="L344" s="63">
        <f>IFERROR(IF(WEEKDAY(TPlanning[[#This Row],[Jour]],2)=7,IF(TPlanning[[#This Row],[Nb heures]]&gt;$J$5,TPlanning[[#This Row],[Nb heures]]-$J$5,0),0),"")</f>
        <v>0</v>
      </c>
    </row>
    <row r="345" spans="2:12" x14ac:dyDescent="0.3">
      <c r="B345" s="55" t="str">
        <f t="shared" si="25"/>
        <v>novembre</v>
      </c>
      <c r="C345" s="56">
        <f t="shared" si="27"/>
        <v>48</v>
      </c>
      <c r="D345" s="49">
        <f t="shared" si="29"/>
        <v>44164</v>
      </c>
      <c r="E345" s="5">
        <f t="shared" si="28"/>
        <v>44164</v>
      </c>
      <c r="F345" s="16"/>
      <c r="G345" s="17"/>
      <c r="H345" s="20">
        <f>IFERROR(IF(OR(COUNTIF(Feries,TPlanning[[#This Row],[Jour]])=1,WEEKDAY($E345,2)&gt;6),0,IF(ISTEXT(F345),0,(G345-F345))),"")</f>
        <v>0</v>
      </c>
      <c r="I345" s="17"/>
      <c r="J345" s="23">
        <f>IFERROR(IF(OR(COUNTIF(Feries,TPlanning[[#This Row],[Jour]])=1,WEEKDAY($E345,2)&gt;6),0,IF(ISTEXT(F345),0,(H345-TPlanning[[#This Row],[Pause]]))),"")</f>
        <v>0</v>
      </c>
      <c r="K345" s="46">
        <f t="shared" ca="1" si="26"/>
        <v>0</v>
      </c>
      <c r="L345" s="63">
        <f ca="1">IFERROR(IF(WEEKDAY(TPlanning[[#This Row],[Jour]],2)=7,IF(TPlanning[[#This Row],[Nb heures]]&gt;$J$5,TPlanning[[#This Row],[Nb heures]]-$J$5,0),0),"")</f>
        <v>0</v>
      </c>
    </row>
    <row r="346" spans="2:12" x14ac:dyDescent="0.3">
      <c r="B346" s="55" t="str">
        <f t="shared" si="25"/>
        <v>novembre</v>
      </c>
      <c r="C346" s="56">
        <f t="shared" si="27"/>
        <v>49</v>
      </c>
      <c r="D346" s="49">
        <f t="shared" si="29"/>
        <v>44165</v>
      </c>
      <c r="E346" s="5">
        <f t="shared" si="28"/>
        <v>44165</v>
      </c>
      <c r="F346" s="16"/>
      <c r="G346" s="17"/>
      <c r="H346" s="20">
        <f>IFERROR(IF(OR(COUNTIF(Feries,TPlanning[[#This Row],[Jour]])=1,WEEKDAY($E346,2)&gt;6),0,IF(ISTEXT(F346),0,(G346-F346))),"")</f>
        <v>0</v>
      </c>
      <c r="I346" s="17"/>
      <c r="J346" s="23">
        <f>IFERROR(IF(OR(COUNTIF(Feries,TPlanning[[#This Row],[Jour]])=1,WEEKDAY($E346,2)&gt;6),0,IF(ISTEXT(F346),0,(H346-TPlanning[[#This Row],[Pause]]))),"")</f>
        <v>0</v>
      </c>
      <c r="K346" s="46">
        <f t="shared" si="26"/>
        <v>0</v>
      </c>
      <c r="L346" s="63">
        <f>IFERROR(IF(WEEKDAY(TPlanning[[#This Row],[Jour]],2)=7,IF(TPlanning[[#This Row],[Nb heures]]&gt;$J$5,TPlanning[[#This Row],[Nb heures]]-$J$5,0),0),"")</f>
        <v>0</v>
      </c>
    </row>
    <row r="347" spans="2:12" hidden="1" x14ac:dyDescent="0.3">
      <c r="B347" s="55" t="str">
        <f t="shared" si="25"/>
        <v>décembre</v>
      </c>
      <c r="C347" s="56">
        <f t="shared" si="27"/>
        <v>49</v>
      </c>
      <c r="D347" s="49">
        <f t="shared" si="29"/>
        <v>44166</v>
      </c>
      <c r="E347" s="5">
        <f t="shared" si="28"/>
        <v>44166</v>
      </c>
      <c r="F347" s="22"/>
      <c r="G347" s="20"/>
      <c r="H347" s="20">
        <f>IFERROR(IF(OR(COUNTIF(Feries,TPlanning[[#This Row],[Jour]])=1,WEEKDAY($E347,2)&gt;6),0,IF(ISTEXT(F347),0,(G347-F347))),"")</f>
        <v>0</v>
      </c>
      <c r="I347" s="20"/>
      <c r="J347" s="23">
        <f>IFERROR(IF(OR(COUNTIF(Feries,TPlanning[[#This Row],[Jour]])=1,WEEKDAY($E347,2)&gt;6),0,IF(ISTEXT(F347),0,(H347-TPlanning[[#This Row],[Pause]]))),"")</f>
        <v>0</v>
      </c>
      <c r="K347" s="46">
        <f t="shared" si="26"/>
        <v>0</v>
      </c>
      <c r="L347" s="63">
        <f>IFERROR(IF(WEEKDAY(TPlanning[[#This Row],[Jour]],2)=7,IF(TPlanning[[#This Row],[Nb heures]]&gt;$J$5,TPlanning[[#This Row],[Nb heures]]-$J$5,0),0),"")</f>
        <v>0</v>
      </c>
    </row>
    <row r="348" spans="2:12" hidden="1" x14ac:dyDescent="0.3">
      <c r="B348" s="55" t="str">
        <f t="shared" si="25"/>
        <v>décembre</v>
      </c>
      <c r="C348" s="56">
        <f t="shared" si="27"/>
        <v>49</v>
      </c>
      <c r="D348" s="49">
        <f t="shared" si="29"/>
        <v>44167</v>
      </c>
      <c r="E348" s="5">
        <f t="shared" si="28"/>
        <v>44167</v>
      </c>
      <c r="F348" s="22"/>
      <c r="G348" s="20"/>
      <c r="H348" s="20">
        <f>IFERROR(IF(OR(COUNTIF(Feries,TPlanning[[#This Row],[Jour]])=1,WEEKDAY($E348,2)&gt;6),0,IF(ISTEXT(F348),0,(G348-F348))),"")</f>
        <v>0</v>
      </c>
      <c r="I348" s="20"/>
      <c r="J348" s="23">
        <f>IFERROR(IF(OR(COUNTIF(Feries,TPlanning[[#This Row],[Jour]])=1,WEEKDAY($E348,2)&gt;6),0,IF(ISTEXT(F348),0,(H348-TPlanning[[#This Row],[Pause]]))),"")</f>
        <v>0</v>
      </c>
      <c r="K348" s="46">
        <f t="shared" si="26"/>
        <v>0</v>
      </c>
      <c r="L348" s="63">
        <f>IFERROR(IF(WEEKDAY(TPlanning[[#This Row],[Jour]],2)=7,IF(TPlanning[[#This Row],[Nb heures]]&gt;$J$5,TPlanning[[#This Row],[Nb heures]]-$J$5,0),0),"")</f>
        <v>0</v>
      </c>
    </row>
    <row r="349" spans="2:12" hidden="1" x14ac:dyDescent="0.3">
      <c r="B349" s="55" t="str">
        <f t="shared" si="25"/>
        <v>décembre</v>
      </c>
      <c r="C349" s="56">
        <f t="shared" si="27"/>
        <v>49</v>
      </c>
      <c r="D349" s="49">
        <f t="shared" si="29"/>
        <v>44168</v>
      </c>
      <c r="E349" s="5">
        <f t="shared" si="28"/>
        <v>44168</v>
      </c>
      <c r="F349" s="22"/>
      <c r="G349" s="20"/>
      <c r="H349" s="20">
        <f>IFERROR(IF(OR(COUNTIF(Feries,TPlanning[[#This Row],[Jour]])=1,WEEKDAY($E349,2)&gt;6),0,IF(ISTEXT(F349),0,(G349-F349))),"")</f>
        <v>0</v>
      </c>
      <c r="I349" s="20"/>
      <c r="J349" s="23">
        <f>IFERROR(IF(OR(COUNTIF(Feries,TPlanning[[#This Row],[Jour]])=1,WEEKDAY($E349,2)&gt;6),0,IF(ISTEXT(F349),0,(H349-TPlanning[[#This Row],[Pause]]))),"")</f>
        <v>0</v>
      </c>
      <c r="K349" s="46">
        <f t="shared" si="26"/>
        <v>0</v>
      </c>
      <c r="L349" s="63">
        <f>IFERROR(IF(WEEKDAY(TPlanning[[#This Row],[Jour]],2)=7,IF(TPlanning[[#This Row],[Nb heures]]&gt;$J$5,TPlanning[[#This Row],[Nb heures]]-$J$5,0),0),"")</f>
        <v>0</v>
      </c>
    </row>
    <row r="350" spans="2:12" hidden="1" x14ac:dyDescent="0.3">
      <c r="B350" s="55" t="str">
        <f t="shared" si="25"/>
        <v>décembre</v>
      </c>
      <c r="C350" s="56">
        <f t="shared" si="27"/>
        <v>49</v>
      </c>
      <c r="D350" s="49">
        <f t="shared" si="29"/>
        <v>44169</v>
      </c>
      <c r="E350" s="5">
        <f t="shared" si="28"/>
        <v>44169</v>
      </c>
      <c r="F350" s="22"/>
      <c r="G350" s="20"/>
      <c r="H350" s="20">
        <f>IFERROR(IF(OR(COUNTIF(Feries,TPlanning[[#This Row],[Jour]])=1,WEEKDAY($E350,2)&gt;6),0,IF(ISTEXT(F350),0,(G350-F350))),"")</f>
        <v>0</v>
      </c>
      <c r="I350" s="20"/>
      <c r="J350" s="23">
        <f>IFERROR(IF(OR(COUNTIF(Feries,TPlanning[[#This Row],[Jour]])=1,WEEKDAY($E350,2)&gt;6),0,IF(ISTEXT(F350),0,(H350-TPlanning[[#This Row],[Pause]]))),"")</f>
        <v>0</v>
      </c>
      <c r="K350" s="46">
        <f t="shared" si="26"/>
        <v>0</v>
      </c>
      <c r="L350" s="63">
        <f>IFERROR(IF(WEEKDAY(TPlanning[[#This Row],[Jour]],2)=7,IF(TPlanning[[#This Row],[Nb heures]]&gt;$J$5,TPlanning[[#This Row],[Nb heures]]-$J$5,0),0),"")</f>
        <v>0</v>
      </c>
    </row>
    <row r="351" spans="2:12" hidden="1" x14ac:dyDescent="0.3">
      <c r="B351" s="55" t="str">
        <f t="shared" si="25"/>
        <v>décembre</v>
      </c>
      <c r="C351" s="56">
        <f t="shared" si="27"/>
        <v>49</v>
      </c>
      <c r="D351" s="49">
        <f t="shared" si="29"/>
        <v>44170</v>
      </c>
      <c r="E351" s="5">
        <f t="shared" si="28"/>
        <v>44170</v>
      </c>
      <c r="F351" s="22"/>
      <c r="G351" s="20"/>
      <c r="H351" s="20">
        <f>IFERROR(IF(OR(COUNTIF(Feries,TPlanning[[#This Row],[Jour]])=1,WEEKDAY($E351,2)&gt;6),0,IF(ISTEXT(F351),0,(G351-F351))),"")</f>
        <v>0</v>
      </c>
      <c r="I351" s="20"/>
      <c r="J351" s="23">
        <f>IFERROR(IF(OR(COUNTIF(Feries,TPlanning[[#This Row],[Jour]])=1,WEEKDAY($E351,2)&gt;6),0,IF(ISTEXT(F351),0,(H351-TPlanning[[#This Row],[Pause]]))),"")</f>
        <v>0</v>
      </c>
      <c r="K351" s="46">
        <f t="shared" si="26"/>
        <v>0</v>
      </c>
      <c r="L351" s="63">
        <f>IFERROR(IF(WEEKDAY(TPlanning[[#This Row],[Jour]],2)=7,IF(TPlanning[[#This Row],[Nb heures]]&gt;$J$5,TPlanning[[#This Row],[Nb heures]]-$J$5,0),0),"")</f>
        <v>0</v>
      </c>
    </row>
    <row r="352" spans="2:12" hidden="1" x14ac:dyDescent="0.3">
      <c r="B352" s="55" t="str">
        <f t="shared" si="25"/>
        <v>décembre</v>
      </c>
      <c r="C352" s="56">
        <f t="shared" si="27"/>
        <v>49</v>
      </c>
      <c r="D352" s="49">
        <f t="shared" si="29"/>
        <v>44171</v>
      </c>
      <c r="E352" s="5">
        <f t="shared" si="28"/>
        <v>44171</v>
      </c>
      <c r="F352" s="22"/>
      <c r="G352" s="20"/>
      <c r="H352" s="20">
        <f>IFERROR(IF(OR(COUNTIF(Feries,TPlanning[[#This Row],[Jour]])=1,WEEKDAY($E352,2)&gt;6),0,IF(ISTEXT(F352),0,(G352-F352))),"")</f>
        <v>0</v>
      </c>
      <c r="I352" s="20"/>
      <c r="J352" s="23">
        <f>IFERROR(IF(OR(COUNTIF(Feries,TPlanning[[#This Row],[Jour]])=1,WEEKDAY($E352,2)&gt;6),0,IF(ISTEXT(F352),0,(H352-TPlanning[[#This Row],[Pause]]))),"")</f>
        <v>0</v>
      </c>
      <c r="K352" s="46">
        <f t="shared" ca="1" si="26"/>
        <v>0</v>
      </c>
      <c r="L352" s="63">
        <f ca="1">IFERROR(IF(WEEKDAY(TPlanning[[#This Row],[Jour]],2)=7,IF(TPlanning[[#This Row],[Nb heures]]&gt;$J$5,TPlanning[[#This Row],[Nb heures]]-$J$5,0),0),"")</f>
        <v>0</v>
      </c>
    </row>
    <row r="353" spans="2:12" hidden="1" x14ac:dyDescent="0.3">
      <c r="B353" s="55" t="str">
        <f t="shared" si="25"/>
        <v>décembre</v>
      </c>
      <c r="C353" s="56">
        <f t="shared" si="27"/>
        <v>50</v>
      </c>
      <c r="D353" s="49">
        <f t="shared" si="29"/>
        <v>44172</v>
      </c>
      <c r="E353" s="5">
        <f t="shared" si="28"/>
        <v>44172</v>
      </c>
      <c r="F353" s="22"/>
      <c r="G353" s="20"/>
      <c r="H353" s="20">
        <f>IFERROR(IF(OR(COUNTIF(Feries,TPlanning[[#This Row],[Jour]])=1,WEEKDAY($E353,2)&gt;6),0,IF(ISTEXT(F353),0,(G353-F353))),"")</f>
        <v>0</v>
      </c>
      <c r="I353" s="20"/>
      <c r="J353" s="23">
        <f>IFERROR(IF(OR(COUNTIF(Feries,TPlanning[[#This Row],[Jour]])=1,WEEKDAY($E353,2)&gt;6),0,IF(ISTEXT(F353),0,(H353-TPlanning[[#This Row],[Pause]]))),"")</f>
        <v>0</v>
      </c>
      <c r="K353" s="46">
        <f t="shared" si="26"/>
        <v>0</v>
      </c>
      <c r="L353" s="63">
        <f>IFERROR(IF(WEEKDAY(TPlanning[[#This Row],[Jour]],2)=7,IF(TPlanning[[#This Row],[Nb heures]]&gt;$J$5,TPlanning[[#This Row],[Nb heures]]-$J$5,0),0),"")</f>
        <v>0</v>
      </c>
    </row>
    <row r="354" spans="2:12" hidden="1" x14ac:dyDescent="0.3">
      <c r="B354" s="55" t="str">
        <f t="shared" si="25"/>
        <v>décembre</v>
      </c>
      <c r="C354" s="56">
        <f t="shared" si="27"/>
        <v>50</v>
      </c>
      <c r="D354" s="49">
        <f t="shared" si="29"/>
        <v>44173</v>
      </c>
      <c r="E354" s="5">
        <f t="shared" si="28"/>
        <v>44173</v>
      </c>
      <c r="F354" s="22"/>
      <c r="G354" s="20"/>
      <c r="H354" s="20">
        <f>IFERROR(IF(OR(COUNTIF(Feries,TPlanning[[#This Row],[Jour]])=1,WEEKDAY($E354,2)&gt;6),0,IF(ISTEXT(F354),0,(G354-F354))),"")</f>
        <v>0</v>
      </c>
      <c r="I354" s="20"/>
      <c r="J354" s="23">
        <f>IFERROR(IF(OR(COUNTIF(Feries,TPlanning[[#This Row],[Jour]])=1,WEEKDAY($E354,2)&gt;6),0,IF(ISTEXT(F354),0,(H354-TPlanning[[#This Row],[Pause]]))),"")</f>
        <v>0</v>
      </c>
      <c r="K354" s="46">
        <f t="shared" si="26"/>
        <v>0</v>
      </c>
      <c r="L354" s="63">
        <f>IFERROR(IF(WEEKDAY(TPlanning[[#This Row],[Jour]],2)=7,IF(TPlanning[[#This Row],[Nb heures]]&gt;$J$5,TPlanning[[#This Row],[Nb heures]]-$J$5,0),0),"")</f>
        <v>0</v>
      </c>
    </row>
    <row r="355" spans="2:12" hidden="1" x14ac:dyDescent="0.3">
      <c r="B355" s="55" t="str">
        <f t="shared" si="25"/>
        <v>décembre</v>
      </c>
      <c r="C355" s="56">
        <f t="shared" si="27"/>
        <v>50</v>
      </c>
      <c r="D355" s="49">
        <f t="shared" si="29"/>
        <v>44174</v>
      </c>
      <c r="E355" s="5">
        <f t="shared" si="28"/>
        <v>44174</v>
      </c>
      <c r="F355" s="22"/>
      <c r="G355" s="20"/>
      <c r="H355" s="20">
        <f>IFERROR(IF(OR(COUNTIF(Feries,TPlanning[[#This Row],[Jour]])=1,WEEKDAY($E355,2)&gt;6),0,IF(ISTEXT(F355),0,(G355-F355))),"")</f>
        <v>0</v>
      </c>
      <c r="I355" s="20"/>
      <c r="J355" s="23">
        <f>IFERROR(IF(OR(COUNTIF(Feries,TPlanning[[#This Row],[Jour]])=1,WEEKDAY($E355,2)&gt;6),0,IF(ISTEXT(F355),0,(H355-TPlanning[[#This Row],[Pause]]))),"")</f>
        <v>0</v>
      </c>
      <c r="K355" s="46">
        <f t="shared" si="26"/>
        <v>0</v>
      </c>
      <c r="L355" s="63">
        <f>IFERROR(IF(WEEKDAY(TPlanning[[#This Row],[Jour]],2)=7,IF(TPlanning[[#This Row],[Nb heures]]&gt;$J$5,TPlanning[[#This Row],[Nb heures]]-$J$5,0),0),"")</f>
        <v>0</v>
      </c>
    </row>
    <row r="356" spans="2:12" hidden="1" x14ac:dyDescent="0.3">
      <c r="B356" s="55" t="str">
        <f t="shared" si="25"/>
        <v>décembre</v>
      </c>
      <c r="C356" s="56">
        <f t="shared" si="27"/>
        <v>50</v>
      </c>
      <c r="D356" s="49">
        <f t="shared" si="29"/>
        <v>44175</v>
      </c>
      <c r="E356" s="5">
        <f t="shared" si="28"/>
        <v>44175</v>
      </c>
      <c r="F356" s="22"/>
      <c r="G356" s="20"/>
      <c r="H356" s="20">
        <f>IFERROR(IF(OR(COUNTIF(Feries,TPlanning[[#This Row],[Jour]])=1,WEEKDAY($E356,2)&gt;6),0,IF(ISTEXT(F356),0,(G356-F356))),"")</f>
        <v>0</v>
      </c>
      <c r="I356" s="20"/>
      <c r="J356" s="23">
        <f>IFERROR(IF(OR(COUNTIF(Feries,TPlanning[[#This Row],[Jour]])=1,WEEKDAY($E356,2)&gt;6),0,IF(ISTEXT(F356),0,(H356-TPlanning[[#This Row],[Pause]]))),"")</f>
        <v>0</v>
      </c>
      <c r="K356" s="46">
        <f t="shared" si="26"/>
        <v>0</v>
      </c>
      <c r="L356" s="63">
        <f>IFERROR(IF(WEEKDAY(TPlanning[[#This Row],[Jour]],2)=7,IF(TPlanning[[#This Row],[Nb heures]]&gt;$J$5,TPlanning[[#This Row],[Nb heures]]-$J$5,0),0),"")</f>
        <v>0</v>
      </c>
    </row>
    <row r="357" spans="2:12" hidden="1" x14ac:dyDescent="0.3">
      <c r="B357" s="55" t="str">
        <f t="shared" si="25"/>
        <v>décembre</v>
      </c>
      <c r="C357" s="56">
        <f t="shared" si="27"/>
        <v>50</v>
      </c>
      <c r="D357" s="49">
        <f t="shared" si="29"/>
        <v>44176</v>
      </c>
      <c r="E357" s="5">
        <f t="shared" si="28"/>
        <v>44176</v>
      </c>
      <c r="F357" s="22"/>
      <c r="G357" s="20"/>
      <c r="H357" s="20">
        <f>IFERROR(IF(OR(COUNTIF(Feries,TPlanning[[#This Row],[Jour]])=1,WEEKDAY($E357,2)&gt;6),0,IF(ISTEXT(F357),0,(G357-F357))),"")</f>
        <v>0</v>
      </c>
      <c r="I357" s="20"/>
      <c r="J357" s="23">
        <f>IFERROR(IF(OR(COUNTIF(Feries,TPlanning[[#This Row],[Jour]])=1,WEEKDAY($E357,2)&gt;6),0,IF(ISTEXT(F357),0,(H357-TPlanning[[#This Row],[Pause]]))),"")</f>
        <v>0</v>
      </c>
      <c r="K357" s="46">
        <f t="shared" si="26"/>
        <v>0</v>
      </c>
      <c r="L357" s="63">
        <f>IFERROR(IF(WEEKDAY(TPlanning[[#This Row],[Jour]],2)=7,IF(TPlanning[[#This Row],[Nb heures]]&gt;$J$5,TPlanning[[#This Row],[Nb heures]]-$J$5,0),0),"")</f>
        <v>0</v>
      </c>
    </row>
    <row r="358" spans="2:12" hidden="1" x14ac:dyDescent="0.3">
      <c r="B358" s="55" t="str">
        <f t="shared" si="25"/>
        <v>décembre</v>
      </c>
      <c r="C358" s="56">
        <f t="shared" si="27"/>
        <v>50</v>
      </c>
      <c r="D358" s="49">
        <f t="shared" si="29"/>
        <v>44177</v>
      </c>
      <c r="E358" s="5">
        <f t="shared" si="28"/>
        <v>44177</v>
      </c>
      <c r="F358" s="22"/>
      <c r="G358" s="20"/>
      <c r="H358" s="20">
        <f>IFERROR(IF(OR(COUNTIF(Feries,TPlanning[[#This Row],[Jour]])=1,WEEKDAY($E358,2)&gt;6),0,IF(ISTEXT(F358),0,(G358-F358))),"")</f>
        <v>0</v>
      </c>
      <c r="I358" s="20"/>
      <c r="J358" s="23">
        <f>IFERROR(IF(OR(COUNTIF(Feries,TPlanning[[#This Row],[Jour]])=1,WEEKDAY($E358,2)&gt;6),0,IF(ISTEXT(F358),0,(H358-TPlanning[[#This Row],[Pause]]))),"")</f>
        <v>0</v>
      </c>
      <c r="K358" s="46">
        <f t="shared" si="26"/>
        <v>0</v>
      </c>
      <c r="L358" s="63">
        <f>IFERROR(IF(WEEKDAY(TPlanning[[#This Row],[Jour]],2)=7,IF(TPlanning[[#This Row],[Nb heures]]&gt;$J$5,TPlanning[[#This Row],[Nb heures]]-$J$5,0),0),"")</f>
        <v>0</v>
      </c>
    </row>
    <row r="359" spans="2:12" hidden="1" x14ac:dyDescent="0.3">
      <c r="B359" s="55" t="str">
        <f t="shared" si="25"/>
        <v>décembre</v>
      </c>
      <c r="C359" s="56">
        <f t="shared" si="27"/>
        <v>50</v>
      </c>
      <c r="D359" s="49">
        <f t="shared" si="29"/>
        <v>44178</v>
      </c>
      <c r="E359" s="5">
        <f t="shared" si="28"/>
        <v>44178</v>
      </c>
      <c r="F359" s="22"/>
      <c r="G359" s="20"/>
      <c r="H359" s="20">
        <f>IFERROR(IF(OR(COUNTIF(Feries,TPlanning[[#This Row],[Jour]])=1,WEEKDAY($E359,2)&gt;6),0,IF(ISTEXT(F359),0,(G359-F359))),"")</f>
        <v>0</v>
      </c>
      <c r="I359" s="20"/>
      <c r="J359" s="23">
        <f>IFERROR(IF(OR(COUNTIF(Feries,TPlanning[[#This Row],[Jour]])=1,WEEKDAY($E359,2)&gt;6),0,IF(ISTEXT(F359),0,(H359-TPlanning[[#This Row],[Pause]]))),"")</f>
        <v>0</v>
      </c>
      <c r="K359" s="46">
        <f t="shared" ca="1" si="26"/>
        <v>0</v>
      </c>
      <c r="L359" s="63">
        <f ca="1">IFERROR(IF(WEEKDAY(TPlanning[[#This Row],[Jour]],2)=7,IF(TPlanning[[#This Row],[Nb heures]]&gt;$J$5,TPlanning[[#This Row],[Nb heures]]-$J$5,0),0),"")</f>
        <v>0</v>
      </c>
    </row>
    <row r="360" spans="2:12" hidden="1" x14ac:dyDescent="0.3">
      <c r="B360" s="55" t="str">
        <f t="shared" si="25"/>
        <v>décembre</v>
      </c>
      <c r="C360" s="56">
        <f t="shared" si="27"/>
        <v>51</v>
      </c>
      <c r="D360" s="49">
        <f t="shared" si="29"/>
        <v>44179</v>
      </c>
      <c r="E360" s="5">
        <f t="shared" si="28"/>
        <v>44179</v>
      </c>
      <c r="F360" s="22"/>
      <c r="G360" s="20"/>
      <c r="H360" s="20">
        <f>IFERROR(IF(OR(COUNTIF(Feries,TPlanning[[#This Row],[Jour]])=1,WEEKDAY($E360,2)&gt;6),0,IF(ISTEXT(F360),0,(G360-F360))),"")</f>
        <v>0</v>
      </c>
      <c r="I360" s="20"/>
      <c r="J360" s="23">
        <f>IFERROR(IF(OR(COUNTIF(Feries,TPlanning[[#This Row],[Jour]])=1,WEEKDAY($E360,2)&gt;6),0,IF(ISTEXT(F360),0,(H360-TPlanning[[#This Row],[Pause]]))),"")</f>
        <v>0</v>
      </c>
      <c r="K360" s="46">
        <f t="shared" si="26"/>
        <v>0</v>
      </c>
      <c r="L360" s="63">
        <f>IFERROR(IF(WEEKDAY(TPlanning[[#This Row],[Jour]],2)=7,IF(TPlanning[[#This Row],[Nb heures]]&gt;$J$5,TPlanning[[#This Row],[Nb heures]]-$J$5,0),0),"")</f>
        <v>0</v>
      </c>
    </row>
    <row r="361" spans="2:12" hidden="1" x14ac:dyDescent="0.3">
      <c r="B361" s="55" t="str">
        <f t="shared" si="25"/>
        <v>décembre</v>
      </c>
      <c r="C361" s="56">
        <f t="shared" si="27"/>
        <v>51</v>
      </c>
      <c r="D361" s="49">
        <f t="shared" si="29"/>
        <v>44180</v>
      </c>
      <c r="E361" s="5">
        <f t="shared" si="28"/>
        <v>44180</v>
      </c>
      <c r="F361" s="22"/>
      <c r="G361" s="20"/>
      <c r="H361" s="20">
        <f>IFERROR(IF(OR(COUNTIF(Feries,TPlanning[[#This Row],[Jour]])=1,WEEKDAY($E361,2)&gt;6),0,IF(ISTEXT(F361),0,(G361-F361))),"")</f>
        <v>0</v>
      </c>
      <c r="I361" s="20"/>
      <c r="J361" s="23">
        <f>IFERROR(IF(OR(COUNTIF(Feries,TPlanning[[#This Row],[Jour]])=1,WEEKDAY($E361,2)&gt;6),0,IF(ISTEXT(F361),0,(H361-TPlanning[[#This Row],[Pause]]))),"")</f>
        <v>0</v>
      </c>
      <c r="K361" s="46">
        <f t="shared" si="26"/>
        <v>0</v>
      </c>
      <c r="L361" s="63">
        <f>IFERROR(IF(WEEKDAY(TPlanning[[#This Row],[Jour]],2)=7,IF(TPlanning[[#This Row],[Nb heures]]&gt;$J$5,TPlanning[[#This Row],[Nb heures]]-$J$5,0),0),"")</f>
        <v>0</v>
      </c>
    </row>
    <row r="362" spans="2:12" hidden="1" x14ac:dyDescent="0.3">
      <c r="B362" s="55" t="str">
        <f t="shared" si="25"/>
        <v>décembre</v>
      </c>
      <c r="C362" s="56">
        <f t="shared" si="27"/>
        <v>51</v>
      </c>
      <c r="D362" s="49">
        <f t="shared" si="29"/>
        <v>44181</v>
      </c>
      <c r="E362" s="5">
        <f t="shared" si="28"/>
        <v>44181</v>
      </c>
      <c r="F362" s="22"/>
      <c r="G362" s="20"/>
      <c r="H362" s="20">
        <f>IFERROR(IF(OR(COUNTIF(Feries,TPlanning[[#This Row],[Jour]])=1,WEEKDAY($E362,2)&gt;6),0,IF(ISTEXT(F362),0,(G362-F362))),"")</f>
        <v>0</v>
      </c>
      <c r="I362" s="20"/>
      <c r="J362" s="23">
        <f>IFERROR(IF(OR(COUNTIF(Feries,TPlanning[[#This Row],[Jour]])=1,WEEKDAY($E362,2)&gt;6),0,IF(ISTEXT(F362),0,(H362-TPlanning[[#This Row],[Pause]]))),"")</f>
        <v>0</v>
      </c>
      <c r="K362" s="46">
        <f t="shared" si="26"/>
        <v>0</v>
      </c>
      <c r="L362" s="63">
        <f>IFERROR(IF(WEEKDAY(TPlanning[[#This Row],[Jour]],2)=7,IF(TPlanning[[#This Row],[Nb heures]]&gt;$J$5,TPlanning[[#This Row],[Nb heures]]-$J$5,0),0),"")</f>
        <v>0</v>
      </c>
    </row>
    <row r="363" spans="2:12" hidden="1" x14ac:dyDescent="0.3">
      <c r="B363" s="55" t="str">
        <f t="shared" si="25"/>
        <v>décembre</v>
      </c>
      <c r="C363" s="56">
        <f t="shared" si="27"/>
        <v>51</v>
      </c>
      <c r="D363" s="49">
        <f t="shared" si="29"/>
        <v>44182</v>
      </c>
      <c r="E363" s="5">
        <f t="shared" si="28"/>
        <v>44182</v>
      </c>
      <c r="F363" s="22"/>
      <c r="G363" s="20"/>
      <c r="H363" s="20">
        <f>IFERROR(IF(OR(COUNTIF(Feries,TPlanning[[#This Row],[Jour]])=1,WEEKDAY($E363,2)&gt;6),0,IF(ISTEXT(F363),0,(G363-F363))),"")</f>
        <v>0</v>
      </c>
      <c r="I363" s="20"/>
      <c r="J363" s="23">
        <f>IFERROR(IF(OR(COUNTIF(Feries,TPlanning[[#This Row],[Jour]])=1,WEEKDAY($E363,2)&gt;6),0,IF(ISTEXT(F363),0,(H363-TPlanning[[#This Row],[Pause]]))),"")</f>
        <v>0</v>
      </c>
      <c r="K363" s="46">
        <f t="shared" si="26"/>
        <v>0</v>
      </c>
      <c r="L363" s="63">
        <f>IFERROR(IF(WEEKDAY(TPlanning[[#This Row],[Jour]],2)=7,IF(TPlanning[[#This Row],[Nb heures]]&gt;$J$5,TPlanning[[#This Row],[Nb heures]]-$J$5,0),0),"")</f>
        <v>0</v>
      </c>
    </row>
    <row r="364" spans="2:12" hidden="1" x14ac:dyDescent="0.3">
      <c r="B364" s="55" t="str">
        <f t="shared" si="25"/>
        <v>décembre</v>
      </c>
      <c r="C364" s="56">
        <f t="shared" si="27"/>
        <v>51</v>
      </c>
      <c r="D364" s="49">
        <f t="shared" si="29"/>
        <v>44183</v>
      </c>
      <c r="E364" s="5">
        <f t="shared" si="28"/>
        <v>44183</v>
      </c>
      <c r="F364" s="22"/>
      <c r="G364" s="20"/>
      <c r="H364" s="20">
        <f>IFERROR(IF(OR(COUNTIF(Feries,TPlanning[[#This Row],[Jour]])=1,WEEKDAY($E364,2)&gt;6),0,IF(ISTEXT(F364),0,(G364-F364))),"")</f>
        <v>0</v>
      </c>
      <c r="I364" s="20"/>
      <c r="J364" s="23">
        <f>IFERROR(IF(OR(COUNTIF(Feries,TPlanning[[#This Row],[Jour]])=1,WEEKDAY($E364,2)&gt;6),0,IF(ISTEXT(F364),0,(H364-TPlanning[[#This Row],[Pause]]))),"")</f>
        <v>0</v>
      </c>
      <c r="K364" s="46">
        <f t="shared" si="26"/>
        <v>0</v>
      </c>
      <c r="L364" s="63">
        <f>IFERROR(IF(WEEKDAY(TPlanning[[#This Row],[Jour]],2)=7,IF(TPlanning[[#This Row],[Nb heures]]&gt;$J$5,TPlanning[[#This Row],[Nb heures]]-$J$5,0),0),"")</f>
        <v>0</v>
      </c>
    </row>
    <row r="365" spans="2:12" hidden="1" x14ac:dyDescent="0.3">
      <c r="B365" s="55" t="str">
        <f t="shared" si="25"/>
        <v>décembre</v>
      </c>
      <c r="C365" s="56">
        <f t="shared" si="27"/>
        <v>51</v>
      </c>
      <c r="D365" s="49">
        <f t="shared" si="29"/>
        <v>44184</v>
      </c>
      <c r="E365" s="5">
        <f t="shared" si="28"/>
        <v>44184</v>
      </c>
      <c r="F365" s="22"/>
      <c r="G365" s="20"/>
      <c r="H365" s="20">
        <f>IFERROR(IF(OR(COUNTIF(Feries,TPlanning[[#This Row],[Jour]])=1,WEEKDAY($E365,2)&gt;6),0,IF(ISTEXT(F365),0,(G365-F365))),"")</f>
        <v>0</v>
      </c>
      <c r="I365" s="20"/>
      <c r="J365" s="23">
        <f>IFERROR(IF(OR(COUNTIF(Feries,TPlanning[[#This Row],[Jour]])=1,WEEKDAY($E365,2)&gt;6),0,IF(ISTEXT(F365),0,(H365-TPlanning[[#This Row],[Pause]]))),"")</f>
        <v>0</v>
      </c>
      <c r="K365" s="46">
        <f t="shared" si="26"/>
        <v>0</v>
      </c>
      <c r="L365" s="63">
        <f>IFERROR(IF(WEEKDAY(TPlanning[[#This Row],[Jour]],2)=7,IF(TPlanning[[#This Row],[Nb heures]]&gt;$J$5,TPlanning[[#This Row],[Nb heures]]-$J$5,0),0),"")</f>
        <v>0</v>
      </c>
    </row>
    <row r="366" spans="2:12" hidden="1" x14ac:dyDescent="0.3">
      <c r="B366" s="55" t="str">
        <f t="shared" si="25"/>
        <v>décembre</v>
      </c>
      <c r="C366" s="56">
        <f t="shared" si="27"/>
        <v>51</v>
      </c>
      <c r="D366" s="49">
        <f t="shared" si="29"/>
        <v>44185</v>
      </c>
      <c r="E366" s="5">
        <f t="shared" si="28"/>
        <v>44185</v>
      </c>
      <c r="F366" s="22"/>
      <c r="G366" s="20"/>
      <c r="H366" s="20">
        <f>IFERROR(IF(OR(COUNTIF(Feries,TPlanning[[#This Row],[Jour]])=1,WEEKDAY($E366,2)&gt;6),0,IF(ISTEXT(F366),0,(G366-F366))),"")</f>
        <v>0</v>
      </c>
      <c r="I366" s="20"/>
      <c r="J366" s="23">
        <f>IFERROR(IF(OR(COUNTIF(Feries,TPlanning[[#This Row],[Jour]])=1,WEEKDAY($E366,2)&gt;6),0,IF(ISTEXT(F366),0,(H366-TPlanning[[#This Row],[Pause]]))),"")</f>
        <v>0</v>
      </c>
      <c r="K366" s="46">
        <f t="shared" ca="1" si="26"/>
        <v>0</v>
      </c>
      <c r="L366" s="63">
        <f ca="1">IFERROR(IF(WEEKDAY(TPlanning[[#This Row],[Jour]],2)=7,IF(TPlanning[[#This Row],[Nb heures]]&gt;$J$5,TPlanning[[#This Row],[Nb heures]]-$J$5,0),0),"")</f>
        <v>0</v>
      </c>
    </row>
    <row r="367" spans="2:12" hidden="1" x14ac:dyDescent="0.3">
      <c r="B367" s="55" t="str">
        <f t="shared" si="25"/>
        <v>décembre</v>
      </c>
      <c r="C367" s="56">
        <f t="shared" si="27"/>
        <v>52</v>
      </c>
      <c r="D367" s="49">
        <f t="shared" si="29"/>
        <v>44186</v>
      </c>
      <c r="E367" s="5">
        <f t="shared" si="28"/>
        <v>44186</v>
      </c>
      <c r="F367" s="22"/>
      <c r="G367" s="20"/>
      <c r="H367" s="20">
        <f>IFERROR(IF(OR(COUNTIF(Feries,TPlanning[[#This Row],[Jour]])=1,WEEKDAY($E367,2)&gt;6),0,IF(ISTEXT(F367),0,(G367-F367))),"")</f>
        <v>0</v>
      </c>
      <c r="I367" s="20"/>
      <c r="J367" s="23">
        <f>IFERROR(IF(OR(COUNTIF(Feries,TPlanning[[#This Row],[Jour]])=1,WEEKDAY($E367,2)&gt;6),0,IF(ISTEXT(F367),0,(H367-TPlanning[[#This Row],[Pause]]))),"")</f>
        <v>0</v>
      </c>
      <c r="K367" s="46">
        <f t="shared" si="26"/>
        <v>0</v>
      </c>
      <c r="L367" s="63">
        <f>IFERROR(IF(WEEKDAY(TPlanning[[#This Row],[Jour]],2)=7,IF(TPlanning[[#This Row],[Nb heures]]&gt;$J$5,TPlanning[[#This Row],[Nb heures]]-$J$5,0),0),"")</f>
        <v>0</v>
      </c>
    </row>
    <row r="368" spans="2:12" hidden="1" x14ac:dyDescent="0.3">
      <c r="B368" s="55" t="str">
        <f t="shared" si="25"/>
        <v>décembre</v>
      </c>
      <c r="C368" s="56">
        <f t="shared" si="27"/>
        <v>52</v>
      </c>
      <c r="D368" s="49">
        <f t="shared" si="29"/>
        <v>44187</v>
      </c>
      <c r="E368" s="5">
        <f t="shared" si="28"/>
        <v>44187</v>
      </c>
      <c r="F368" s="22"/>
      <c r="G368" s="20"/>
      <c r="H368" s="20">
        <f>IFERROR(IF(OR(COUNTIF(Feries,TPlanning[[#This Row],[Jour]])=1,WEEKDAY($E368,2)&gt;6),0,IF(ISTEXT(F368),0,(G368-F368))),"")</f>
        <v>0</v>
      </c>
      <c r="I368" s="20"/>
      <c r="J368" s="23">
        <f>IFERROR(IF(OR(COUNTIF(Feries,TPlanning[[#This Row],[Jour]])=1,WEEKDAY($E368,2)&gt;6),0,IF(ISTEXT(F368),0,(H368-TPlanning[[#This Row],[Pause]]))),"")</f>
        <v>0</v>
      </c>
      <c r="K368" s="46">
        <f t="shared" si="26"/>
        <v>0</v>
      </c>
      <c r="L368" s="63">
        <f>IFERROR(IF(WEEKDAY(TPlanning[[#This Row],[Jour]],2)=7,IF(TPlanning[[#This Row],[Nb heures]]&gt;$J$5,TPlanning[[#This Row],[Nb heures]]-$J$5,0),0),"")</f>
        <v>0</v>
      </c>
    </row>
    <row r="369" spans="2:12" hidden="1" x14ac:dyDescent="0.3">
      <c r="B369" s="55" t="str">
        <f t="shared" si="25"/>
        <v>décembre</v>
      </c>
      <c r="C369" s="56">
        <f t="shared" si="27"/>
        <v>52</v>
      </c>
      <c r="D369" s="49">
        <f t="shared" si="29"/>
        <v>44188</v>
      </c>
      <c r="E369" s="5">
        <f t="shared" si="28"/>
        <v>44188</v>
      </c>
      <c r="F369" s="22"/>
      <c r="G369" s="20"/>
      <c r="H369" s="20">
        <f>IFERROR(IF(OR(COUNTIF(Feries,TPlanning[[#This Row],[Jour]])=1,WEEKDAY($E369,2)&gt;6),0,IF(ISTEXT(F369),0,(G369-F369))),"")</f>
        <v>0</v>
      </c>
      <c r="I369" s="20"/>
      <c r="J369" s="23">
        <f>IFERROR(IF(OR(COUNTIF(Feries,TPlanning[[#This Row],[Jour]])=1,WEEKDAY($E369,2)&gt;6),0,IF(ISTEXT(F369),0,(H369-TPlanning[[#This Row],[Pause]]))),"")</f>
        <v>0</v>
      </c>
      <c r="K369" s="46">
        <f t="shared" si="26"/>
        <v>0</v>
      </c>
      <c r="L369" s="63">
        <f>IFERROR(IF(WEEKDAY(TPlanning[[#This Row],[Jour]],2)=7,IF(TPlanning[[#This Row],[Nb heures]]&gt;$J$5,TPlanning[[#This Row],[Nb heures]]-$J$5,0),0),"")</f>
        <v>0</v>
      </c>
    </row>
    <row r="370" spans="2:12" hidden="1" x14ac:dyDescent="0.3">
      <c r="B370" s="55" t="str">
        <f t="shared" si="25"/>
        <v>décembre</v>
      </c>
      <c r="C370" s="56">
        <f t="shared" si="27"/>
        <v>52</v>
      </c>
      <c r="D370" s="49">
        <f t="shared" si="29"/>
        <v>44189</v>
      </c>
      <c r="E370" s="5">
        <f t="shared" si="28"/>
        <v>44189</v>
      </c>
      <c r="F370" s="22"/>
      <c r="G370" s="20"/>
      <c r="H370" s="20">
        <f>IFERROR(IF(OR(COUNTIF(Feries,TPlanning[[#This Row],[Jour]])=1,WEEKDAY($E370,2)&gt;6),0,IF(ISTEXT(F370),0,(G370-F370))),"")</f>
        <v>0</v>
      </c>
      <c r="I370" s="20"/>
      <c r="J370" s="23">
        <f>IFERROR(IF(OR(COUNTIF(Feries,TPlanning[[#This Row],[Jour]])=1,WEEKDAY($E370,2)&gt;6),0,IF(ISTEXT(F370),0,(H370-TPlanning[[#This Row],[Pause]]))),"")</f>
        <v>0</v>
      </c>
      <c r="K370" s="46">
        <f t="shared" si="26"/>
        <v>0</v>
      </c>
      <c r="L370" s="63">
        <f>IFERROR(IF(WEEKDAY(TPlanning[[#This Row],[Jour]],2)=7,IF(TPlanning[[#This Row],[Nb heures]]&gt;$J$5,TPlanning[[#This Row],[Nb heures]]-$J$5,0),0),"")</f>
        <v>0</v>
      </c>
    </row>
    <row r="371" spans="2:12" hidden="1" x14ac:dyDescent="0.3">
      <c r="B371" s="55" t="str">
        <f t="shared" si="25"/>
        <v>décembre</v>
      </c>
      <c r="C371" s="56">
        <f t="shared" si="27"/>
        <v>52</v>
      </c>
      <c r="D371" s="49">
        <f t="shared" si="29"/>
        <v>44190</v>
      </c>
      <c r="E371" s="5">
        <f t="shared" si="28"/>
        <v>44190</v>
      </c>
      <c r="F371" s="22"/>
      <c r="G371" s="20"/>
      <c r="H371" s="20">
        <f>IFERROR(IF(OR(COUNTIF(Feries,TPlanning[[#This Row],[Jour]])=1,WEEKDAY($E371,2)&gt;6),0,IF(ISTEXT(F371),0,(G371-F371))),"")</f>
        <v>0</v>
      </c>
      <c r="I371" s="20"/>
      <c r="J371" s="23">
        <f>IFERROR(IF(OR(COUNTIF(Feries,TPlanning[[#This Row],[Jour]])=1,WEEKDAY($E371,2)&gt;6),0,IF(ISTEXT(F371),0,(H371-TPlanning[[#This Row],[Pause]]))),"")</f>
        <v>0</v>
      </c>
      <c r="K371" s="46">
        <f t="shared" si="26"/>
        <v>0</v>
      </c>
      <c r="L371" s="63">
        <f>IFERROR(IF(WEEKDAY(TPlanning[[#This Row],[Jour]],2)=7,IF(TPlanning[[#This Row],[Nb heures]]&gt;$J$5,TPlanning[[#This Row],[Nb heures]]-$J$5,0),0),"")</f>
        <v>0</v>
      </c>
    </row>
    <row r="372" spans="2:12" hidden="1" x14ac:dyDescent="0.3">
      <c r="B372" s="55" t="str">
        <f t="shared" si="25"/>
        <v>décembre</v>
      </c>
      <c r="C372" s="56">
        <f t="shared" si="27"/>
        <v>52</v>
      </c>
      <c r="D372" s="49">
        <f t="shared" si="29"/>
        <v>44191</v>
      </c>
      <c r="E372" s="5">
        <f t="shared" si="28"/>
        <v>44191</v>
      </c>
      <c r="F372" s="22"/>
      <c r="G372" s="20"/>
      <c r="H372" s="20">
        <f>IFERROR(IF(OR(COUNTIF(Feries,TPlanning[[#This Row],[Jour]])=1,WEEKDAY($E372,2)&gt;6),0,IF(ISTEXT(F372),0,(G372-F372))),"")</f>
        <v>0</v>
      </c>
      <c r="I372" s="20"/>
      <c r="J372" s="23">
        <f>IFERROR(IF(OR(COUNTIF(Feries,TPlanning[[#This Row],[Jour]])=1,WEEKDAY($E372,2)&gt;6),0,IF(ISTEXT(F372),0,(H372-TPlanning[[#This Row],[Pause]]))),"")</f>
        <v>0</v>
      </c>
      <c r="K372" s="46">
        <f t="shared" si="26"/>
        <v>0</v>
      </c>
      <c r="L372" s="63">
        <f>IFERROR(IF(WEEKDAY(TPlanning[[#This Row],[Jour]],2)=7,IF(TPlanning[[#This Row],[Nb heures]]&gt;$J$5,TPlanning[[#This Row],[Nb heures]]-$J$5,0),0),"")</f>
        <v>0</v>
      </c>
    </row>
    <row r="373" spans="2:12" hidden="1" x14ac:dyDescent="0.3">
      <c r="B373" s="55" t="str">
        <f t="shared" si="25"/>
        <v>décembre</v>
      </c>
      <c r="C373" s="56">
        <f t="shared" si="27"/>
        <v>52</v>
      </c>
      <c r="D373" s="49">
        <f t="shared" si="29"/>
        <v>44192</v>
      </c>
      <c r="E373" s="5">
        <f t="shared" si="28"/>
        <v>44192</v>
      </c>
      <c r="F373" s="22"/>
      <c r="G373" s="20"/>
      <c r="H373" s="20">
        <f>IFERROR(IF(OR(COUNTIF(Feries,TPlanning[[#This Row],[Jour]])=1,WEEKDAY($E373,2)&gt;6),0,IF(ISTEXT(F373),0,(G373-F373))),"")</f>
        <v>0</v>
      </c>
      <c r="I373" s="20"/>
      <c r="J373" s="23">
        <f>IFERROR(IF(OR(COUNTIF(Feries,TPlanning[[#This Row],[Jour]])=1,WEEKDAY($E373,2)&gt;6),0,IF(ISTEXT(F373),0,(H373-TPlanning[[#This Row],[Pause]]))),"")</f>
        <v>0</v>
      </c>
      <c r="K373" s="46">
        <f t="shared" ca="1" si="26"/>
        <v>0</v>
      </c>
      <c r="L373" s="63">
        <f ca="1">IFERROR(IF(WEEKDAY(TPlanning[[#This Row],[Jour]],2)=7,IF(TPlanning[[#This Row],[Nb heures]]&gt;$J$5,TPlanning[[#This Row],[Nb heures]]-$J$5,0),0),"")</f>
        <v>0</v>
      </c>
    </row>
    <row r="374" spans="2:12" hidden="1" x14ac:dyDescent="0.3">
      <c r="B374" s="55" t="str">
        <f t="shared" si="25"/>
        <v>décembre</v>
      </c>
      <c r="C374" s="56">
        <f t="shared" si="27"/>
        <v>53</v>
      </c>
      <c r="D374" s="49">
        <f t="shared" si="29"/>
        <v>44193</v>
      </c>
      <c r="E374" s="5">
        <f t="shared" si="28"/>
        <v>44193</v>
      </c>
      <c r="F374" s="22"/>
      <c r="G374" s="20"/>
      <c r="H374" s="20">
        <f>IFERROR(IF(OR(COUNTIF(Feries,TPlanning[[#This Row],[Jour]])=1,WEEKDAY($E374,2)&gt;6),0,IF(ISTEXT(F374),0,(G374-F374))),"")</f>
        <v>0</v>
      </c>
      <c r="I374" s="20"/>
      <c r="J374" s="23">
        <f>IFERROR(IF(OR(COUNTIF(Feries,TPlanning[[#This Row],[Jour]])=1,WEEKDAY($E374,2)&gt;6),0,IF(ISTEXT(F374),0,(H374-TPlanning[[#This Row],[Pause]]))),"")</f>
        <v>0</v>
      </c>
      <c r="K374" s="46">
        <f t="shared" si="26"/>
        <v>0</v>
      </c>
      <c r="L374" s="63">
        <f>IFERROR(IF(WEEKDAY(TPlanning[[#This Row],[Jour]],2)=7,IF(TPlanning[[#This Row],[Nb heures]]&gt;$J$5,TPlanning[[#This Row],[Nb heures]]-$J$5,0),0),"")</f>
        <v>0</v>
      </c>
    </row>
    <row r="375" spans="2:12" hidden="1" x14ac:dyDescent="0.3">
      <c r="B375" s="55" t="str">
        <f t="shared" si="25"/>
        <v>décembre</v>
      </c>
      <c r="C375" s="56">
        <f t="shared" si="27"/>
        <v>53</v>
      </c>
      <c r="D375" s="49">
        <f t="shared" si="29"/>
        <v>44194</v>
      </c>
      <c r="E375" s="5">
        <f t="shared" si="28"/>
        <v>44194</v>
      </c>
      <c r="F375" s="22"/>
      <c r="G375" s="20"/>
      <c r="H375" s="20">
        <f>IFERROR(IF(OR(COUNTIF(Feries,TPlanning[[#This Row],[Jour]])=1,WEEKDAY($E375,2)&gt;6),0,IF(ISTEXT(F375),0,(G375-F375))),"")</f>
        <v>0</v>
      </c>
      <c r="I375" s="20"/>
      <c r="J375" s="23">
        <f>IFERROR(IF(OR(COUNTIF(Feries,TPlanning[[#This Row],[Jour]])=1,WEEKDAY($E375,2)&gt;6),0,IF(ISTEXT(F375),0,(H375-TPlanning[[#This Row],[Pause]]))),"")</f>
        <v>0</v>
      </c>
      <c r="K375" s="46">
        <f t="shared" si="26"/>
        <v>0</v>
      </c>
      <c r="L375" s="63">
        <f>IFERROR(IF(WEEKDAY(TPlanning[[#This Row],[Jour]],2)=7,IF(TPlanning[[#This Row],[Nb heures]]&gt;$J$5,TPlanning[[#This Row],[Nb heures]]-$J$5,0),0),"")</f>
        <v>0</v>
      </c>
    </row>
    <row r="376" spans="2:12" hidden="1" x14ac:dyDescent="0.3">
      <c r="B376" s="55" t="str">
        <f t="shared" si="25"/>
        <v>décembre</v>
      </c>
      <c r="C376" s="56">
        <f t="shared" si="27"/>
        <v>53</v>
      </c>
      <c r="D376" s="49">
        <f t="shared" si="29"/>
        <v>44195</v>
      </c>
      <c r="E376" s="5">
        <f t="shared" si="28"/>
        <v>44195</v>
      </c>
      <c r="F376" s="22"/>
      <c r="G376" s="20"/>
      <c r="H376" s="20">
        <f>IFERROR(IF(OR(COUNTIF(Feries,TPlanning[[#This Row],[Jour]])=1,WEEKDAY($E376,2)&gt;6),0,IF(ISTEXT(F376),0,(G376-F376))),"")</f>
        <v>0</v>
      </c>
      <c r="I376" s="20"/>
      <c r="J376" s="23">
        <f>IFERROR(IF(OR(COUNTIF(Feries,TPlanning[[#This Row],[Jour]])=1,WEEKDAY($E376,2)&gt;6),0,IF(ISTEXT(F376),0,(H376-TPlanning[[#This Row],[Pause]]))),"")</f>
        <v>0</v>
      </c>
      <c r="K376" s="46">
        <f t="shared" si="26"/>
        <v>0</v>
      </c>
      <c r="L376" s="63">
        <f>IFERROR(IF(WEEKDAY(TPlanning[[#This Row],[Jour]],2)=7,IF(TPlanning[[#This Row],[Nb heures]]&gt;$J$5,TPlanning[[#This Row],[Nb heures]]-$J$5,0),0),"")</f>
        <v>0</v>
      </c>
    </row>
    <row r="377" spans="2:12" hidden="1" x14ac:dyDescent="0.3">
      <c r="B377" s="57" t="str">
        <f t="shared" si="25"/>
        <v>décembre</v>
      </c>
      <c r="C377" s="58">
        <f t="shared" si="27"/>
        <v>53</v>
      </c>
      <c r="D377" s="50">
        <f>IF(YEAR(D376+1)=YEAR(D376),D376+1,"")</f>
        <v>44196</v>
      </c>
      <c r="E377" s="9">
        <f t="shared" si="28"/>
        <v>44196</v>
      </c>
      <c r="F377" s="24"/>
      <c r="G377" s="21"/>
      <c r="H377" s="21">
        <f>IFERROR(IF(OR(COUNTIF(Feries,TPlanning[[#This Row],[Jour]])=1,WEEKDAY($E377,2)&gt;6),0,IF(ISTEXT(F377),0,(G377-F377))),"")</f>
        <v>0</v>
      </c>
      <c r="I377" s="21"/>
      <c r="J377" s="25">
        <f>IFERROR(IF(OR(COUNTIF(Feries,TPlanning[[#This Row],[Jour]])=1,WEEKDAY($E377,2)&gt;6),0,IF(ISTEXT(F377),0,(H377-TPlanning[[#This Row],[Pause]]))),"")</f>
        <v>0</v>
      </c>
      <c r="K377" s="47">
        <f t="shared" si="26"/>
        <v>0</v>
      </c>
      <c r="L377" s="64">
        <f>IFERROR(IF(WEEKDAY(TPlanning[[#This Row],[Jour]],2)=7,IF(TPlanning[[#This Row],[Nb heures]]&gt;$J$5,TPlanning[[#This Row],[Nb heures]]-$J$5,0),0),"")</f>
        <v>0</v>
      </c>
    </row>
  </sheetData>
  <sheetProtection selectLockedCells="1" autoFilter="0"/>
  <conditionalFormatting sqref="B12:L377">
    <cfRule type="expression" dxfId="23" priority="1">
      <formula>$D12=TODAY()</formula>
    </cfRule>
    <cfRule type="expression" dxfId="22" priority="6">
      <formula>COUNTIF(Feries,$D12)</formula>
    </cfRule>
    <cfRule type="expression" dxfId="21" priority="7">
      <formula>WEEKDAY($D12,2)=7</formula>
    </cfRule>
  </conditionalFormatting>
  <conditionalFormatting sqref="F12:J377">
    <cfRule type="expression" dxfId="20" priority="3">
      <formula>COUNTIF(Feries,$D12)</formula>
    </cfRule>
    <cfRule type="expression" dxfId="19" priority="4">
      <formula>WEEKDAY($D12,2)&gt;6</formula>
    </cfRule>
  </conditionalFormatting>
  <conditionalFormatting sqref="B377:L377">
    <cfRule type="expression" dxfId="18" priority="2">
      <formula>$C$377=""</formula>
    </cfRule>
  </conditionalFormatting>
  <conditionalFormatting sqref="C12:C377">
    <cfRule type="expression" dxfId="17" priority="56">
      <formula>$C12=#REF!</formula>
    </cfRule>
  </conditionalFormatting>
  <dataValidations count="5">
    <dataValidation type="custom" allowBlank="1" showInputMessage="1" showErrorMessage="1" error="Choisir un mois dans le segment ci-contre." sqref="D5" xr:uid="{D2460B9B-9C35-41A4-96CC-A1FC5CC536A2}">
      <formula1>"Formule"</formula1>
    </dataValidation>
    <dataValidation type="custom" allowBlank="1" showInputMessage="1" showErrorMessage="1" error="Utiliser la toupie pour sélectionner une année." sqref="D3" xr:uid="{EDDCE7EA-1693-4810-9BFD-C30D8C8FAF4E}">
      <formula1>"Formule"</formula1>
    </dataValidation>
    <dataValidation type="custom" allowBlank="1" showInputMessage="1" showErrorMessage="1" error="Cette cellule contient une formule." sqref="K7" xr:uid="{92FD55E4-273A-4F52-B41D-45DD30953F9B}">
      <formula1>"Formule"</formula1>
    </dataValidation>
    <dataValidation type="list" allowBlank="1" showInputMessage="1" showErrorMessage="1" sqref="J3" xr:uid="{17718C36-D388-47EE-B31D-9776ACD99356}">
      <formula1>Contrat</formula1>
    </dataValidation>
    <dataValidation type="list" allowBlank="1" showInputMessage="1" showErrorMessage="1" sqref="J4" xr:uid="{0851C132-7612-4FF8-8660-7F88928EED97}">
      <formula1>INDIRECT($J$3)</formula1>
    </dataValidation>
  </dataValidations>
  <printOptions horizontalCentered="1" verticalCentered="1"/>
  <pageMargins left="0" right="0" top="0" bottom="0" header="0" footer="0"/>
  <pageSetup paperSize="9" scale="86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Spinner 2">
              <controlPr defaultSize="0" autoPict="0">
                <anchor moveWithCells="1" sizeWithCells="1">
                  <from>
                    <xdr:col>4</xdr:col>
                    <xdr:colOff>15240</xdr:colOff>
                    <xdr:row>2</xdr:row>
                    <xdr:rowOff>0</xdr:rowOff>
                  </from>
                  <to>
                    <xdr:col>4</xdr:col>
                    <xdr:colOff>160020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6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2:N16"/>
  <sheetViews>
    <sheetView showGridLines="0" workbookViewId="0">
      <selection activeCell="E5" sqref="E5:F8"/>
    </sheetView>
  </sheetViews>
  <sheetFormatPr baseColWidth="10" defaultRowHeight="14.4" x14ac:dyDescent="0.3"/>
  <cols>
    <col min="1" max="1" width="4.77734375" customWidth="1"/>
    <col min="2" max="2" width="16.88671875" customWidth="1"/>
    <col min="3" max="3" width="34" customWidth="1"/>
    <col min="4" max="4" width="4.77734375" customWidth="1"/>
    <col min="5" max="5" width="14.88671875" bestFit="1" customWidth="1"/>
    <col min="7" max="7" width="4.77734375" customWidth="1"/>
    <col min="9" max="9" width="13.33203125" bestFit="1" customWidth="1"/>
    <col min="10" max="10" width="4.77734375" customWidth="1"/>
    <col min="12" max="12" width="13.33203125" bestFit="1" customWidth="1"/>
    <col min="13" max="13" width="4.77734375" customWidth="1"/>
  </cols>
  <sheetData>
    <row r="2" spans="2:14" x14ac:dyDescent="0.3">
      <c r="B2" s="3" t="s">
        <v>0</v>
      </c>
      <c r="C2" s="11">
        <f>Modèle!D3</f>
        <v>2020</v>
      </c>
      <c r="E2" t="s">
        <v>45</v>
      </c>
      <c r="F2" t="s">
        <v>46</v>
      </c>
      <c r="H2" t="s">
        <v>57</v>
      </c>
      <c r="I2" t="s">
        <v>67</v>
      </c>
      <c r="K2" t="s">
        <v>64</v>
      </c>
      <c r="L2" t="s">
        <v>67</v>
      </c>
      <c r="N2" t="s">
        <v>65</v>
      </c>
    </row>
    <row r="3" spans="2:14" x14ac:dyDescent="0.3">
      <c r="B3" t="s">
        <v>1</v>
      </c>
      <c r="C3" s="10" t="s">
        <v>22</v>
      </c>
      <c r="E3" s="2" t="s">
        <v>35</v>
      </c>
      <c r="F3" s="2" t="s">
        <v>34</v>
      </c>
      <c r="H3" t="s">
        <v>55</v>
      </c>
      <c r="I3" s="27">
        <v>1.25</v>
      </c>
      <c r="K3" t="s">
        <v>62</v>
      </c>
      <c r="L3" s="27">
        <v>1.4583333333333333</v>
      </c>
      <c r="N3" t="s">
        <v>64</v>
      </c>
    </row>
    <row r="4" spans="2:14" x14ac:dyDescent="0.3">
      <c r="B4" t="s">
        <v>2</v>
      </c>
      <c r="C4" s="1">
        <f>DATE(C2,1,1)</f>
        <v>43831</v>
      </c>
      <c r="E4" s="2" t="s">
        <v>37</v>
      </c>
      <c r="F4" s="2" t="s">
        <v>36</v>
      </c>
      <c r="H4" t="s">
        <v>50</v>
      </c>
      <c r="I4" s="27">
        <v>1.4583333333333333</v>
      </c>
      <c r="K4" t="s">
        <v>61</v>
      </c>
      <c r="L4" s="27">
        <v>0.83333333333333337</v>
      </c>
      <c r="N4" t="s">
        <v>57</v>
      </c>
    </row>
    <row r="5" spans="2:14" x14ac:dyDescent="0.3">
      <c r="B5" t="s">
        <v>3</v>
      </c>
      <c r="C5" s="1">
        <f>ROUND(DATE(C2,4,MOD(234-11*MOD(C2,19),30))/7,0)*7-6</f>
        <v>43933</v>
      </c>
      <c r="E5" s="2" t="s">
        <v>38</v>
      </c>
      <c r="F5" s="2" t="s">
        <v>32</v>
      </c>
      <c r="H5" t="s">
        <v>47</v>
      </c>
      <c r="I5" s="27">
        <v>1.4583333333333333</v>
      </c>
      <c r="K5" t="s">
        <v>59</v>
      </c>
      <c r="L5" s="27">
        <v>1.4583333333333333</v>
      </c>
    </row>
    <row r="6" spans="2:14" x14ac:dyDescent="0.3">
      <c r="B6" t="s">
        <v>4</v>
      </c>
      <c r="C6" s="1">
        <f>C5+1</f>
        <v>43934</v>
      </c>
      <c r="E6" s="2" t="s">
        <v>40</v>
      </c>
      <c r="F6" s="2" t="s">
        <v>39</v>
      </c>
      <c r="H6" t="s">
        <v>49</v>
      </c>
      <c r="I6" s="27">
        <v>1.4583333333333333</v>
      </c>
      <c r="K6" t="s">
        <v>58</v>
      </c>
      <c r="L6" s="27">
        <v>1.4583333333333333</v>
      </c>
    </row>
    <row r="7" spans="2:14" x14ac:dyDescent="0.3">
      <c r="B7" t="s">
        <v>5</v>
      </c>
      <c r="C7" s="1">
        <f>DATE(C2,5,1)</f>
        <v>43952</v>
      </c>
      <c r="E7" s="2" t="s">
        <v>42</v>
      </c>
      <c r="F7" s="2" t="s">
        <v>41</v>
      </c>
      <c r="H7" t="s">
        <v>48</v>
      </c>
      <c r="I7" s="27">
        <v>1.4583333333333333</v>
      </c>
      <c r="K7" t="s">
        <v>63</v>
      </c>
      <c r="L7" s="27">
        <v>0.83333333333333337</v>
      </c>
    </row>
    <row r="8" spans="2:14" x14ac:dyDescent="0.3">
      <c r="B8" t="s">
        <v>23</v>
      </c>
      <c r="C8" s="1">
        <f>DATE(C2,5,8)</f>
        <v>43959</v>
      </c>
      <c r="E8" s="2" t="s">
        <v>44</v>
      </c>
      <c r="F8" s="2" t="s">
        <v>43</v>
      </c>
      <c r="H8" t="s">
        <v>52</v>
      </c>
      <c r="I8" s="27">
        <v>1.4583333333333333</v>
      </c>
      <c r="K8" t="s">
        <v>60</v>
      </c>
      <c r="L8" s="27">
        <v>1.4583333333333333</v>
      </c>
    </row>
    <row r="9" spans="2:14" x14ac:dyDescent="0.3">
      <c r="B9" t="s">
        <v>6</v>
      </c>
      <c r="C9" s="1">
        <f>C5+39</f>
        <v>43972</v>
      </c>
      <c r="H9" t="s">
        <v>56</v>
      </c>
      <c r="I9" s="27">
        <v>1.25</v>
      </c>
    </row>
    <row r="10" spans="2:14" x14ac:dyDescent="0.3">
      <c r="B10" t="s">
        <v>7</v>
      </c>
      <c r="C10" s="1">
        <f>C5+49</f>
        <v>43982</v>
      </c>
      <c r="H10" t="s">
        <v>53</v>
      </c>
      <c r="I10" s="27">
        <v>1.25</v>
      </c>
    </row>
    <row r="11" spans="2:14" x14ac:dyDescent="0.3">
      <c r="B11" t="s">
        <v>8</v>
      </c>
      <c r="C11" s="1">
        <f>C5+50</f>
        <v>43983</v>
      </c>
      <c r="H11" t="s">
        <v>51</v>
      </c>
      <c r="I11" s="27">
        <v>1.4583333333333333</v>
      </c>
    </row>
    <row r="12" spans="2:14" x14ac:dyDescent="0.3">
      <c r="B12" t="s">
        <v>9</v>
      </c>
      <c r="C12" s="1">
        <f>DATE(C2,7,21)</f>
        <v>44033</v>
      </c>
      <c r="H12" t="s">
        <v>54</v>
      </c>
      <c r="I12" s="27">
        <v>1.4583333333333333</v>
      </c>
    </row>
    <row r="13" spans="2:14" x14ac:dyDescent="0.3">
      <c r="B13" t="s">
        <v>10</v>
      </c>
      <c r="C13" s="1">
        <f>DATE(C2,8,15)</f>
        <v>44058</v>
      </c>
    </row>
    <row r="14" spans="2:14" x14ac:dyDescent="0.3">
      <c r="B14" t="s">
        <v>11</v>
      </c>
      <c r="C14" s="1">
        <f>DATE(C2,11,1)</f>
        <v>44136</v>
      </c>
    </row>
    <row r="15" spans="2:14" x14ac:dyDescent="0.3">
      <c r="B15" t="s">
        <v>13</v>
      </c>
      <c r="C15" s="1">
        <f>C14+10</f>
        <v>44146</v>
      </c>
    </row>
    <row r="16" spans="2:14" x14ac:dyDescent="0.3">
      <c r="B16" t="s">
        <v>12</v>
      </c>
      <c r="C16" s="1">
        <f>DATE(C2,12,25)</f>
        <v>44190</v>
      </c>
    </row>
  </sheetData>
  <sortState xmlns:xlrd2="http://schemas.microsoft.com/office/spreadsheetml/2017/richdata2" ref="N3:N5">
    <sortCondition ref="N3"/>
  </sortState>
  <pageMargins left="0.7" right="0.7" top="0.75" bottom="0.75" header="0.3" footer="0.3"/>
  <pageSetup paperSize="9" orientation="portrait" verticalDpi="0" r:id="rId1"/>
  <headerFooter>
    <oddHeader>&amp;C&amp;"Calibri"&amp;10&amp;K000000AGC Internal Use Only.&amp;1#</oddHeader>
  </headerFooter>
  <tableParts count="5"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Modèle</vt:lpstr>
      <vt:lpstr>Paramètres</vt:lpstr>
      <vt:lpstr>Boulanger</vt:lpstr>
      <vt:lpstr>Contrat</vt:lpstr>
      <vt:lpstr>Feries</vt:lpstr>
      <vt:lpstr>LBoulanger</vt:lpstr>
      <vt:lpstr>LContrat</vt:lpstr>
      <vt:lpstr>LVendeur</vt:lpstr>
      <vt:lpstr>Vendeur</vt:lpstr>
      <vt:lpstr>Modèle!Zone_d_impression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JoDan</cp:lastModifiedBy>
  <cp:lastPrinted>2020-11-05T00:58:54Z</cp:lastPrinted>
  <dcterms:created xsi:type="dcterms:W3CDTF">2020-10-30T15:03:52Z</dcterms:created>
  <dcterms:modified xsi:type="dcterms:W3CDTF">2020-11-05T01:24:26Z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5f2eb32-1734-49e1-8398-a303cd34c189_Enabled">
    <vt:lpwstr>True</vt:lpwstr>
  </property>
  <property fmtid="{D5CDD505-2E9C-101B-9397-08002B2CF9AE}" pid="3" name="MSIP_Label_05f2eb32-1734-49e1-8398-a303cd34c189_SiteId">
    <vt:lpwstr>faa6053b-36c4-4c36-af04-796200c185bf</vt:lpwstr>
  </property>
  <property fmtid="{D5CDD505-2E9C-101B-9397-08002B2CF9AE}" pid="4" name="MSIP_Label_05f2eb32-1734-49e1-8398-a303cd34c189_Owner">
    <vt:lpwstr>LIGNE2.MSTSQCVF2@eu.agc.com</vt:lpwstr>
  </property>
  <property fmtid="{D5CDD505-2E9C-101B-9397-08002B2CF9AE}" pid="5" name="MSIP_Label_05f2eb32-1734-49e1-8398-a303cd34c189_SetDate">
    <vt:lpwstr>2020-10-30T23:02:58.1563837Z</vt:lpwstr>
  </property>
  <property fmtid="{D5CDD505-2E9C-101B-9397-08002B2CF9AE}" pid="6" name="MSIP_Label_05f2eb32-1734-49e1-8398-a303cd34c189_Name">
    <vt:lpwstr>Internal Use Only</vt:lpwstr>
  </property>
  <property fmtid="{D5CDD505-2E9C-101B-9397-08002B2CF9AE}" pid="7" name="MSIP_Label_05f2eb32-1734-49e1-8398-a303cd34c189_Application">
    <vt:lpwstr>Microsoft Azure Information Protection</vt:lpwstr>
  </property>
  <property fmtid="{D5CDD505-2E9C-101B-9397-08002B2CF9AE}" pid="8" name="MSIP_Label_05f2eb32-1734-49e1-8398-a303cd34c189_Extended_MSFT_Method">
    <vt:lpwstr>Automatic</vt:lpwstr>
  </property>
  <property fmtid="{D5CDD505-2E9C-101B-9397-08002B2CF9AE}" pid="9" name="Sensitivity">
    <vt:lpwstr>Internal Use Only</vt:lpwstr>
  </property>
</Properties>
</file>