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E6F8C579-0DFD-41C2-B5EF-1AA16C7EA49A}" xr6:coauthVersionLast="45" xr6:coauthVersionMax="45" xr10:uidLastSave="{00000000-0000-0000-0000-000000000000}"/>
  <bookViews>
    <workbookView xWindow="-108" yWindow="-108" windowWidth="22320" windowHeight="12048" tabRatio="696" activeTab="2" xr2:uid="{00000000-000D-0000-FFFF-FFFF00000000}"/>
  </bookViews>
  <sheets>
    <sheet name="COP" sheetId="9" r:id="rId1"/>
    <sheet name="20.10.20" sheetId="11" r:id="rId2"/>
    <sheet name="Tableau PQ" sheetId="13" r:id="rId3"/>
  </sheets>
  <definedNames>
    <definedName name="DonnéesExternes_1" localSheetId="2" hidden="1">'Tableau PQ'!$A$1:$F$3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138" i="11" l="1"/>
  <c r="AC3" i="9" l="1"/>
  <c r="AB3" i="9"/>
  <c r="AA3" i="9"/>
  <c r="Z3" i="9"/>
  <c r="Y3" i="9"/>
  <c r="X3" i="9"/>
  <c r="U11" i="11" l="1"/>
  <c r="U12" i="11"/>
  <c r="U13" i="11"/>
  <c r="U14" i="11"/>
  <c r="U15" i="11"/>
  <c r="U16" i="11"/>
  <c r="U17" i="11"/>
  <c r="U18" i="11"/>
  <c r="U19" i="11"/>
  <c r="U20" i="11"/>
  <c r="U21" i="11"/>
  <c r="U22" i="11"/>
  <c r="U23" i="11"/>
  <c r="U24" i="11"/>
  <c r="U25" i="11"/>
  <c r="U26" i="11"/>
  <c r="U27" i="11"/>
  <c r="U28" i="11"/>
  <c r="U29" i="11"/>
  <c r="U30" i="11"/>
  <c r="U31" i="11"/>
  <c r="U32" i="11"/>
  <c r="U33" i="11"/>
  <c r="U34" i="11"/>
  <c r="U35" i="11"/>
  <c r="U36" i="11"/>
  <c r="U37" i="11"/>
  <c r="U38" i="11"/>
  <c r="U39" i="11"/>
  <c r="U40" i="11"/>
  <c r="U41" i="11"/>
  <c r="U42" i="11"/>
  <c r="U43" i="11"/>
  <c r="U44" i="11"/>
  <c r="U45" i="11"/>
  <c r="U46" i="11"/>
  <c r="U47" i="11"/>
  <c r="U48" i="11"/>
  <c r="U49" i="11"/>
  <c r="U50" i="11"/>
  <c r="U51" i="11"/>
  <c r="U52" i="11"/>
  <c r="U53" i="11"/>
  <c r="U54" i="11"/>
  <c r="U55" i="11"/>
  <c r="U56" i="11"/>
  <c r="U57" i="11"/>
  <c r="U58" i="11"/>
  <c r="U59" i="11"/>
  <c r="U60" i="11"/>
  <c r="U61" i="11"/>
  <c r="U62" i="11"/>
  <c r="U63" i="11"/>
  <c r="U64" i="11"/>
  <c r="U65" i="11"/>
  <c r="U66" i="11"/>
  <c r="U67" i="11"/>
  <c r="U68" i="11"/>
  <c r="U69" i="11"/>
  <c r="U70" i="11"/>
  <c r="U71" i="11"/>
  <c r="U72" i="11"/>
  <c r="U73" i="11"/>
  <c r="U74" i="11"/>
  <c r="U75" i="11"/>
  <c r="U76" i="11"/>
  <c r="U77" i="11"/>
  <c r="U78" i="11"/>
  <c r="U79" i="11"/>
  <c r="U80" i="11"/>
  <c r="U81" i="11"/>
  <c r="U82" i="11"/>
  <c r="U83" i="11"/>
  <c r="U84" i="11"/>
  <c r="U85" i="11"/>
  <c r="U86" i="11"/>
  <c r="U87" i="11"/>
  <c r="U88" i="11"/>
  <c r="U89" i="11"/>
  <c r="U90" i="11"/>
  <c r="U91" i="11"/>
  <c r="U92" i="11"/>
  <c r="U93" i="11"/>
  <c r="U94" i="11"/>
  <c r="U95" i="11"/>
  <c r="U96" i="11"/>
  <c r="U97" i="11"/>
  <c r="U98" i="11"/>
  <c r="U99" i="11"/>
  <c r="U100" i="11"/>
  <c r="U101" i="11"/>
  <c r="U102" i="11"/>
  <c r="U103" i="11"/>
  <c r="U104" i="11"/>
  <c r="U105" i="11"/>
  <c r="U106" i="11"/>
  <c r="U107" i="11"/>
  <c r="U108" i="11"/>
  <c r="U109" i="11"/>
  <c r="U110" i="11"/>
  <c r="U111" i="11"/>
  <c r="U112" i="11"/>
  <c r="U113" i="11"/>
  <c r="U114" i="11"/>
  <c r="U115" i="11"/>
  <c r="U116" i="11"/>
  <c r="U117" i="11"/>
  <c r="U118" i="11"/>
  <c r="U119" i="11"/>
  <c r="U120" i="11"/>
  <c r="U121" i="11"/>
  <c r="U122" i="11"/>
  <c r="U123" i="11"/>
  <c r="U124" i="11"/>
  <c r="U125" i="11"/>
  <c r="U126" i="11"/>
  <c r="U127" i="11"/>
  <c r="U128" i="11"/>
  <c r="U129" i="11"/>
  <c r="U130" i="11"/>
  <c r="U10" i="11"/>
  <c r="L5" i="9" l="1"/>
  <c r="K3" i="9"/>
  <c r="G3" i="9"/>
  <c r="J3" i="9"/>
  <c r="I3" i="9"/>
  <c r="H3" i="9"/>
  <c r="B3" i="9"/>
  <c r="K4" i="9" l="1"/>
  <c r="J4" i="9"/>
  <c r="I4" i="9"/>
  <c r="H4" i="9"/>
  <c r="G4" i="9"/>
  <c r="P3" i="9"/>
  <c r="M3" i="9"/>
  <c r="N3" i="9"/>
  <c r="O3" i="9"/>
  <c r="L3" i="9"/>
  <c r="Q3" i="9"/>
  <c r="U3" i="9" a="1"/>
  <c r="S3" i="9" a="1"/>
  <c r="R3" i="9" a="1"/>
  <c r="V3" i="9" a="1"/>
  <c r="V3" i="9" l="1"/>
  <c r="R3" i="9"/>
  <c r="S3" i="9"/>
  <c r="U3" i="9"/>
  <c r="T3" i="9" l="1"/>
  <c r="AF3" i="9" s="1"/>
  <c r="W3" i="9"/>
  <c r="AD3" i="9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B71C377-F415-47F3-9BFD-BC348BB8EB4A}" keepAlive="1" name="Requête - Importation énergie" description="Connexion à la requête « Importation énergie » dans le classeur." type="5" refreshedVersion="6" background="1" saveData="1">
    <dbPr connection="Provider=Microsoft.Mashup.OleDb.1;Data Source=$Workbook$;Location=Importation énergie;Extended Properties=&quot;&quot;" command="SELECT * FROM [Importation énergie]"/>
  </connection>
  <connection id="2" xr16:uid="{55B84A43-BC56-403A-A50B-ED4A38CF2C6E}" keepAlive="1" name="Requête - Min-Max Quantité" description="Connexion à la requête « Min-Max Quantité » dans le classeur." type="5" refreshedVersion="6" background="1" saveData="1">
    <dbPr connection="Provider=Microsoft.Mashup.OleDb.1;Data Source=$Workbook$;Location=&quot;Min-Max Quantité&quot;;Extended Properties=&quot;&quot;" command="SELECT * FROM [Min-Max Quantité]"/>
  </connection>
</connections>
</file>

<file path=xl/sharedStrings.xml><?xml version="1.0" encoding="utf-8"?>
<sst xmlns="http://schemas.openxmlformats.org/spreadsheetml/2006/main" count="196" uniqueCount="64">
  <si>
    <t>1.10.1.7 | Générateur de chaleur réel</t>
  </si>
  <si>
    <t>1.10.1.29051 | Puissance actuelle chauffage</t>
  </si>
  <si>
    <t>1.10.1.20052 | Modulation</t>
  </si>
  <si>
    <t>1.10.1.1007 | Générateur de chaleur consigne</t>
  </si>
  <si>
    <t>1.1.0.29051 | Puissance actuelle chauffage</t>
  </si>
  <si>
    <t>1.1.0.29050 | Quantité de chaleur chauffage</t>
  </si>
  <si>
    <t>Heure</t>
  </si>
  <si>
    <t>Date</t>
  </si>
  <si>
    <t>Commentaire</t>
  </si>
  <si>
    <t>HOV217002</t>
  </si>
  <si>
    <t>Version du logiciel</t>
  </si>
  <si>
    <t>N° de série de la passerelle</t>
  </si>
  <si>
    <t>835 - BELARIA AR32</t>
  </si>
  <si>
    <t>Nom/IP</t>
  </si>
  <si>
    <t>Différence de temps passerelle [s]</t>
  </si>
  <si>
    <t>TTE HovalDesk</t>
  </si>
  <si>
    <t>Type de connexion</t>
  </si>
  <si>
    <t>Heure de démarrage</t>
  </si>
  <si>
    <t>Date de démarrage</t>
  </si>
  <si>
    <t>Lien d'accès au fichier source</t>
  </si>
  <si>
    <t>397.20.1.310 | cos phi actuel total</t>
  </si>
  <si>
    <t>397.20.1.211 | Puissance apparente actuelle total W</t>
  </si>
  <si>
    <t>397.20.1.207 | Puissance réactive actuelle total W</t>
  </si>
  <si>
    <t>397.20.1.203 | Puissance active actuelle total W</t>
  </si>
  <si>
    <t>1.10.1.29050 | Quantité de chaleur chauffage</t>
  </si>
  <si>
    <t>Nouveau code obtenu</t>
  </si>
  <si>
    <t>Etapes :</t>
  </si>
  <si>
    <t>Lien d'accès feuille(s) Excel</t>
  </si>
  <si>
    <t>Combien y'a-t-il de feuille(s) pour la date concernée? (MIN 1/MAX 5)</t>
  </si>
  <si>
    <t>20.10.2020</t>
  </si>
  <si>
    <t>397.20.1.250 | Importation énergie active 1 kWh</t>
  </si>
  <si>
    <t>1.1.0.29053 | Puissance actuelle refroid.</t>
  </si>
  <si>
    <t>1.1.0.29052 | Quantité de froid refroidissement</t>
  </si>
  <si>
    <t>Générateur de consigne</t>
  </si>
  <si>
    <t>Importation d'énergie active</t>
  </si>
  <si>
    <t>Colonne Importation énergie</t>
  </si>
  <si>
    <t>Quantité de froid refroidissement [kWh]</t>
  </si>
  <si>
    <t>Quantité de chaleur chauffage [kWh]</t>
  </si>
  <si>
    <t>Colonne Qtité froid refroidisemment</t>
  </si>
  <si>
    <t>Colonne Qtité de chaleur chauffage</t>
  </si>
  <si>
    <t>Valeur MAX</t>
  </si>
  <si>
    <t>Valeur MIN</t>
  </si>
  <si>
    <t>Δ (&lt;&gt;0)</t>
  </si>
  <si>
    <t>VIA</t>
  </si>
  <si>
    <t>Feuille du classeur</t>
  </si>
  <si>
    <t>Dossier</t>
  </si>
  <si>
    <t xml:space="preserve">COP </t>
  </si>
  <si>
    <t>Froid</t>
  </si>
  <si>
    <t>Chaud</t>
  </si>
  <si>
    <r>
      <t xml:space="preserve">2) Ouvrir le dossier s'y référant et renommer la feuille par la date </t>
    </r>
    <r>
      <rPr>
        <b/>
        <sz val="11"/>
        <color theme="1"/>
        <rFont val="Calibri"/>
        <family val="2"/>
        <scheme val="minor"/>
      </rPr>
      <t>en format aa.mm.jj</t>
    </r>
    <r>
      <rPr>
        <sz val="11"/>
        <color theme="1"/>
        <rFont val="Calibri"/>
        <family val="2"/>
        <scheme val="minor"/>
      </rPr>
      <t>. ATTENTION ! S'il existe plusieurs feuilles pour la même date, renommer les suivantes : aa.mm.jj(2), aa.mm.jj(3), etc.</t>
    </r>
  </si>
  <si>
    <t>La feuille se trouve désormais dans le Classeur COP.</t>
  </si>
  <si>
    <t>Colonne générateur consigne</t>
  </si>
  <si>
    <t>1) Entrer la date choisie pour visualiser le COP de cette date,</t>
  </si>
  <si>
    <t xml:space="preserve">3) Ouvrir la/les feuille(s) via le/les lien(s) créé(s) et l'/les insérer dans ce classeur : clic droit sur la nouvelle feuille ouverte -&gt; déplacer ou copier -&gt; liste déroulante -&gt; Classeur COP -&gt; cocher "en dernier" -&gt; ok. </t>
  </si>
  <si>
    <t>4) De là, le COP se calcule tout seul en fonction des données se trouvant dans la nouvelle feuille collée, grâce à des formules qui s'y rapportent.</t>
  </si>
  <si>
    <t>P26-P17+P72-P60+P124-P111</t>
  </si>
  <si>
    <t>Colonne1</t>
  </si>
  <si>
    <t>Ecart</t>
  </si>
  <si>
    <t>Colonne2</t>
  </si>
  <si>
    <t>Moyenne Min</t>
  </si>
  <si>
    <t>Moyenne Max</t>
  </si>
  <si>
    <t>Consigne</t>
  </si>
  <si>
    <t>Colonne3</t>
  </si>
  <si>
    <t>COP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</si>
</sst>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4A5359"/>
      <name val="Arial"/>
      <family val="2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4">
    <xf numFmtId="0" fontId="0" fillId="0" borderId="0" xfId="0"/>
    <xf numFmtId="21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/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3" fillId="4" borderId="24" xfId="0" applyFont="1" applyFill="1" applyBorder="1" applyAlignment="1">
      <alignment horizontal="center" vertical="center" wrapText="1"/>
    </xf>
    <xf numFmtId="0" fontId="2" fillId="0" borderId="22" xfId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 wrapText="1"/>
    </xf>
    <xf numFmtId="0" fontId="2" fillId="3" borderId="0" xfId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2" fillId="3" borderId="0" xfId="1" applyFill="1" applyBorder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wrapText="1"/>
    </xf>
    <xf numFmtId="0" fontId="0" fillId="8" borderId="0" xfId="0" applyFill="1"/>
    <xf numFmtId="0" fontId="0" fillId="8" borderId="0" xfId="0" applyFill="1" applyAlignment="1">
      <alignment wrapText="1"/>
    </xf>
    <xf numFmtId="14" fontId="0" fillId="3" borderId="0" xfId="0" applyNumberFormat="1" applyFill="1" applyBorder="1" applyAlignment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9" xfId="0" applyBorder="1"/>
    <xf numFmtId="0" fontId="2" fillId="0" borderId="7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wrapText="1"/>
    </xf>
    <xf numFmtId="0" fontId="0" fillId="4" borderId="2" xfId="0" applyFill="1" applyBorder="1"/>
    <xf numFmtId="0" fontId="0" fillId="0" borderId="20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4" fillId="0" borderId="31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0" fontId="1" fillId="9" borderId="0" xfId="0" applyFont="1" applyFill="1"/>
    <xf numFmtId="0" fontId="1" fillId="0" borderId="0" xfId="0" applyFont="1"/>
    <xf numFmtId="21" fontId="1" fillId="0" borderId="0" xfId="0" applyNumberFormat="1" applyFont="1"/>
    <xf numFmtId="0" fontId="1" fillId="6" borderId="0" xfId="0" applyFont="1" applyFill="1"/>
    <xf numFmtId="0" fontId="1" fillId="2" borderId="0" xfId="0" applyFont="1" applyFill="1"/>
    <xf numFmtId="0" fontId="1" fillId="8" borderId="0" xfId="0" applyFont="1" applyFill="1"/>
    <xf numFmtId="4" fontId="0" fillId="0" borderId="0" xfId="0" applyNumberFormat="1"/>
    <xf numFmtId="0" fontId="4" fillId="3" borderId="0" xfId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0" fillId="7" borderId="31" xfId="0" applyFill="1" applyBorder="1" applyAlignment="1">
      <alignment horizontal="center" vertical="center" wrapText="1"/>
    </xf>
    <xf numFmtId="0" fontId="0" fillId="7" borderId="30" xfId="0" applyFill="1" applyBorder="1" applyAlignment="1">
      <alignment horizontal="center" vertical="center" wrapText="1"/>
    </xf>
    <xf numFmtId="4" fontId="0" fillId="6" borderId="18" xfId="0" applyNumberFormat="1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4" fontId="0" fillId="7" borderId="18" xfId="0" applyNumberFormat="1" applyFill="1" applyBorder="1" applyAlignment="1">
      <alignment horizontal="center" vertical="center" wrapText="1"/>
    </xf>
    <xf numFmtId="4" fontId="0" fillId="7" borderId="28" xfId="0" applyNumberFormat="1" applyFill="1" applyBorder="1" applyAlignment="1">
      <alignment horizontal="center" vertical="center" wrapText="1"/>
    </xf>
    <xf numFmtId="0" fontId="0" fillId="7" borderId="29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14" fontId="0" fillId="5" borderId="17" xfId="0" applyNumberFormat="1" applyFill="1" applyBorder="1" applyAlignment="1">
      <alignment horizontal="center" vertical="center" wrapText="1"/>
    </xf>
    <xf numFmtId="14" fontId="0" fillId="5" borderId="2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18" xfId="1" applyBorder="1" applyAlignment="1">
      <alignment horizontal="center" vertical="center" wrapText="1"/>
    </xf>
    <xf numFmtId="0" fontId="2" fillId="0" borderId="22" xfId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4">
    <dxf>
      <alignment horizontal="center" vertical="center" textRotation="0" wrapText="1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26" formatCode="hh:mm:ss"/>
    </dxf>
    <dxf>
      <numFmt numFmtId="26" formatCode="hh:mm:ss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651B1EC8-641B-42F6-9BE5-A9CC31BF5686}" autoFormatId="16" applyNumberFormats="0" applyBorderFormats="0" applyFontFormats="0" applyPatternFormats="0" applyAlignmentFormats="0" applyWidthHeightFormats="0">
  <queryTableRefresh nextId="8">
    <queryTableFields count="6">
      <queryTableField id="1" name="Date" tableColumnId="1"/>
      <queryTableField id="2" name="Consigne" tableColumnId="2"/>
      <queryTableField id="3" name="Moyenne Min" tableColumnId="3"/>
      <queryTableField id="4" name="Moyenne Max" tableColumnId="4"/>
      <queryTableField id="5" name="Ecart" tableColumnId="5"/>
      <queryTableField id="7" name="COP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98A254-1DBF-473E-A506-359E8C5C5BCD}" name="Tableau1" displayName="Tableau1" ref="A9:S130" totalsRowShown="0" headerRowDxfId="13">
  <autoFilter ref="A9:S130" xr:uid="{89EE63DC-350D-4DBB-BE6B-60F4ADCF2658}"/>
  <tableColumns count="19">
    <tableColumn id="1" xr3:uid="{411C198B-7FC4-4CAB-AA46-30D62B43C8E8}" name="Date"/>
    <tableColumn id="2" xr3:uid="{681FCA2A-4056-4E31-92E7-6034F65F0254}" name="Heure" dataDxfId="12"/>
    <tableColumn id="3" xr3:uid="{1299175C-AE1A-4E7F-8817-48D2184F3585}" name="Colonne1" dataDxfId="11"/>
    <tableColumn id="4" xr3:uid="{268B46E3-9FC5-43D3-B490-2EB83DA34B56}" name="1.1.0.29050 | Quantité de chaleur chauffage"/>
    <tableColumn id="5" xr3:uid="{F240F99B-5CC5-45DA-A0F6-31C21DA80770}" name="1.1.0.29051 | Puissance actuelle chauffage"/>
    <tableColumn id="6" xr3:uid="{23D7DD49-EDC8-4FA3-9181-3A56144E843D}" name="1.1.0.29052 | Quantité de froid refroidissement" dataDxfId="10"/>
    <tableColumn id="7" xr3:uid="{C98AD336-006B-4FE7-A00F-6BA2AC60A9C6}" name="1.1.0.29053 | Puissance actuelle refroid."/>
    <tableColumn id="18" xr3:uid="{3DFF841B-95B2-4CC3-8389-E3CAFDC5A288}" name="Colonne2"/>
    <tableColumn id="19" xr3:uid="{FA306C4E-61C1-4740-96A5-1B241555873F}" name="Colonne3"/>
    <tableColumn id="8" xr3:uid="{6B7AF29B-522C-4D41-9851-2B3DB657748F}" name="1.10.1.1007 | Générateur de chaleur consigne" dataDxfId="9"/>
    <tableColumn id="9" xr3:uid="{5FF383F9-506A-4A0B-9887-61528133712F}" name="1.10.1.20052 | Modulation"/>
    <tableColumn id="10" xr3:uid="{C3A9D077-E206-407F-A8E4-652389C65876}" name="1.10.1.29050 | Quantité de chaleur chauffage" dataDxfId="8"/>
    <tableColumn id="11" xr3:uid="{B2C4839B-5BE1-4EEF-B622-CAC66AD8B545}" name="1.10.1.29051 | Puissance actuelle chauffage"/>
    <tableColumn id="12" xr3:uid="{94EC58D9-72A1-4565-9986-9B0FF725EDB6}" name="1.10.1.7 | Générateur de chaleur réel"/>
    <tableColumn id="13" xr3:uid="{0B601667-9E8B-44D0-BA64-BEAB1E1C8BCC}" name="397.20.1.203 | Puissance active actuelle total W"/>
    <tableColumn id="14" xr3:uid="{2CB13578-4E68-4235-B8FA-85FBC6629B6E}" name="397.20.1.207 | Puissance réactive actuelle total W"/>
    <tableColumn id="15" xr3:uid="{E09EE984-9854-4363-BE66-9364D2410E6D}" name="397.20.1.211 | Puissance apparente actuelle total W"/>
    <tableColumn id="16" xr3:uid="{13A0FA50-EE94-44F7-884B-77A513E3C9E8}" name="397.20.1.250 | Importation énergie active 1 kWh" dataDxfId="7"/>
    <tableColumn id="17" xr3:uid="{C616BE05-5748-4A43-9EED-8AE728582D55}" name="397.20.1.310 | cos phi actuel 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993D3AC-0544-4E6D-A34D-9ABCFE12B531}" name="Importation_énergie" displayName="Importation_énergie" ref="A1:F3" tableType="queryTable" totalsRowShown="0" headerRowDxfId="0">
  <autoFilter ref="A1:F3" xr:uid="{0AF2EF4E-C1C2-4C59-8D0B-3C4D0176E66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4C91C6F-F05A-4118-B9FC-A07FA083CF8B}" uniqueName="1" name="Date" queryTableFieldId="1" dataDxfId="6"/>
    <tableColumn id="2" xr3:uid="{8E4C1DED-03A6-4872-A67F-F4D3A40969D8}" uniqueName="2" name="Consigne" queryTableFieldId="2" dataDxfId="5"/>
    <tableColumn id="3" xr3:uid="{40C0BAFB-484E-40C6-87BC-6EE02F1E6A17}" uniqueName="3" name="Moyenne Min" queryTableFieldId="3" dataDxfId="4"/>
    <tableColumn id="4" xr3:uid="{D40783E8-BD67-4B8C-9865-1424D69616FE}" uniqueName="4" name="Moyenne Max" queryTableFieldId="4" dataDxfId="3"/>
    <tableColumn id="5" xr3:uid="{3DA32590-A643-4DDB-B7EB-3F17C279A5D7}" uniqueName="5" name="Ecart" queryTableFieldId="5" dataDxfId="2"/>
    <tableColumn id="7" xr3:uid="{8E016ED6-C8BB-4C49-AF05-838EB5D57116}" uniqueName="7" name="COP" queryTableFieldId="7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workbookViewId="0">
      <selection activeCell="X6" sqref="X6"/>
    </sheetView>
  </sheetViews>
  <sheetFormatPr baseColWidth="10" defaultRowHeight="14.4" x14ac:dyDescent="0.3"/>
  <cols>
    <col min="2" max="2" width="16.109375" customWidth="1"/>
    <col min="3" max="3" width="20" customWidth="1"/>
    <col min="4" max="4" width="0.33203125" customWidth="1"/>
    <col min="5" max="5" width="20" customWidth="1"/>
    <col min="6" max="6" width="0.33203125" customWidth="1"/>
    <col min="7" max="10" width="18.33203125" customWidth="1"/>
    <col min="11" max="11" width="19.88671875" customWidth="1"/>
    <col min="12" max="12" width="10.6640625" hidden="1" customWidth="1"/>
    <col min="13" max="13" width="14.6640625" customWidth="1"/>
    <col min="14" max="14" width="14.88671875" hidden="1" customWidth="1"/>
    <col min="15" max="15" width="16.6640625" customWidth="1"/>
    <col min="16" max="17" width="17" customWidth="1"/>
    <col min="18" max="18" width="19.44140625" customWidth="1"/>
    <col min="19" max="19" width="17.33203125" customWidth="1"/>
    <col min="21" max="21" width="16.88671875" customWidth="1"/>
    <col min="22" max="22" width="12.33203125" customWidth="1"/>
    <col min="23" max="23" width="13.88671875" customWidth="1"/>
    <col min="24" max="29" width="9.77734375" customWidth="1"/>
  </cols>
  <sheetData>
    <row r="1" spans="1:33" ht="63" customHeight="1" thickBot="1" x14ac:dyDescent="0.35">
      <c r="A1" s="6" t="s">
        <v>7</v>
      </c>
      <c r="B1" s="7" t="s">
        <v>19</v>
      </c>
      <c r="C1" s="42" t="s">
        <v>28</v>
      </c>
      <c r="D1" s="34"/>
      <c r="E1" s="96" t="s">
        <v>27</v>
      </c>
      <c r="F1" s="97"/>
      <c r="G1" s="97"/>
      <c r="H1" s="97"/>
      <c r="I1" s="97"/>
      <c r="J1" s="97"/>
      <c r="K1" s="98"/>
      <c r="L1" s="11" t="s">
        <v>33</v>
      </c>
      <c r="M1" s="6" t="s">
        <v>51</v>
      </c>
      <c r="N1" s="34" t="s">
        <v>25</v>
      </c>
      <c r="O1" s="52" t="s">
        <v>38</v>
      </c>
      <c r="P1" s="7" t="s">
        <v>39</v>
      </c>
      <c r="Q1" s="38" t="s">
        <v>35</v>
      </c>
      <c r="R1" s="103" t="s">
        <v>36</v>
      </c>
      <c r="S1" s="104"/>
      <c r="T1" s="105"/>
      <c r="U1" s="72" t="s">
        <v>37</v>
      </c>
      <c r="V1" s="73"/>
      <c r="W1" s="74"/>
      <c r="X1" s="75" t="s">
        <v>34</v>
      </c>
      <c r="Y1" s="75"/>
      <c r="Z1" s="75"/>
      <c r="AA1" s="75"/>
      <c r="AB1" s="75"/>
      <c r="AC1" s="75"/>
      <c r="AD1" s="78" t="s">
        <v>46</v>
      </c>
      <c r="AE1" s="79"/>
      <c r="AF1" s="79"/>
      <c r="AG1" s="80"/>
    </row>
    <row r="2" spans="1:33" ht="29.4" thickBot="1" x14ac:dyDescent="0.35">
      <c r="A2" s="8"/>
      <c r="B2" s="9"/>
      <c r="C2" s="43"/>
      <c r="D2" s="44"/>
      <c r="E2" s="8" t="s">
        <v>43</v>
      </c>
      <c r="F2" s="12"/>
      <c r="G2" s="17">
        <v>1</v>
      </c>
      <c r="H2" s="9">
        <v>2</v>
      </c>
      <c r="I2" s="9">
        <v>3</v>
      </c>
      <c r="J2" s="9">
        <v>4</v>
      </c>
      <c r="K2" s="13">
        <v>5</v>
      </c>
      <c r="L2" s="33"/>
      <c r="M2" s="8"/>
      <c r="N2" s="41"/>
      <c r="O2" s="53"/>
      <c r="P2" s="54"/>
      <c r="Q2" s="10"/>
      <c r="R2" s="8" t="s">
        <v>41</v>
      </c>
      <c r="S2" s="9" t="s">
        <v>40</v>
      </c>
      <c r="T2" s="55" t="s">
        <v>42</v>
      </c>
      <c r="U2" s="9" t="s">
        <v>41</v>
      </c>
      <c r="V2" s="9" t="s">
        <v>40</v>
      </c>
      <c r="W2" s="55" t="s">
        <v>42</v>
      </c>
      <c r="X2" s="9" t="s">
        <v>41</v>
      </c>
      <c r="Y2" s="9" t="s">
        <v>40</v>
      </c>
      <c r="Z2" s="56" t="s">
        <v>42</v>
      </c>
      <c r="AA2" s="9" t="s">
        <v>41</v>
      </c>
      <c r="AB2" s="9" t="s">
        <v>40</v>
      </c>
      <c r="AC2" s="57" t="s">
        <v>42</v>
      </c>
      <c r="AD2" s="92" t="s">
        <v>48</v>
      </c>
      <c r="AE2" s="93"/>
      <c r="AF2" s="76" t="s">
        <v>47</v>
      </c>
      <c r="AG2" s="77"/>
    </row>
    <row r="3" spans="1:33" ht="37.5" customHeight="1" x14ac:dyDescent="0.3">
      <c r="A3" s="94">
        <v>44124</v>
      </c>
      <c r="B3" s="99" t="str">
        <f ca="1">IF(CELL("format",$A3)="D1",HYPERLINK("C:\Users\Utilisateur\Desktop\Edergen\TTE Tool\MeasureData\"&amp;TEXT($A3,"aaaa.mm.jj")&amp;"\","Dossier"),"Erreur : date attendue")</f>
        <v>Dossier</v>
      </c>
      <c r="C3" s="101">
        <v>4</v>
      </c>
      <c r="D3" s="45"/>
      <c r="E3" s="47" t="s">
        <v>45</v>
      </c>
      <c r="F3" s="47"/>
      <c r="G3" s="49" t="str">
        <f ca="1">IF($C3&gt;=1,IF(CELL("format",$A3)="D1",HYPERLINK("C:\Users\Utilisateur\Desktop\Edergen\TTE Tool\MeasureData\"&amp;TEXT($A3,"aaaa.mm.jj")&amp;"\"&amp;TEXT($A3,"aa.mm.jj")&amp;".csv",TEXT($A3,"aa.mm.jj")),"Erreur : date attendue"),"")</f>
        <v>20.10.20</v>
      </c>
      <c r="H3" s="51" t="str">
        <f ca="1">IF($C3&gt;=2,IF(CELL("format",$A3)="D1",HYPERLINK("C:\Users\Utilisateur\Desktop\Edergen\TTE Tool\MeasureData\"&amp;TEXT($A3,"aaaa.mm.jj")&amp;"\"&amp;TEXT($A3,"aa.mm.jj")&amp;"("&amp;$H$2&amp;")"&amp;".csv",TEXT($A3,"aa.mm.jj")&amp;"("&amp;$H$2&amp;")"),"Erreur : date attendue"),"")</f>
        <v>20.10.20(2)</v>
      </c>
      <c r="I3" s="51" t="str">
        <f ca="1">IF($C3&gt;=3,IF(CELL("format",$A3)="D1",HYPERLINK("C:\Users\Utilisateur\Desktop\Edergen\TTE Tool\MeasureData\"&amp;TEXT($A3,"aaaa.mm.jj")&amp;"\"&amp;TEXT($A3,"aa.mm.jj")&amp;"("&amp;$I$2&amp;")"&amp;".csv",TEXT($A3,"aa.mm.jj")&amp;"("&amp;$I$2&amp;")"),"Erreur : date attendue"),"")</f>
        <v>20.10.20(3)</v>
      </c>
      <c r="J3" s="51" t="str">
        <f ca="1">IF($C3&gt;=4,IF(CELL("format",$A3)="D1",HYPERLINK("C:\Users\Utilisateur\Desktop\Edergen\TTE Tool\MeasureData\"&amp;TEXT($A3,"aaaa.mm.jj")&amp;"\"&amp;TEXT($A3,"aa.mm.jj")&amp;"("&amp;$J$2&amp;")"&amp;".csv",TEXT($A3,"aa.mm.jj")&amp;"("&amp;$J$2&amp;")"),"Erreur : date attendue"),"")</f>
        <v>20.10.20(4)</v>
      </c>
      <c r="K3" s="36" t="str">
        <f ca="1">IF($C3&gt;=5,IF(CELL("format",$A3)="D1",HYPERLINK("C:\Users\Utilisateur\Desktop\Edergen\TTE Tool\MeasureData\"&amp;TEXT($A3,"aaaa.mm.jj")&amp;"\"&amp;TEXT($A3,"aa.mm.jj")&amp;"("&amp;$K$2&amp;")"&amp;".csv",TEXT($A3,"aa.mm.jj")&amp;"("&amp;$K$2&amp;")"),"Erreur : date attendue"),"")</f>
        <v/>
      </c>
      <c r="L3" s="32" t="str">
        <f ca="1">IF(ISBLANK(INDIRECT("'"&amp;G3&amp;"'!"&amp;CONCATENATE(MID(ADDRESS(9,COLUMN(INDEX(INDIRECT("'"&amp;$G3&amp;"'!$1:$1048576"),9,MATCH("1.10.1.1007 | Générateur de chaleur consigne",INDIRECT("'"&amp;$G3&amp;"'!$9:$9"),0)))),2,1),"10"))),"valeur manquante",IF(AND(INDIRECT("'"&amp;G3&amp;"'!"&amp;CONCATENATE(MID(ADDRESS(9,COLUMN(INDEX(INDIRECT("'"&amp;$G3&amp;"'!$1:$1048576"),9,MATCH("1.10.1.1007 | Générateur de chaleur consigne",INDIRECT("'"&amp;$G3&amp;"'!$9:$9"),0)))),2,1),"10"))&lt;=20,INDIRECT("'"&amp;G3&amp;"'!"&amp;CONCATENATE(MID(ADDRESS(9,COLUMN(INDEX(INDIRECT("'"&amp;$G3&amp;"'!$1:$1048576"),9,MATCH("1.10.1.1007 | Générateur de chaleur consigne",INDIRECT("'"&amp;$G3&amp;"'!$9:$9"),0)))),2,1),"10"))&gt;=10),"Froid",IF(AND(INDIRECT("'"&amp;G3&amp;"'!"&amp;CONCATENATE(MID(ADDRESS(9,COLUMN(INDEX(INDIRECT("'"&amp;$G3&amp;"'!$1:$1048576"),9,MATCH("1.10.1.1007 | Générateur de chaleur consigne",INDIRECT("'"&amp;$G3&amp;"'!$9:$9"),0)))),2,1),"10"))&gt;=45,INDIRECT("'"&amp;G3&amp;"'!"&amp;CONCATENATE(MID(ADDRESS(9,COLUMN(INDEX(INDIRECT("'"&amp;$G3&amp;"'!$1:$1048576"),9,MATCH("1.10.1.1007 | Générateur de chaleur consigne",INDIRECT("'"&amp;$G3&amp;"'!$9:$9"),0)))),2,1),"10"))&lt;70),"Chaud",IF(INDIRECT("'"&amp;G3&amp;"'!"&amp;CONCATENATE(MID(ADDRESS(9,COLUMN(INDEX(INDIRECT("'"&amp;$G3&amp;"'!$1:$1048576"),9,MATCH("1.10.1.1007 | Générateur de chaleur consigne",INDIRECT("'"&amp;$G3&amp;"'!$9:$9"),0)))),2,1),"10"))=0,"pas de consigne",IF(OR(AND(INDIRECT("'"&amp;G3&amp;"'!"&amp;CONCATENATE(MID(ADDRESS(9,COLUMN(INDEX(INDIRECT("'"&amp;$G3&amp;"'!$1:$1048576"),9,MATCH("1.10.1.1007 | Générateur de chaleur consigne",INDIRECT("'"&amp;$G3&amp;"'!$9:$9"),0)))),2,1),"10"))&lt;45,INDIRECT("'"&amp;G3&amp;"'!"&amp;CONCATENATE(MID(ADDRESS(9,COLUMN(INDEX(INDIRECT("'"&amp;$G3&amp;"'!$1:$1048576"),9,MATCH("1.10.1.1007 | Générateur de chaleur consigne",INDIRECT("'"&amp;$G3&amp;"'!$9:$9"),0)))),2,1),"10"))&gt;20),INDIRECT("'"&amp;G3&amp;"'!"&amp;CONCATENATE(MID(ADDRESS(9,COLUMN(INDEX(INDIRECT("'"&amp;$G3&amp;"'!$1:$1048576"),9,MATCH("1.10.1.1007 | Générateur de chaleur consigne",INDIRECT("'"&amp;$G3&amp;"'!$9:$9"),0)))),2,1),"10"))&lt;0,AND(INDIRECT("'"&amp;G3&amp;"'!"&amp;CONCATENATE(MID(ADDRESS(9,COLUMN(INDEX(INDIRECT("'"&amp;$G3&amp;"'!$1:$1048576"),9,MATCH("1.10.1.1007 | Générateur de chaleur consigne",INDIRECT("'"&amp;$G3&amp;"'!$9:$9"),0)))),2,1),"10"))&lt;10,INDIRECT("'"&amp;G3&amp;"'!"&amp;CONCATENATE(MID(ADDRESS(9,COLUMN(INDEX(INDIRECT("'"&amp;$G3&amp;"'!$1:$1048576"),9,MATCH("1.10.1.1007 | Générateur de chaleur consigne",INDIRECT("'"&amp;$G3&amp;"'!$9:$9"),0)))),2,1),"10"))&gt;0),AND(INDIRECT("'"&amp;G3&amp;"'!"&amp;CONCATENATE(MID(ADDRESS(9,COLUMN(INDEX(INDIRECT("'"&amp;$G3&amp;"'!$1:$1048576"),9,MATCH("1.10.1.1007 | Générateur de chaleur consigne",INDIRECT("'"&amp;$G3&amp;"'!$9:$9"),0)))),2,1),"10"))&gt;=70)),"erreur")))))</f>
        <v>pas de consigne</v>
      </c>
      <c r="M3" s="106" t="str">
        <f ca="1">MID(ADDRESS(9,COLUMN(INDEX(INDIRECT("'"&amp;$G3&amp;"'!$1:$1048576"),9,MATCH("1.10.1.1007 | Générateur de chaleur consigne",INDIRECT("'"&amp;$G3&amp;"'!$9:$9"),0)))),2,1)</f>
        <v>J</v>
      </c>
      <c r="N3" s="31" t="str">
        <f ca="1">CONCATENATE(MID(ADDRESS(9,COLUMN(INDEX(INDIRECT("'"&amp;$G3&amp;"'!$1:$1048576"),9,MATCH("1.10.1.1007 | Générateur de chaleur consigne",INDIRECT("'"&amp;$G3&amp;"'!$9:$9"),0)))),2,1),"10")</f>
        <v>J10</v>
      </c>
      <c r="O3" s="108" t="str">
        <f ca="1">MID(ADDRESS(9,COLUMN(INDEX(INDIRECT("'"&amp;$G3&amp;"'!$1:$1048576"),9,MATCH("1.1.0.29052 | Quantité de froid refroidissement",INDIRECT("'"&amp;$G3&amp;"'!$9:$9"),0)))),2,1)</f>
        <v>F</v>
      </c>
      <c r="P3" s="110" t="str">
        <f ca="1">MID(ADDRESS(9,COLUMN(INDEX(INDIRECT("'"&amp;$G3&amp;"'!$1:$1048576"),9,MATCH("1.10.1.29050 | Quantité de chaleur chauffage",INDIRECT("'"&amp;$G3&amp;"'!$9:$9"),0)))),2,1)</f>
        <v>L</v>
      </c>
      <c r="Q3" s="112" t="str">
        <f ca="1">MID(ADDRESS(9,COLUMN(INDEX(INDIRECT("'"&amp;$G3&amp;"'!$1:$1048576"),9,MATCH("397.20.1.250 | Importation énergie active 1 kWh",INDIRECT("'"&amp;$G3&amp;"'!$9:$9"),0)))),2,1)</f>
        <v>R</v>
      </c>
      <c r="R3" s="114">
        <f t="array" aca="1" ref="R3" ca="1">MIN(IF(INDIRECT("'"&amp;TEXT($A3,"aa.mm.jj")&amp;"'!"&amp;M3&amp;":"&amp;M3)=18,INDIRECT("'"&amp;TEXT($A3,"aa.mm.jj")&amp;"'!"&amp;MID(ADDRESS(9,COLUMN(INDEX(INDIRECT("'"&amp;$G3&amp;"'!$1:$1048576"),9,MATCH("1.1.0.29052 | Quantité de froid refroidissement",INDIRECT("'"&amp;$G3&amp;"'!$9:$9"),0)))),2,1)&amp;":"&amp;MID(ADDRESS(9,COLUMN(INDEX(INDIRECT("'"&amp;$G3&amp;"'!$1:$1048576"),9,MATCH("1.1.0.29052 | Quantité de froid refroidissement",INDIRECT("'"&amp;$G3&amp;"'!$9:$9"),0)))),2,1))))</f>
        <v>0.33</v>
      </c>
      <c r="S3" s="116">
        <f t="array" aca="1" ref="S3" ca="1">MAX(IF(INDIRECT("'"&amp;TEXT($A3,"aa.mm.jj")&amp;"'!"&amp;M3&amp;":"&amp;M3)=18,INDIRECT("'"&amp;TEXT($A3,"aa.mm.jj")&amp;"'!"&amp;MID(ADDRESS(9,COLUMN(INDEX(INDIRECT("'"&amp;$G3&amp;"'!$1:$1048576"),9,MATCH("1.1.0.29052 | Quantité de froid refroidissement",INDIRECT("'"&amp;$G3&amp;"'!$9:$9"),0)))),2,1)&amp;":"&amp;MID(ADDRESS(9,COLUMN(INDEX(INDIRECT("'"&amp;$G3&amp;"'!$1:$1048576"),9,MATCH("1.1.0.29052 | Quantité de froid refroidissement",INDIRECT("'"&amp;$G3&amp;"'!$9:$9"),0)))),2,1))))</f>
        <v>0.39</v>
      </c>
      <c r="T3" s="117">
        <f ca="1">IF(OR($S3="/",$R3="/"),"/",$S3-$R3)</f>
        <v>0.06</v>
      </c>
      <c r="U3" s="81">
        <f t="array" aca="1" ref="U3" ca="1">MIN(IF(INDIRECT("'"&amp;TEXT($A3,"aa.mm.jj")&amp;"'!"&amp;M3&amp;":"&amp;M3)=52,INDIRECT("'"&amp;TEXT($A3,"aa.mm.jj")&amp;"'!"&amp;MID(ADDRESS(9,COLUMN(INDEX(INDIRECT("'"&amp;$G3&amp;"'!$1:$1048576"),9,MATCH("1.10.1.29050 | Quantité de chaleur chauffage",INDIRECT("'"&amp;$G3&amp;"'!$9:$9"),0)))),2,1)&amp;":"&amp;MID(ADDRESS(9,COLUMN(INDEX(INDIRECT("'"&amp;$G3&amp;"'!$1:$1048576"),9,MATCH("1.10.1.29050 | Quantité de chaleur chauffage",INDIRECT("'"&amp;$G3&amp;"'!$9:$9"),0)))),2,1))))</f>
        <v>0.91</v>
      </c>
      <c r="V3" s="81">
        <f t="array" aca="1" ref="V3" ca="1">MAX(IF(INDIRECT("'"&amp;TEXT($A3,"aa.mm.jj")&amp;"'!"&amp;M3&amp;":"&amp;M3)=52,INDIRECT("'"&amp;TEXT($A3,"aa.mm.jj")&amp;"'!"&amp;MID(ADDRESS(9,COLUMN(INDEX(INDIRECT("'"&amp;$G3&amp;"'!$1:$1048576"),9,MATCH("1.10.1.29050 | Quantité de chaleur chauffage",INDIRECT("'"&amp;$G3&amp;"'!$9:$9"),0)))),2,1)&amp;":"&amp;MID(ADDRESS(9,COLUMN(INDEX(INDIRECT("'"&amp;$G3&amp;"'!$1:$1048576"),9,MATCH("1.10.1.29050 | Quantité de chaleur chauffage",INDIRECT("'"&amp;$G3&amp;"'!$9:$9"),0)))),2,1))))</f>
        <v>0.95</v>
      </c>
      <c r="W3" s="83">
        <f ca="1">IF(OR($V3="/",$U3="/"),"/",$V3-$U3)</f>
        <v>3.9999999999999925E-2</v>
      </c>
      <c r="X3" s="85">
        <f>'20.10.20'!G3</f>
        <v>0</v>
      </c>
      <c r="Y3" s="85">
        <f>'20.10.20'!H3</f>
        <v>0</v>
      </c>
      <c r="Z3" s="85">
        <f>'20.10.20'!I3</f>
        <v>0</v>
      </c>
      <c r="AA3" s="87">
        <f>'20.10.20'!G4</f>
        <v>0</v>
      </c>
      <c r="AB3" s="87">
        <f>'20.10.20'!H4</f>
        <v>0</v>
      </c>
      <c r="AC3" s="88">
        <f>'20.10.20'!I4</f>
        <v>0</v>
      </c>
      <c r="AD3" s="90" t="e">
        <f ca="1">W3/(AC3/1000)</f>
        <v>#DIV/0!</v>
      </c>
      <c r="AE3" s="83"/>
      <c r="AF3" s="68" t="e">
        <f ca="1">T3/(Z3/1000)</f>
        <v>#DIV/0!</v>
      </c>
      <c r="AG3" s="69"/>
    </row>
    <row r="4" spans="1:33" ht="38.25" customHeight="1" thickBot="1" x14ac:dyDescent="0.35">
      <c r="A4" s="95"/>
      <c r="B4" s="100"/>
      <c r="C4" s="102"/>
      <c r="D4" s="46"/>
      <c r="E4" s="48" t="s">
        <v>44</v>
      </c>
      <c r="F4" s="48"/>
      <c r="G4" s="50" t="str">
        <f ca="1">HYPERLINK("#"&amp;$G3&amp;"!A1",$G3)</f>
        <v>20.10.20</v>
      </c>
      <c r="H4" s="18" t="str">
        <f ca="1">HYPERLINK("#"&amp;$H3&amp;"!A1",$H3)</f>
        <v>20.10.20(2)</v>
      </c>
      <c r="I4" s="18" t="str">
        <f ca="1">HYPERLINK("#"&amp;$I3&amp;"!A1",$I3)</f>
        <v>20.10.20(3)</v>
      </c>
      <c r="J4" s="18" t="str">
        <f ca="1">HYPERLINK("#"&amp;$J3&amp;"!A1",$J3)</f>
        <v>20.10.20(4)</v>
      </c>
      <c r="K4" s="37" t="str">
        <f ca="1">HYPERLINK("#"&amp;$K3&amp;"!A1",$K3)</f>
        <v/>
      </c>
      <c r="L4" s="35"/>
      <c r="M4" s="107"/>
      <c r="N4" s="35"/>
      <c r="O4" s="109"/>
      <c r="P4" s="111"/>
      <c r="Q4" s="113"/>
      <c r="R4" s="115"/>
      <c r="S4" s="86"/>
      <c r="T4" s="118"/>
      <c r="U4" s="82"/>
      <c r="V4" s="82"/>
      <c r="W4" s="84"/>
      <c r="X4" s="86"/>
      <c r="Y4" s="86"/>
      <c r="Z4" s="86"/>
      <c r="AA4" s="82"/>
      <c r="AB4" s="82"/>
      <c r="AC4" s="89"/>
      <c r="AD4" s="91"/>
      <c r="AE4" s="84"/>
      <c r="AF4" s="70"/>
      <c r="AG4" s="71"/>
    </row>
    <row r="5" spans="1:33" ht="38.25" customHeight="1" x14ac:dyDescent="0.3">
      <c r="A5" s="19"/>
      <c r="B5" s="20"/>
      <c r="C5" s="4"/>
      <c r="D5" s="4"/>
      <c r="E5" s="4"/>
      <c r="F5" s="4"/>
      <c r="G5" s="21"/>
      <c r="H5" s="22"/>
      <c r="I5" s="22"/>
      <c r="J5" s="22"/>
      <c r="K5" s="22"/>
      <c r="L5" s="5" t="str">
        <f>TEXT($A3,"aa.mm.jj")</f>
        <v>20.10.20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16"/>
      <c r="AE5" s="16"/>
      <c r="AF5" s="16"/>
      <c r="AG5" s="16"/>
    </row>
    <row r="6" spans="1:33" s="67" customFormat="1" x14ac:dyDescent="0.3">
      <c r="A6" s="66" t="s">
        <v>26</v>
      </c>
      <c r="B6" s="20"/>
      <c r="C6" s="4"/>
      <c r="D6" s="4"/>
      <c r="E6" s="4"/>
      <c r="F6" s="4"/>
      <c r="G6" s="65"/>
      <c r="H6" s="20"/>
      <c r="I6" s="20"/>
      <c r="J6" s="20"/>
      <c r="K6" s="20"/>
      <c r="L6" s="4"/>
      <c r="M6" s="4"/>
      <c r="N6" s="4"/>
      <c r="O6" s="4"/>
      <c r="P6" s="4"/>
      <c r="Q6" s="4"/>
      <c r="AB6" s="66"/>
    </row>
    <row r="7" spans="1:33" x14ac:dyDescent="0.3">
      <c r="A7" s="16" t="s">
        <v>52</v>
      </c>
      <c r="B7" s="20"/>
      <c r="C7" s="4"/>
      <c r="D7" s="4"/>
      <c r="E7" s="4"/>
      <c r="F7" s="4"/>
      <c r="G7" s="21"/>
      <c r="H7" s="22"/>
      <c r="I7" s="22"/>
      <c r="J7" s="22"/>
      <c r="K7" s="22"/>
      <c r="L7" s="5"/>
      <c r="M7" s="5"/>
      <c r="N7" s="5"/>
      <c r="O7" s="5"/>
      <c r="P7" s="5"/>
      <c r="Q7" s="5"/>
      <c r="AB7" s="16"/>
    </row>
    <row r="8" spans="1:33" x14ac:dyDescent="0.3">
      <c r="A8" t="s">
        <v>49</v>
      </c>
      <c r="B8" s="20"/>
      <c r="C8" s="4"/>
      <c r="D8" s="4"/>
      <c r="E8" s="4"/>
      <c r="F8" s="4"/>
      <c r="G8" s="21"/>
      <c r="H8" s="22"/>
      <c r="I8" s="22"/>
      <c r="J8" s="22"/>
      <c r="K8" s="22"/>
      <c r="L8" s="5"/>
      <c r="M8" s="5"/>
      <c r="N8" s="5"/>
      <c r="O8" s="5"/>
      <c r="P8" s="5"/>
      <c r="Q8" s="5"/>
      <c r="AB8" s="16"/>
    </row>
    <row r="9" spans="1:33" x14ac:dyDescent="0.3">
      <c r="A9" t="s">
        <v>53</v>
      </c>
      <c r="B9" s="20"/>
      <c r="C9" s="4"/>
      <c r="D9" s="4"/>
      <c r="E9" s="4"/>
      <c r="F9" s="4"/>
      <c r="G9" s="21"/>
      <c r="H9" s="22"/>
      <c r="I9" s="22"/>
      <c r="J9" s="22"/>
      <c r="K9" s="22"/>
      <c r="L9" s="5"/>
      <c r="M9" s="5"/>
      <c r="N9" s="5"/>
      <c r="O9" s="5"/>
      <c r="P9" s="5"/>
      <c r="Q9" s="5"/>
      <c r="X9" s="5"/>
      <c r="Y9" s="5"/>
      <c r="Z9" s="5"/>
      <c r="AA9" s="16"/>
      <c r="AB9" s="16"/>
      <c r="AC9" s="16"/>
      <c r="AD9" s="16"/>
    </row>
    <row r="10" spans="1:33" x14ac:dyDescent="0.3">
      <c r="A10" s="30" t="s">
        <v>50</v>
      </c>
      <c r="B10" s="20"/>
      <c r="C10" s="4"/>
      <c r="D10" s="4"/>
      <c r="E10" s="4"/>
      <c r="F10" s="4"/>
      <c r="G10" s="21"/>
      <c r="H10" s="22"/>
      <c r="I10" s="22"/>
      <c r="J10" s="22"/>
      <c r="K10" s="22"/>
      <c r="L10" s="5"/>
      <c r="M10" s="5"/>
      <c r="N10" s="5"/>
      <c r="O10" s="5"/>
      <c r="P10" s="5"/>
      <c r="Q10" s="5"/>
      <c r="X10" s="5"/>
      <c r="Y10" s="5"/>
      <c r="Z10" s="5"/>
      <c r="AA10" s="16"/>
      <c r="AB10" s="16"/>
      <c r="AC10" s="16"/>
      <c r="AD10" s="16"/>
    </row>
    <row r="11" spans="1:33" x14ac:dyDescent="0.3">
      <c r="A11" s="30" t="s">
        <v>54</v>
      </c>
      <c r="B11" s="20"/>
      <c r="C11" s="4"/>
      <c r="D11" s="4"/>
      <c r="E11" s="4"/>
      <c r="F11" s="4"/>
      <c r="G11" s="21"/>
      <c r="H11" s="22"/>
      <c r="I11" s="22"/>
      <c r="J11" s="22"/>
      <c r="K11" s="22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16"/>
      <c r="AB11" s="16"/>
      <c r="AC11" s="16"/>
      <c r="AD11" s="16"/>
    </row>
    <row r="12" spans="1:33" x14ac:dyDescent="0.3">
      <c r="A12" s="19"/>
      <c r="B12" s="20"/>
      <c r="C12" s="4"/>
      <c r="D12" s="4"/>
      <c r="E12" s="4"/>
      <c r="F12" s="4"/>
      <c r="G12" s="21"/>
      <c r="H12" s="22"/>
      <c r="I12" s="22"/>
      <c r="J12" s="22"/>
      <c r="K12" s="22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16"/>
      <c r="AB12" s="16"/>
      <c r="AC12" s="16"/>
      <c r="AD12" s="16"/>
    </row>
    <row r="13" spans="1:33" x14ac:dyDescent="0.3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>
        <v>10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</row>
    <row r="14" spans="1:33" x14ac:dyDescent="0.3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>
        <v>0.9</v>
      </c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</row>
    <row r="15" spans="1:33" x14ac:dyDescent="0.3">
      <c r="B15" s="16"/>
      <c r="C15" s="16"/>
      <c r="D15" s="16"/>
      <c r="E15" s="16"/>
      <c r="F15" s="16"/>
      <c r="R15" s="5"/>
      <c r="S15" s="5"/>
      <c r="T15" s="5"/>
      <c r="U15" s="5"/>
      <c r="V15" s="24"/>
      <c r="W15" s="24"/>
      <c r="X15" s="24"/>
      <c r="Y15" s="5"/>
      <c r="Z15" s="5"/>
    </row>
    <row r="16" spans="1:33" x14ac:dyDescent="0.3">
      <c r="R16" s="5"/>
      <c r="S16" s="16"/>
      <c r="T16" s="5"/>
      <c r="U16" s="5"/>
      <c r="V16" s="24"/>
      <c r="W16" s="24"/>
      <c r="X16" s="24"/>
      <c r="Y16" s="5"/>
    </row>
    <row r="17" spans="10:25" x14ac:dyDescent="0.3">
      <c r="R17" s="5"/>
      <c r="S17" s="5"/>
      <c r="T17" s="5"/>
      <c r="U17" s="5"/>
      <c r="V17" s="24"/>
      <c r="W17" s="24"/>
      <c r="X17" s="24"/>
      <c r="Y17" s="5"/>
    </row>
    <row r="18" spans="10:25" x14ac:dyDescent="0.3">
      <c r="R18" s="5"/>
      <c r="S18" s="5"/>
      <c r="T18" s="5"/>
      <c r="U18" s="5"/>
      <c r="V18" s="5"/>
      <c r="W18" s="5"/>
      <c r="X18" s="5"/>
      <c r="Y18" s="5"/>
    </row>
    <row r="29" spans="10:25" x14ac:dyDescent="0.3">
      <c r="J29" s="23"/>
    </row>
    <row r="31" spans="10:25" x14ac:dyDescent="0.3">
      <c r="J31" s="23"/>
    </row>
    <row r="33" spans="10:10" x14ac:dyDescent="0.3">
      <c r="J33" s="23"/>
    </row>
    <row r="35" spans="10:10" x14ac:dyDescent="0.3">
      <c r="J35" s="23"/>
    </row>
    <row r="37" spans="10:10" x14ac:dyDescent="0.3">
      <c r="J37" s="23"/>
    </row>
    <row r="39" spans="10:10" x14ac:dyDescent="0.3">
      <c r="J39" s="23"/>
    </row>
    <row r="41" spans="10:10" x14ac:dyDescent="0.3">
      <c r="J41" s="23"/>
    </row>
    <row r="43" spans="10:10" x14ac:dyDescent="0.3">
      <c r="J43" s="23"/>
    </row>
    <row r="45" spans="10:10" x14ac:dyDescent="0.3">
      <c r="J45" s="23"/>
    </row>
    <row r="47" spans="10:10" x14ac:dyDescent="0.3">
      <c r="J47" s="23"/>
    </row>
  </sheetData>
  <mergeCells count="28">
    <mergeCell ref="A3:A4"/>
    <mergeCell ref="E1:K1"/>
    <mergeCell ref="B3:B4"/>
    <mergeCell ref="C3:C4"/>
    <mergeCell ref="R1:T1"/>
    <mergeCell ref="M3:M4"/>
    <mergeCell ref="O3:O4"/>
    <mergeCell ref="P3:P4"/>
    <mergeCell ref="Q3:Q4"/>
    <mergeCell ref="R3:R4"/>
    <mergeCell ref="S3:S4"/>
    <mergeCell ref="T3:T4"/>
    <mergeCell ref="AF3:AG4"/>
    <mergeCell ref="U1:W1"/>
    <mergeCell ref="X1:AC1"/>
    <mergeCell ref="AF2:AG2"/>
    <mergeCell ref="AD1:AG1"/>
    <mergeCell ref="U3:U4"/>
    <mergeCell ref="V3:V4"/>
    <mergeCell ref="W3:W4"/>
    <mergeCell ref="X3:X4"/>
    <mergeCell ref="Y3:Y4"/>
    <mergeCell ref="Z3:Z4"/>
    <mergeCell ref="AA3:AA4"/>
    <mergeCell ref="AB3:AB4"/>
    <mergeCell ref="AC3:AC4"/>
    <mergeCell ref="AD3:AE4"/>
    <mergeCell ref="AD2:AE2"/>
  </mergeCells>
  <phoneticPr fontId="7" type="noConversion"/>
  <pageMargins left="0.7" right="0.7" top="0.75" bottom="0.75" header="0.3" footer="0.3"/>
  <pageSetup paperSize="9" orientation="portrait" r:id="rId1"/>
  <ignoredErrors>
    <ignoredError sqref="G3:G4 H3:K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140"/>
  <sheetViews>
    <sheetView topLeftCell="A109" zoomScale="70" zoomScaleNormal="70" workbookViewId="0">
      <selection activeCell="F11" sqref="F11"/>
    </sheetView>
  </sheetViews>
  <sheetFormatPr baseColWidth="10" defaultRowHeight="14.4" x14ac:dyDescent="0.3"/>
  <cols>
    <col min="1" max="1" width="31.44140625" bestFit="1" customWidth="1"/>
    <col min="4" max="4" width="40.6640625" customWidth="1"/>
    <col min="5" max="5" width="39.33203125" customWidth="1"/>
    <col min="6" max="6" width="43.88671875" style="26" customWidth="1"/>
    <col min="7" max="9" width="37.44140625" customWidth="1"/>
    <col min="10" max="10" width="42.21875" style="3" customWidth="1"/>
    <col min="11" max="11" width="25.5546875" customWidth="1"/>
    <col min="12" max="12" width="41.6640625" style="28" customWidth="1"/>
    <col min="13" max="13" width="40.33203125" customWidth="1"/>
    <col min="14" max="14" width="35" customWidth="1"/>
    <col min="15" max="15" width="43.88671875" customWidth="1"/>
    <col min="16" max="16" width="45.6640625" customWidth="1"/>
    <col min="17" max="17" width="47.6640625" customWidth="1"/>
    <col min="18" max="18" width="44.44140625" style="39" customWidth="1"/>
    <col min="19" max="19" width="31.6640625" customWidth="1"/>
  </cols>
  <sheetData>
    <row r="1" spans="1:21" x14ac:dyDescent="0.3">
      <c r="A1" t="s">
        <v>18</v>
      </c>
      <c r="B1" t="s">
        <v>29</v>
      </c>
    </row>
    <row r="2" spans="1:21" x14ac:dyDescent="0.3">
      <c r="A2" t="s">
        <v>17</v>
      </c>
      <c r="B2" s="1">
        <v>0.47326388888888887</v>
      </c>
      <c r="C2" s="1"/>
      <c r="F2"/>
      <c r="G2" s="67"/>
      <c r="H2" s="67"/>
      <c r="I2" s="67"/>
      <c r="J2"/>
      <c r="K2" s="28"/>
      <c r="L2"/>
      <c r="Q2" s="39"/>
      <c r="R2"/>
    </row>
    <row r="3" spans="1:21" x14ac:dyDescent="0.3">
      <c r="A3" t="s">
        <v>16</v>
      </c>
      <c r="B3" t="s">
        <v>15</v>
      </c>
      <c r="E3" s="119"/>
      <c r="F3"/>
      <c r="G3" s="64"/>
      <c r="H3" s="64"/>
      <c r="I3" s="64"/>
      <c r="J3"/>
      <c r="K3" s="28"/>
      <c r="L3"/>
      <c r="Q3" s="39"/>
      <c r="R3"/>
      <c r="T3" t="s">
        <v>55</v>
      </c>
    </row>
    <row r="4" spans="1:21" x14ac:dyDescent="0.3">
      <c r="A4" t="s">
        <v>14</v>
      </c>
      <c r="B4">
        <v>-1170</v>
      </c>
      <c r="E4" s="119"/>
      <c r="F4"/>
      <c r="G4" s="64"/>
      <c r="H4" s="64"/>
      <c r="I4" s="64"/>
      <c r="J4"/>
      <c r="K4" s="28"/>
      <c r="L4"/>
      <c r="Q4" s="39"/>
      <c r="R4"/>
    </row>
    <row r="5" spans="1:21" x14ac:dyDescent="0.3">
      <c r="A5" t="s">
        <v>13</v>
      </c>
      <c r="B5" t="s">
        <v>12</v>
      </c>
      <c r="J5" s="25"/>
    </row>
    <row r="6" spans="1:21" x14ac:dyDescent="0.3">
      <c r="A6" t="s">
        <v>11</v>
      </c>
      <c r="B6">
        <v>206090041190176</v>
      </c>
    </row>
    <row r="7" spans="1:21" x14ac:dyDescent="0.3">
      <c r="A7" t="s">
        <v>10</v>
      </c>
      <c r="B7" t="s">
        <v>9</v>
      </c>
    </row>
    <row r="8" spans="1:21" x14ac:dyDescent="0.3">
      <c r="A8" t="s">
        <v>8</v>
      </c>
    </row>
    <row r="9" spans="1:21" x14ac:dyDescent="0.3">
      <c r="A9" t="s">
        <v>7</v>
      </c>
      <c r="B9" t="s">
        <v>6</v>
      </c>
      <c r="C9" t="s">
        <v>56</v>
      </c>
      <c r="D9" s="2" t="s">
        <v>5</v>
      </c>
      <c r="E9" s="2" t="s">
        <v>4</v>
      </c>
      <c r="F9" s="27" t="s">
        <v>32</v>
      </c>
      <c r="G9" s="2" t="s">
        <v>31</v>
      </c>
      <c r="H9" s="2" t="s">
        <v>58</v>
      </c>
      <c r="I9" s="2" t="s">
        <v>62</v>
      </c>
      <c r="J9" s="14" t="s">
        <v>3</v>
      </c>
      <c r="K9" s="2" t="s">
        <v>2</v>
      </c>
      <c r="L9" s="29" t="s">
        <v>24</v>
      </c>
      <c r="M9" s="2" t="s">
        <v>1</v>
      </c>
      <c r="N9" s="2" t="s">
        <v>0</v>
      </c>
      <c r="O9" s="15" t="s">
        <v>23</v>
      </c>
      <c r="P9" s="2" t="s">
        <v>22</v>
      </c>
      <c r="Q9" s="2" t="s">
        <v>21</v>
      </c>
      <c r="R9" s="40" t="s">
        <v>30</v>
      </c>
      <c r="S9" s="2" t="s">
        <v>20</v>
      </c>
      <c r="T9" s="2"/>
      <c r="U9" s="2"/>
    </row>
    <row r="10" spans="1:21" x14ac:dyDescent="0.3">
      <c r="A10" t="s">
        <v>29</v>
      </c>
      <c r="B10" s="1">
        <v>0.47366898148148145</v>
      </c>
      <c r="C10" s="1"/>
      <c r="D10">
        <v>0</v>
      </c>
      <c r="E10">
        <v>0</v>
      </c>
      <c r="F10" s="26">
        <v>0</v>
      </c>
      <c r="G10">
        <v>0</v>
      </c>
      <c r="J10" s="3">
        <v>0</v>
      </c>
      <c r="K10">
        <v>0</v>
      </c>
      <c r="L10" s="28">
        <v>0</v>
      </c>
      <c r="M10">
        <v>0</v>
      </c>
      <c r="N10">
        <v>0</v>
      </c>
      <c r="O10">
        <v>0</v>
      </c>
      <c r="P10">
        <v>0</v>
      </c>
      <c r="Q10">
        <v>0</v>
      </c>
      <c r="R10" s="39">
        <v>0</v>
      </c>
      <c r="S10">
        <v>0</v>
      </c>
      <c r="U10" s="59" t="str">
        <f>IF($J10=18,$J10&amp;$L10,IF($J10=52,$J10&amp;$F10,""))</f>
        <v/>
      </c>
    </row>
    <row r="11" spans="1:21" x14ac:dyDescent="0.3">
      <c r="A11" t="s">
        <v>29</v>
      </c>
      <c r="B11" s="1">
        <v>0.47436342592592595</v>
      </c>
      <c r="C11" s="1"/>
      <c r="D11">
        <v>0</v>
      </c>
      <c r="E11">
        <v>0</v>
      </c>
      <c r="F11" s="26">
        <v>0.33</v>
      </c>
      <c r="G11">
        <v>0</v>
      </c>
      <c r="J11" s="3">
        <v>0</v>
      </c>
      <c r="K11">
        <v>0</v>
      </c>
      <c r="L11" s="28">
        <v>0.91</v>
      </c>
      <c r="M11">
        <v>0</v>
      </c>
      <c r="N11">
        <v>49</v>
      </c>
      <c r="O11">
        <v>4</v>
      </c>
      <c r="P11">
        <v>-99.4</v>
      </c>
      <c r="Q11">
        <v>0</v>
      </c>
      <c r="R11" s="39">
        <v>269.77999999999997</v>
      </c>
      <c r="S11">
        <v>-0.04</v>
      </c>
      <c r="U11" s="59" t="str">
        <f t="shared" ref="U11:U74" si="0">IF($J11=18,$J11&amp;$L11,IF($J11=52,$J11&amp;$F11,""))</f>
        <v/>
      </c>
    </row>
    <row r="12" spans="1:21" x14ac:dyDescent="0.3">
      <c r="A12" t="s">
        <v>29</v>
      </c>
      <c r="B12" s="1">
        <v>0.47505787037037034</v>
      </c>
      <c r="C12" s="1"/>
      <c r="D12">
        <v>0</v>
      </c>
      <c r="E12">
        <v>0</v>
      </c>
      <c r="F12" s="26">
        <v>0.33</v>
      </c>
      <c r="G12">
        <v>0</v>
      </c>
      <c r="J12" s="3">
        <v>0</v>
      </c>
      <c r="K12">
        <v>0</v>
      </c>
      <c r="L12" s="28">
        <v>0.91</v>
      </c>
      <c r="M12">
        <v>0</v>
      </c>
      <c r="N12">
        <v>49</v>
      </c>
      <c r="O12">
        <v>4</v>
      </c>
      <c r="P12">
        <v>-99.7</v>
      </c>
      <c r="Q12">
        <v>0</v>
      </c>
      <c r="R12" s="39">
        <v>269.77999999999997</v>
      </c>
      <c r="S12">
        <v>-0.04</v>
      </c>
      <c r="U12" s="59" t="str">
        <f t="shared" si="0"/>
        <v/>
      </c>
    </row>
    <row r="13" spans="1:21" x14ac:dyDescent="0.3">
      <c r="A13" t="s">
        <v>29</v>
      </c>
      <c r="B13" s="1">
        <v>0.47575231481481484</v>
      </c>
      <c r="C13" s="1"/>
      <c r="D13">
        <v>0</v>
      </c>
      <c r="E13">
        <v>0</v>
      </c>
      <c r="F13" s="26">
        <v>0.33</v>
      </c>
      <c r="G13">
        <v>0</v>
      </c>
      <c r="J13" s="3">
        <v>0</v>
      </c>
      <c r="K13">
        <v>0</v>
      </c>
      <c r="L13" s="28">
        <v>0.91</v>
      </c>
      <c r="M13">
        <v>0</v>
      </c>
      <c r="N13">
        <v>49</v>
      </c>
      <c r="O13" s="16">
        <v>4</v>
      </c>
      <c r="P13">
        <v>-97.4</v>
      </c>
      <c r="Q13">
        <v>0</v>
      </c>
      <c r="R13" s="39">
        <v>269.77999999999997</v>
      </c>
      <c r="S13">
        <v>-0.04</v>
      </c>
      <c r="U13" s="59" t="str">
        <f t="shared" si="0"/>
        <v/>
      </c>
    </row>
    <row r="14" spans="1:21" x14ac:dyDescent="0.3">
      <c r="A14" t="s">
        <v>29</v>
      </c>
      <c r="B14" s="1">
        <v>0.47644675925925922</v>
      </c>
      <c r="C14" s="1"/>
      <c r="D14">
        <v>0</v>
      </c>
      <c r="E14">
        <v>0</v>
      </c>
      <c r="F14" s="26">
        <v>0.33</v>
      </c>
      <c r="G14">
        <v>0</v>
      </c>
      <c r="J14" s="3">
        <v>0</v>
      </c>
      <c r="K14">
        <v>0</v>
      </c>
      <c r="L14" s="28">
        <v>0.91</v>
      </c>
      <c r="M14">
        <v>0</v>
      </c>
      <c r="N14">
        <v>49</v>
      </c>
      <c r="O14">
        <v>4</v>
      </c>
      <c r="P14">
        <v>-97.3</v>
      </c>
      <c r="Q14">
        <v>0</v>
      </c>
      <c r="R14" s="39">
        <v>269.77999999999997</v>
      </c>
      <c r="S14">
        <v>-0.04</v>
      </c>
      <c r="U14" s="59" t="str">
        <f t="shared" si="0"/>
        <v/>
      </c>
    </row>
    <row r="15" spans="1:21" x14ac:dyDescent="0.3">
      <c r="A15" t="s">
        <v>29</v>
      </c>
      <c r="B15" s="1">
        <v>0.47714120370370372</v>
      </c>
      <c r="C15" s="1"/>
      <c r="D15">
        <v>0</v>
      </c>
      <c r="E15">
        <v>0</v>
      </c>
      <c r="F15" s="26">
        <v>0.33</v>
      </c>
      <c r="G15">
        <v>0</v>
      </c>
      <c r="J15" s="3">
        <v>0</v>
      </c>
      <c r="K15">
        <v>0</v>
      </c>
      <c r="L15" s="28">
        <v>0.91</v>
      </c>
      <c r="M15">
        <v>0</v>
      </c>
      <c r="N15">
        <v>48.5</v>
      </c>
      <c r="O15">
        <v>4</v>
      </c>
      <c r="P15">
        <v>-97.4</v>
      </c>
      <c r="Q15">
        <v>0</v>
      </c>
      <c r="R15" s="39">
        <v>269.77999999999997</v>
      </c>
      <c r="S15">
        <v>-0.04</v>
      </c>
      <c r="U15" s="59" t="str">
        <f t="shared" si="0"/>
        <v/>
      </c>
    </row>
    <row r="16" spans="1:21" x14ac:dyDescent="0.3">
      <c r="A16" t="s">
        <v>29</v>
      </c>
      <c r="B16" s="1">
        <v>0.47783564814814811</v>
      </c>
      <c r="C16" s="1"/>
      <c r="D16">
        <v>0</v>
      </c>
      <c r="E16">
        <v>0</v>
      </c>
      <c r="F16" s="26">
        <v>0.33</v>
      </c>
      <c r="G16">
        <v>0</v>
      </c>
      <c r="J16" s="3">
        <v>0</v>
      </c>
      <c r="K16">
        <v>0</v>
      </c>
      <c r="L16" s="28">
        <v>0.91</v>
      </c>
      <c r="M16">
        <v>0</v>
      </c>
      <c r="N16">
        <v>49</v>
      </c>
      <c r="O16">
        <v>4</v>
      </c>
      <c r="P16">
        <v>-97</v>
      </c>
      <c r="Q16">
        <v>0</v>
      </c>
      <c r="R16" s="39">
        <v>269.77999999999997</v>
      </c>
      <c r="S16">
        <v>-0.04</v>
      </c>
      <c r="U16" s="59" t="str">
        <f t="shared" si="0"/>
        <v/>
      </c>
    </row>
    <row r="17" spans="1:21" s="59" customFormat="1" x14ac:dyDescent="0.3">
      <c r="A17" s="59" t="s">
        <v>29</v>
      </c>
      <c r="B17" s="60">
        <v>0.4785300925925926</v>
      </c>
      <c r="C17" s="60"/>
      <c r="D17" s="59">
        <v>0</v>
      </c>
      <c r="E17" s="59">
        <v>0</v>
      </c>
      <c r="F17" s="61">
        <v>0.33</v>
      </c>
      <c r="G17" s="59">
        <v>0</v>
      </c>
      <c r="J17" s="62">
        <v>18</v>
      </c>
      <c r="K17" s="59">
        <v>0</v>
      </c>
      <c r="L17" s="63">
        <v>0.91</v>
      </c>
      <c r="M17" s="59">
        <v>0</v>
      </c>
      <c r="N17" s="59">
        <v>48.5</v>
      </c>
      <c r="O17" s="59">
        <v>4</v>
      </c>
      <c r="P17" s="59">
        <v>-97.4</v>
      </c>
      <c r="Q17" s="59">
        <v>0</v>
      </c>
      <c r="R17" s="58">
        <v>269.79000000000002</v>
      </c>
      <c r="S17" s="59">
        <v>-0.04</v>
      </c>
      <c r="U17" s="59" t="str">
        <f t="shared" si="0"/>
        <v>180,91</v>
      </c>
    </row>
    <row r="18" spans="1:21" s="59" customFormat="1" x14ac:dyDescent="0.3">
      <c r="A18" s="59" t="s">
        <v>29</v>
      </c>
      <c r="B18" s="60">
        <v>0.47922453703703699</v>
      </c>
      <c r="C18" s="60"/>
      <c r="D18" s="59">
        <v>0</v>
      </c>
      <c r="E18" s="59">
        <v>0</v>
      </c>
      <c r="F18" s="61">
        <v>0.33</v>
      </c>
      <c r="G18" s="59">
        <v>0</v>
      </c>
      <c r="J18" s="62">
        <v>18</v>
      </c>
      <c r="K18" s="59">
        <v>0</v>
      </c>
      <c r="L18" s="63">
        <v>0.91</v>
      </c>
      <c r="M18" s="59">
        <v>0</v>
      </c>
      <c r="N18" s="59">
        <v>48.5</v>
      </c>
      <c r="O18" s="59">
        <v>4</v>
      </c>
      <c r="P18" s="59">
        <v>-97.2</v>
      </c>
      <c r="Q18" s="59">
        <v>0</v>
      </c>
      <c r="R18" s="58">
        <v>269.8</v>
      </c>
      <c r="S18" s="59">
        <v>-0.04</v>
      </c>
      <c r="U18" s="59" t="str">
        <f t="shared" si="0"/>
        <v>180,91</v>
      </c>
    </row>
    <row r="19" spans="1:21" s="59" customFormat="1" x14ac:dyDescent="0.3">
      <c r="A19" s="59" t="s">
        <v>29</v>
      </c>
      <c r="B19" s="60">
        <v>0.47991898148148149</v>
      </c>
      <c r="C19" s="60"/>
      <c r="D19" s="59">
        <v>0</v>
      </c>
      <c r="E19" s="59">
        <v>0</v>
      </c>
      <c r="F19" s="61">
        <v>0.33</v>
      </c>
      <c r="G19" s="59">
        <v>0</v>
      </c>
      <c r="J19" s="62">
        <v>18</v>
      </c>
      <c r="K19" s="59">
        <v>0</v>
      </c>
      <c r="L19" s="63">
        <v>0.91</v>
      </c>
      <c r="M19" s="59">
        <v>0</v>
      </c>
      <c r="N19" s="59">
        <v>48.5</v>
      </c>
      <c r="O19" s="59">
        <v>3.9</v>
      </c>
      <c r="P19" s="59">
        <v>-97.4</v>
      </c>
      <c r="Q19" s="59">
        <v>0</v>
      </c>
      <c r="R19" s="58">
        <v>269.82</v>
      </c>
      <c r="S19" s="59">
        <v>-0.04</v>
      </c>
      <c r="U19" s="59" t="str">
        <f t="shared" si="0"/>
        <v>180,91</v>
      </c>
    </row>
    <row r="20" spans="1:21" s="59" customFormat="1" x14ac:dyDescent="0.3">
      <c r="A20" s="59" t="s">
        <v>29</v>
      </c>
      <c r="B20" s="60">
        <v>0.48061342592592587</v>
      </c>
      <c r="C20" s="60"/>
      <c r="D20" s="59">
        <v>0</v>
      </c>
      <c r="E20" s="59">
        <v>0</v>
      </c>
      <c r="F20" s="61">
        <v>0.33</v>
      </c>
      <c r="G20" s="59">
        <v>0</v>
      </c>
      <c r="J20" s="62">
        <v>18</v>
      </c>
      <c r="K20" s="59">
        <v>0</v>
      </c>
      <c r="L20" s="63">
        <v>0.91</v>
      </c>
      <c r="M20" s="59">
        <v>0</v>
      </c>
      <c r="N20" s="59">
        <v>48.5</v>
      </c>
      <c r="O20" s="59">
        <v>3.9</v>
      </c>
      <c r="P20" s="59">
        <v>-97.7</v>
      </c>
      <c r="Q20" s="59">
        <v>0</v>
      </c>
      <c r="R20" s="58">
        <v>269.83999999999997</v>
      </c>
      <c r="S20" s="59">
        <v>-0.04</v>
      </c>
      <c r="U20" s="59" t="str">
        <f t="shared" si="0"/>
        <v>180,91</v>
      </c>
    </row>
    <row r="21" spans="1:21" s="59" customFormat="1" x14ac:dyDescent="0.3">
      <c r="A21" s="59" t="s">
        <v>29</v>
      </c>
      <c r="B21" s="60">
        <v>0.48130787037037037</v>
      </c>
      <c r="C21" s="60"/>
      <c r="D21" s="59">
        <v>0</v>
      </c>
      <c r="E21" s="59">
        <v>0</v>
      </c>
      <c r="F21" s="61">
        <v>0.33</v>
      </c>
      <c r="G21" s="59">
        <v>0</v>
      </c>
      <c r="J21" s="62">
        <v>18</v>
      </c>
      <c r="K21" s="59">
        <v>0</v>
      </c>
      <c r="L21" s="63">
        <v>0.91</v>
      </c>
      <c r="M21" s="59">
        <v>0</v>
      </c>
      <c r="N21" s="59">
        <v>48.5</v>
      </c>
      <c r="O21" s="59">
        <v>4</v>
      </c>
      <c r="P21" s="59">
        <v>-98</v>
      </c>
      <c r="Q21" s="59">
        <v>0</v>
      </c>
      <c r="R21" s="58">
        <v>269.86</v>
      </c>
      <c r="S21" s="59">
        <v>-0.04</v>
      </c>
      <c r="U21" s="59" t="str">
        <f t="shared" si="0"/>
        <v>180,91</v>
      </c>
    </row>
    <row r="22" spans="1:21" s="59" customFormat="1" x14ac:dyDescent="0.3">
      <c r="A22" s="59" t="s">
        <v>29</v>
      </c>
      <c r="B22" s="60">
        <v>0.48200231481481487</v>
      </c>
      <c r="C22" s="60"/>
      <c r="D22" s="59">
        <v>0</v>
      </c>
      <c r="E22" s="59">
        <v>0</v>
      </c>
      <c r="F22" s="61">
        <v>0.35</v>
      </c>
      <c r="G22" s="59">
        <v>0</v>
      </c>
      <c r="J22" s="62">
        <v>18</v>
      </c>
      <c r="K22" s="59">
        <v>0</v>
      </c>
      <c r="L22" s="63">
        <v>0.91</v>
      </c>
      <c r="M22" s="59">
        <v>0</v>
      </c>
      <c r="N22" s="59">
        <v>48.5</v>
      </c>
      <c r="O22" s="59">
        <v>4</v>
      </c>
      <c r="P22" s="59">
        <v>-98</v>
      </c>
      <c r="Q22" s="59">
        <v>0</v>
      </c>
      <c r="R22" s="58">
        <v>269.88</v>
      </c>
      <c r="S22" s="59">
        <v>-0.04</v>
      </c>
      <c r="U22" s="59" t="str">
        <f t="shared" si="0"/>
        <v>180,91</v>
      </c>
    </row>
    <row r="23" spans="1:21" s="59" customFormat="1" x14ac:dyDescent="0.3">
      <c r="A23" s="59" t="s">
        <v>29</v>
      </c>
      <c r="B23" s="60">
        <v>0.48269675925925926</v>
      </c>
      <c r="C23" s="60"/>
      <c r="D23" s="59">
        <v>0</v>
      </c>
      <c r="E23" s="59">
        <v>0</v>
      </c>
      <c r="F23" s="61">
        <v>0.35</v>
      </c>
      <c r="G23" s="59">
        <v>0</v>
      </c>
      <c r="J23" s="62">
        <v>18</v>
      </c>
      <c r="K23" s="59">
        <v>0</v>
      </c>
      <c r="L23" s="63">
        <v>0.91</v>
      </c>
      <c r="M23" s="59">
        <v>0</v>
      </c>
      <c r="N23" s="59">
        <v>48.5</v>
      </c>
      <c r="O23" s="59">
        <v>4</v>
      </c>
      <c r="P23" s="59">
        <v>-98</v>
      </c>
      <c r="Q23" s="59">
        <v>0</v>
      </c>
      <c r="R23" s="58">
        <v>269.89999999999998</v>
      </c>
      <c r="S23" s="59">
        <v>-0.04</v>
      </c>
      <c r="U23" s="59" t="str">
        <f t="shared" si="0"/>
        <v>180,91</v>
      </c>
    </row>
    <row r="24" spans="1:21" s="59" customFormat="1" x14ac:dyDescent="0.3">
      <c r="A24" s="59" t="s">
        <v>29</v>
      </c>
      <c r="B24" s="60">
        <v>0.48339120370370375</v>
      </c>
      <c r="C24" s="60"/>
      <c r="D24" s="59">
        <v>0</v>
      </c>
      <c r="E24" s="59">
        <v>0</v>
      </c>
      <c r="F24" s="61">
        <v>0.35</v>
      </c>
      <c r="G24" s="59">
        <v>0</v>
      </c>
      <c r="J24" s="62">
        <v>18</v>
      </c>
      <c r="K24" s="59">
        <v>0</v>
      </c>
      <c r="L24" s="63">
        <v>0.91</v>
      </c>
      <c r="M24" s="59">
        <v>0</v>
      </c>
      <c r="N24" s="59">
        <v>48.5</v>
      </c>
      <c r="O24" s="59">
        <v>4</v>
      </c>
      <c r="P24" s="59">
        <v>-98.2</v>
      </c>
      <c r="Q24" s="59">
        <v>0</v>
      </c>
      <c r="R24" s="58">
        <v>269.93</v>
      </c>
      <c r="S24" s="59">
        <v>-0.04</v>
      </c>
      <c r="U24" s="59" t="str">
        <f t="shared" si="0"/>
        <v>180,91</v>
      </c>
    </row>
    <row r="25" spans="1:21" s="59" customFormat="1" x14ac:dyDescent="0.3">
      <c r="A25" s="59" t="s">
        <v>29</v>
      </c>
      <c r="B25" s="60">
        <v>0.48408564814814814</v>
      </c>
      <c r="C25" s="60"/>
      <c r="D25" s="59">
        <v>0</v>
      </c>
      <c r="E25" s="59">
        <v>0</v>
      </c>
      <c r="F25" s="61">
        <v>0.35</v>
      </c>
      <c r="G25" s="59">
        <v>0</v>
      </c>
      <c r="J25" s="62">
        <v>18</v>
      </c>
      <c r="K25" s="59">
        <v>0</v>
      </c>
      <c r="L25" s="63">
        <v>0.91</v>
      </c>
      <c r="M25" s="59">
        <v>0</v>
      </c>
      <c r="N25" s="59">
        <v>48.5</v>
      </c>
      <c r="O25" s="59">
        <v>4</v>
      </c>
      <c r="P25" s="59">
        <v>-98.2</v>
      </c>
      <c r="Q25" s="59">
        <v>0</v>
      </c>
      <c r="R25" s="58">
        <v>269.94</v>
      </c>
      <c r="S25" s="59">
        <v>-0.04</v>
      </c>
      <c r="U25" s="59" t="str">
        <f t="shared" si="0"/>
        <v>180,91</v>
      </c>
    </row>
    <row r="26" spans="1:21" s="59" customFormat="1" x14ac:dyDescent="0.3">
      <c r="A26" s="59" t="s">
        <v>29</v>
      </c>
      <c r="B26" s="60">
        <v>0.48478009259259264</v>
      </c>
      <c r="C26" s="60"/>
      <c r="D26" s="59">
        <v>0</v>
      </c>
      <c r="E26" s="59">
        <v>0</v>
      </c>
      <c r="F26" s="61">
        <v>0.35</v>
      </c>
      <c r="G26" s="59">
        <v>0</v>
      </c>
      <c r="J26" s="62">
        <v>18</v>
      </c>
      <c r="K26" s="59">
        <v>0</v>
      </c>
      <c r="L26" s="63">
        <v>0.91</v>
      </c>
      <c r="M26" s="59">
        <v>1.5</v>
      </c>
      <c r="N26" s="59">
        <v>48.5</v>
      </c>
      <c r="O26" s="59">
        <v>4</v>
      </c>
      <c r="P26" s="59">
        <v>-97.9</v>
      </c>
      <c r="Q26" s="59">
        <v>0</v>
      </c>
      <c r="R26" s="58">
        <v>269.95999999999998</v>
      </c>
      <c r="S26" s="59">
        <v>-0.04</v>
      </c>
      <c r="U26" s="59" t="str">
        <f t="shared" si="0"/>
        <v>180,91</v>
      </c>
    </row>
    <row r="27" spans="1:21" x14ac:dyDescent="0.3">
      <c r="A27" t="s">
        <v>29</v>
      </c>
      <c r="B27" s="1">
        <v>0.48547453703703702</v>
      </c>
      <c r="C27" s="1"/>
      <c r="D27">
        <v>0</v>
      </c>
      <c r="E27">
        <v>0</v>
      </c>
      <c r="F27" s="26">
        <v>0.35</v>
      </c>
      <c r="G27">
        <v>0</v>
      </c>
      <c r="J27" s="3">
        <v>0</v>
      </c>
      <c r="K27">
        <v>0</v>
      </c>
      <c r="L27" s="28">
        <v>0.91</v>
      </c>
      <c r="M27">
        <v>1.5</v>
      </c>
      <c r="N27">
        <v>48.5</v>
      </c>
      <c r="O27">
        <v>4</v>
      </c>
      <c r="P27">
        <v>-98</v>
      </c>
      <c r="Q27">
        <v>0</v>
      </c>
      <c r="R27" s="39">
        <v>269.95999999999998</v>
      </c>
      <c r="S27">
        <v>-0.04</v>
      </c>
      <c r="U27" s="59" t="str">
        <f t="shared" si="0"/>
        <v/>
      </c>
    </row>
    <row r="28" spans="1:21" x14ac:dyDescent="0.3">
      <c r="A28" t="s">
        <v>29</v>
      </c>
      <c r="B28" s="1">
        <v>0.48616898148148152</v>
      </c>
      <c r="C28" s="1"/>
      <c r="D28">
        <v>0</v>
      </c>
      <c r="E28">
        <v>0</v>
      </c>
      <c r="F28" s="26">
        <v>0.35</v>
      </c>
      <c r="G28">
        <v>0</v>
      </c>
      <c r="J28" s="3">
        <v>0</v>
      </c>
      <c r="K28">
        <v>0</v>
      </c>
      <c r="L28" s="28">
        <v>0.91</v>
      </c>
      <c r="M28">
        <v>0.5</v>
      </c>
      <c r="N28">
        <v>48.5</v>
      </c>
      <c r="O28">
        <v>3.9</v>
      </c>
      <c r="P28">
        <v>-98</v>
      </c>
      <c r="Q28">
        <v>0</v>
      </c>
      <c r="R28" s="39">
        <v>269.95999999999998</v>
      </c>
      <c r="S28">
        <v>-0.04</v>
      </c>
      <c r="U28" s="59" t="str">
        <f t="shared" si="0"/>
        <v/>
      </c>
    </row>
    <row r="29" spans="1:21" x14ac:dyDescent="0.3">
      <c r="A29" t="s">
        <v>29</v>
      </c>
      <c r="B29" s="1">
        <v>0.48686342592592591</v>
      </c>
      <c r="C29" s="1"/>
      <c r="D29">
        <v>0</v>
      </c>
      <c r="E29">
        <v>0</v>
      </c>
      <c r="F29" s="26">
        <v>0.35</v>
      </c>
      <c r="G29">
        <v>0</v>
      </c>
      <c r="J29" s="3">
        <v>0</v>
      </c>
      <c r="K29">
        <v>0</v>
      </c>
      <c r="L29" s="28">
        <v>0.91</v>
      </c>
      <c r="M29">
        <v>0.5</v>
      </c>
      <c r="N29">
        <v>48.5</v>
      </c>
      <c r="O29">
        <v>4</v>
      </c>
      <c r="P29">
        <v>-98.3</v>
      </c>
      <c r="Q29">
        <v>0</v>
      </c>
      <c r="R29" s="39">
        <v>269.95999999999998</v>
      </c>
      <c r="S29">
        <v>-0.04</v>
      </c>
      <c r="U29" s="59" t="str">
        <f t="shared" si="0"/>
        <v/>
      </c>
    </row>
    <row r="30" spans="1:21" x14ac:dyDescent="0.3">
      <c r="A30" t="s">
        <v>29</v>
      </c>
      <c r="B30" s="1">
        <v>0.48755787037037041</v>
      </c>
      <c r="C30" s="1"/>
      <c r="D30">
        <v>0</v>
      </c>
      <c r="E30">
        <v>0</v>
      </c>
      <c r="F30" s="26">
        <v>0.35</v>
      </c>
      <c r="G30">
        <v>0</v>
      </c>
      <c r="J30" s="3">
        <v>0</v>
      </c>
      <c r="K30">
        <v>0</v>
      </c>
      <c r="L30" s="28">
        <v>0.91</v>
      </c>
      <c r="M30">
        <v>0</v>
      </c>
      <c r="N30">
        <v>48.5</v>
      </c>
      <c r="O30">
        <v>4</v>
      </c>
      <c r="P30">
        <v>-98.3</v>
      </c>
      <c r="Q30">
        <v>0</v>
      </c>
      <c r="R30" s="39">
        <v>269.95999999999998</v>
      </c>
      <c r="S30">
        <v>-0.04</v>
      </c>
      <c r="U30" s="59" t="str">
        <f t="shared" si="0"/>
        <v/>
      </c>
    </row>
    <row r="31" spans="1:21" x14ac:dyDescent="0.3">
      <c r="A31" t="s">
        <v>29</v>
      </c>
      <c r="B31" s="1">
        <v>0.48825231481481479</v>
      </c>
      <c r="C31" s="1"/>
      <c r="D31">
        <v>0</v>
      </c>
      <c r="E31">
        <v>0</v>
      </c>
      <c r="F31" s="26">
        <v>0.35</v>
      </c>
      <c r="G31">
        <v>0</v>
      </c>
      <c r="J31" s="3">
        <v>0</v>
      </c>
      <c r="K31">
        <v>0</v>
      </c>
      <c r="L31" s="28">
        <v>0.91</v>
      </c>
      <c r="M31">
        <v>2.7</v>
      </c>
      <c r="N31">
        <v>48.5</v>
      </c>
      <c r="O31">
        <v>5696.9</v>
      </c>
      <c r="P31">
        <v>3525.6</v>
      </c>
      <c r="Q31">
        <v>0</v>
      </c>
      <c r="R31" s="39">
        <v>269.95999999999998</v>
      </c>
      <c r="S31">
        <v>0.85</v>
      </c>
      <c r="U31" s="59" t="str">
        <f t="shared" si="0"/>
        <v/>
      </c>
    </row>
    <row r="32" spans="1:21" x14ac:dyDescent="0.3">
      <c r="A32" t="s">
        <v>29</v>
      </c>
      <c r="B32" s="1">
        <v>0.48894675925925929</v>
      </c>
      <c r="C32" s="1"/>
      <c r="D32">
        <v>0</v>
      </c>
      <c r="E32">
        <v>0</v>
      </c>
      <c r="F32" s="26">
        <v>0.35</v>
      </c>
      <c r="G32">
        <v>0</v>
      </c>
      <c r="J32" s="3">
        <v>0</v>
      </c>
      <c r="K32">
        <v>0</v>
      </c>
      <c r="L32" s="28">
        <v>0.91</v>
      </c>
      <c r="M32">
        <v>2.7</v>
      </c>
      <c r="N32">
        <v>48.5</v>
      </c>
      <c r="O32">
        <v>3258.7</v>
      </c>
      <c r="P32">
        <v>3543.2</v>
      </c>
      <c r="Q32">
        <v>0</v>
      </c>
      <c r="R32" s="39">
        <v>269.95999999999998</v>
      </c>
      <c r="S32">
        <v>0.64</v>
      </c>
      <c r="U32" s="59" t="str">
        <f t="shared" si="0"/>
        <v/>
      </c>
    </row>
    <row r="33" spans="1:21" x14ac:dyDescent="0.3">
      <c r="A33" t="s">
        <v>29</v>
      </c>
      <c r="B33" s="1">
        <v>0.48964120370370368</v>
      </c>
      <c r="C33" s="1"/>
      <c r="D33">
        <v>0</v>
      </c>
      <c r="E33">
        <v>0</v>
      </c>
      <c r="F33" s="26">
        <v>0.35</v>
      </c>
      <c r="G33">
        <v>0</v>
      </c>
      <c r="J33" s="3">
        <v>0</v>
      </c>
      <c r="K33">
        <v>0</v>
      </c>
      <c r="L33" s="28">
        <v>0.91</v>
      </c>
      <c r="M33">
        <v>0</v>
      </c>
      <c r="N33">
        <v>48.5</v>
      </c>
      <c r="O33">
        <v>4</v>
      </c>
      <c r="P33">
        <v>-98.3</v>
      </c>
      <c r="Q33">
        <v>0</v>
      </c>
      <c r="R33" s="39">
        <v>269.95999999999998</v>
      </c>
      <c r="S33">
        <v>-0.04</v>
      </c>
      <c r="U33" s="59" t="str">
        <f t="shared" si="0"/>
        <v/>
      </c>
    </row>
    <row r="34" spans="1:21" x14ac:dyDescent="0.3">
      <c r="A34" t="s">
        <v>29</v>
      </c>
      <c r="B34" s="1">
        <v>0.49033564814814817</v>
      </c>
      <c r="C34" s="1"/>
      <c r="D34">
        <v>0</v>
      </c>
      <c r="E34">
        <v>0</v>
      </c>
      <c r="F34" s="26">
        <v>0.35</v>
      </c>
      <c r="G34">
        <v>0</v>
      </c>
      <c r="J34" s="3">
        <v>0</v>
      </c>
      <c r="K34">
        <v>0</v>
      </c>
      <c r="L34" s="28">
        <v>0.91</v>
      </c>
      <c r="M34">
        <v>0</v>
      </c>
      <c r="N34">
        <v>48.5</v>
      </c>
      <c r="O34">
        <v>4</v>
      </c>
      <c r="P34">
        <v>-98.5</v>
      </c>
      <c r="Q34">
        <v>0</v>
      </c>
      <c r="R34" s="39">
        <v>269.95999999999998</v>
      </c>
      <c r="S34">
        <v>-0.04</v>
      </c>
      <c r="U34" s="59" t="str">
        <f t="shared" si="0"/>
        <v/>
      </c>
    </row>
    <row r="35" spans="1:21" x14ac:dyDescent="0.3">
      <c r="A35" t="s">
        <v>29</v>
      </c>
      <c r="B35" s="1">
        <v>0.49103009259259256</v>
      </c>
      <c r="C35" s="1"/>
      <c r="D35">
        <v>0</v>
      </c>
      <c r="E35">
        <v>0</v>
      </c>
      <c r="F35" s="26">
        <v>0.35</v>
      </c>
      <c r="G35">
        <v>0</v>
      </c>
      <c r="J35" s="3">
        <v>0</v>
      </c>
      <c r="K35">
        <v>0</v>
      </c>
      <c r="L35" s="28">
        <v>0.91</v>
      </c>
      <c r="M35">
        <v>0</v>
      </c>
      <c r="N35">
        <v>48.5</v>
      </c>
      <c r="O35">
        <v>4</v>
      </c>
      <c r="P35">
        <v>-98.4</v>
      </c>
      <c r="Q35">
        <v>0</v>
      </c>
      <c r="R35" s="39">
        <v>269.95999999999998</v>
      </c>
      <c r="S35">
        <v>-0.04</v>
      </c>
      <c r="U35" s="59" t="str">
        <f t="shared" si="0"/>
        <v/>
      </c>
    </row>
    <row r="36" spans="1:21" x14ac:dyDescent="0.3">
      <c r="A36" t="s">
        <v>29</v>
      </c>
      <c r="B36" s="1">
        <v>0.49172453703703706</v>
      </c>
      <c r="C36" s="1"/>
      <c r="D36">
        <v>0</v>
      </c>
      <c r="E36">
        <v>0</v>
      </c>
      <c r="F36" s="26">
        <v>0.35</v>
      </c>
      <c r="G36">
        <v>0</v>
      </c>
      <c r="J36" s="3">
        <v>0</v>
      </c>
      <c r="K36">
        <v>0</v>
      </c>
      <c r="L36" s="28">
        <v>0.91</v>
      </c>
      <c r="M36">
        <v>0</v>
      </c>
      <c r="N36">
        <v>48.5</v>
      </c>
      <c r="O36">
        <v>4</v>
      </c>
      <c r="P36">
        <v>-98.3</v>
      </c>
      <c r="Q36">
        <v>0</v>
      </c>
      <c r="R36" s="39">
        <v>269.95999999999998</v>
      </c>
      <c r="S36">
        <v>-0.04</v>
      </c>
      <c r="U36" s="59" t="str">
        <f t="shared" si="0"/>
        <v/>
      </c>
    </row>
    <row r="37" spans="1:21" x14ac:dyDescent="0.3">
      <c r="A37" t="s">
        <v>29</v>
      </c>
      <c r="B37" s="1">
        <v>0.4924189814814815</v>
      </c>
      <c r="C37" s="1"/>
      <c r="D37">
        <v>0</v>
      </c>
      <c r="E37">
        <v>0</v>
      </c>
      <c r="F37" s="26">
        <v>0.35</v>
      </c>
      <c r="G37">
        <v>0</v>
      </c>
      <c r="J37" s="3">
        <v>52</v>
      </c>
      <c r="K37">
        <v>0</v>
      </c>
      <c r="L37" s="28">
        <v>0.91</v>
      </c>
      <c r="M37">
        <v>0</v>
      </c>
      <c r="N37">
        <v>48.5</v>
      </c>
      <c r="O37">
        <v>4</v>
      </c>
      <c r="P37">
        <v>-98.1</v>
      </c>
      <c r="Q37">
        <v>0</v>
      </c>
      <c r="R37" s="39">
        <v>269.94</v>
      </c>
      <c r="S37">
        <v>-0.04</v>
      </c>
      <c r="U37" s="59" t="str">
        <f t="shared" si="0"/>
        <v>520,35</v>
      </c>
    </row>
    <row r="38" spans="1:21" x14ac:dyDescent="0.3">
      <c r="A38" t="s">
        <v>29</v>
      </c>
      <c r="B38" s="1">
        <v>0.49311342592592594</v>
      </c>
      <c r="C38" s="1"/>
      <c r="D38">
        <v>0</v>
      </c>
      <c r="E38">
        <v>0</v>
      </c>
      <c r="F38" s="26">
        <v>0.35</v>
      </c>
      <c r="G38">
        <v>0</v>
      </c>
      <c r="J38" s="3">
        <v>52</v>
      </c>
      <c r="K38">
        <v>0</v>
      </c>
      <c r="L38" s="28">
        <v>0.91</v>
      </c>
      <c r="M38">
        <v>0</v>
      </c>
      <c r="N38">
        <v>49</v>
      </c>
      <c r="O38">
        <v>4</v>
      </c>
      <c r="P38">
        <v>-97.7</v>
      </c>
      <c r="Q38">
        <v>0</v>
      </c>
      <c r="R38" s="39">
        <v>269.94</v>
      </c>
      <c r="S38">
        <v>-0.04</v>
      </c>
      <c r="U38" s="59" t="str">
        <f t="shared" si="0"/>
        <v>520,35</v>
      </c>
    </row>
    <row r="39" spans="1:21" x14ac:dyDescent="0.3">
      <c r="A39" t="s">
        <v>29</v>
      </c>
      <c r="B39" s="1">
        <v>0.49380787037037038</v>
      </c>
      <c r="C39" s="1"/>
      <c r="D39">
        <v>0</v>
      </c>
      <c r="E39">
        <v>0</v>
      </c>
      <c r="F39" s="26">
        <v>0.35</v>
      </c>
      <c r="G39">
        <v>0</v>
      </c>
      <c r="J39" s="3">
        <v>52</v>
      </c>
      <c r="K39">
        <v>0</v>
      </c>
      <c r="L39" s="28">
        <v>0.91</v>
      </c>
      <c r="M39">
        <v>0</v>
      </c>
      <c r="N39">
        <v>48.5</v>
      </c>
      <c r="O39">
        <v>4</v>
      </c>
      <c r="P39">
        <v>-97.4</v>
      </c>
      <c r="Q39">
        <v>0</v>
      </c>
      <c r="R39" s="39">
        <v>269.94</v>
      </c>
      <c r="S39">
        <v>-0.04</v>
      </c>
      <c r="U39" s="59" t="str">
        <f t="shared" si="0"/>
        <v>520,35</v>
      </c>
    </row>
    <row r="40" spans="1:21" x14ac:dyDescent="0.3">
      <c r="A40" t="s">
        <v>29</v>
      </c>
      <c r="B40" s="1">
        <v>0.49450231481481483</v>
      </c>
      <c r="C40" s="1"/>
      <c r="D40">
        <v>0</v>
      </c>
      <c r="E40">
        <v>0</v>
      </c>
      <c r="F40" s="26">
        <v>0.35</v>
      </c>
      <c r="G40">
        <v>0</v>
      </c>
      <c r="J40" s="3">
        <v>52</v>
      </c>
      <c r="K40">
        <v>0</v>
      </c>
      <c r="L40" s="28">
        <v>0.91</v>
      </c>
      <c r="M40">
        <v>0</v>
      </c>
      <c r="N40">
        <v>48.5</v>
      </c>
      <c r="O40">
        <v>4</v>
      </c>
      <c r="P40">
        <v>-97.7</v>
      </c>
      <c r="Q40">
        <v>0</v>
      </c>
      <c r="R40" s="39">
        <v>269.94</v>
      </c>
      <c r="S40">
        <v>-0.04</v>
      </c>
      <c r="U40" s="59" t="str">
        <f t="shared" si="0"/>
        <v>520,35</v>
      </c>
    </row>
    <row r="41" spans="1:21" x14ac:dyDescent="0.3">
      <c r="A41" t="s">
        <v>29</v>
      </c>
      <c r="B41" s="1">
        <v>0.49519675925925927</v>
      </c>
      <c r="C41" s="1"/>
      <c r="D41">
        <v>0</v>
      </c>
      <c r="E41">
        <v>0</v>
      </c>
      <c r="F41" s="26">
        <v>0.35</v>
      </c>
      <c r="G41">
        <v>0</v>
      </c>
      <c r="J41" s="3">
        <v>52</v>
      </c>
      <c r="K41">
        <v>0</v>
      </c>
      <c r="L41" s="28">
        <v>0.91</v>
      </c>
      <c r="M41">
        <v>0</v>
      </c>
      <c r="N41">
        <v>48.5</v>
      </c>
      <c r="O41">
        <v>4</v>
      </c>
      <c r="P41">
        <v>-97.6</v>
      </c>
      <c r="Q41">
        <v>0</v>
      </c>
      <c r="R41" s="39">
        <v>269.94</v>
      </c>
      <c r="S41">
        <v>-0.04</v>
      </c>
      <c r="U41" s="59" t="str">
        <f t="shared" si="0"/>
        <v>520,35</v>
      </c>
    </row>
    <row r="42" spans="1:21" x14ac:dyDescent="0.3">
      <c r="A42" t="s">
        <v>29</v>
      </c>
      <c r="B42" s="1">
        <v>0.49589120370370371</v>
      </c>
      <c r="C42" s="1"/>
      <c r="D42">
        <v>0</v>
      </c>
      <c r="E42">
        <v>0</v>
      </c>
      <c r="F42" s="26">
        <v>0.35</v>
      </c>
      <c r="G42">
        <v>0</v>
      </c>
      <c r="J42" s="3">
        <v>52</v>
      </c>
      <c r="K42">
        <v>0</v>
      </c>
      <c r="L42" s="28">
        <v>0.91</v>
      </c>
      <c r="M42">
        <v>0</v>
      </c>
      <c r="N42">
        <v>48.5</v>
      </c>
      <c r="O42">
        <v>3.9</v>
      </c>
      <c r="P42">
        <v>-97.6</v>
      </c>
      <c r="Q42">
        <v>0</v>
      </c>
      <c r="R42" s="39">
        <v>269.94</v>
      </c>
      <c r="S42">
        <v>-0.04</v>
      </c>
      <c r="U42" s="59" t="str">
        <f t="shared" si="0"/>
        <v>520,35</v>
      </c>
    </row>
    <row r="43" spans="1:21" x14ac:dyDescent="0.3">
      <c r="A43" t="s">
        <v>29</v>
      </c>
      <c r="B43" s="1">
        <v>0.49658564814814815</v>
      </c>
      <c r="C43" s="1"/>
      <c r="D43">
        <v>0</v>
      </c>
      <c r="E43">
        <v>0</v>
      </c>
      <c r="F43" s="26">
        <v>0.35</v>
      </c>
      <c r="G43">
        <v>0</v>
      </c>
      <c r="J43" s="3">
        <v>52</v>
      </c>
      <c r="K43">
        <v>0</v>
      </c>
      <c r="L43" s="28">
        <v>0.93</v>
      </c>
      <c r="M43">
        <v>0</v>
      </c>
      <c r="N43">
        <v>48.5</v>
      </c>
      <c r="O43">
        <v>3.9</v>
      </c>
      <c r="P43">
        <v>-97.6</v>
      </c>
      <c r="Q43">
        <v>0</v>
      </c>
      <c r="R43" s="39">
        <v>269.95</v>
      </c>
      <c r="S43">
        <v>-0.04</v>
      </c>
      <c r="U43" s="59" t="str">
        <f t="shared" si="0"/>
        <v>520,35</v>
      </c>
    </row>
    <row r="44" spans="1:21" x14ac:dyDescent="0.3">
      <c r="A44" t="s">
        <v>29</v>
      </c>
      <c r="B44" s="1">
        <v>0.49728009259259259</v>
      </c>
      <c r="C44" s="1"/>
      <c r="D44">
        <v>0</v>
      </c>
      <c r="E44">
        <v>0</v>
      </c>
      <c r="F44" s="26">
        <v>0.35</v>
      </c>
      <c r="G44">
        <v>0</v>
      </c>
      <c r="J44" s="3">
        <v>52</v>
      </c>
      <c r="K44">
        <v>0</v>
      </c>
      <c r="L44" s="28">
        <v>0.93</v>
      </c>
      <c r="M44">
        <v>0</v>
      </c>
      <c r="N44">
        <v>48.5</v>
      </c>
      <c r="O44">
        <v>4</v>
      </c>
      <c r="P44">
        <v>-97.3</v>
      </c>
      <c r="Q44">
        <v>0</v>
      </c>
      <c r="R44" s="39">
        <v>269.97000000000003</v>
      </c>
      <c r="S44">
        <v>-0.04</v>
      </c>
      <c r="U44" s="59" t="str">
        <f t="shared" si="0"/>
        <v>520,35</v>
      </c>
    </row>
    <row r="45" spans="1:21" x14ac:dyDescent="0.3">
      <c r="A45" t="s">
        <v>29</v>
      </c>
      <c r="B45" s="1">
        <v>0.49797453703703703</v>
      </c>
      <c r="C45" s="1"/>
      <c r="D45">
        <v>0</v>
      </c>
      <c r="E45">
        <v>0</v>
      </c>
      <c r="F45" s="26">
        <v>0.35</v>
      </c>
      <c r="G45">
        <v>0</v>
      </c>
      <c r="J45" s="3">
        <v>52</v>
      </c>
      <c r="K45">
        <v>0</v>
      </c>
      <c r="L45" s="28">
        <v>0.93</v>
      </c>
      <c r="M45">
        <v>0</v>
      </c>
      <c r="N45">
        <v>48.5</v>
      </c>
      <c r="O45">
        <v>3.9</v>
      </c>
      <c r="P45">
        <v>-97.5</v>
      </c>
      <c r="Q45">
        <v>0</v>
      </c>
      <c r="R45" s="39">
        <v>269.99</v>
      </c>
      <c r="S45">
        <v>-0.04</v>
      </c>
      <c r="U45" s="59" t="str">
        <f t="shared" si="0"/>
        <v>520,35</v>
      </c>
    </row>
    <row r="46" spans="1:21" x14ac:dyDescent="0.3">
      <c r="A46" t="s">
        <v>29</v>
      </c>
      <c r="B46" s="1">
        <v>0.49866898148148148</v>
      </c>
      <c r="C46" s="1"/>
      <c r="D46">
        <v>0</v>
      </c>
      <c r="E46">
        <v>0</v>
      </c>
      <c r="F46" s="26">
        <v>0.35</v>
      </c>
      <c r="G46">
        <v>0</v>
      </c>
      <c r="J46" s="3">
        <v>52</v>
      </c>
      <c r="K46">
        <v>0</v>
      </c>
      <c r="L46" s="28">
        <v>0.93</v>
      </c>
      <c r="M46">
        <v>0</v>
      </c>
      <c r="N46">
        <v>48.5</v>
      </c>
      <c r="O46">
        <v>4</v>
      </c>
      <c r="P46">
        <v>-97.5</v>
      </c>
      <c r="Q46">
        <v>0</v>
      </c>
      <c r="R46" s="39">
        <v>270.01</v>
      </c>
      <c r="S46">
        <v>-0.04</v>
      </c>
      <c r="U46" s="59" t="str">
        <f t="shared" si="0"/>
        <v>520,35</v>
      </c>
    </row>
    <row r="47" spans="1:21" x14ac:dyDescent="0.3">
      <c r="A47" t="s">
        <v>29</v>
      </c>
      <c r="B47" s="1">
        <v>0.49936342592592592</v>
      </c>
      <c r="C47" s="1"/>
      <c r="D47">
        <v>0</v>
      </c>
      <c r="E47">
        <v>0</v>
      </c>
      <c r="F47" s="26">
        <v>0.35</v>
      </c>
      <c r="G47">
        <v>0</v>
      </c>
      <c r="J47" s="3">
        <v>52</v>
      </c>
      <c r="K47">
        <v>0</v>
      </c>
      <c r="L47" s="28">
        <v>0.93</v>
      </c>
      <c r="M47">
        <v>0</v>
      </c>
      <c r="N47">
        <v>48.5</v>
      </c>
      <c r="O47">
        <v>4</v>
      </c>
      <c r="P47">
        <v>-97.8</v>
      </c>
      <c r="Q47">
        <v>0</v>
      </c>
      <c r="R47" s="39">
        <v>270.02999999999997</v>
      </c>
      <c r="S47">
        <v>-0.04</v>
      </c>
      <c r="U47" s="59" t="str">
        <f t="shared" si="0"/>
        <v>520,35</v>
      </c>
    </row>
    <row r="48" spans="1:21" x14ac:dyDescent="0.3">
      <c r="A48" t="s">
        <v>29</v>
      </c>
      <c r="B48" s="1">
        <v>0.50005787037037031</v>
      </c>
      <c r="C48" s="1"/>
      <c r="D48">
        <v>0</v>
      </c>
      <c r="E48">
        <v>0</v>
      </c>
      <c r="F48" s="26">
        <v>0.35</v>
      </c>
      <c r="G48">
        <v>0</v>
      </c>
      <c r="J48" s="3">
        <v>52</v>
      </c>
      <c r="K48">
        <v>0</v>
      </c>
      <c r="L48" s="28">
        <v>0.93</v>
      </c>
      <c r="M48">
        <v>0</v>
      </c>
      <c r="N48">
        <v>48.5</v>
      </c>
      <c r="O48">
        <v>3.9</v>
      </c>
      <c r="P48">
        <v>-97.6</v>
      </c>
      <c r="Q48">
        <v>0</v>
      </c>
      <c r="R48" s="39">
        <v>270.06</v>
      </c>
      <c r="S48">
        <v>-0.04</v>
      </c>
      <c r="U48" s="59" t="str">
        <f t="shared" si="0"/>
        <v>520,35</v>
      </c>
    </row>
    <row r="49" spans="1:21" x14ac:dyDescent="0.3">
      <c r="A49" t="s">
        <v>29</v>
      </c>
      <c r="B49" s="1">
        <v>0.50075231481481486</v>
      </c>
      <c r="C49" s="1"/>
      <c r="D49">
        <v>0</v>
      </c>
      <c r="E49">
        <v>0</v>
      </c>
      <c r="F49" s="26">
        <v>0.35</v>
      </c>
      <c r="G49">
        <v>0</v>
      </c>
      <c r="J49" s="3">
        <v>52</v>
      </c>
      <c r="K49">
        <v>0</v>
      </c>
      <c r="L49" s="28">
        <v>0.93</v>
      </c>
      <c r="M49">
        <v>0</v>
      </c>
      <c r="N49">
        <v>48.5</v>
      </c>
      <c r="O49">
        <v>3.9</v>
      </c>
      <c r="P49">
        <v>-97.5</v>
      </c>
      <c r="Q49">
        <v>0</v>
      </c>
      <c r="R49" s="39">
        <v>270.07</v>
      </c>
      <c r="S49">
        <v>-0.04</v>
      </c>
      <c r="U49" s="59" t="str">
        <f t="shared" si="0"/>
        <v>520,35</v>
      </c>
    </row>
    <row r="50" spans="1:21" x14ac:dyDescent="0.3">
      <c r="A50" t="s">
        <v>29</v>
      </c>
      <c r="B50" s="1">
        <v>0.50144675925925919</v>
      </c>
      <c r="C50" s="1"/>
      <c r="D50">
        <v>0</v>
      </c>
      <c r="E50">
        <v>0</v>
      </c>
      <c r="F50" s="26">
        <v>0.35</v>
      </c>
      <c r="G50">
        <v>0</v>
      </c>
      <c r="J50" s="3">
        <v>0</v>
      </c>
      <c r="K50">
        <v>0</v>
      </c>
      <c r="L50" s="28">
        <v>0.93</v>
      </c>
      <c r="M50">
        <v>0</v>
      </c>
      <c r="N50">
        <v>48</v>
      </c>
      <c r="O50">
        <v>4</v>
      </c>
      <c r="P50">
        <v>-97.8</v>
      </c>
      <c r="Q50">
        <v>0</v>
      </c>
      <c r="R50" s="39">
        <v>270.07</v>
      </c>
      <c r="S50">
        <v>-0.04</v>
      </c>
      <c r="U50" s="59" t="str">
        <f t="shared" si="0"/>
        <v/>
      </c>
    </row>
    <row r="51" spans="1:21" x14ac:dyDescent="0.3">
      <c r="A51" t="s">
        <v>29</v>
      </c>
      <c r="B51" s="1">
        <v>0.50214120370370374</v>
      </c>
      <c r="C51" s="1"/>
      <c r="D51">
        <v>0</v>
      </c>
      <c r="E51">
        <v>0</v>
      </c>
      <c r="F51" s="26">
        <v>0.35</v>
      </c>
      <c r="G51">
        <v>0</v>
      </c>
      <c r="J51" s="3">
        <v>0</v>
      </c>
      <c r="K51">
        <v>0</v>
      </c>
      <c r="L51" s="28">
        <v>0.93</v>
      </c>
      <c r="M51">
        <v>0</v>
      </c>
      <c r="N51">
        <v>48</v>
      </c>
      <c r="O51">
        <v>4</v>
      </c>
      <c r="P51">
        <v>-98</v>
      </c>
      <c r="Q51">
        <v>0</v>
      </c>
      <c r="R51" s="39">
        <v>270.07</v>
      </c>
      <c r="S51">
        <v>-0.04</v>
      </c>
      <c r="U51" s="59" t="str">
        <f t="shared" si="0"/>
        <v/>
      </c>
    </row>
    <row r="52" spans="1:21" x14ac:dyDescent="0.3">
      <c r="A52" t="s">
        <v>29</v>
      </c>
      <c r="B52" s="1">
        <v>0.50283564814814818</v>
      </c>
      <c r="C52" s="1"/>
      <c r="D52">
        <v>0</v>
      </c>
      <c r="E52">
        <v>0</v>
      </c>
      <c r="F52" s="26">
        <v>0.35</v>
      </c>
      <c r="G52">
        <v>0</v>
      </c>
      <c r="J52" s="3">
        <v>0</v>
      </c>
      <c r="K52">
        <v>0</v>
      </c>
      <c r="L52" s="28">
        <v>0.93</v>
      </c>
      <c r="M52">
        <v>0</v>
      </c>
      <c r="N52">
        <v>48</v>
      </c>
      <c r="O52">
        <v>4</v>
      </c>
      <c r="P52">
        <v>-97.7</v>
      </c>
      <c r="Q52">
        <v>0</v>
      </c>
      <c r="R52" s="39">
        <v>270.07</v>
      </c>
      <c r="S52">
        <v>-0.04</v>
      </c>
      <c r="U52" s="59" t="str">
        <f t="shared" si="0"/>
        <v/>
      </c>
    </row>
    <row r="53" spans="1:21" x14ac:dyDescent="0.3">
      <c r="A53" t="s">
        <v>29</v>
      </c>
      <c r="B53" s="1">
        <v>0.50353009259259263</v>
      </c>
      <c r="C53" s="1"/>
      <c r="D53">
        <v>0</v>
      </c>
      <c r="E53">
        <v>0</v>
      </c>
      <c r="F53" s="26">
        <v>0.35</v>
      </c>
      <c r="G53">
        <v>0</v>
      </c>
      <c r="J53" s="3">
        <v>0</v>
      </c>
      <c r="K53">
        <v>0</v>
      </c>
      <c r="L53" s="28">
        <v>0.93</v>
      </c>
      <c r="M53">
        <v>0</v>
      </c>
      <c r="N53">
        <v>48</v>
      </c>
      <c r="O53">
        <v>4</v>
      </c>
      <c r="P53">
        <v>-97.8</v>
      </c>
      <c r="Q53">
        <v>0</v>
      </c>
      <c r="R53" s="39">
        <v>270.07</v>
      </c>
      <c r="S53">
        <v>-0.04</v>
      </c>
      <c r="U53" s="59" t="str">
        <f t="shared" si="0"/>
        <v/>
      </c>
    </row>
    <row r="54" spans="1:21" x14ac:dyDescent="0.3">
      <c r="A54" t="s">
        <v>29</v>
      </c>
      <c r="B54" s="1">
        <v>0.50422453703703707</v>
      </c>
      <c r="C54" s="1"/>
      <c r="D54">
        <v>0</v>
      </c>
      <c r="E54">
        <v>0</v>
      </c>
      <c r="F54" s="26">
        <v>0.35</v>
      </c>
      <c r="G54">
        <v>0</v>
      </c>
      <c r="J54" s="3">
        <v>0</v>
      </c>
      <c r="K54">
        <v>0</v>
      </c>
      <c r="L54" s="28">
        <v>0.93</v>
      </c>
      <c r="M54">
        <v>0</v>
      </c>
      <c r="N54">
        <v>48</v>
      </c>
      <c r="O54">
        <v>3.9</v>
      </c>
      <c r="P54">
        <v>-97.7</v>
      </c>
      <c r="Q54">
        <v>0</v>
      </c>
      <c r="R54" s="39">
        <v>270.07</v>
      </c>
      <c r="S54">
        <v>-0.04</v>
      </c>
      <c r="U54" s="59" t="str">
        <f t="shared" si="0"/>
        <v/>
      </c>
    </row>
    <row r="55" spans="1:21" x14ac:dyDescent="0.3">
      <c r="A55" t="s">
        <v>29</v>
      </c>
      <c r="B55" s="1">
        <v>0.50491898148148151</v>
      </c>
      <c r="C55" s="1"/>
      <c r="D55">
        <v>0</v>
      </c>
      <c r="E55">
        <v>0</v>
      </c>
      <c r="F55" s="26">
        <v>0.35</v>
      </c>
      <c r="G55">
        <v>0</v>
      </c>
      <c r="J55" s="3">
        <v>0</v>
      </c>
      <c r="K55">
        <v>0</v>
      </c>
      <c r="L55" s="28">
        <v>0.93</v>
      </c>
      <c r="M55">
        <v>0</v>
      </c>
      <c r="N55">
        <v>48</v>
      </c>
      <c r="O55">
        <v>3.9</v>
      </c>
      <c r="P55">
        <v>-97.7</v>
      </c>
      <c r="Q55">
        <v>0</v>
      </c>
      <c r="R55" s="39">
        <v>270.07</v>
      </c>
      <c r="S55">
        <v>-0.04</v>
      </c>
      <c r="U55" s="59" t="str">
        <f t="shared" si="0"/>
        <v/>
      </c>
    </row>
    <row r="56" spans="1:21" x14ac:dyDescent="0.3">
      <c r="A56" t="s">
        <v>29</v>
      </c>
      <c r="B56" s="1">
        <v>0.50561342592592595</v>
      </c>
      <c r="C56" s="1"/>
      <c r="D56">
        <v>0</v>
      </c>
      <c r="E56">
        <v>0</v>
      </c>
      <c r="F56" s="26">
        <v>0.35</v>
      </c>
      <c r="G56">
        <v>0</v>
      </c>
      <c r="J56" s="3">
        <v>0</v>
      </c>
      <c r="K56">
        <v>0</v>
      </c>
      <c r="L56" s="28">
        <v>0.93</v>
      </c>
      <c r="M56">
        <v>0</v>
      </c>
      <c r="N56">
        <v>48</v>
      </c>
      <c r="O56">
        <v>3.9</v>
      </c>
      <c r="P56">
        <v>-97.7</v>
      </c>
      <c r="Q56">
        <v>0</v>
      </c>
      <c r="R56" s="39">
        <v>270.07</v>
      </c>
      <c r="S56">
        <v>-0.04</v>
      </c>
      <c r="U56" s="59" t="str">
        <f t="shared" si="0"/>
        <v/>
      </c>
    </row>
    <row r="57" spans="1:21" x14ac:dyDescent="0.3">
      <c r="A57" t="s">
        <v>29</v>
      </c>
      <c r="B57" s="1">
        <v>0.50630787037037039</v>
      </c>
      <c r="C57" s="1"/>
      <c r="D57">
        <v>0</v>
      </c>
      <c r="E57">
        <v>0</v>
      </c>
      <c r="F57" s="26">
        <v>0.35</v>
      </c>
      <c r="G57">
        <v>0</v>
      </c>
      <c r="J57" s="3">
        <v>0</v>
      </c>
      <c r="K57">
        <v>0</v>
      </c>
      <c r="L57" s="28">
        <v>0.93</v>
      </c>
      <c r="M57">
        <v>0</v>
      </c>
      <c r="N57">
        <v>48</v>
      </c>
      <c r="O57">
        <v>3.9</v>
      </c>
      <c r="P57">
        <v>-97.7</v>
      </c>
      <c r="Q57">
        <v>0</v>
      </c>
      <c r="R57" s="39">
        <v>270.07</v>
      </c>
      <c r="S57">
        <v>-0.04</v>
      </c>
      <c r="U57" s="59" t="str">
        <f t="shared" si="0"/>
        <v/>
      </c>
    </row>
    <row r="58" spans="1:21" x14ac:dyDescent="0.3">
      <c r="A58" t="s">
        <v>29</v>
      </c>
      <c r="B58" s="1">
        <v>0.50700231481481484</v>
      </c>
      <c r="C58" s="1"/>
      <c r="D58">
        <v>0</v>
      </c>
      <c r="E58">
        <v>0</v>
      </c>
      <c r="F58" s="26">
        <v>0.35</v>
      </c>
      <c r="G58">
        <v>0</v>
      </c>
      <c r="J58" s="3">
        <v>0</v>
      </c>
      <c r="K58">
        <v>0</v>
      </c>
      <c r="L58" s="28">
        <v>0.93</v>
      </c>
      <c r="M58">
        <v>0</v>
      </c>
      <c r="N58">
        <v>48</v>
      </c>
      <c r="O58">
        <v>3.9</v>
      </c>
      <c r="P58">
        <v>-97.7</v>
      </c>
      <c r="Q58">
        <v>0</v>
      </c>
      <c r="R58" s="39">
        <v>270.07</v>
      </c>
      <c r="S58">
        <v>-0.04</v>
      </c>
      <c r="U58" s="59" t="str">
        <f t="shared" si="0"/>
        <v/>
      </c>
    </row>
    <row r="59" spans="1:21" x14ac:dyDescent="0.3">
      <c r="A59" t="s">
        <v>29</v>
      </c>
      <c r="B59" s="1">
        <v>0.50769675925925928</v>
      </c>
      <c r="C59" s="1"/>
      <c r="D59">
        <v>0</v>
      </c>
      <c r="E59">
        <v>0</v>
      </c>
      <c r="F59" s="26">
        <v>0.35</v>
      </c>
      <c r="G59">
        <v>0</v>
      </c>
      <c r="J59" s="3">
        <v>0</v>
      </c>
      <c r="K59">
        <v>0</v>
      </c>
      <c r="L59" s="28">
        <v>0.93</v>
      </c>
      <c r="M59">
        <v>0</v>
      </c>
      <c r="N59">
        <v>48</v>
      </c>
      <c r="O59">
        <v>3.9</v>
      </c>
      <c r="P59">
        <v>-97.7</v>
      </c>
      <c r="Q59">
        <v>0</v>
      </c>
      <c r="R59" s="39">
        <v>270.07</v>
      </c>
      <c r="S59">
        <v>-0.04</v>
      </c>
      <c r="U59" s="59" t="str">
        <f t="shared" si="0"/>
        <v/>
      </c>
    </row>
    <row r="60" spans="1:21" s="59" customFormat="1" x14ac:dyDescent="0.3">
      <c r="A60" s="59" t="s">
        <v>29</v>
      </c>
      <c r="B60" s="60">
        <v>0.50839120370370372</v>
      </c>
      <c r="C60" s="60"/>
      <c r="D60" s="59">
        <v>0</v>
      </c>
      <c r="E60" s="59">
        <v>0</v>
      </c>
      <c r="F60" s="61">
        <v>0.35</v>
      </c>
      <c r="G60" s="59">
        <v>0</v>
      </c>
      <c r="J60" s="62">
        <v>18</v>
      </c>
      <c r="K60" s="59">
        <v>0</v>
      </c>
      <c r="L60" s="63">
        <v>0.93</v>
      </c>
      <c r="M60" s="59">
        <v>0</v>
      </c>
      <c r="N60" s="59">
        <v>48</v>
      </c>
      <c r="O60" s="59">
        <v>4</v>
      </c>
      <c r="P60" s="59">
        <v>-97.6</v>
      </c>
      <c r="Q60" s="59">
        <v>0</v>
      </c>
      <c r="R60" s="58">
        <v>270.08</v>
      </c>
      <c r="S60" s="59">
        <v>-0.04</v>
      </c>
      <c r="U60" s="59" t="str">
        <f t="shared" si="0"/>
        <v>180,93</v>
      </c>
    </row>
    <row r="61" spans="1:21" s="59" customFormat="1" x14ac:dyDescent="0.3">
      <c r="A61" s="59" t="s">
        <v>29</v>
      </c>
      <c r="B61" s="60">
        <v>0.50908564814814816</v>
      </c>
      <c r="C61" s="60"/>
      <c r="D61" s="59">
        <v>0</v>
      </c>
      <c r="E61" s="59">
        <v>0</v>
      </c>
      <c r="F61" s="61">
        <v>0.35</v>
      </c>
      <c r="G61" s="59">
        <v>0</v>
      </c>
      <c r="J61" s="62">
        <v>18</v>
      </c>
      <c r="K61" s="59">
        <v>0</v>
      </c>
      <c r="L61" s="63">
        <v>0.93</v>
      </c>
      <c r="M61" s="59">
        <v>0</v>
      </c>
      <c r="N61" s="59">
        <v>48</v>
      </c>
      <c r="O61" s="59">
        <v>3.9</v>
      </c>
      <c r="P61" s="59">
        <v>-97.3</v>
      </c>
      <c r="Q61" s="59">
        <v>0</v>
      </c>
      <c r="R61" s="58">
        <v>270.08999999999997</v>
      </c>
      <c r="S61" s="59">
        <v>-0.04</v>
      </c>
      <c r="U61" s="59" t="str">
        <f t="shared" si="0"/>
        <v>180,93</v>
      </c>
    </row>
    <row r="62" spans="1:21" s="59" customFormat="1" x14ac:dyDescent="0.3">
      <c r="A62" s="59" t="s">
        <v>29</v>
      </c>
      <c r="B62" s="60">
        <v>0.5097800925925926</v>
      </c>
      <c r="C62" s="60"/>
      <c r="D62" s="59">
        <v>0</v>
      </c>
      <c r="E62" s="59">
        <v>0</v>
      </c>
      <c r="F62" s="61">
        <v>0.35</v>
      </c>
      <c r="G62" s="59">
        <v>0</v>
      </c>
      <c r="J62" s="62">
        <v>18</v>
      </c>
      <c r="K62" s="59">
        <v>0</v>
      </c>
      <c r="L62" s="63">
        <v>0.93</v>
      </c>
      <c r="M62" s="59">
        <v>0</v>
      </c>
      <c r="N62" s="59">
        <v>47.5</v>
      </c>
      <c r="O62" s="59">
        <v>3.9</v>
      </c>
      <c r="P62" s="59">
        <v>-97.1</v>
      </c>
      <c r="Q62" s="59">
        <v>0</v>
      </c>
      <c r="R62" s="58">
        <v>270.11</v>
      </c>
      <c r="S62" s="59">
        <v>-0.04</v>
      </c>
      <c r="U62" s="59" t="str">
        <f t="shared" si="0"/>
        <v>180,93</v>
      </c>
    </row>
    <row r="63" spans="1:21" s="59" customFormat="1" x14ac:dyDescent="0.3">
      <c r="A63" s="59" t="s">
        <v>29</v>
      </c>
      <c r="B63" s="60">
        <v>0.51047453703703705</v>
      </c>
      <c r="C63" s="60"/>
      <c r="D63" s="59">
        <v>0</v>
      </c>
      <c r="E63" s="59">
        <v>0</v>
      </c>
      <c r="F63" s="61">
        <v>0.35</v>
      </c>
      <c r="G63" s="59">
        <v>0</v>
      </c>
      <c r="J63" s="62">
        <v>18</v>
      </c>
      <c r="K63" s="59">
        <v>0</v>
      </c>
      <c r="L63" s="63">
        <v>0.93</v>
      </c>
      <c r="M63" s="59">
        <v>0</v>
      </c>
      <c r="N63" s="59">
        <v>48</v>
      </c>
      <c r="O63" s="59">
        <v>4</v>
      </c>
      <c r="P63" s="59">
        <v>-97.1</v>
      </c>
      <c r="Q63" s="59">
        <v>0</v>
      </c>
      <c r="R63" s="58">
        <v>270.13</v>
      </c>
      <c r="S63" s="59">
        <v>-0.04</v>
      </c>
      <c r="U63" s="59" t="str">
        <f t="shared" si="0"/>
        <v>180,93</v>
      </c>
    </row>
    <row r="64" spans="1:21" s="59" customFormat="1" x14ac:dyDescent="0.3">
      <c r="A64" s="59" t="s">
        <v>29</v>
      </c>
      <c r="B64" s="60">
        <v>0.51116898148148149</v>
      </c>
      <c r="C64" s="60"/>
      <c r="D64" s="59">
        <v>0</v>
      </c>
      <c r="E64" s="59">
        <v>0</v>
      </c>
      <c r="F64" s="61">
        <v>0.35</v>
      </c>
      <c r="G64" s="59">
        <v>0</v>
      </c>
      <c r="J64" s="62">
        <v>18</v>
      </c>
      <c r="K64" s="59">
        <v>0</v>
      </c>
      <c r="L64" s="63">
        <v>0.93</v>
      </c>
      <c r="M64" s="59">
        <v>0</v>
      </c>
      <c r="N64" s="59">
        <v>48</v>
      </c>
      <c r="O64" s="59">
        <v>4</v>
      </c>
      <c r="P64" s="59">
        <v>-97.2</v>
      </c>
      <c r="Q64" s="59">
        <v>0</v>
      </c>
      <c r="R64" s="58">
        <v>270.14999999999998</v>
      </c>
      <c r="S64" s="59">
        <v>-0.04</v>
      </c>
      <c r="U64" s="59" t="str">
        <f t="shared" si="0"/>
        <v>180,93</v>
      </c>
    </row>
    <row r="65" spans="1:21" s="59" customFormat="1" x14ac:dyDescent="0.3">
      <c r="A65" s="59" t="s">
        <v>29</v>
      </c>
      <c r="B65" s="60">
        <v>0.51186342592592593</v>
      </c>
      <c r="C65" s="60"/>
      <c r="D65" s="59">
        <v>0</v>
      </c>
      <c r="E65" s="59">
        <v>0</v>
      </c>
      <c r="F65" s="61">
        <v>0.37</v>
      </c>
      <c r="G65" s="59">
        <v>0</v>
      </c>
      <c r="J65" s="62">
        <v>18</v>
      </c>
      <c r="K65" s="59">
        <v>0</v>
      </c>
      <c r="L65" s="63">
        <v>0.93</v>
      </c>
      <c r="M65" s="59">
        <v>0</v>
      </c>
      <c r="N65" s="59">
        <v>47.5</v>
      </c>
      <c r="O65" s="59">
        <v>3.9</v>
      </c>
      <c r="P65" s="59">
        <v>-97.3</v>
      </c>
      <c r="Q65" s="59">
        <v>0</v>
      </c>
      <c r="R65" s="58">
        <v>270.17</v>
      </c>
      <c r="S65" s="59">
        <v>-0.04</v>
      </c>
      <c r="U65" s="59" t="str">
        <f t="shared" si="0"/>
        <v>180,93</v>
      </c>
    </row>
    <row r="66" spans="1:21" s="59" customFormat="1" x14ac:dyDescent="0.3">
      <c r="A66" s="59" t="s">
        <v>29</v>
      </c>
      <c r="B66" s="60">
        <v>0.51255787037037037</v>
      </c>
      <c r="C66" s="60"/>
      <c r="D66" s="59">
        <v>0</v>
      </c>
      <c r="E66" s="59">
        <v>0</v>
      </c>
      <c r="F66" s="61">
        <v>0.37</v>
      </c>
      <c r="G66" s="59">
        <v>0</v>
      </c>
      <c r="J66" s="62">
        <v>18</v>
      </c>
      <c r="K66" s="59">
        <v>0</v>
      </c>
      <c r="L66" s="63">
        <v>0.93</v>
      </c>
      <c r="M66" s="59">
        <v>0</v>
      </c>
      <c r="N66" s="59">
        <v>48</v>
      </c>
      <c r="O66" s="59">
        <v>4</v>
      </c>
      <c r="P66" s="59">
        <v>-97.3</v>
      </c>
      <c r="Q66" s="59">
        <v>0</v>
      </c>
      <c r="R66" s="58">
        <v>270.19</v>
      </c>
      <c r="S66" s="59">
        <v>-0.04</v>
      </c>
      <c r="U66" s="59" t="str">
        <f t="shared" si="0"/>
        <v>180,93</v>
      </c>
    </row>
    <row r="67" spans="1:21" s="59" customFormat="1" x14ac:dyDescent="0.3">
      <c r="A67" s="59" t="s">
        <v>29</v>
      </c>
      <c r="B67" s="60">
        <v>0.51325231481481481</v>
      </c>
      <c r="C67" s="60"/>
      <c r="D67" s="59">
        <v>0</v>
      </c>
      <c r="E67" s="59">
        <v>0</v>
      </c>
      <c r="F67" s="61">
        <v>0.37</v>
      </c>
      <c r="G67" s="59">
        <v>0</v>
      </c>
      <c r="J67" s="62">
        <v>18</v>
      </c>
      <c r="K67" s="59">
        <v>0</v>
      </c>
      <c r="L67" s="63">
        <v>0.93</v>
      </c>
      <c r="M67" s="59">
        <v>0</v>
      </c>
      <c r="N67" s="59">
        <v>47.5</v>
      </c>
      <c r="O67" s="59">
        <v>3.9</v>
      </c>
      <c r="P67" s="59">
        <v>-97.1</v>
      </c>
      <c r="Q67" s="59">
        <v>0</v>
      </c>
      <c r="R67" s="58">
        <v>270.22000000000003</v>
      </c>
      <c r="S67" s="59">
        <v>-0.04</v>
      </c>
      <c r="U67" s="59" t="str">
        <f t="shared" si="0"/>
        <v>180,93</v>
      </c>
    </row>
    <row r="68" spans="1:21" s="59" customFormat="1" x14ac:dyDescent="0.3">
      <c r="A68" s="59" t="s">
        <v>29</v>
      </c>
      <c r="B68" s="60">
        <v>0.51394675925925926</v>
      </c>
      <c r="C68" s="60"/>
      <c r="D68" s="59">
        <v>0</v>
      </c>
      <c r="E68" s="59">
        <v>0</v>
      </c>
      <c r="F68" s="61">
        <v>0.37</v>
      </c>
      <c r="G68" s="59">
        <v>0</v>
      </c>
      <c r="J68" s="62">
        <v>18</v>
      </c>
      <c r="K68" s="59">
        <v>0</v>
      </c>
      <c r="L68" s="63">
        <v>0.93</v>
      </c>
      <c r="M68" s="59">
        <v>0</v>
      </c>
      <c r="N68" s="59">
        <v>47.5</v>
      </c>
      <c r="O68" s="59">
        <v>3.9</v>
      </c>
      <c r="P68" s="59">
        <v>-97</v>
      </c>
      <c r="Q68" s="59">
        <v>0</v>
      </c>
      <c r="R68" s="58">
        <v>270.23</v>
      </c>
      <c r="S68" s="59">
        <v>-0.04</v>
      </c>
      <c r="U68" s="59" t="str">
        <f t="shared" si="0"/>
        <v>180,93</v>
      </c>
    </row>
    <row r="69" spans="1:21" s="59" customFormat="1" x14ac:dyDescent="0.3">
      <c r="A69" s="59" t="s">
        <v>29</v>
      </c>
      <c r="B69" s="60">
        <v>0.51461805555555562</v>
      </c>
      <c r="C69" s="60"/>
      <c r="D69" s="59">
        <v>0</v>
      </c>
      <c r="E69" s="59">
        <v>0</v>
      </c>
      <c r="F69" s="61">
        <v>0.37</v>
      </c>
      <c r="G69" s="59">
        <v>0</v>
      </c>
      <c r="J69" s="62">
        <v>18</v>
      </c>
      <c r="K69" s="59">
        <v>0</v>
      </c>
      <c r="L69" s="63">
        <v>0.93</v>
      </c>
      <c r="M69" s="59">
        <v>0</v>
      </c>
      <c r="N69" s="59">
        <v>48</v>
      </c>
      <c r="O69" s="59">
        <v>3.9</v>
      </c>
      <c r="P69" s="59">
        <v>-96.9</v>
      </c>
      <c r="Q69" s="59">
        <v>0</v>
      </c>
      <c r="R69" s="58">
        <v>270.25</v>
      </c>
      <c r="S69" s="59">
        <v>-0.04</v>
      </c>
      <c r="U69" s="59" t="str">
        <f t="shared" si="0"/>
        <v>180,93</v>
      </c>
    </row>
    <row r="70" spans="1:21" s="59" customFormat="1" x14ac:dyDescent="0.3">
      <c r="A70" s="59" t="s">
        <v>29</v>
      </c>
      <c r="B70" s="60">
        <v>0.51531249999999995</v>
      </c>
      <c r="C70" s="60"/>
      <c r="D70" s="59">
        <v>0</v>
      </c>
      <c r="E70" s="59">
        <v>0</v>
      </c>
      <c r="F70" s="61">
        <v>0.37</v>
      </c>
      <c r="G70" s="59">
        <v>0</v>
      </c>
      <c r="J70" s="62">
        <v>18</v>
      </c>
      <c r="K70" s="59">
        <v>0</v>
      </c>
      <c r="L70" s="63">
        <v>0.93</v>
      </c>
      <c r="M70" s="59">
        <v>0</v>
      </c>
      <c r="N70" s="59">
        <v>47.5</v>
      </c>
      <c r="O70" s="59">
        <v>3.9</v>
      </c>
      <c r="P70" s="59">
        <v>-97.2</v>
      </c>
      <c r="Q70" s="59">
        <v>0</v>
      </c>
      <c r="R70" s="58">
        <v>270.27</v>
      </c>
      <c r="S70" s="59">
        <v>-0.04</v>
      </c>
      <c r="U70" s="59" t="str">
        <f t="shared" si="0"/>
        <v>180,93</v>
      </c>
    </row>
    <row r="71" spans="1:21" s="59" customFormat="1" x14ac:dyDescent="0.3">
      <c r="A71" s="59" t="s">
        <v>29</v>
      </c>
      <c r="B71" s="60">
        <v>0.5160069444444445</v>
      </c>
      <c r="C71" s="60"/>
      <c r="D71" s="59">
        <v>0</v>
      </c>
      <c r="E71" s="59">
        <v>0</v>
      </c>
      <c r="F71" s="61">
        <v>0.37</v>
      </c>
      <c r="G71" s="59">
        <v>0</v>
      </c>
      <c r="J71" s="62">
        <v>18</v>
      </c>
      <c r="K71" s="59">
        <v>0</v>
      </c>
      <c r="L71" s="63">
        <v>0.93</v>
      </c>
      <c r="M71" s="59">
        <v>0</v>
      </c>
      <c r="N71" s="59">
        <v>47.5</v>
      </c>
      <c r="O71" s="59">
        <v>3.9</v>
      </c>
      <c r="P71" s="59">
        <v>-97.2</v>
      </c>
      <c r="Q71" s="59">
        <v>0</v>
      </c>
      <c r="R71" s="58">
        <v>270.29000000000002</v>
      </c>
      <c r="S71" s="59">
        <v>-0.04</v>
      </c>
      <c r="U71" s="59" t="str">
        <f t="shared" si="0"/>
        <v>180,93</v>
      </c>
    </row>
    <row r="72" spans="1:21" s="59" customFormat="1" x14ac:dyDescent="0.3">
      <c r="A72" s="59" t="s">
        <v>29</v>
      </c>
      <c r="B72" s="60">
        <v>0.51670138888888884</v>
      </c>
      <c r="C72" s="60"/>
      <c r="D72" s="59">
        <v>0</v>
      </c>
      <c r="E72" s="59">
        <v>0</v>
      </c>
      <c r="F72" s="61">
        <v>0.37</v>
      </c>
      <c r="G72" s="59">
        <v>0</v>
      </c>
      <c r="J72" s="62">
        <v>18</v>
      </c>
      <c r="K72" s="59">
        <v>0</v>
      </c>
      <c r="L72" s="63">
        <v>0.93</v>
      </c>
      <c r="M72" s="59">
        <v>0</v>
      </c>
      <c r="N72" s="59">
        <v>47.5</v>
      </c>
      <c r="O72" s="59">
        <v>3.9</v>
      </c>
      <c r="P72" s="59">
        <v>-97.3</v>
      </c>
      <c r="Q72" s="59">
        <v>0</v>
      </c>
      <c r="R72" s="58">
        <v>270.31</v>
      </c>
      <c r="S72" s="59">
        <v>-0.04</v>
      </c>
      <c r="U72" s="59" t="str">
        <f t="shared" si="0"/>
        <v>180,93</v>
      </c>
    </row>
    <row r="73" spans="1:21" x14ac:dyDescent="0.3">
      <c r="A73" t="s">
        <v>29</v>
      </c>
      <c r="B73" s="1">
        <v>0.51739583333333339</v>
      </c>
      <c r="C73" s="1"/>
      <c r="D73">
        <v>0</v>
      </c>
      <c r="E73">
        <v>0</v>
      </c>
      <c r="F73" s="26">
        <v>0.37</v>
      </c>
      <c r="G73">
        <v>0</v>
      </c>
      <c r="J73" s="3">
        <v>0</v>
      </c>
      <c r="K73">
        <v>0</v>
      </c>
      <c r="L73" s="28">
        <v>0.93</v>
      </c>
      <c r="M73">
        <v>0</v>
      </c>
      <c r="N73">
        <v>47.5</v>
      </c>
      <c r="O73">
        <v>3.9</v>
      </c>
      <c r="P73">
        <v>-97.4</v>
      </c>
      <c r="Q73">
        <v>0</v>
      </c>
      <c r="R73" s="39">
        <v>270.31</v>
      </c>
      <c r="S73">
        <v>-0.04</v>
      </c>
      <c r="U73" s="59" t="str">
        <f t="shared" si="0"/>
        <v/>
      </c>
    </row>
    <row r="74" spans="1:21" x14ac:dyDescent="0.3">
      <c r="A74" t="s">
        <v>29</v>
      </c>
      <c r="B74" s="1">
        <v>0.51809027777777772</v>
      </c>
      <c r="C74" s="1"/>
      <c r="D74">
        <v>0</v>
      </c>
      <c r="E74">
        <v>0</v>
      </c>
      <c r="F74" s="26">
        <v>0.37</v>
      </c>
      <c r="G74">
        <v>0</v>
      </c>
      <c r="J74" s="3">
        <v>0</v>
      </c>
      <c r="K74">
        <v>0</v>
      </c>
      <c r="L74" s="28">
        <v>0.93</v>
      </c>
      <c r="M74">
        <v>0</v>
      </c>
      <c r="N74">
        <v>47.5</v>
      </c>
      <c r="O74">
        <v>3.9</v>
      </c>
      <c r="P74">
        <v>-97.4</v>
      </c>
      <c r="Q74">
        <v>0</v>
      </c>
      <c r="R74" s="39">
        <v>270.31</v>
      </c>
      <c r="S74">
        <v>-0.04</v>
      </c>
      <c r="U74" s="59" t="str">
        <f t="shared" si="0"/>
        <v/>
      </c>
    </row>
    <row r="75" spans="1:21" x14ac:dyDescent="0.3">
      <c r="A75" t="s">
        <v>29</v>
      </c>
      <c r="B75" s="1">
        <v>0.51878472222222227</v>
      </c>
      <c r="C75" s="1"/>
      <c r="D75">
        <v>0</v>
      </c>
      <c r="E75">
        <v>0</v>
      </c>
      <c r="F75" s="26">
        <v>0.37</v>
      </c>
      <c r="G75">
        <v>0</v>
      </c>
      <c r="J75" s="3">
        <v>0</v>
      </c>
      <c r="K75">
        <v>0</v>
      </c>
      <c r="L75" s="28">
        <v>0.93</v>
      </c>
      <c r="M75">
        <v>0</v>
      </c>
      <c r="N75">
        <v>47.5</v>
      </c>
      <c r="O75">
        <v>4</v>
      </c>
      <c r="P75">
        <v>-97.4</v>
      </c>
      <c r="Q75">
        <v>0</v>
      </c>
      <c r="R75" s="39">
        <v>270.31</v>
      </c>
      <c r="S75">
        <v>-0.04</v>
      </c>
      <c r="U75" s="59" t="str">
        <f t="shared" ref="U75:U130" si="1">IF($J75=18,$J75&amp;$L75,IF($J75=52,$J75&amp;$F75,""))</f>
        <v/>
      </c>
    </row>
    <row r="76" spans="1:21" x14ac:dyDescent="0.3">
      <c r="A76" t="s">
        <v>29</v>
      </c>
      <c r="B76" s="1">
        <v>0.5194791666666666</v>
      </c>
      <c r="C76" s="1"/>
      <c r="D76">
        <v>0</v>
      </c>
      <c r="E76">
        <v>0</v>
      </c>
      <c r="F76" s="26">
        <v>0.37</v>
      </c>
      <c r="G76">
        <v>0</v>
      </c>
      <c r="J76" s="3">
        <v>0</v>
      </c>
      <c r="K76">
        <v>0</v>
      </c>
      <c r="L76" s="28">
        <v>0.93</v>
      </c>
      <c r="M76">
        <v>0</v>
      </c>
      <c r="N76">
        <v>47.5</v>
      </c>
      <c r="O76">
        <v>4</v>
      </c>
      <c r="P76">
        <v>-97.4</v>
      </c>
      <c r="Q76">
        <v>0</v>
      </c>
      <c r="R76" s="39">
        <v>270.31</v>
      </c>
      <c r="S76">
        <v>-0.04</v>
      </c>
      <c r="U76" s="59" t="str">
        <f t="shared" si="1"/>
        <v/>
      </c>
    </row>
    <row r="77" spans="1:21" x14ac:dyDescent="0.3">
      <c r="A77" t="s">
        <v>29</v>
      </c>
      <c r="B77" s="1">
        <v>0.52017361111111116</v>
      </c>
      <c r="C77" s="1"/>
      <c r="D77">
        <v>0</v>
      </c>
      <c r="E77">
        <v>0</v>
      </c>
      <c r="F77" s="26">
        <v>0.37</v>
      </c>
      <c r="G77">
        <v>0</v>
      </c>
      <c r="J77" s="3">
        <v>0</v>
      </c>
      <c r="K77">
        <v>0</v>
      </c>
      <c r="L77" s="28">
        <v>0.93</v>
      </c>
      <c r="M77">
        <v>0</v>
      </c>
      <c r="N77">
        <v>47.5</v>
      </c>
      <c r="O77">
        <v>3.9</v>
      </c>
      <c r="P77">
        <v>-97.4</v>
      </c>
      <c r="Q77">
        <v>0</v>
      </c>
      <c r="R77" s="39">
        <v>270.31</v>
      </c>
      <c r="S77">
        <v>-0.04</v>
      </c>
      <c r="U77" s="59" t="str">
        <f t="shared" si="1"/>
        <v/>
      </c>
    </row>
    <row r="78" spans="1:21" x14ac:dyDescent="0.3">
      <c r="A78" t="s">
        <v>29</v>
      </c>
      <c r="B78" s="1">
        <v>0.52086805555555549</v>
      </c>
      <c r="C78" s="1"/>
      <c r="D78">
        <v>0</v>
      </c>
      <c r="E78">
        <v>0</v>
      </c>
      <c r="F78" s="26">
        <v>0.37</v>
      </c>
      <c r="G78">
        <v>0</v>
      </c>
      <c r="J78" s="3">
        <v>0</v>
      </c>
      <c r="K78">
        <v>0</v>
      </c>
      <c r="L78" s="28">
        <v>0.93</v>
      </c>
      <c r="M78">
        <v>0</v>
      </c>
      <c r="N78">
        <v>47.5</v>
      </c>
      <c r="O78">
        <v>3.9</v>
      </c>
      <c r="P78">
        <v>-97.4</v>
      </c>
      <c r="Q78">
        <v>0</v>
      </c>
      <c r="R78" s="39">
        <v>270.31</v>
      </c>
      <c r="S78">
        <v>-0.04</v>
      </c>
      <c r="U78" s="59" t="str">
        <f t="shared" si="1"/>
        <v/>
      </c>
    </row>
    <row r="79" spans="1:21" x14ac:dyDescent="0.3">
      <c r="A79" t="s">
        <v>29</v>
      </c>
      <c r="B79" s="1">
        <v>0.52156250000000004</v>
      </c>
      <c r="C79" s="1"/>
      <c r="D79">
        <v>0</v>
      </c>
      <c r="E79">
        <v>0</v>
      </c>
      <c r="F79" s="26">
        <v>0.37</v>
      </c>
      <c r="G79">
        <v>0</v>
      </c>
      <c r="J79" s="3">
        <v>0</v>
      </c>
      <c r="K79">
        <v>0</v>
      </c>
      <c r="L79" s="28">
        <v>0.93</v>
      </c>
      <c r="M79">
        <v>0</v>
      </c>
      <c r="N79">
        <v>47.5</v>
      </c>
      <c r="O79">
        <v>4</v>
      </c>
      <c r="P79">
        <v>-97.4</v>
      </c>
      <c r="Q79">
        <v>0</v>
      </c>
      <c r="R79" s="39">
        <v>270.31</v>
      </c>
      <c r="S79">
        <v>-0.04</v>
      </c>
      <c r="U79" s="59" t="str">
        <f t="shared" si="1"/>
        <v/>
      </c>
    </row>
    <row r="80" spans="1:21" x14ac:dyDescent="0.3">
      <c r="A80" t="s">
        <v>29</v>
      </c>
      <c r="B80" s="1">
        <v>0.52225694444444437</v>
      </c>
      <c r="C80" s="1"/>
      <c r="D80">
        <v>0</v>
      </c>
      <c r="E80">
        <v>0</v>
      </c>
      <c r="F80" s="26">
        <v>0.37</v>
      </c>
      <c r="G80">
        <v>0</v>
      </c>
      <c r="J80" s="3">
        <v>0</v>
      </c>
      <c r="K80">
        <v>0</v>
      </c>
      <c r="L80" s="28">
        <v>0.93</v>
      </c>
      <c r="M80">
        <v>0</v>
      </c>
      <c r="N80">
        <v>47.5</v>
      </c>
      <c r="O80">
        <v>4</v>
      </c>
      <c r="P80">
        <v>-97.2</v>
      </c>
      <c r="Q80">
        <v>0</v>
      </c>
      <c r="R80" s="39">
        <v>270.31</v>
      </c>
      <c r="S80">
        <v>-0.04</v>
      </c>
      <c r="U80" s="59" t="str">
        <f t="shared" si="1"/>
        <v/>
      </c>
    </row>
    <row r="81" spans="1:21" x14ac:dyDescent="0.3">
      <c r="A81" t="s">
        <v>29</v>
      </c>
      <c r="B81" s="1">
        <v>0.52295138888888892</v>
      </c>
      <c r="C81" s="1"/>
      <c r="D81">
        <v>0</v>
      </c>
      <c r="E81">
        <v>0</v>
      </c>
      <c r="F81" s="26">
        <v>0.37</v>
      </c>
      <c r="G81">
        <v>0</v>
      </c>
      <c r="J81" s="3">
        <v>0</v>
      </c>
      <c r="K81">
        <v>0</v>
      </c>
      <c r="L81" s="28">
        <v>0.93</v>
      </c>
      <c r="M81">
        <v>0</v>
      </c>
      <c r="N81">
        <v>47.5</v>
      </c>
      <c r="O81">
        <v>3.9</v>
      </c>
      <c r="P81">
        <v>-97.3</v>
      </c>
      <c r="Q81">
        <v>0</v>
      </c>
      <c r="R81" s="39">
        <v>270.31</v>
      </c>
      <c r="S81">
        <v>-0.04</v>
      </c>
      <c r="U81" s="59" t="str">
        <f t="shared" si="1"/>
        <v/>
      </c>
    </row>
    <row r="82" spans="1:21" x14ac:dyDescent="0.3">
      <c r="A82" t="s">
        <v>29</v>
      </c>
      <c r="B82" s="1">
        <v>0.52364583333333337</v>
      </c>
      <c r="C82" s="1"/>
      <c r="D82">
        <v>0</v>
      </c>
      <c r="E82">
        <v>0</v>
      </c>
      <c r="F82" s="26">
        <v>0.37</v>
      </c>
      <c r="G82">
        <v>0</v>
      </c>
      <c r="J82" s="3">
        <v>52</v>
      </c>
      <c r="K82">
        <v>0</v>
      </c>
      <c r="L82" s="28">
        <v>0.93</v>
      </c>
      <c r="M82">
        <v>0</v>
      </c>
      <c r="N82">
        <v>47.5</v>
      </c>
      <c r="O82">
        <v>4</v>
      </c>
      <c r="P82">
        <v>-97.4</v>
      </c>
      <c r="Q82">
        <v>0</v>
      </c>
      <c r="R82" s="39">
        <v>270.32</v>
      </c>
      <c r="S82">
        <v>-0.04</v>
      </c>
      <c r="U82" s="59" t="str">
        <f t="shared" si="1"/>
        <v>520,37</v>
      </c>
    </row>
    <row r="83" spans="1:21" x14ac:dyDescent="0.3">
      <c r="A83" t="s">
        <v>29</v>
      </c>
      <c r="B83" s="1">
        <v>0.52434027777777781</v>
      </c>
      <c r="C83" s="1"/>
      <c r="D83">
        <v>0</v>
      </c>
      <c r="E83">
        <v>0</v>
      </c>
      <c r="F83" s="26">
        <v>0.37</v>
      </c>
      <c r="G83">
        <v>0</v>
      </c>
      <c r="J83" s="3">
        <v>52</v>
      </c>
      <c r="K83">
        <v>0</v>
      </c>
      <c r="L83" s="28">
        <v>0.93</v>
      </c>
      <c r="M83">
        <v>0</v>
      </c>
      <c r="N83">
        <v>47</v>
      </c>
      <c r="O83">
        <v>4</v>
      </c>
      <c r="P83">
        <v>-97.4</v>
      </c>
      <c r="Q83">
        <v>0</v>
      </c>
      <c r="R83" s="39">
        <v>270.33999999999997</v>
      </c>
      <c r="S83">
        <v>-0.04</v>
      </c>
      <c r="U83" s="59" t="str">
        <f t="shared" si="1"/>
        <v>520,37</v>
      </c>
    </row>
    <row r="84" spans="1:21" x14ac:dyDescent="0.3">
      <c r="A84" t="s">
        <v>29</v>
      </c>
      <c r="B84" s="1">
        <v>0.52503472222222225</v>
      </c>
      <c r="C84" s="1"/>
      <c r="D84">
        <v>0</v>
      </c>
      <c r="E84">
        <v>0</v>
      </c>
      <c r="F84" s="26">
        <v>0.37</v>
      </c>
      <c r="G84">
        <v>0</v>
      </c>
      <c r="J84" s="3">
        <v>52</v>
      </c>
      <c r="K84">
        <v>0</v>
      </c>
      <c r="L84" s="28">
        <v>0.93</v>
      </c>
      <c r="M84">
        <v>0</v>
      </c>
      <c r="N84">
        <v>47</v>
      </c>
      <c r="O84">
        <v>4</v>
      </c>
      <c r="P84">
        <v>-97.3</v>
      </c>
      <c r="Q84">
        <v>0</v>
      </c>
      <c r="R84" s="39">
        <v>270.36</v>
      </c>
      <c r="S84">
        <v>-0.04</v>
      </c>
      <c r="U84" s="59" t="str">
        <f t="shared" si="1"/>
        <v>520,37</v>
      </c>
    </row>
    <row r="85" spans="1:21" x14ac:dyDescent="0.3">
      <c r="A85" t="s">
        <v>29</v>
      </c>
      <c r="B85" s="1">
        <v>0.52572916666666669</v>
      </c>
      <c r="C85" s="1"/>
      <c r="D85">
        <v>0</v>
      </c>
      <c r="E85">
        <v>0</v>
      </c>
      <c r="F85" s="26">
        <v>0.37</v>
      </c>
      <c r="G85">
        <v>0</v>
      </c>
      <c r="J85" s="3">
        <v>52</v>
      </c>
      <c r="K85">
        <v>0</v>
      </c>
      <c r="L85" s="28">
        <v>0.93</v>
      </c>
      <c r="M85">
        <v>0</v>
      </c>
      <c r="N85">
        <v>47.5</v>
      </c>
      <c r="O85">
        <v>3.9</v>
      </c>
      <c r="P85">
        <v>-97.3</v>
      </c>
      <c r="Q85">
        <v>0</v>
      </c>
      <c r="R85" s="39">
        <v>270.38</v>
      </c>
      <c r="S85">
        <v>-0.04</v>
      </c>
      <c r="U85" s="59" t="str">
        <f t="shared" si="1"/>
        <v>520,37</v>
      </c>
    </row>
    <row r="86" spans="1:21" x14ac:dyDescent="0.3">
      <c r="A86" t="s">
        <v>29</v>
      </c>
      <c r="B86" s="1">
        <v>0.52642361111111113</v>
      </c>
      <c r="C86" s="1"/>
      <c r="D86">
        <v>0</v>
      </c>
      <c r="E86">
        <v>0</v>
      </c>
      <c r="F86" s="26">
        <v>0.37</v>
      </c>
      <c r="G86">
        <v>0</v>
      </c>
      <c r="J86" s="3">
        <v>52</v>
      </c>
      <c r="K86">
        <v>0</v>
      </c>
      <c r="L86" s="28">
        <v>0.93</v>
      </c>
      <c r="M86">
        <v>0</v>
      </c>
      <c r="N86">
        <v>47</v>
      </c>
      <c r="O86">
        <v>3.9</v>
      </c>
      <c r="P86">
        <v>-97.2</v>
      </c>
      <c r="Q86">
        <v>0</v>
      </c>
      <c r="R86" s="39">
        <v>270.39999999999998</v>
      </c>
      <c r="S86">
        <v>-0.04</v>
      </c>
      <c r="U86" s="59" t="str">
        <f t="shared" si="1"/>
        <v>520,37</v>
      </c>
    </row>
    <row r="87" spans="1:21" x14ac:dyDescent="0.3">
      <c r="A87" t="s">
        <v>29</v>
      </c>
      <c r="B87" s="1">
        <v>0.52711805555555558</v>
      </c>
      <c r="C87" s="1"/>
      <c r="D87">
        <v>0</v>
      </c>
      <c r="E87">
        <v>0</v>
      </c>
      <c r="F87" s="26">
        <v>0.37</v>
      </c>
      <c r="G87">
        <v>0</v>
      </c>
      <c r="J87" s="3">
        <v>52</v>
      </c>
      <c r="K87">
        <v>0</v>
      </c>
      <c r="L87" s="28">
        <v>0.93</v>
      </c>
      <c r="M87">
        <v>0</v>
      </c>
      <c r="N87">
        <v>47</v>
      </c>
      <c r="O87">
        <v>4</v>
      </c>
      <c r="P87">
        <v>-97.4</v>
      </c>
      <c r="Q87">
        <v>0</v>
      </c>
      <c r="R87" s="39">
        <v>270.42</v>
      </c>
      <c r="S87">
        <v>-0.04</v>
      </c>
      <c r="U87" s="59" t="str">
        <f t="shared" si="1"/>
        <v>520,37</v>
      </c>
    </row>
    <row r="88" spans="1:21" x14ac:dyDescent="0.3">
      <c r="A88" t="s">
        <v>29</v>
      </c>
      <c r="B88" s="1">
        <v>0.52781250000000002</v>
      </c>
      <c r="C88" s="1"/>
      <c r="D88">
        <v>0</v>
      </c>
      <c r="E88">
        <v>0</v>
      </c>
      <c r="F88" s="26">
        <v>0.37</v>
      </c>
      <c r="G88">
        <v>0</v>
      </c>
      <c r="J88" s="3">
        <v>52</v>
      </c>
      <c r="K88">
        <v>0</v>
      </c>
      <c r="L88" s="28">
        <v>0.93</v>
      </c>
      <c r="M88">
        <v>0</v>
      </c>
      <c r="N88">
        <v>47</v>
      </c>
      <c r="O88">
        <v>4</v>
      </c>
      <c r="P88">
        <v>-97.5</v>
      </c>
      <c r="Q88">
        <v>0</v>
      </c>
      <c r="R88" s="39">
        <v>270.44</v>
      </c>
      <c r="S88">
        <v>-0.04</v>
      </c>
      <c r="U88" s="59" t="str">
        <f t="shared" si="1"/>
        <v>520,37</v>
      </c>
    </row>
    <row r="89" spans="1:21" x14ac:dyDescent="0.3">
      <c r="A89" t="s">
        <v>29</v>
      </c>
      <c r="B89" s="1">
        <v>0.52850694444444446</v>
      </c>
      <c r="C89" s="1"/>
      <c r="D89">
        <v>0</v>
      </c>
      <c r="E89">
        <v>0</v>
      </c>
      <c r="F89" s="26">
        <v>0.37</v>
      </c>
      <c r="G89">
        <v>0</v>
      </c>
      <c r="J89" s="3">
        <v>52</v>
      </c>
      <c r="K89">
        <v>0</v>
      </c>
      <c r="L89" s="28">
        <v>0.93</v>
      </c>
      <c r="M89">
        <v>0</v>
      </c>
      <c r="N89">
        <v>47</v>
      </c>
      <c r="O89">
        <v>3.9</v>
      </c>
      <c r="P89">
        <v>-97.3</v>
      </c>
      <c r="Q89">
        <v>0</v>
      </c>
      <c r="R89" s="39">
        <v>270.45999999999998</v>
      </c>
      <c r="S89">
        <v>-0.04</v>
      </c>
      <c r="U89" s="59" t="str">
        <f t="shared" si="1"/>
        <v>520,37</v>
      </c>
    </row>
    <row r="90" spans="1:21" x14ac:dyDescent="0.3">
      <c r="A90" t="s">
        <v>29</v>
      </c>
      <c r="B90" s="1">
        <v>0.5292013888888889</v>
      </c>
      <c r="C90" s="1"/>
      <c r="D90">
        <v>0</v>
      </c>
      <c r="E90">
        <v>0</v>
      </c>
      <c r="F90" s="26">
        <v>0.37</v>
      </c>
      <c r="G90">
        <v>0</v>
      </c>
      <c r="J90" s="3">
        <v>52</v>
      </c>
      <c r="K90">
        <v>0</v>
      </c>
      <c r="L90" s="28">
        <v>0.93</v>
      </c>
      <c r="M90">
        <v>1.1000000000000001</v>
      </c>
      <c r="N90">
        <v>47</v>
      </c>
      <c r="O90">
        <v>3.9</v>
      </c>
      <c r="P90">
        <v>-97.4</v>
      </c>
      <c r="Q90">
        <v>0</v>
      </c>
      <c r="R90" s="39">
        <v>270.48</v>
      </c>
      <c r="S90">
        <v>-0.04</v>
      </c>
      <c r="U90" s="59" t="str">
        <f t="shared" si="1"/>
        <v>520,37</v>
      </c>
    </row>
    <row r="91" spans="1:21" x14ac:dyDescent="0.3">
      <c r="A91" t="s">
        <v>29</v>
      </c>
      <c r="B91" s="1">
        <v>0.52989583333333334</v>
      </c>
      <c r="C91" s="1"/>
      <c r="D91">
        <v>0</v>
      </c>
      <c r="E91">
        <v>0</v>
      </c>
      <c r="F91" s="26">
        <v>0.37</v>
      </c>
      <c r="G91">
        <v>0</v>
      </c>
      <c r="J91" s="3">
        <v>52</v>
      </c>
      <c r="K91">
        <v>0</v>
      </c>
      <c r="L91" s="28">
        <v>0.93</v>
      </c>
      <c r="M91">
        <v>1.5</v>
      </c>
      <c r="N91">
        <v>47</v>
      </c>
      <c r="O91">
        <v>4</v>
      </c>
      <c r="P91">
        <v>-97.1</v>
      </c>
      <c r="Q91">
        <v>0</v>
      </c>
      <c r="R91" s="39">
        <v>270.5</v>
      </c>
      <c r="S91">
        <v>-0.04</v>
      </c>
      <c r="U91" s="59" t="str">
        <f t="shared" si="1"/>
        <v>520,37</v>
      </c>
    </row>
    <row r="92" spans="1:21" x14ac:dyDescent="0.3">
      <c r="A92" t="s">
        <v>29</v>
      </c>
      <c r="B92" s="1">
        <v>0.53059027777777779</v>
      </c>
      <c r="C92" s="1"/>
      <c r="D92">
        <v>0</v>
      </c>
      <c r="E92">
        <v>0</v>
      </c>
      <c r="F92" s="26">
        <v>0.37</v>
      </c>
      <c r="G92">
        <v>0</v>
      </c>
      <c r="J92" s="3">
        <v>52</v>
      </c>
      <c r="K92">
        <v>0</v>
      </c>
      <c r="L92" s="28">
        <v>0.93</v>
      </c>
      <c r="M92">
        <v>0</v>
      </c>
      <c r="N92">
        <v>47</v>
      </c>
      <c r="O92">
        <v>4</v>
      </c>
      <c r="P92">
        <v>-97.4</v>
      </c>
      <c r="Q92">
        <v>0</v>
      </c>
      <c r="R92" s="39">
        <v>270.52</v>
      </c>
      <c r="S92">
        <v>-0.04</v>
      </c>
      <c r="U92" s="59" t="str">
        <f t="shared" si="1"/>
        <v>520,37</v>
      </c>
    </row>
    <row r="93" spans="1:21" x14ac:dyDescent="0.3">
      <c r="A93" t="s">
        <v>29</v>
      </c>
      <c r="B93" s="1">
        <v>0.53128472222222223</v>
      </c>
      <c r="C93" s="1"/>
      <c r="D93">
        <v>0</v>
      </c>
      <c r="E93">
        <v>0</v>
      </c>
      <c r="F93" s="26">
        <v>0.37</v>
      </c>
      <c r="G93">
        <v>0</v>
      </c>
      <c r="J93" s="3">
        <v>52</v>
      </c>
      <c r="K93">
        <v>0</v>
      </c>
      <c r="L93" s="28">
        <v>0.95</v>
      </c>
      <c r="M93">
        <v>0</v>
      </c>
      <c r="N93">
        <v>47</v>
      </c>
      <c r="O93">
        <v>3.9</v>
      </c>
      <c r="P93">
        <v>-97.4</v>
      </c>
      <c r="Q93">
        <v>0</v>
      </c>
      <c r="R93" s="39">
        <v>270.54000000000002</v>
      </c>
      <c r="S93">
        <v>-0.04</v>
      </c>
      <c r="U93" s="59" t="str">
        <f t="shared" si="1"/>
        <v>520,37</v>
      </c>
    </row>
    <row r="94" spans="1:21" x14ac:dyDescent="0.3">
      <c r="A94" t="s">
        <v>29</v>
      </c>
      <c r="B94" s="1">
        <v>0.53197916666666667</v>
      </c>
      <c r="C94" s="1"/>
      <c r="D94">
        <v>0</v>
      </c>
      <c r="E94">
        <v>0</v>
      </c>
      <c r="F94" s="26">
        <v>0.37</v>
      </c>
      <c r="G94">
        <v>0</v>
      </c>
      <c r="J94" s="3">
        <v>52</v>
      </c>
      <c r="K94">
        <v>0</v>
      </c>
      <c r="L94" s="28">
        <v>0.95</v>
      </c>
      <c r="M94">
        <v>0</v>
      </c>
      <c r="N94">
        <v>47</v>
      </c>
      <c r="O94">
        <v>3.9</v>
      </c>
      <c r="P94">
        <v>-97.4</v>
      </c>
      <c r="Q94">
        <v>0</v>
      </c>
      <c r="R94" s="39">
        <v>270.56</v>
      </c>
      <c r="S94">
        <v>-0.04</v>
      </c>
      <c r="U94" s="59" t="str">
        <f t="shared" si="1"/>
        <v>520,37</v>
      </c>
    </row>
    <row r="95" spans="1:21" x14ac:dyDescent="0.3">
      <c r="A95" t="s">
        <v>29</v>
      </c>
      <c r="B95" s="1">
        <v>0.53267361111111111</v>
      </c>
      <c r="C95" s="1"/>
      <c r="D95">
        <v>0</v>
      </c>
      <c r="E95">
        <v>0</v>
      </c>
      <c r="F95" s="26">
        <v>0.37</v>
      </c>
      <c r="G95">
        <v>0</v>
      </c>
      <c r="J95" s="3">
        <v>52</v>
      </c>
      <c r="K95">
        <v>0</v>
      </c>
      <c r="L95" s="28">
        <v>0.95</v>
      </c>
      <c r="M95">
        <v>0</v>
      </c>
      <c r="N95">
        <v>47</v>
      </c>
      <c r="O95">
        <v>4</v>
      </c>
      <c r="P95">
        <v>-97</v>
      </c>
      <c r="Q95">
        <v>0</v>
      </c>
      <c r="R95" s="39">
        <v>270.58999999999997</v>
      </c>
      <c r="S95">
        <v>-0.04</v>
      </c>
      <c r="U95" s="59" t="str">
        <f t="shared" si="1"/>
        <v>520,37</v>
      </c>
    </row>
    <row r="96" spans="1:21" x14ac:dyDescent="0.3">
      <c r="A96" t="s">
        <v>29</v>
      </c>
      <c r="B96" s="1">
        <v>0.53336805555555555</v>
      </c>
      <c r="C96" s="1"/>
      <c r="D96">
        <v>0</v>
      </c>
      <c r="E96">
        <v>0</v>
      </c>
      <c r="F96" s="26">
        <v>0.37</v>
      </c>
      <c r="G96">
        <v>0</v>
      </c>
      <c r="J96" s="3">
        <v>52</v>
      </c>
      <c r="K96">
        <v>0</v>
      </c>
      <c r="L96" s="28">
        <v>0.95</v>
      </c>
      <c r="M96">
        <v>0</v>
      </c>
      <c r="N96">
        <v>47</v>
      </c>
      <c r="O96">
        <v>3.9</v>
      </c>
      <c r="P96">
        <v>-97</v>
      </c>
      <c r="Q96">
        <v>0</v>
      </c>
      <c r="R96" s="39">
        <v>270.60000000000002</v>
      </c>
      <c r="S96">
        <v>-0.04</v>
      </c>
      <c r="U96" s="59" t="str">
        <f t="shared" si="1"/>
        <v>520,37</v>
      </c>
    </row>
    <row r="97" spans="1:21" x14ac:dyDescent="0.3">
      <c r="A97" t="s">
        <v>29</v>
      </c>
      <c r="B97" s="1">
        <v>0.5340625</v>
      </c>
      <c r="C97" s="1"/>
      <c r="D97">
        <v>0</v>
      </c>
      <c r="E97">
        <v>0</v>
      </c>
      <c r="F97" s="26">
        <v>0.37</v>
      </c>
      <c r="G97">
        <v>0</v>
      </c>
      <c r="J97" s="3">
        <v>52</v>
      </c>
      <c r="K97">
        <v>0</v>
      </c>
      <c r="L97" s="28">
        <v>0.95</v>
      </c>
      <c r="M97">
        <v>0</v>
      </c>
      <c r="N97">
        <v>46.5</v>
      </c>
      <c r="O97">
        <v>3.8</v>
      </c>
      <c r="P97">
        <v>-96.8</v>
      </c>
      <c r="Q97">
        <v>0</v>
      </c>
      <c r="R97" s="39">
        <v>270.62</v>
      </c>
      <c r="S97">
        <v>-0.04</v>
      </c>
      <c r="U97" s="59" t="str">
        <f t="shared" si="1"/>
        <v>520,37</v>
      </c>
    </row>
    <row r="98" spans="1:21" x14ac:dyDescent="0.3">
      <c r="A98" t="s">
        <v>29</v>
      </c>
      <c r="B98" s="1">
        <v>0.53475694444444444</v>
      </c>
      <c r="C98" s="1"/>
      <c r="D98">
        <v>0</v>
      </c>
      <c r="E98">
        <v>0</v>
      </c>
      <c r="F98" s="26">
        <v>0.37</v>
      </c>
      <c r="G98">
        <v>0</v>
      </c>
      <c r="J98" s="3">
        <v>52</v>
      </c>
      <c r="K98">
        <v>0</v>
      </c>
      <c r="L98" s="28">
        <v>0.95</v>
      </c>
      <c r="M98">
        <v>0</v>
      </c>
      <c r="N98">
        <v>47</v>
      </c>
      <c r="O98">
        <v>3.9</v>
      </c>
      <c r="P98">
        <v>-97</v>
      </c>
      <c r="Q98">
        <v>0</v>
      </c>
      <c r="R98" s="39">
        <v>270.64</v>
      </c>
      <c r="S98">
        <v>-0.04</v>
      </c>
      <c r="U98" s="59" t="str">
        <f t="shared" si="1"/>
        <v>520,37</v>
      </c>
    </row>
    <row r="99" spans="1:21" x14ac:dyDescent="0.3">
      <c r="A99" t="s">
        <v>29</v>
      </c>
      <c r="B99" s="1">
        <v>0.53545138888888888</v>
      </c>
      <c r="C99" s="1"/>
      <c r="D99">
        <v>0</v>
      </c>
      <c r="E99">
        <v>0</v>
      </c>
      <c r="F99" s="26">
        <v>0.37</v>
      </c>
      <c r="G99">
        <v>0</v>
      </c>
      <c r="J99" s="3">
        <v>52</v>
      </c>
      <c r="K99">
        <v>0</v>
      </c>
      <c r="L99" s="28">
        <v>0.95</v>
      </c>
      <c r="M99">
        <v>0</v>
      </c>
      <c r="N99">
        <v>47</v>
      </c>
      <c r="O99">
        <v>3.9</v>
      </c>
      <c r="P99">
        <v>-96.9</v>
      </c>
      <c r="Q99">
        <v>0</v>
      </c>
      <c r="R99" s="39">
        <v>270.66000000000003</v>
      </c>
      <c r="S99">
        <v>-0.04</v>
      </c>
      <c r="U99" s="59" t="str">
        <f t="shared" si="1"/>
        <v>520,37</v>
      </c>
    </row>
    <row r="100" spans="1:21" x14ac:dyDescent="0.3">
      <c r="A100" t="s">
        <v>29</v>
      </c>
      <c r="B100" s="1">
        <v>0.53614583333333332</v>
      </c>
      <c r="C100" s="1"/>
      <c r="D100">
        <v>0</v>
      </c>
      <c r="E100">
        <v>0</v>
      </c>
      <c r="F100" s="26">
        <v>0.37</v>
      </c>
      <c r="G100">
        <v>0</v>
      </c>
      <c r="J100" s="3">
        <v>52</v>
      </c>
      <c r="K100">
        <v>0</v>
      </c>
      <c r="L100" s="28">
        <v>0.95</v>
      </c>
      <c r="M100">
        <v>0</v>
      </c>
      <c r="N100">
        <v>47</v>
      </c>
      <c r="O100">
        <v>4</v>
      </c>
      <c r="P100">
        <v>-96.9</v>
      </c>
      <c r="Q100">
        <v>0</v>
      </c>
      <c r="R100" s="39">
        <v>270.68</v>
      </c>
      <c r="S100">
        <v>-0.04</v>
      </c>
      <c r="U100" s="59" t="str">
        <f t="shared" si="1"/>
        <v>520,37</v>
      </c>
    </row>
    <row r="101" spans="1:21" x14ac:dyDescent="0.3">
      <c r="A101" t="s">
        <v>29</v>
      </c>
      <c r="B101" s="1">
        <v>0.53684027777777776</v>
      </c>
      <c r="C101" s="1"/>
      <c r="D101">
        <v>0</v>
      </c>
      <c r="E101">
        <v>0</v>
      </c>
      <c r="F101" s="26">
        <v>0.37</v>
      </c>
      <c r="G101">
        <v>0</v>
      </c>
      <c r="J101" s="3">
        <v>52</v>
      </c>
      <c r="K101">
        <v>0</v>
      </c>
      <c r="L101" s="28">
        <v>0.95</v>
      </c>
      <c r="M101">
        <v>0</v>
      </c>
      <c r="N101">
        <v>46.5</v>
      </c>
      <c r="O101">
        <v>3.9</v>
      </c>
      <c r="P101">
        <v>-96.9</v>
      </c>
      <c r="Q101">
        <v>0</v>
      </c>
      <c r="R101" s="39">
        <v>270.7</v>
      </c>
      <c r="S101">
        <v>-0.04</v>
      </c>
      <c r="U101" s="59" t="str">
        <f t="shared" si="1"/>
        <v>520,37</v>
      </c>
    </row>
    <row r="102" spans="1:21" x14ac:dyDescent="0.3">
      <c r="A102" t="s">
        <v>29</v>
      </c>
      <c r="B102" s="1">
        <v>0.53753472222222221</v>
      </c>
      <c r="C102" s="1"/>
      <c r="D102">
        <v>0</v>
      </c>
      <c r="E102">
        <v>0</v>
      </c>
      <c r="F102" s="26">
        <v>0.37</v>
      </c>
      <c r="G102">
        <v>0</v>
      </c>
      <c r="J102" s="3">
        <v>52</v>
      </c>
      <c r="K102">
        <v>0</v>
      </c>
      <c r="L102" s="28">
        <v>0.95</v>
      </c>
      <c r="M102">
        <v>0</v>
      </c>
      <c r="N102">
        <v>46.5</v>
      </c>
      <c r="O102">
        <v>3.9</v>
      </c>
      <c r="P102">
        <v>-96.8</v>
      </c>
      <c r="Q102">
        <v>0</v>
      </c>
      <c r="R102" s="39">
        <v>270.72000000000003</v>
      </c>
      <c r="S102">
        <v>-0.04</v>
      </c>
      <c r="U102" s="59" t="str">
        <f t="shared" si="1"/>
        <v>520,37</v>
      </c>
    </row>
    <row r="103" spans="1:21" x14ac:dyDescent="0.3">
      <c r="A103" t="s">
        <v>29</v>
      </c>
      <c r="B103" s="1">
        <v>0.53822916666666665</v>
      </c>
      <c r="C103" s="1"/>
      <c r="D103">
        <v>0</v>
      </c>
      <c r="E103">
        <v>0</v>
      </c>
      <c r="F103" s="26">
        <v>0.37</v>
      </c>
      <c r="G103">
        <v>0</v>
      </c>
      <c r="J103" s="3">
        <v>52</v>
      </c>
      <c r="K103">
        <v>0</v>
      </c>
      <c r="L103" s="28">
        <v>0.95</v>
      </c>
      <c r="M103">
        <v>0</v>
      </c>
      <c r="N103">
        <v>46.5</v>
      </c>
      <c r="O103">
        <v>4</v>
      </c>
      <c r="P103">
        <v>-97.1</v>
      </c>
      <c r="Q103">
        <v>0</v>
      </c>
      <c r="R103" s="39">
        <v>270.74</v>
      </c>
      <c r="S103">
        <v>-0.04</v>
      </c>
      <c r="U103" s="59" t="str">
        <f t="shared" si="1"/>
        <v>520,37</v>
      </c>
    </row>
    <row r="104" spans="1:21" x14ac:dyDescent="0.3">
      <c r="A104" t="s">
        <v>29</v>
      </c>
      <c r="B104" s="1">
        <v>0.53892361111111109</v>
      </c>
      <c r="C104" s="1"/>
      <c r="D104">
        <v>0</v>
      </c>
      <c r="E104">
        <v>0</v>
      </c>
      <c r="F104" s="26">
        <v>0.37</v>
      </c>
      <c r="G104">
        <v>0</v>
      </c>
      <c r="J104" s="3">
        <v>0</v>
      </c>
      <c r="K104">
        <v>0</v>
      </c>
      <c r="L104" s="28">
        <v>0.95</v>
      </c>
      <c r="M104">
        <v>0</v>
      </c>
      <c r="N104">
        <v>46.5</v>
      </c>
      <c r="O104">
        <v>4</v>
      </c>
      <c r="P104">
        <v>-96.8</v>
      </c>
      <c r="Q104">
        <v>0</v>
      </c>
      <c r="R104" s="39">
        <v>270.74</v>
      </c>
      <c r="S104">
        <v>-0.04</v>
      </c>
      <c r="U104" s="59" t="str">
        <f t="shared" si="1"/>
        <v/>
      </c>
    </row>
    <row r="105" spans="1:21" x14ac:dyDescent="0.3">
      <c r="A105" t="s">
        <v>29</v>
      </c>
      <c r="B105" s="1">
        <v>0.53961805555555553</v>
      </c>
      <c r="C105" s="1"/>
      <c r="D105">
        <v>0</v>
      </c>
      <c r="E105">
        <v>0</v>
      </c>
      <c r="F105" s="26">
        <v>0.37</v>
      </c>
      <c r="G105">
        <v>0</v>
      </c>
      <c r="J105" s="3">
        <v>0</v>
      </c>
      <c r="K105">
        <v>0</v>
      </c>
      <c r="L105" s="28">
        <v>0.95</v>
      </c>
      <c r="M105">
        <v>0</v>
      </c>
      <c r="N105">
        <v>46.5</v>
      </c>
      <c r="O105">
        <v>3.9</v>
      </c>
      <c r="P105">
        <v>-97</v>
      </c>
      <c r="Q105">
        <v>0</v>
      </c>
      <c r="R105" s="39">
        <v>270.74</v>
      </c>
      <c r="S105">
        <v>-0.04</v>
      </c>
      <c r="U105" s="59" t="str">
        <f t="shared" si="1"/>
        <v/>
      </c>
    </row>
    <row r="106" spans="1:21" x14ac:dyDescent="0.3">
      <c r="A106" t="s">
        <v>29</v>
      </c>
      <c r="B106" s="1">
        <v>0.54031249999999997</v>
      </c>
      <c r="C106" s="1"/>
      <c r="D106">
        <v>0</v>
      </c>
      <c r="E106">
        <v>0</v>
      </c>
      <c r="F106" s="26">
        <v>0.37</v>
      </c>
      <c r="G106">
        <v>0</v>
      </c>
      <c r="J106" s="3">
        <v>0</v>
      </c>
      <c r="K106">
        <v>0</v>
      </c>
      <c r="L106" s="28">
        <v>0.95</v>
      </c>
      <c r="M106">
        <v>0</v>
      </c>
      <c r="N106">
        <v>46.5</v>
      </c>
      <c r="O106">
        <v>4</v>
      </c>
      <c r="P106">
        <v>-96.5</v>
      </c>
      <c r="Q106">
        <v>0</v>
      </c>
      <c r="R106" s="39">
        <v>270.74</v>
      </c>
      <c r="S106">
        <v>-0.04</v>
      </c>
      <c r="U106" s="59" t="str">
        <f t="shared" si="1"/>
        <v/>
      </c>
    </row>
    <row r="107" spans="1:21" x14ac:dyDescent="0.3">
      <c r="A107" t="s">
        <v>29</v>
      </c>
      <c r="B107" s="1">
        <v>0.54100694444444442</v>
      </c>
      <c r="C107" s="1"/>
      <c r="D107">
        <v>0</v>
      </c>
      <c r="E107">
        <v>0</v>
      </c>
      <c r="F107" s="26">
        <v>0.37</v>
      </c>
      <c r="G107">
        <v>0</v>
      </c>
      <c r="J107" s="3">
        <v>0</v>
      </c>
      <c r="K107">
        <v>0</v>
      </c>
      <c r="L107" s="28">
        <v>0.95</v>
      </c>
      <c r="M107">
        <v>0</v>
      </c>
      <c r="N107">
        <v>46.5</v>
      </c>
      <c r="O107">
        <v>3.9</v>
      </c>
      <c r="P107">
        <v>-96.7</v>
      </c>
      <c r="Q107">
        <v>0</v>
      </c>
      <c r="R107" s="39">
        <v>270.74</v>
      </c>
      <c r="S107">
        <v>-0.04</v>
      </c>
      <c r="U107" s="59" t="str">
        <f t="shared" si="1"/>
        <v/>
      </c>
    </row>
    <row r="108" spans="1:21" x14ac:dyDescent="0.3">
      <c r="A108" t="s">
        <v>29</v>
      </c>
      <c r="B108" s="1">
        <v>0.54170138888888886</v>
      </c>
      <c r="C108" s="1"/>
      <c r="D108">
        <v>0</v>
      </c>
      <c r="E108">
        <v>0</v>
      </c>
      <c r="F108" s="26">
        <v>0.37</v>
      </c>
      <c r="G108">
        <v>0</v>
      </c>
      <c r="J108" s="3">
        <v>0</v>
      </c>
      <c r="K108">
        <v>0</v>
      </c>
      <c r="L108" s="28">
        <v>0.95</v>
      </c>
      <c r="M108">
        <v>0</v>
      </c>
      <c r="N108">
        <v>46.5</v>
      </c>
      <c r="O108">
        <v>3.9</v>
      </c>
      <c r="P108">
        <v>-96.5</v>
      </c>
      <c r="Q108">
        <v>0</v>
      </c>
      <c r="R108" s="39">
        <v>270.74</v>
      </c>
      <c r="S108">
        <v>-0.04</v>
      </c>
      <c r="U108" s="59" t="str">
        <f t="shared" si="1"/>
        <v/>
      </c>
    </row>
    <row r="109" spans="1:21" x14ac:dyDescent="0.3">
      <c r="A109" t="s">
        <v>29</v>
      </c>
      <c r="B109" s="1">
        <v>0.5423958333333333</v>
      </c>
      <c r="C109" s="1"/>
      <c r="D109">
        <v>0</v>
      </c>
      <c r="E109">
        <v>0</v>
      </c>
      <c r="F109" s="26">
        <v>0.37</v>
      </c>
      <c r="G109">
        <v>0</v>
      </c>
      <c r="J109" s="3">
        <v>0</v>
      </c>
      <c r="K109">
        <v>0</v>
      </c>
      <c r="L109" s="28">
        <v>0.95</v>
      </c>
      <c r="M109">
        <v>0</v>
      </c>
      <c r="N109">
        <v>46.5</v>
      </c>
      <c r="O109">
        <v>4</v>
      </c>
      <c r="P109">
        <v>-96.6</v>
      </c>
      <c r="Q109">
        <v>0</v>
      </c>
      <c r="R109" s="39">
        <v>270.74</v>
      </c>
      <c r="S109">
        <v>-0.04</v>
      </c>
      <c r="U109" s="59" t="str">
        <f t="shared" si="1"/>
        <v/>
      </c>
    </row>
    <row r="110" spans="1:21" x14ac:dyDescent="0.3">
      <c r="A110" t="s">
        <v>29</v>
      </c>
      <c r="B110" s="1">
        <v>0.54309027777777774</v>
      </c>
      <c r="C110" s="1"/>
      <c r="D110">
        <v>0</v>
      </c>
      <c r="E110">
        <v>0</v>
      </c>
      <c r="F110" s="26">
        <v>0.37</v>
      </c>
      <c r="G110">
        <v>0</v>
      </c>
      <c r="J110" s="3">
        <v>0</v>
      </c>
      <c r="K110">
        <v>0</v>
      </c>
      <c r="L110" s="28">
        <v>0.95</v>
      </c>
      <c r="M110">
        <v>0</v>
      </c>
      <c r="N110">
        <v>46.5</v>
      </c>
      <c r="O110">
        <v>3.9</v>
      </c>
      <c r="P110">
        <v>-96.8</v>
      </c>
      <c r="Q110">
        <v>0</v>
      </c>
      <c r="R110" s="39">
        <v>270.74</v>
      </c>
      <c r="S110">
        <v>-0.04</v>
      </c>
      <c r="U110" s="59" t="str">
        <f t="shared" si="1"/>
        <v/>
      </c>
    </row>
    <row r="111" spans="1:21" s="59" customFormat="1" x14ac:dyDescent="0.3">
      <c r="A111" s="59" t="s">
        <v>29</v>
      </c>
      <c r="B111" s="60">
        <v>0.54378472222222218</v>
      </c>
      <c r="C111" s="60"/>
      <c r="D111" s="59">
        <v>0</v>
      </c>
      <c r="E111" s="59">
        <v>0</v>
      </c>
      <c r="F111" s="61">
        <v>0.37</v>
      </c>
      <c r="G111" s="59">
        <v>0</v>
      </c>
      <c r="J111" s="62">
        <v>18</v>
      </c>
      <c r="K111" s="59">
        <v>0</v>
      </c>
      <c r="L111" s="63">
        <v>0.95</v>
      </c>
      <c r="M111" s="59">
        <v>0</v>
      </c>
      <c r="N111" s="59">
        <v>46.5</v>
      </c>
      <c r="O111" s="59">
        <v>3.9</v>
      </c>
      <c r="P111" s="59">
        <v>-96.6</v>
      </c>
      <c r="Q111" s="59">
        <v>0</v>
      </c>
      <c r="R111" s="58">
        <v>270.75</v>
      </c>
      <c r="S111" s="59">
        <v>-0.04</v>
      </c>
      <c r="U111" s="59" t="str">
        <f t="shared" si="1"/>
        <v>180,95</v>
      </c>
    </row>
    <row r="112" spans="1:21" s="59" customFormat="1" x14ac:dyDescent="0.3">
      <c r="A112" s="59" t="s">
        <v>29</v>
      </c>
      <c r="B112" s="60">
        <v>0.54447916666666674</v>
      </c>
      <c r="C112" s="60"/>
      <c r="D112" s="59">
        <v>0</v>
      </c>
      <c r="E112" s="59">
        <v>0</v>
      </c>
      <c r="F112" s="61">
        <v>0.37</v>
      </c>
      <c r="G112" s="59">
        <v>0</v>
      </c>
      <c r="J112" s="62">
        <v>18</v>
      </c>
      <c r="K112" s="59">
        <v>0</v>
      </c>
      <c r="L112" s="63">
        <v>0.95</v>
      </c>
      <c r="M112" s="59">
        <v>0</v>
      </c>
      <c r="N112" s="59">
        <v>46.5</v>
      </c>
      <c r="O112" s="59">
        <v>3.9</v>
      </c>
      <c r="P112" s="59">
        <v>-96.7</v>
      </c>
      <c r="Q112" s="59">
        <v>0</v>
      </c>
      <c r="R112" s="58">
        <v>270.77</v>
      </c>
      <c r="S112" s="59">
        <v>-0.04</v>
      </c>
      <c r="U112" s="59" t="str">
        <f t="shared" si="1"/>
        <v>180,95</v>
      </c>
    </row>
    <row r="113" spans="1:21" s="59" customFormat="1" x14ac:dyDescent="0.3">
      <c r="A113" s="59" t="s">
        <v>29</v>
      </c>
      <c r="B113" s="60">
        <v>0.54517361111111107</v>
      </c>
      <c r="C113" s="60"/>
      <c r="D113" s="59">
        <v>0</v>
      </c>
      <c r="E113" s="59">
        <v>0</v>
      </c>
      <c r="F113" s="61">
        <v>0.37</v>
      </c>
      <c r="G113" s="59">
        <v>0</v>
      </c>
      <c r="J113" s="62">
        <v>18</v>
      </c>
      <c r="K113" s="59">
        <v>0</v>
      </c>
      <c r="L113" s="63">
        <v>0.95</v>
      </c>
      <c r="M113" s="59">
        <v>0</v>
      </c>
      <c r="N113" s="59">
        <v>46.5</v>
      </c>
      <c r="O113" s="59">
        <v>3.9</v>
      </c>
      <c r="P113" s="59">
        <v>-96.8</v>
      </c>
      <c r="Q113" s="59">
        <v>0</v>
      </c>
      <c r="R113" s="58">
        <v>270.79000000000002</v>
      </c>
      <c r="S113" s="59">
        <v>-0.04</v>
      </c>
      <c r="U113" s="59" t="str">
        <f t="shared" si="1"/>
        <v>180,95</v>
      </c>
    </row>
    <row r="114" spans="1:21" s="59" customFormat="1" x14ac:dyDescent="0.3">
      <c r="A114" s="59" t="s">
        <v>29</v>
      </c>
      <c r="B114" s="60">
        <v>0.54586805555555562</v>
      </c>
      <c r="C114" s="60"/>
      <c r="D114" s="59">
        <v>0</v>
      </c>
      <c r="E114" s="59">
        <v>0</v>
      </c>
      <c r="F114" s="61">
        <v>0.37</v>
      </c>
      <c r="G114" s="59">
        <v>0</v>
      </c>
      <c r="J114" s="62">
        <v>18</v>
      </c>
      <c r="K114" s="59">
        <v>0</v>
      </c>
      <c r="L114" s="63">
        <v>0.95</v>
      </c>
      <c r="M114" s="59">
        <v>0</v>
      </c>
      <c r="N114" s="59">
        <v>46.5</v>
      </c>
      <c r="O114" s="59">
        <v>4</v>
      </c>
      <c r="P114" s="59">
        <v>-96.8</v>
      </c>
      <c r="Q114" s="59">
        <v>0</v>
      </c>
      <c r="R114" s="58">
        <v>270.81</v>
      </c>
      <c r="S114" s="59">
        <v>-0.04</v>
      </c>
      <c r="U114" s="59" t="str">
        <f t="shared" si="1"/>
        <v>180,95</v>
      </c>
    </row>
    <row r="115" spans="1:21" s="59" customFormat="1" x14ac:dyDescent="0.3">
      <c r="A115" s="59" t="s">
        <v>29</v>
      </c>
      <c r="B115" s="60">
        <v>0.54656249999999995</v>
      </c>
      <c r="C115" s="60"/>
      <c r="D115" s="59">
        <v>0</v>
      </c>
      <c r="E115" s="59">
        <v>0</v>
      </c>
      <c r="F115" s="61">
        <v>0.38</v>
      </c>
      <c r="G115" s="59">
        <v>0</v>
      </c>
      <c r="J115" s="62">
        <v>18</v>
      </c>
      <c r="K115" s="59">
        <v>0</v>
      </c>
      <c r="L115" s="63">
        <v>0.95</v>
      </c>
      <c r="M115" s="59">
        <v>0</v>
      </c>
      <c r="N115" s="59">
        <v>46.5</v>
      </c>
      <c r="O115" s="59">
        <v>4</v>
      </c>
      <c r="P115" s="59">
        <v>-96.8</v>
      </c>
      <c r="Q115" s="59">
        <v>0</v>
      </c>
      <c r="R115" s="58">
        <v>270.83</v>
      </c>
      <c r="S115" s="59">
        <v>-0.04</v>
      </c>
      <c r="U115" s="59" t="str">
        <f t="shared" si="1"/>
        <v>180,95</v>
      </c>
    </row>
    <row r="116" spans="1:21" s="59" customFormat="1" x14ac:dyDescent="0.3">
      <c r="A116" s="59" t="s">
        <v>29</v>
      </c>
      <c r="B116" s="60">
        <v>0.5472569444444445</v>
      </c>
      <c r="C116" s="60"/>
      <c r="D116" s="59">
        <v>0</v>
      </c>
      <c r="E116" s="59">
        <v>0</v>
      </c>
      <c r="F116" s="61">
        <v>0.38</v>
      </c>
      <c r="G116" s="59">
        <v>0</v>
      </c>
      <c r="J116" s="62">
        <v>18</v>
      </c>
      <c r="K116" s="59">
        <v>0</v>
      </c>
      <c r="L116" s="63">
        <v>0.95</v>
      </c>
      <c r="M116" s="59">
        <v>0</v>
      </c>
      <c r="N116" s="59">
        <v>46.5</v>
      </c>
      <c r="O116" s="59">
        <v>3.9</v>
      </c>
      <c r="P116" s="59">
        <v>-96.6</v>
      </c>
      <c r="Q116" s="59">
        <v>0</v>
      </c>
      <c r="R116" s="58">
        <v>270.85000000000002</v>
      </c>
      <c r="S116" s="59">
        <v>-0.04</v>
      </c>
      <c r="U116" s="59" t="str">
        <f t="shared" si="1"/>
        <v>180,95</v>
      </c>
    </row>
    <row r="117" spans="1:21" s="59" customFormat="1" x14ac:dyDescent="0.3">
      <c r="A117" s="59" t="s">
        <v>29</v>
      </c>
      <c r="B117" s="60">
        <v>0.54795138888888884</v>
      </c>
      <c r="C117" s="60"/>
      <c r="D117" s="59">
        <v>0</v>
      </c>
      <c r="E117" s="59">
        <v>0</v>
      </c>
      <c r="F117" s="61">
        <v>0.38</v>
      </c>
      <c r="G117" s="59">
        <v>0</v>
      </c>
      <c r="J117" s="62">
        <v>18</v>
      </c>
      <c r="K117" s="59">
        <v>0</v>
      </c>
      <c r="L117" s="63">
        <v>0.95</v>
      </c>
      <c r="M117" s="59">
        <v>0</v>
      </c>
      <c r="N117" s="59">
        <v>46.5</v>
      </c>
      <c r="O117" s="59">
        <v>3.9</v>
      </c>
      <c r="P117" s="59">
        <v>-97.1</v>
      </c>
      <c r="Q117" s="59">
        <v>0</v>
      </c>
      <c r="R117" s="58">
        <v>270.87</v>
      </c>
      <c r="S117" s="59">
        <v>-0.04</v>
      </c>
      <c r="U117" s="59" t="str">
        <f t="shared" si="1"/>
        <v>180,95</v>
      </c>
    </row>
    <row r="118" spans="1:21" s="59" customFormat="1" x14ac:dyDescent="0.3">
      <c r="A118" s="59" t="s">
        <v>29</v>
      </c>
      <c r="B118" s="60">
        <v>0.54864583333333339</v>
      </c>
      <c r="C118" s="60"/>
      <c r="D118" s="59">
        <v>0</v>
      </c>
      <c r="E118" s="59">
        <v>0</v>
      </c>
      <c r="F118" s="61">
        <v>0.38</v>
      </c>
      <c r="G118" s="59">
        <v>0</v>
      </c>
      <c r="J118" s="62">
        <v>18</v>
      </c>
      <c r="K118" s="59">
        <v>0</v>
      </c>
      <c r="L118" s="63">
        <v>0.95</v>
      </c>
      <c r="M118" s="59">
        <v>0</v>
      </c>
      <c r="N118" s="59">
        <v>46.5</v>
      </c>
      <c r="O118" s="59">
        <v>4</v>
      </c>
      <c r="P118" s="59">
        <v>-96.9</v>
      </c>
      <c r="Q118" s="59">
        <v>0</v>
      </c>
      <c r="R118" s="58">
        <v>270.89</v>
      </c>
      <c r="S118" s="59">
        <v>-0.04</v>
      </c>
      <c r="U118" s="59" t="str">
        <f t="shared" si="1"/>
        <v>180,95</v>
      </c>
    </row>
    <row r="119" spans="1:21" s="59" customFormat="1" x14ac:dyDescent="0.3">
      <c r="A119" s="59" t="s">
        <v>29</v>
      </c>
      <c r="B119" s="60">
        <v>0.54934027777777772</v>
      </c>
      <c r="C119" s="60"/>
      <c r="D119" s="59">
        <v>0</v>
      </c>
      <c r="E119" s="59">
        <v>0</v>
      </c>
      <c r="F119" s="61">
        <v>0.39</v>
      </c>
      <c r="G119" s="59">
        <v>0</v>
      </c>
      <c r="J119" s="62">
        <v>18</v>
      </c>
      <c r="K119" s="59">
        <v>0</v>
      </c>
      <c r="L119" s="63">
        <v>0.95</v>
      </c>
      <c r="M119" s="59">
        <v>0</v>
      </c>
      <c r="N119" s="59">
        <v>46.5</v>
      </c>
      <c r="O119" s="59">
        <v>4</v>
      </c>
      <c r="P119" s="59">
        <v>-96.7</v>
      </c>
      <c r="Q119" s="59">
        <v>0</v>
      </c>
      <c r="R119" s="58">
        <v>270.91000000000003</v>
      </c>
      <c r="S119" s="59">
        <v>-0.04</v>
      </c>
      <c r="U119" s="59" t="str">
        <f t="shared" si="1"/>
        <v>180,95</v>
      </c>
    </row>
    <row r="120" spans="1:21" s="59" customFormat="1" x14ac:dyDescent="0.3">
      <c r="A120" s="59" t="s">
        <v>29</v>
      </c>
      <c r="B120" s="60">
        <v>0.55003472222222227</v>
      </c>
      <c r="C120" s="60"/>
      <c r="D120" s="59">
        <v>0</v>
      </c>
      <c r="E120" s="59">
        <v>0</v>
      </c>
      <c r="F120" s="61">
        <v>0.39</v>
      </c>
      <c r="G120" s="59">
        <v>0</v>
      </c>
      <c r="J120" s="62">
        <v>18</v>
      </c>
      <c r="K120" s="59">
        <v>0</v>
      </c>
      <c r="L120" s="63">
        <v>0.95</v>
      </c>
      <c r="M120" s="59">
        <v>0</v>
      </c>
      <c r="N120" s="59">
        <v>46.5</v>
      </c>
      <c r="O120" s="59">
        <v>4</v>
      </c>
      <c r="P120" s="59">
        <v>-96.7</v>
      </c>
      <c r="Q120" s="59">
        <v>0</v>
      </c>
      <c r="R120" s="58">
        <v>270.93</v>
      </c>
      <c r="S120" s="59">
        <v>-0.04</v>
      </c>
      <c r="U120" s="59" t="str">
        <f t="shared" si="1"/>
        <v>180,95</v>
      </c>
    </row>
    <row r="121" spans="1:21" s="59" customFormat="1" x14ac:dyDescent="0.3">
      <c r="A121" s="59" t="s">
        <v>29</v>
      </c>
      <c r="B121" s="60">
        <v>0.5507291666666666</v>
      </c>
      <c r="C121" s="60"/>
      <c r="D121" s="59">
        <v>0</v>
      </c>
      <c r="E121" s="59">
        <v>0</v>
      </c>
      <c r="F121" s="61">
        <v>0.39</v>
      </c>
      <c r="G121" s="59">
        <v>0</v>
      </c>
      <c r="J121" s="62">
        <v>18</v>
      </c>
      <c r="K121" s="59">
        <v>0</v>
      </c>
      <c r="L121" s="63">
        <v>0.95</v>
      </c>
      <c r="M121" s="59">
        <v>0</v>
      </c>
      <c r="N121" s="59">
        <v>46.5</v>
      </c>
      <c r="O121" s="59">
        <v>4</v>
      </c>
      <c r="P121" s="59">
        <v>-96.6</v>
      </c>
      <c r="Q121" s="59">
        <v>0</v>
      </c>
      <c r="R121" s="58">
        <v>270.95</v>
      </c>
      <c r="S121" s="59">
        <v>-0.04</v>
      </c>
      <c r="U121" s="59" t="str">
        <f t="shared" si="1"/>
        <v>180,95</v>
      </c>
    </row>
    <row r="122" spans="1:21" s="59" customFormat="1" x14ac:dyDescent="0.3">
      <c r="A122" s="59" t="s">
        <v>29</v>
      </c>
      <c r="B122" s="60">
        <v>0.55142361111111116</v>
      </c>
      <c r="C122" s="60"/>
      <c r="D122" s="59">
        <v>0</v>
      </c>
      <c r="E122" s="59">
        <v>0</v>
      </c>
      <c r="F122" s="61">
        <v>0.39</v>
      </c>
      <c r="G122" s="59">
        <v>0</v>
      </c>
      <c r="J122" s="62">
        <v>18</v>
      </c>
      <c r="K122" s="59">
        <v>0</v>
      </c>
      <c r="L122" s="63">
        <v>0.95</v>
      </c>
      <c r="M122" s="59">
        <v>0</v>
      </c>
      <c r="N122" s="59">
        <v>46</v>
      </c>
      <c r="O122" s="59">
        <v>3.9</v>
      </c>
      <c r="P122" s="59">
        <v>-96.5</v>
      </c>
      <c r="Q122" s="59">
        <v>0</v>
      </c>
      <c r="R122" s="58">
        <v>270.97000000000003</v>
      </c>
      <c r="S122" s="59">
        <v>-0.04</v>
      </c>
      <c r="U122" s="59" t="str">
        <f t="shared" si="1"/>
        <v>180,95</v>
      </c>
    </row>
    <row r="123" spans="1:21" s="59" customFormat="1" x14ac:dyDescent="0.3">
      <c r="A123" s="59" t="s">
        <v>29</v>
      </c>
      <c r="B123" s="60">
        <v>0.55211805555555549</v>
      </c>
      <c r="C123" s="60"/>
      <c r="D123" s="59">
        <v>0</v>
      </c>
      <c r="E123" s="59">
        <v>0</v>
      </c>
      <c r="F123" s="61">
        <v>0.39</v>
      </c>
      <c r="G123" s="59">
        <v>0</v>
      </c>
      <c r="J123" s="62">
        <v>18</v>
      </c>
      <c r="K123" s="59">
        <v>0</v>
      </c>
      <c r="L123" s="63">
        <v>0.95</v>
      </c>
      <c r="M123" s="59">
        <v>0</v>
      </c>
      <c r="N123" s="59">
        <v>46</v>
      </c>
      <c r="O123" s="59">
        <v>4</v>
      </c>
      <c r="P123" s="59">
        <v>-96.5</v>
      </c>
      <c r="Q123" s="59">
        <v>0</v>
      </c>
      <c r="R123" s="58">
        <v>270.99</v>
      </c>
      <c r="S123" s="59">
        <v>-0.04</v>
      </c>
      <c r="U123" s="59" t="str">
        <f t="shared" si="1"/>
        <v>180,95</v>
      </c>
    </row>
    <row r="124" spans="1:21" s="59" customFormat="1" x14ac:dyDescent="0.3">
      <c r="A124" s="59" t="s">
        <v>29</v>
      </c>
      <c r="B124" s="60">
        <v>0.55281250000000004</v>
      </c>
      <c r="C124" s="60"/>
      <c r="D124" s="59">
        <v>0</v>
      </c>
      <c r="E124" s="59">
        <v>0</v>
      </c>
      <c r="F124" s="61">
        <v>0.39</v>
      </c>
      <c r="G124" s="59">
        <v>0</v>
      </c>
      <c r="J124" s="62">
        <v>18</v>
      </c>
      <c r="K124" s="59">
        <v>0</v>
      </c>
      <c r="L124" s="63">
        <v>0.95</v>
      </c>
      <c r="M124" s="59">
        <v>0</v>
      </c>
      <c r="N124" s="59">
        <v>46</v>
      </c>
      <c r="O124" s="59">
        <v>3.9</v>
      </c>
      <c r="P124" s="59">
        <v>-96.8</v>
      </c>
      <c r="Q124" s="59">
        <v>0</v>
      </c>
      <c r="R124" s="58">
        <v>271.01</v>
      </c>
      <c r="S124" s="59">
        <v>-0.04</v>
      </c>
      <c r="U124" s="59" t="str">
        <f t="shared" si="1"/>
        <v>180,95</v>
      </c>
    </row>
    <row r="125" spans="1:21" x14ac:dyDescent="0.3">
      <c r="A125" t="s">
        <v>29</v>
      </c>
      <c r="B125" s="1">
        <v>0.55350694444444448</v>
      </c>
      <c r="C125" s="1"/>
      <c r="D125">
        <v>0</v>
      </c>
      <c r="E125">
        <v>0</v>
      </c>
      <c r="F125" s="26">
        <v>0.39</v>
      </c>
      <c r="G125">
        <v>0</v>
      </c>
      <c r="J125" s="3">
        <v>0</v>
      </c>
      <c r="K125">
        <v>0</v>
      </c>
      <c r="L125" s="28">
        <v>0.95</v>
      </c>
      <c r="M125">
        <v>0</v>
      </c>
      <c r="N125">
        <v>46</v>
      </c>
      <c r="O125">
        <v>3.9</v>
      </c>
      <c r="P125">
        <v>-96.7</v>
      </c>
      <c r="Q125">
        <v>0</v>
      </c>
      <c r="R125" s="39">
        <v>271.01</v>
      </c>
      <c r="S125">
        <v>-0.04</v>
      </c>
      <c r="U125" s="59" t="str">
        <f t="shared" si="1"/>
        <v/>
      </c>
    </row>
    <row r="126" spans="1:21" x14ac:dyDescent="0.3">
      <c r="A126" t="s">
        <v>29</v>
      </c>
      <c r="B126" s="1">
        <v>0.55420138888888892</v>
      </c>
      <c r="C126" s="1"/>
      <c r="D126">
        <v>0</v>
      </c>
      <c r="E126">
        <v>0</v>
      </c>
      <c r="F126" s="26">
        <v>0.39</v>
      </c>
      <c r="G126">
        <v>0</v>
      </c>
      <c r="J126" s="3">
        <v>0</v>
      </c>
      <c r="K126">
        <v>0</v>
      </c>
      <c r="L126" s="28">
        <v>0.95</v>
      </c>
      <c r="M126">
        <v>0</v>
      </c>
      <c r="N126">
        <v>46</v>
      </c>
      <c r="O126">
        <v>3.9</v>
      </c>
      <c r="P126">
        <v>-96.8</v>
      </c>
      <c r="Q126">
        <v>0</v>
      </c>
      <c r="R126" s="39">
        <v>271.01</v>
      </c>
      <c r="S126">
        <v>-0.04</v>
      </c>
      <c r="U126" s="59" t="str">
        <f t="shared" si="1"/>
        <v/>
      </c>
    </row>
    <row r="127" spans="1:21" x14ac:dyDescent="0.3">
      <c r="A127" t="s">
        <v>29</v>
      </c>
      <c r="B127" s="1">
        <v>0.55489583333333337</v>
      </c>
      <c r="C127" s="1"/>
      <c r="D127">
        <v>0</v>
      </c>
      <c r="E127">
        <v>0</v>
      </c>
      <c r="F127" s="26">
        <v>0.39</v>
      </c>
      <c r="G127">
        <v>0</v>
      </c>
      <c r="J127" s="3">
        <v>0</v>
      </c>
      <c r="K127">
        <v>0</v>
      </c>
      <c r="L127" s="28">
        <v>0.95</v>
      </c>
      <c r="M127">
        <v>0</v>
      </c>
      <c r="N127">
        <v>46</v>
      </c>
      <c r="O127">
        <v>3.9</v>
      </c>
      <c r="P127">
        <v>-96.8</v>
      </c>
      <c r="Q127">
        <v>0</v>
      </c>
      <c r="R127" s="39">
        <v>271.01</v>
      </c>
      <c r="S127">
        <v>-0.04</v>
      </c>
      <c r="U127" s="59" t="str">
        <f t="shared" si="1"/>
        <v/>
      </c>
    </row>
    <row r="128" spans="1:21" x14ac:dyDescent="0.3">
      <c r="A128" t="s">
        <v>29</v>
      </c>
      <c r="B128" s="1">
        <v>0.55559027777777781</v>
      </c>
      <c r="C128" s="1"/>
      <c r="D128">
        <v>0</v>
      </c>
      <c r="E128">
        <v>0</v>
      </c>
      <c r="F128" s="26">
        <v>0.39</v>
      </c>
      <c r="G128">
        <v>0</v>
      </c>
      <c r="J128" s="3">
        <v>0</v>
      </c>
      <c r="K128">
        <v>0</v>
      </c>
      <c r="L128" s="28">
        <v>0.95</v>
      </c>
      <c r="M128">
        <v>0</v>
      </c>
      <c r="N128">
        <v>46</v>
      </c>
      <c r="O128">
        <v>3.9</v>
      </c>
      <c r="P128">
        <v>-96.9</v>
      </c>
      <c r="Q128">
        <v>0</v>
      </c>
      <c r="R128" s="39">
        <v>271.01</v>
      </c>
      <c r="S128">
        <v>-0.04</v>
      </c>
      <c r="U128" s="59" t="str">
        <f t="shared" si="1"/>
        <v/>
      </c>
    </row>
    <row r="129" spans="1:21" x14ac:dyDescent="0.3">
      <c r="A129" t="s">
        <v>29</v>
      </c>
      <c r="B129" s="1">
        <v>0.55628472222222225</v>
      </c>
      <c r="C129" s="1"/>
      <c r="D129">
        <v>0</v>
      </c>
      <c r="E129">
        <v>0</v>
      </c>
      <c r="F129" s="26">
        <v>0.39</v>
      </c>
      <c r="G129">
        <v>0</v>
      </c>
      <c r="J129" s="3">
        <v>0</v>
      </c>
      <c r="K129">
        <v>0</v>
      </c>
      <c r="L129" s="28">
        <v>0.95</v>
      </c>
      <c r="M129">
        <v>0</v>
      </c>
      <c r="N129">
        <v>46</v>
      </c>
      <c r="O129">
        <v>3.9</v>
      </c>
      <c r="P129">
        <v>-97</v>
      </c>
      <c r="Q129">
        <v>0</v>
      </c>
      <c r="R129" s="39">
        <v>271.01</v>
      </c>
      <c r="S129">
        <v>-0.04</v>
      </c>
      <c r="U129" s="59" t="str">
        <f t="shared" si="1"/>
        <v/>
      </c>
    </row>
    <row r="130" spans="1:21" x14ac:dyDescent="0.3">
      <c r="A130" t="s">
        <v>29</v>
      </c>
      <c r="B130" s="1">
        <v>0.55697916666666669</v>
      </c>
      <c r="C130" s="1"/>
      <c r="D130">
        <v>0</v>
      </c>
      <c r="E130">
        <v>0</v>
      </c>
      <c r="F130" s="26">
        <v>0.39</v>
      </c>
      <c r="G130">
        <v>0</v>
      </c>
      <c r="J130" s="3">
        <v>0</v>
      </c>
      <c r="K130">
        <v>0</v>
      </c>
      <c r="L130" s="28">
        <v>0.95</v>
      </c>
      <c r="M130">
        <v>0</v>
      </c>
      <c r="N130">
        <v>46</v>
      </c>
      <c r="O130">
        <v>3.9</v>
      </c>
      <c r="P130">
        <v>-97.1</v>
      </c>
      <c r="Q130">
        <v>0</v>
      </c>
      <c r="R130" s="39">
        <v>271.01</v>
      </c>
      <c r="S130">
        <v>-0.04</v>
      </c>
      <c r="U130" s="59" t="str">
        <f t="shared" si="1"/>
        <v/>
      </c>
    </row>
    <row r="138" spans="1:21" x14ac:dyDescent="0.3">
      <c r="U138">
        <f>271.01-269.79</f>
        <v>1.2199999999999704</v>
      </c>
    </row>
    <row r="140" spans="1:21" x14ac:dyDescent="0.3">
      <c r="U140">
        <v>270.20999999999998</v>
      </c>
    </row>
  </sheetData>
  <phoneticPr fontId="7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629E6-F850-4E23-985D-13B2F70266B1}">
  <dimension ref="A1:F3"/>
  <sheetViews>
    <sheetView showGridLines="0" tabSelected="1" workbookViewId="0">
      <selection activeCell="E11" sqref="E11"/>
    </sheetView>
  </sheetViews>
  <sheetFormatPr baseColWidth="10" defaultRowHeight="14.4" x14ac:dyDescent="0.3"/>
  <cols>
    <col min="1" max="2" width="11.77734375" style="122" customWidth="1"/>
    <col min="3" max="4" width="9.77734375" style="64" customWidth="1"/>
    <col min="5" max="6" width="6.77734375" style="64" customWidth="1"/>
    <col min="7" max="7" width="13.77734375" bestFit="1" customWidth="1"/>
  </cols>
  <sheetData>
    <row r="1" spans="1:6" s="120" customFormat="1" ht="28.8" x14ac:dyDescent="0.3">
      <c r="A1" s="67" t="s">
        <v>7</v>
      </c>
      <c r="B1" s="67" t="s">
        <v>61</v>
      </c>
      <c r="C1" s="123" t="s">
        <v>59</v>
      </c>
      <c r="D1" s="123" t="s">
        <v>60</v>
      </c>
      <c r="E1" s="123" t="s">
        <v>57</v>
      </c>
      <c r="F1" s="123" t="s">
        <v>63</v>
      </c>
    </row>
    <row r="2" spans="1:6" x14ac:dyDescent="0.3">
      <c r="A2" s="121">
        <v>44124</v>
      </c>
      <c r="B2" s="122">
        <v>18</v>
      </c>
      <c r="C2" s="64">
        <v>270.20666666666665</v>
      </c>
      <c r="D2" s="64">
        <v>270.42666666666668</v>
      </c>
      <c r="E2" s="64">
        <v>0.65999999999996817</v>
      </c>
      <c r="F2" s="64">
        <v>90.909090909095298</v>
      </c>
    </row>
    <row r="3" spans="1:6" x14ac:dyDescent="0.3">
      <c r="A3" s="121">
        <v>44124</v>
      </c>
      <c r="B3" s="122">
        <v>52</v>
      </c>
      <c r="C3" s="64">
        <v>270.13</v>
      </c>
      <c r="D3" s="64">
        <v>270.40499999999997</v>
      </c>
      <c r="E3" s="64">
        <v>0.55000000000001137</v>
      </c>
      <c r="F3" s="64">
        <v>72.727272727271085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F916A8-AF33-48B0-BF51-FF2120CEA7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COP</vt:lpstr>
      <vt:lpstr>20.10.20</vt:lpstr>
      <vt:lpstr>Tableau 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JoDan</cp:lastModifiedBy>
  <dcterms:created xsi:type="dcterms:W3CDTF">2020-10-15T06:12:48Z</dcterms:created>
  <dcterms:modified xsi:type="dcterms:W3CDTF">2020-10-23T17:25:01Z</dcterms:modified>
</cp:coreProperties>
</file>