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AFC5204-96F9-4E96-A8D6-F3D12B0431C7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4" i="1" l="1"/>
  <c r="N23" i="1"/>
  <c r="N22" i="1"/>
  <c r="M24" i="1"/>
  <c r="M23" i="1"/>
  <c r="M22" i="1"/>
  <c r="O18" i="1"/>
  <c r="O16" i="1"/>
  <c r="O15" i="1"/>
  <c r="O12" i="1"/>
  <c r="O11" i="1"/>
  <c r="L18" i="1"/>
  <c r="L16" i="1"/>
  <c r="L15" i="1"/>
  <c r="L12" i="1"/>
  <c r="L11" i="1"/>
  <c r="Q23" i="1"/>
  <c r="Q22" i="1"/>
  <c r="Q16" i="1"/>
  <c r="Q15" i="1"/>
  <c r="Q12" i="1"/>
  <c r="Q11" i="1"/>
  <c r="I14" i="1" l="1"/>
  <c r="H14" i="1"/>
  <c r="I12" i="1" a="1"/>
  <c r="I12" i="1" s="1"/>
  <c r="I13" i="1" s="1"/>
  <c r="H11" i="1" a="1"/>
  <c r="H11" i="1" s="1"/>
  <c r="H12" i="1" a="1"/>
  <c r="H12" i="1" s="1"/>
  <c r="I11" i="1" a="1"/>
  <c r="I11" i="1" s="1"/>
  <c r="I19" i="1"/>
  <c r="H18" i="1"/>
  <c r="I20" i="1"/>
  <c r="H20" i="1"/>
  <c r="I18" i="1"/>
  <c r="H19" i="1"/>
  <c r="H13" i="1" l="1"/>
</calcChain>
</file>

<file path=xl/sharedStrings.xml><?xml version="1.0" encoding="utf-8"?>
<sst xmlns="http://schemas.openxmlformats.org/spreadsheetml/2006/main" count="30" uniqueCount="13">
  <si>
    <t>MAX</t>
  </si>
  <si>
    <t>MIN</t>
  </si>
  <si>
    <t>Chaud</t>
  </si>
  <si>
    <t>Froid</t>
  </si>
  <si>
    <t>Mode</t>
  </si>
  <si>
    <t>PAC en mode froid</t>
  </si>
  <si>
    <t>PAC en mode chaud</t>
  </si>
  <si>
    <t>PAC à l'arrêt</t>
  </si>
  <si>
    <t>consigne</t>
  </si>
  <si>
    <t>énergie consommée jusque mtn [kWh]</t>
  </si>
  <si>
    <t>quantité de froid produite jusque mtn [kWh]</t>
  </si>
  <si>
    <t>quantité de chaud produite jusque mtn [kWh]</t>
  </si>
  <si>
    <t>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</si>
</sst>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BF24E8-8EAD-4756-B7A7-0BFF7AEA6D5D}" name="Tableau1" displayName="Tableau1" ref="B4:E20" totalsRowShown="0" headerRowDxfId="0" headerRowBorderDxfId="6" tableBorderDxfId="7" totalsRowBorderDxfId="5">
  <autoFilter ref="B4:E20" xr:uid="{C9FC1485-412D-4E11-ACA8-B23385F64A97}"/>
  <tableColumns count="4">
    <tableColumn id="1" xr3:uid="{59CF5B1B-DA0D-416A-8807-2D6ECDEC8978}" name="consigne" dataDxfId="4"/>
    <tableColumn id="2" xr3:uid="{6E1CA566-519D-49E7-91C2-E9BBEF3AF549}" name="quantité de chaud produite jusque mtn [kWh]" dataDxfId="3"/>
    <tableColumn id="3" xr3:uid="{8967FCA5-32EA-419F-B795-10545308704F}" name="quantité de froid produite jusque mtn [kWh]" dataDxfId="2"/>
    <tableColumn id="4" xr3:uid="{482A4390-7A5E-4AC0-9522-82F2EA91EBBB}" name="énergie consommée jusque mtn [kWh]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Q24"/>
  <sheetViews>
    <sheetView tabSelected="1" topLeftCell="A5" workbookViewId="0">
      <selection activeCell="J26" sqref="J26"/>
    </sheetView>
  </sheetViews>
  <sheetFormatPr baseColWidth="10" defaultRowHeight="14.4" x14ac:dyDescent="0.3"/>
  <cols>
    <col min="3" max="5" width="15.77734375" customWidth="1"/>
    <col min="7" max="7" width="15" customWidth="1"/>
    <col min="8" max="9" width="23" customWidth="1"/>
    <col min="11" max="15" width="6.77734375" customWidth="1"/>
  </cols>
  <sheetData>
    <row r="4" spans="2:17" ht="43.2" x14ac:dyDescent="0.3">
      <c r="B4" s="10" t="s">
        <v>8</v>
      </c>
      <c r="C4" s="11" t="s">
        <v>11</v>
      </c>
      <c r="D4" s="11" t="s">
        <v>10</v>
      </c>
      <c r="E4" s="12" t="s">
        <v>9</v>
      </c>
      <c r="G4" s="6" t="s">
        <v>8</v>
      </c>
      <c r="H4" s="6"/>
    </row>
    <row r="5" spans="2:17" x14ac:dyDescent="0.3">
      <c r="B5" s="8">
        <v>0</v>
      </c>
      <c r="C5" s="1">
        <v>0.91</v>
      </c>
      <c r="D5" s="1">
        <v>0.28000000000000003</v>
      </c>
      <c r="E5" s="9">
        <v>0.26300000000000001</v>
      </c>
      <c r="G5" s="1">
        <v>0</v>
      </c>
      <c r="H5" s="1" t="s">
        <v>7</v>
      </c>
    </row>
    <row r="6" spans="2:17" x14ac:dyDescent="0.3">
      <c r="B6" s="8">
        <v>52</v>
      </c>
      <c r="C6" s="1">
        <v>0.92</v>
      </c>
      <c r="D6" s="1">
        <v>0.28000000000000003</v>
      </c>
      <c r="E6" s="9">
        <v>0.26800000000000002</v>
      </c>
      <c r="G6" s="1">
        <v>52</v>
      </c>
      <c r="H6" s="1" t="s">
        <v>6</v>
      </c>
    </row>
    <row r="7" spans="2:17" x14ac:dyDescent="0.3">
      <c r="B7" s="8">
        <v>52</v>
      </c>
      <c r="C7" s="1">
        <v>0.93</v>
      </c>
      <c r="D7" s="1">
        <v>0.28000000000000003</v>
      </c>
      <c r="E7" s="9">
        <v>0.27100000000000002</v>
      </c>
      <c r="G7" s="1">
        <v>18</v>
      </c>
      <c r="H7" s="1" t="s">
        <v>5</v>
      </c>
    </row>
    <row r="8" spans="2:17" x14ac:dyDescent="0.3">
      <c r="B8" s="8">
        <v>52</v>
      </c>
      <c r="C8" s="1">
        <v>0.94</v>
      </c>
      <c r="D8" s="1">
        <v>0.28000000000000003</v>
      </c>
      <c r="E8" s="9">
        <v>0.27600000000000002</v>
      </c>
    </row>
    <row r="9" spans="2:17" x14ac:dyDescent="0.3">
      <c r="B9" s="8">
        <v>0</v>
      </c>
      <c r="C9" s="1">
        <v>0.94</v>
      </c>
      <c r="D9" s="1">
        <v>0.28000000000000003</v>
      </c>
      <c r="E9" s="9">
        <v>0.27600000000000002</v>
      </c>
      <c r="G9" s="2"/>
      <c r="H9" s="7" t="s">
        <v>4</v>
      </c>
      <c r="I9" s="7"/>
      <c r="L9" t="s">
        <v>3</v>
      </c>
      <c r="O9" t="s">
        <v>2</v>
      </c>
    </row>
    <row r="10" spans="2:17" x14ac:dyDescent="0.3">
      <c r="B10" s="8">
        <v>18</v>
      </c>
      <c r="C10" s="1">
        <v>0.94</v>
      </c>
      <c r="D10" s="1">
        <v>0.28999999999999998</v>
      </c>
      <c r="E10" s="9">
        <v>0.28000000000000003</v>
      </c>
      <c r="G10" s="2"/>
      <c r="H10" s="3" t="s">
        <v>3</v>
      </c>
      <c r="I10" s="1" t="s">
        <v>2</v>
      </c>
      <c r="L10" t="s">
        <v>1</v>
      </c>
      <c r="O10" t="s">
        <v>1</v>
      </c>
    </row>
    <row r="11" spans="2:17" x14ac:dyDescent="0.3">
      <c r="B11" s="8">
        <v>18</v>
      </c>
      <c r="C11" s="1">
        <v>0.94</v>
      </c>
      <c r="D11" s="1">
        <v>0.3</v>
      </c>
      <c r="E11" s="9">
        <v>0.28399999999999997</v>
      </c>
      <c r="G11" s="1" t="s">
        <v>1</v>
      </c>
      <c r="H11" s="1">
        <f t="array" ref="H11">MIN(IF(B:B=18,E:E))</f>
        <v>0.28000000000000003</v>
      </c>
      <c r="I11" s="1">
        <f t="array" ref="I11">MIN(IF(B:B=52,E:E))</f>
        <v>0.26800000000000002</v>
      </c>
      <c r="K11">
        <v>0.94</v>
      </c>
      <c r="L11">
        <f>_xlfn.MINIFS(Tableau1[énergie consommée jusque mtn '[kWh']],Tableau1[consigne],$G$7,Tableau1[quantité de chaud produite jusque mtn '[kWh']],K11)</f>
        <v>0.28000000000000003</v>
      </c>
      <c r="N11">
        <v>0.28000000000000003</v>
      </c>
      <c r="O11">
        <f>_xlfn.MINIFS(Tableau1[énergie consommée jusque mtn '[kWh']],Tableau1[consigne],$G$6,Tableau1[quantité de froid produite jusque mtn '[kWh']],N11)</f>
        <v>0.26800000000000002</v>
      </c>
      <c r="Q11" t="str">
        <f ca="1">_xlfn.FORMULATEXT(L11)</f>
        <v>=MIN.SI.ENS(Tableau1[énergie consommée jusque mtn '[kWh']];Tableau1[consigne];$G$7;Tableau1[quantité de chaud produite jusque mtn '[kWh']];K11)</v>
      </c>
    </row>
    <row r="12" spans="2:17" x14ac:dyDescent="0.3">
      <c r="B12" s="8">
        <v>18</v>
      </c>
      <c r="C12" s="1">
        <v>0.94</v>
      </c>
      <c r="D12" s="1">
        <v>0.31</v>
      </c>
      <c r="E12" s="9">
        <v>0.29199999999999998</v>
      </c>
      <c r="G12" s="1" t="s">
        <v>0</v>
      </c>
      <c r="H12" s="1">
        <f t="array" ref="H12">MAX(IF(B:B=18,E:E))</f>
        <v>0.32100000000000001</v>
      </c>
      <c r="I12" s="1">
        <f t="array" ref="I12">MAX(IF(B:B=52,E:E))</f>
        <v>0.30499999999999999</v>
      </c>
      <c r="K12">
        <v>0.97</v>
      </c>
      <c r="L12">
        <f>_xlfn.MINIFS(Tableau1[énergie consommée jusque mtn '[kWh']],Tableau1[consigne],$G$7,Tableau1[quantité de chaud produite jusque mtn '[kWh']],K12)</f>
        <v>0.311</v>
      </c>
      <c r="N12">
        <v>0.31</v>
      </c>
      <c r="O12">
        <f>_xlfn.MINIFS(Tableau1[énergie consommée jusque mtn '[kWh']],Tableau1[consigne],$G$6,Tableau1[quantité de froid produite jusque mtn '[kWh']],N12)</f>
        <v>0.29899999999999999</v>
      </c>
      <c r="Q12" t="str">
        <f ca="1">_xlfn.FORMULATEXT(O11)</f>
        <v>=MIN.SI.ENS(Tableau1[énergie consommée jusque mtn '[kWh']];Tableau1[consigne];$G$6;Tableau1[quantité de froid produite jusque mtn '[kWh']];N11)</v>
      </c>
    </row>
    <row r="13" spans="2:17" x14ac:dyDescent="0.3">
      <c r="B13" s="8">
        <v>0</v>
      </c>
      <c r="C13" s="1">
        <v>0.94</v>
      </c>
      <c r="D13" s="1">
        <v>0.31</v>
      </c>
      <c r="E13" s="9">
        <v>0.29199999999999998</v>
      </c>
      <c r="G13" s="4" t="s">
        <v>12</v>
      </c>
      <c r="H13" s="1">
        <f>H12-H11</f>
        <v>4.0999999999999981E-2</v>
      </c>
      <c r="I13" s="1">
        <f>I12-I11</f>
        <v>3.6999999999999977E-2</v>
      </c>
    </row>
    <row r="14" spans="2:17" x14ac:dyDescent="0.3">
      <c r="B14" s="8">
        <v>52</v>
      </c>
      <c r="C14" s="1">
        <v>0.95</v>
      </c>
      <c r="D14" s="1">
        <v>0.31</v>
      </c>
      <c r="E14" s="9">
        <v>0.29899999999999999</v>
      </c>
      <c r="H14" s="5">
        <f>E20-E18+E12-E10</f>
        <v>2.1999999999999964E-2</v>
      </c>
      <c r="I14" s="5">
        <f>E16-E14+E8-E6</f>
        <v>1.4000000000000012E-2</v>
      </c>
      <c r="L14" t="s">
        <v>0</v>
      </c>
      <c r="O14" t="s">
        <v>0</v>
      </c>
    </row>
    <row r="15" spans="2:17" x14ac:dyDescent="0.3">
      <c r="B15" s="8">
        <v>52</v>
      </c>
      <c r="C15" s="1">
        <v>0.96</v>
      </c>
      <c r="D15" s="1">
        <v>0.31</v>
      </c>
      <c r="E15" s="9">
        <v>0.30099999999999999</v>
      </c>
      <c r="K15">
        <v>0.94</v>
      </c>
      <c r="L15">
        <f>_xlfn.MAXIFS(Tableau1[énergie consommée jusque mtn '[kWh']],Tableau1[consigne],$G$7,Tableau1[quantité de chaud produite jusque mtn '[kWh']],K15)</f>
        <v>0.29199999999999998</v>
      </c>
      <c r="N15">
        <v>0.28000000000000003</v>
      </c>
      <c r="O15">
        <f>_xlfn.MAXIFS(Tableau1[énergie consommée jusque mtn '[kWh']],Tableau1[consigne],$G$6,Tableau1[quantité de froid produite jusque mtn '[kWh']],N15)</f>
        <v>0.27600000000000002</v>
      </c>
      <c r="Q15" t="str">
        <f ca="1">_xlfn.FORMULATEXT(L15)</f>
        <v>=MAX.SI.ENS(Tableau1[énergie consommée jusque mtn '[kWh']];Tableau1[consigne];$G$7;Tableau1[quantité de chaud produite jusque mtn '[kWh']];K15)</v>
      </c>
    </row>
    <row r="16" spans="2:17" x14ac:dyDescent="0.3">
      <c r="B16" s="8">
        <v>52</v>
      </c>
      <c r="C16" s="1">
        <v>0.97</v>
      </c>
      <c r="D16" s="1">
        <v>0.31</v>
      </c>
      <c r="E16" s="9">
        <v>0.30499999999999999</v>
      </c>
      <c r="G16" s="2"/>
      <c r="H16" s="7" t="s">
        <v>4</v>
      </c>
      <c r="I16" s="7"/>
      <c r="K16">
        <v>0.97</v>
      </c>
      <c r="L16">
        <f>_xlfn.MAXIFS(Tableau1[énergie consommée jusque mtn '[kWh']],Tableau1[consigne],$G$7,Tableau1[quantité de chaud produite jusque mtn '[kWh']],K16)</f>
        <v>0.32100000000000001</v>
      </c>
      <c r="N16">
        <v>0.31</v>
      </c>
      <c r="O16">
        <f>_xlfn.MAXIFS(Tableau1[énergie consommée jusque mtn '[kWh']],Tableau1[consigne],$G$6,Tableau1[quantité de froid produite jusque mtn '[kWh']],N16)</f>
        <v>0.30499999999999999</v>
      </c>
      <c r="Q16" t="str">
        <f ca="1">_xlfn.FORMULATEXT(O15)</f>
        <v>=MAX.SI.ENS(Tableau1[énergie consommée jusque mtn '[kWh']];Tableau1[consigne];$G$6;Tableau1[quantité de froid produite jusque mtn '[kWh']];N15)</v>
      </c>
    </row>
    <row r="17" spans="2:17" x14ac:dyDescent="0.3">
      <c r="B17" s="8">
        <v>0</v>
      </c>
      <c r="C17" s="1">
        <v>0.97</v>
      </c>
      <c r="D17" s="1">
        <v>0.31</v>
      </c>
      <c r="E17" s="9">
        <v>0.30499999999999999</v>
      </c>
      <c r="G17" s="2"/>
      <c r="H17" s="3" t="s">
        <v>3</v>
      </c>
      <c r="I17" s="1" t="s">
        <v>2</v>
      </c>
    </row>
    <row r="18" spans="2:17" x14ac:dyDescent="0.3">
      <c r="B18" s="8">
        <v>18</v>
      </c>
      <c r="C18" s="1">
        <v>0.97</v>
      </c>
      <c r="D18" s="1">
        <v>0.32</v>
      </c>
      <c r="E18" s="9">
        <v>0.311</v>
      </c>
      <c r="G18" s="1" t="s">
        <v>1</v>
      </c>
      <c r="H18" s="1" t="str">
        <f t="shared" ref="H18:I20" ca="1" si="0">_xlfn.FORMULATEXT(H11)</f>
        <v>{=MIN(SI(B:B=18;E:E))}</v>
      </c>
      <c r="I18" s="1" t="str">
        <f t="shared" ca="1" si="0"/>
        <v>{=MIN(SI(B:B=52;E:E))}</v>
      </c>
      <c r="K18" s="16" t="s">
        <v>12</v>
      </c>
      <c r="L18">
        <f>L15-L11+L16-L12</f>
        <v>2.1999999999999964E-2</v>
      </c>
      <c r="O18">
        <f>O15-O11+O16-O12</f>
        <v>1.4000000000000012E-2</v>
      </c>
    </row>
    <row r="19" spans="2:17" x14ac:dyDescent="0.3">
      <c r="B19" s="8">
        <v>18</v>
      </c>
      <c r="C19" s="1">
        <v>0.97</v>
      </c>
      <c r="D19" s="1">
        <v>0.33</v>
      </c>
      <c r="E19" s="9">
        <v>0.317</v>
      </c>
      <c r="G19" s="1" t="s">
        <v>0</v>
      </c>
      <c r="H19" s="1" t="str">
        <f t="shared" ca="1" si="0"/>
        <v>{=MAX(SI(B:B=18;E:E))}</v>
      </c>
      <c r="I19" s="1" t="str">
        <f t="shared" ca="1" si="0"/>
        <v>{=MAX(SI(B:B=52;E:E))}</v>
      </c>
    </row>
    <row r="20" spans="2:17" x14ac:dyDescent="0.3">
      <c r="B20" s="13">
        <v>18</v>
      </c>
      <c r="C20" s="14">
        <v>0.97</v>
      </c>
      <c r="D20" s="14">
        <v>0.34</v>
      </c>
      <c r="E20" s="15">
        <v>0.32100000000000001</v>
      </c>
      <c r="G20" s="4" t="s">
        <v>12</v>
      </c>
      <c r="H20" s="1" t="str">
        <f t="shared" ca="1" si="0"/>
        <v>=H12-H11</v>
      </c>
      <c r="I20" s="1" t="str">
        <f t="shared" ca="1" si="0"/>
        <v>=I12-I11</v>
      </c>
    </row>
    <row r="22" spans="2:17" x14ac:dyDescent="0.3">
      <c r="L22" t="s">
        <v>1</v>
      </c>
      <c r="M22">
        <f>_xlfn.MINIFS(Tableau1[énergie consommée jusque mtn '[kWh']],Tableau1[consigne],$G$7,Tableau1[quantité de chaud produite jusque mtn '[kWh']],K11)+_xlfn.MINIFS(Tableau1[énergie consommée jusque mtn '[kWh']],Tableau1[consigne],$G$7,Tableau1[quantité de chaud produite jusque mtn '[kWh']],K12)</f>
        <v>0.59099999999999997</v>
      </c>
      <c r="N22">
        <f>_xlfn.MINIFS(Tableau1[énergie consommée jusque mtn '[kWh']],Tableau1[consigne],$G$6,Tableau1[quantité de froid produite jusque mtn '[kWh']],N11)+_xlfn.MINIFS(Tableau1[énergie consommée jusque mtn '[kWh']],Tableau1[consigne],$G$6,Tableau1[quantité de froid produite jusque mtn '[kWh']],N12)</f>
        <v>0.56699999999999995</v>
      </c>
      <c r="Q22" t="str">
        <f ca="1">_xlfn.FORMULATEXT(M22)</f>
        <v>=MIN.SI.ENS(Tableau1[énergie consommée jusque mtn '[kWh']];Tableau1[consigne];$G$7;Tableau1[quantité de chaud produite jusque mtn '[kWh']];K11)+MIN.SI.ENS(Tableau1[énergie consommée jusque mtn '[kWh']];Tableau1[consigne];$G$7;Tableau1[quantité de chaud produite jusque mtn '[kWh']];K12)</v>
      </c>
    </row>
    <row r="23" spans="2:17" x14ac:dyDescent="0.3">
      <c r="L23" t="s">
        <v>0</v>
      </c>
      <c r="M23">
        <f>_xlfn.MAXIFS(Tableau1[énergie consommée jusque mtn '[kWh']],Tableau1[consigne],$G$7,Tableau1[quantité de chaud produite jusque mtn '[kWh']],K15)+_xlfn.MAXIFS(Tableau1[énergie consommée jusque mtn '[kWh']],Tableau1[consigne],$G$7,Tableau1[quantité de chaud produite jusque mtn '[kWh']],K16)</f>
        <v>0.61299999999999999</v>
      </c>
      <c r="N23">
        <f>_xlfn.MAXIFS(Tableau1[énergie consommée jusque mtn '[kWh']],Tableau1[consigne],$G$6,Tableau1[quantité de froid produite jusque mtn '[kWh']],N15)+_xlfn.MAXIFS(Tableau1[énergie consommée jusque mtn '[kWh']],Tableau1[consigne],$G$6,Tableau1[quantité de froid produite jusque mtn '[kWh']],N16)</f>
        <v>0.58099999999999996</v>
      </c>
      <c r="Q23" t="str">
        <f ca="1">_xlfn.FORMULATEXT(M23)</f>
        <v>=MAX.SI.ENS(Tableau1[énergie consommée jusque mtn '[kWh']];Tableau1[consigne];$G$7;Tableau1[quantité de chaud produite jusque mtn '[kWh']];K15)+MAX.SI.ENS(Tableau1[énergie consommée jusque mtn '[kWh']];Tableau1[consigne];$G$7;Tableau1[quantité de chaud produite jusque mtn '[kWh']];K16)</v>
      </c>
    </row>
    <row r="24" spans="2:17" x14ac:dyDescent="0.3">
      <c r="L24" s="16" t="s">
        <v>12</v>
      </c>
      <c r="M24">
        <f>M23-M22</f>
        <v>2.200000000000002E-2</v>
      </c>
      <c r="N24">
        <f>N23-N22</f>
        <v>1.4000000000000012E-2</v>
      </c>
    </row>
  </sheetData>
  <mergeCells count="3">
    <mergeCell ref="G4:H4"/>
    <mergeCell ref="H9:I9"/>
    <mergeCell ref="H16:I16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JoDan</cp:lastModifiedBy>
  <dcterms:created xsi:type="dcterms:W3CDTF">2020-10-22T14:59:37Z</dcterms:created>
  <dcterms:modified xsi:type="dcterms:W3CDTF">2020-10-22T17:16:11Z</dcterms:modified>
</cp:coreProperties>
</file>