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EAFC425-E5C9-4750-85CC-54029A5C11A0}" xr6:coauthVersionLast="45" xr6:coauthVersionMax="45" xr10:uidLastSave="{00000000-0000-0000-0000-000000000000}"/>
  <bookViews>
    <workbookView xWindow="-108" yWindow="-108" windowWidth="22320" windowHeight="12048" activeTab="1" xr2:uid="{2139F363-1EA2-B946-B8F4-2C95388A2150}"/>
  </bookViews>
  <sheets>
    <sheet name="Portefeuille" sheetId="2" r:id="rId1"/>
    <sheet name="Sheet1" sheetId="1" r:id="rId2"/>
    <sheet name="Feuil2" sheetId="4" r:id="rId3"/>
  </sheets>
  <definedNames>
    <definedName name="DonnéesExternes_1" localSheetId="1" hidden="1">Sheet1!$P$3:$R$7</definedName>
    <definedName name="DonnéesExternes_4" localSheetId="0" hidden="1">Portefeuille!$P$1:$V$21</definedName>
    <definedName name="DonnéesExternes_5" localSheetId="0" hidden="1">Portefeuille!$I$1:$I$2</definedName>
    <definedName name="DonnéesExternes_6" localSheetId="0" hidden="1">Portefeuille!$G$1:$G$5</definedName>
    <definedName name="LChoix_Share">Choix_Share[Nb]</definedName>
    <definedName name="LValeurs">Valeur[Compagny]</definedName>
    <definedName name="Share">OFFSET(Portefeuille!$P$1,MATCH(Sheet1!$K$5,Portefeuille[Compagny],0),1,COUNTIF(Portefeuille[Compagny],Sheet1!$K$5))</definedName>
  </definedNames>
  <calcPr calcId="191029"/>
  <pivotCaches>
    <pivotCache cacheId="3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2" i="2" l="1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X2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E21" i="2"/>
  <c r="E20" i="2"/>
  <c r="L19" i="1"/>
  <c r="N19" i="1" l="1"/>
  <c r="N20" i="1" s="1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N10" i="1"/>
  <c r="N11" i="1" s="1"/>
  <c r="N12" i="1" s="1"/>
  <c r="N21" i="1" l="1"/>
  <c r="N13" i="1" a="1"/>
  <c r="N1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B1AB07-1A39-4683-A747-D63186C94B02}" keepAlive="1" name="Requête - Achat" description="Connexion à la requête « Achat » dans le classeur." type="5" refreshedVersion="6" background="1" saveData="1">
    <dbPr connection="Provider=Microsoft.Mashup.OleDb.1;Data Source=$Workbook$;Location=Achat;Extended Properties=&quot;&quot;" command="SELECT * FROM [Achat]"/>
  </connection>
  <connection id="2" xr16:uid="{6FC2C6E1-F1DF-41D2-B475-5A8E3A91DB72}" keepAlive="1" name="Requête - Choix Share" description="Connexion à la requête « Choix Share » dans le classeur." type="5" refreshedVersion="6" background="1" saveData="1">
    <dbPr connection="Provider=Microsoft.Mashup.OleDb.1;Data Source=$Workbook$;Location=Choix Share;Extended Properties=&quot;&quot;" command="SELECT * FROM [Choix Share]"/>
  </connection>
  <connection id="3" xr16:uid="{B7F30031-DDDB-4122-A4F5-E94C1CD11F5E}" keepAlive="1" name="Requête - Compagny" description="Connexion à la requête « Compagny » dans le classeur." type="5" refreshedVersion="6" background="1">
    <dbPr connection="Provider=Microsoft.Mashup.OleDb.1;Data Source=$Workbook$;Location=Compagny;Extended Properties=&quot;&quot;" command="SELECT * FROM [Compagny]"/>
  </connection>
  <connection id="4" xr16:uid="{CC93D71A-E75D-4143-9A94-6076409F1FDA}" keepAlive="1" name="Requête - Kering" description="Connexion à la requête « Kering » dans le classeur." type="5" refreshedVersion="6" background="1">
    <dbPr connection="Provider=Microsoft.Mashup.OleDb.1;Data Source=$Workbook$;Location=Kering;Extended Properties=&quot;&quot;" command="SELECT * FROM [Kering]"/>
  </connection>
  <connection id="5" xr16:uid="{562D5482-8379-4F3A-8571-15C46F919A4B}" keepAlive="1" name="Requête - L'Oréal" description="Connexion à la requête « L'Oréal » dans le classeur." type="5" refreshedVersion="6" background="1">
    <dbPr connection="Provider=Microsoft.Mashup.OleDb.1;Data Source=$Workbook$;Location=&quot;L'Oréal&quot;;Extended Properties=&quot;&quot;" command="SELECT * FROM [L'Oréal]"/>
  </connection>
  <connection id="6" xr16:uid="{2967FC62-4EAB-4A39-8EE7-8C316597374A}" keepAlive="1" name="Requête - LVMH" description="Connexion à la requête « LVMH » dans le classeur." type="5" refreshedVersion="6" background="1" saveData="1">
    <dbPr connection="Provider=Microsoft.Mashup.OleDb.1;Data Source=$Workbook$;Location=LVMH;Extended Properties=&quot;&quot;" command="SELECT * FROM [LVMH]"/>
  </connection>
  <connection id="7" xr16:uid="{7535C6B9-0C94-458E-B978-F4EB393A8B69}" keepAlive="1" name="Requête - Pernod Ricard" description="Connexion à la requête « Pernod Ricard » dans le classeur." type="5" refreshedVersion="6" background="1" saveData="1">
    <dbPr connection="Provider=Microsoft.Mashup.OleDb.1;Data Source=$Workbook$;Location=&quot;Pernod Ricard&quot;;Extended Properties=&quot;&quot;" command="SELECT * FROM [Pernod Ricard]"/>
  </connection>
  <connection id="8" xr16:uid="{3650C317-F90B-48D9-B2A5-B6A4C2D5BE41}" keepAlive="1" name="Requête - Portefeuille" description="Connexion à la requête « Portefeuille » dans le classeur." type="5" refreshedVersion="6" background="1" saveData="1">
    <dbPr connection="Provider=Microsoft.Mashup.OleDb.1;Data Source=$Workbook$;Location=Portefeuille;Extended Properties=&quot;&quot;" command="SELECT * FROM [Portefeuille]"/>
  </connection>
  <connection id="9" xr16:uid="{90F8473A-7C48-4374-B618-CE8C963EC4C8}" keepAlive="1" name="Requête - Stock" description="Connexion à la requête « Stock » dans le classeur." type="5" refreshedVersion="0" background="1">
    <dbPr connection="Provider=Microsoft.Mashup.OleDb.1;Data Source=$Workbook$;Location=Stock;Extended Properties=&quot;&quot;" command="SELECT * FROM [Stock]"/>
  </connection>
  <connection id="10" xr16:uid="{E8BA276A-C59A-4335-9756-F02DE6EA0DFE}" keepAlive="1" name="Requête - Valeur" description="Connexion à la requête « Valeur » dans le classeur." type="5" refreshedVersion="6" background="1" saveData="1">
    <dbPr connection="Provider=Microsoft.Mashup.OleDb.1;Data Source=$Workbook$;Location=Valeur;Extended Properties=&quot;&quot;" command="SELECT * FROM [Valeur]"/>
  </connection>
  <connection id="11" xr16:uid="{2B0927F4-BEF8-42B1-86D6-AC6A018CF513}" keepAlive="1" name="Requête - Valeurs" description="Connexion à la requête « Valeurs » dans le classeur." type="5" refreshedVersion="6" background="1" saveData="1">
    <dbPr connection="Provider=Microsoft.Mashup.OleDb.1;Data Source=$Workbook$;Location=Valeurs;Extended Properties=&quot;&quot;" command="SELECT * FROM [Valeurs]"/>
  </connection>
  <connection id="12" xr16:uid="{FFCE26BC-51B7-44F0-9A41-91135504B1C6}" keepAlive="1" name="Requête - Ventes" description="Connexion à la requête « Ventes » dans le classeur." type="5" refreshedVersion="0" background="1">
    <dbPr connection="Provider=Microsoft.Mashup.OleDb.1;Data Source=$Workbook$;Location=Ventes;Extended Properties=&quot;&quot;" command="SELECT * FROM [Ventes]"/>
  </connection>
</connections>
</file>

<file path=xl/sharedStrings.xml><?xml version="1.0" encoding="utf-8"?>
<sst xmlns="http://schemas.openxmlformats.org/spreadsheetml/2006/main" count="167" uniqueCount="43">
  <si>
    <t xml:space="preserve">Last share value : </t>
  </si>
  <si>
    <t>SALE</t>
  </si>
  <si>
    <t>LVMH</t>
  </si>
  <si>
    <t xml:space="preserve">Which company ? </t>
  </si>
  <si>
    <t>KERING</t>
  </si>
  <si>
    <t xml:space="preserve">Price </t>
  </si>
  <si>
    <t>Shares</t>
  </si>
  <si>
    <t>Value</t>
  </si>
  <si>
    <t xml:space="preserve">Stock ? </t>
  </si>
  <si>
    <t>Stock 1</t>
  </si>
  <si>
    <t>Stock 2</t>
  </si>
  <si>
    <t>Stock 3</t>
  </si>
  <si>
    <t xml:space="preserve">Shares desired ? </t>
  </si>
  <si>
    <t>LAST DATA</t>
  </si>
  <si>
    <t>Stock 4</t>
  </si>
  <si>
    <t>Stock 5</t>
  </si>
  <si>
    <t xml:space="preserve">Sale value : </t>
  </si>
  <si>
    <t xml:space="preserve">New stock value : </t>
  </si>
  <si>
    <t xml:space="preserve">Difference : </t>
  </si>
  <si>
    <t>BUY</t>
  </si>
  <si>
    <t>Stock 6</t>
  </si>
  <si>
    <t>Stock 7</t>
  </si>
  <si>
    <t>Stock 8</t>
  </si>
  <si>
    <t>Stock</t>
  </si>
  <si>
    <t>Total général</t>
  </si>
  <si>
    <t>Price</t>
  </si>
  <si>
    <t>Total LVMH</t>
  </si>
  <si>
    <t>Nb</t>
  </si>
  <si>
    <t>Compagny</t>
  </si>
  <si>
    <t>Ventes</t>
  </si>
  <si>
    <t>Index stock</t>
  </si>
  <si>
    <t>Inventaire</t>
  </si>
  <si>
    <t>L'OREAL</t>
  </si>
  <si>
    <t>PERNOD RICARD</t>
  </si>
  <si>
    <t>Valeur</t>
  </si>
  <si>
    <t>Date</t>
  </si>
  <si>
    <t>https://forum.excel-pratique.com/excel/portfolio-finance-automatisation-147686</t>
  </si>
  <si>
    <t>Montant</t>
  </si>
  <si>
    <t>Total KERING</t>
  </si>
  <si>
    <t>Total L'OREAL</t>
  </si>
  <si>
    <t>Total PERNOD RICARD</t>
  </si>
  <si>
    <t xml:space="preserve">Montant </t>
  </si>
  <si>
    <t>Stock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</si>
</sst>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[$€-2]\ * #,##0.00_);_([$€-2]\ * \(#,##0.00\);_([$€-2]\ * &quot;-&quot;??_);_(@_)"/>
    <numFmt numFmtId="165" formatCode="[$€-2]\ #,##0.00"/>
    <numFmt numFmtId="166" formatCode="#,##0.00\ &quot;€&quot;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theme="9" tint="0.59999389629810485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9D08E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4" borderId="6" xfId="0" applyFill="1" applyBorder="1" applyAlignment="1">
      <alignment vertical="center"/>
    </xf>
    <xf numFmtId="0" fontId="1" fillId="4" borderId="0" xfId="0" applyFont="1" applyFill="1" applyAlignment="1">
      <alignment vertical="center"/>
    </xf>
    <xf numFmtId="165" fontId="1" fillId="0" borderId="10" xfId="0" applyNumberFormat="1" applyFont="1" applyBorder="1" applyAlignment="1">
      <alignment vertical="center"/>
    </xf>
    <xf numFmtId="165" fontId="1" fillId="0" borderId="11" xfId="0" applyNumberFormat="1" applyFont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165" fontId="1" fillId="0" borderId="13" xfId="0" applyNumberFormat="1" applyFont="1" applyBorder="1" applyAlignment="1">
      <alignment vertical="center"/>
    </xf>
    <xf numFmtId="0" fontId="1" fillId="5" borderId="0" xfId="0" applyFont="1" applyFill="1" applyAlignment="1">
      <alignment vertical="center"/>
    </xf>
    <xf numFmtId="0" fontId="1" fillId="5" borderId="12" xfId="0" applyFont="1" applyFill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 indent="1"/>
    </xf>
    <xf numFmtId="166" fontId="0" fillId="0" borderId="0" xfId="0" applyNumberForma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0" fillId="0" borderId="0" xfId="0" applyNumberFormat="1"/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7" fillId="0" borderId="0" xfId="1"/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1" fillId="0" borderId="0" xfId="0" pivotButton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0" fillId="4" borderId="7" xfId="0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4" borderId="9" xfId="0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166" fontId="0" fillId="2" borderId="0" xfId="0" applyNumberFormat="1" applyFill="1" applyAlignment="1">
      <alignment vertical="center"/>
    </xf>
    <xf numFmtId="165" fontId="0" fillId="2" borderId="0" xfId="0" applyNumberFormat="1" applyFill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6" fillId="5" borderId="0" xfId="0" applyFont="1" applyFill="1" applyAlignment="1">
      <alignment horizontal="center" vertical="center"/>
    </xf>
    <xf numFmtId="0" fontId="0" fillId="5" borderId="9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164" fontId="1" fillId="2" borderId="0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54"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#,##0.00\ &quot;€&quot;"/>
    </dxf>
    <dxf>
      <numFmt numFmtId="3" formatCode="#,##0"/>
      <alignment horizontal="center" vertical="bottom" textRotation="0" wrapText="0" indent="0" justifyLastLine="0" shrinkToFit="0" readingOrder="0"/>
    </dxf>
    <dxf>
      <numFmt numFmtId="166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</border>
    </dxf>
    <dxf>
      <border outline="0">
        <left style="medium">
          <color indexed="64"/>
        </left>
        <top style="medium">
          <color indexed="64"/>
        </top>
      </border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numFmt numFmtId="166" formatCode="#,##0.00\ &quot;€&quot;"/>
      <alignment horizontal="right" vertical="bottom" textRotation="0" wrapText="0" indent="1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6" formatCode="#,##0.00\ &quot;€&quot;"/>
      <alignment horizontal="right" vertical="bottom" textRotation="0" wrapText="0" indent="1" justifyLastLine="0" shrinkToFit="0" readingOrder="0"/>
    </dxf>
    <dxf>
      <numFmt numFmtId="0" formatCode="General"/>
    </dxf>
    <dxf>
      <numFmt numFmtId="0" formatCode="General"/>
    </dxf>
    <dxf>
      <alignment horizontal="righ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10</xdr:row>
          <xdr:rowOff>99060</xdr:rowOff>
        </xdr:from>
        <xdr:to>
          <xdr:col>11</xdr:col>
          <xdr:colOff>571500</xdr:colOff>
          <xdr:row>12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19</xdr:row>
          <xdr:rowOff>152400</xdr:rowOff>
        </xdr:from>
        <xdr:to>
          <xdr:col>11</xdr:col>
          <xdr:colOff>762000</xdr:colOff>
          <xdr:row>21</xdr:row>
          <xdr:rowOff>167640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160020</xdr:colOff>
      <xdr:row>0</xdr:row>
      <xdr:rowOff>45720</xdr:rowOff>
    </xdr:from>
    <xdr:to>
      <xdr:col>3</xdr:col>
      <xdr:colOff>586740</xdr:colOff>
      <xdr:row>1</xdr:row>
      <xdr:rowOff>91440</xdr:rowOff>
    </xdr:to>
    <xdr:sp macro="[0]!Actualise_TC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6C12B62-595F-4C46-83F3-C00D5B01DA30}"/>
            </a:ext>
          </a:extLst>
        </xdr:cNvPr>
        <xdr:cNvSpPr/>
      </xdr:nvSpPr>
      <xdr:spPr>
        <a:xfrm>
          <a:off x="2171700" y="45720"/>
          <a:ext cx="162306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Actualisation du TCD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25.506587615739" createdVersion="6" refreshedVersion="6" minRefreshableVersion="3" recordCount="20" xr:uid="{D04D3624-E376-4AD8-857F-7E9903903C72}">
  <cacheSource type="worksheet">
    <worksheetSource name="Portefeuille"/>
  </cacheSource>
  <cacheFields count="9">
    <cacheField name="Compagny" numFmtId="0">
      <sharedItems count="4">
        <s v="LVMH"/>
        <s v="KERING"/>
        <s v="PERNOD RICARD"/>
        <s v="L'OREAL"/>
      </sharedItems>
    </cacheField>
    <cacheField name="Stock" numFmtId="0">
      <sharedItems count="9">
        <s v="Stock 1"/>
        <s v="Stock 2"/>
        <s v="Stock 3"/>
        <s v="Stock 4"/>
        <s v="Stock 5"/>
        <s v="Stock 6"/>
        <s v="Stock 7"/>
        <s v="Stock 8"/>
        <s v="Stock 9"/>
      </sharedItems>
    </cacheField>
    <cacheField name="Price " numFmtId="166">
      <sharedItems containsSemiMixedTypes="0" containsString="0" containsNumber="1" minValue="136.9" maxValue="589.4"/>
    </cacheField>
    <cacheField name="Shares" numFmtId="3">
      <sharedItems containsSemiMixedTypes="0" containsString="0" containsNumber="1" containsInteger="1" minValue="1" maxValue="45"/>
    </cacheField>
    <cacheField name="Value" numFmtId="166">
      <sharedItems containsSemiMixedTypes="0" containsString="0" containsNumber="1" minValue="273.8" maxValue="9187.2000000000007"/>
    </cacheField>
    <cacheField name="Ventes" numFmtId="0">
      <sharedItems containsSemiMixedTypes="0" containsString="0" containsNumber="1" containsInteger="1" minValue="-10" maxValue="0"/>
    </cacheField>
    <cacheField name="Inventaire" numFmtId="0">
      <sharedItems containsSemiMixedTypes="0" containsString="0" containsNumber="1" containsInteger="1" minValue="1" maxValue="45"/>
    </cacheField>
    <cacheField name="Index stock" numFmtId="0">
      <sharedItems containsSemiMixedTypes="0" containsString="0" containsNumber="1" containsInteger="1" minValue="1" maxValue="9"/>
    </cacheField>
    <cacheField name="Montant" numFmtId="166">
      <sharedItems containsSemiMixedTypes="0" containsString="0" containsNumber="1" minValue="273.8" maxValue="8251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411.2"/>
    <n v="3"/>
    <n v="1233.5999999999999"/>
    <n v="0"/>
    <n v="3"/>
    <n v="1"/>
    <n v="1233.5999999999999"/>
  </r>
  <r>
    <x v="0"/>
    <x v="1"/>
    <n v="412.55"/>
    <n v="4"/>
    <n v="1650.2"/>
    <n v="-3"/>
    <n v="1"/>
    <n v="2"/>
    <n v="412.55"/>
  </r>
  <r>
    <x v="0"/>
    <x v="2"/>
    <n v="407.65"/>
    <n v="2"/>
    <n v="815.3"/>
    <n v="0"/>
    <n v="2"/>
    <n v="3"/>
    <n v="815.3"/>
  </r>
  <r>
    <x v="0"/>
    <x v="3"/>
    <n v="409.7"/>
    <n v="3"/>
    <n v="1229.0999999999999"/>
    <n v="0"/>
    <n v="3"/>
    <n v="4"/>
    <n v="1229.0999999999999"/>
  </r>
  <r>
    <x v="0"/>
    <x v="4"/>
    <n v="435.35"/>
    <n v="1"/>
    <n v="435.35"/>
    <n v="0"/>
    <n v="1"/>
    <n v="5"/>
    <n v="435.35"/>
  </r>
  <r>
    <x v="1"/>
    <x v="0"/>
    <n v="589.20000000000005"/>
    <n v="12"/>
    <n v="7070.4"/>
    <n v="0"/>
    <n v="12"/>
    <n v="1"/>
    <n v="7070.4000000000005"/>
  </r>
  <r>
    <x v="1"/>
    <x v="1"/>
    <n v="589.4"/>
    <n v="14"/>
    <n v="8251.6"/>
    <n v="0"/>
    <n v="14"/>
    <n v="2"/>
    <n v="8251.6"/>
  </r>
  <r>
    <x v="2"/>
    <x v="0"/>
    <n v="138.15"/>
    <n v="45"/>
    <n v="6216.75"/>
    <n v="0"/>
    <n v="45"/>
    <n v="1"/>
    <n v="6216.75"/>
  </r>
  <r>
    <x v="2"/>
    <x v="1"/>
    <n v="136.9"/>
    <n v="2"/>
    <n v="273.8"/>
    <n v="0"/>
    <n v="2"/>
    <n v="2"/>
    <n v="273.8"/>
  </r>
  <r>
    <x v="2"/>
    <x v="2"/>
    <n v="143.1"/>
    <n v="7"/>
    <n v="1001.7"/>
    <n v="0"/>
    <n v="7"/>
    <n v="3"/>
    <n v="1001.6999999999999"/>
  </r>
  <r>
    <x v="3"/>
    <x v="0"/>
    <n v="287.10000000000002"/>
    <n v="32"/>
    <n v="9187.2000000000007"/>
    <n v="-10"/>
    <n v="22"/>
    <n v="1"/>
    <n v="6316.2000000000007"/>
  </r>
  <r>
    <x v="3"/>
    <x v="1"/>
    <n v="287.39999999999998"/>
    <n v="4"/>
    <n v="1149.5999999999999"/>
    <n v="0"/>
    <n v="4"/>
    <n v="2"/>
    <n v="1149.5999999999999"/>
  </r>
  <r>
    <x v="3"/>
    <x v="2"/>
    <n v="282.39999999999998"/>
    <n v="8"/>
    <n v="2259.1999999999998"/>
    <n v="0"/>
    <n v="8"/>
    <n v="3"/>
    <n v="2259.1999999999998"/>
  </r>
  <r>
    <x v="3"/>
    <x v="3"/>
    <n v="278.5"/>
    <n v="5"/>
    <n v="1392.5"/>
    <n v="0"/>
    <n v="5"/>
    <n v="4"/>
    <n v="1392.5"/>
  </r>
  <r>
    <x v="3"/>
    <x v="4"/>
    <n v="278.10000000000002"/>
    <n v="6"/>
    <n v="1668.6"/>
    <n v="0"/>
    <n v="6"/>
    <n v="5"/>
    <n v="1668.6000000000001"/>
  </r>
  <r>
    <x v="3"/>
    <x v="5"/>
    <n v="279.2"/>
    <n v="3"/>
    <n v="837.6"/>
    <n v="0"/>
    <n v="3"/>
    <n v="6"/>
    <n v="837.59999999999991"/>
  </r>
  <r>
    <x v="3"/>
    <x v="6"/>
    <n v="280"/>
    <n v="5"/>
    <n v="1400"/>
    <n v="0"/>
    <n v="5"/>
    <n v="7"/>
    <n v="1400"/>
  </r>
  <r>
    <x v="3"/>
    <x v="7"/>
    <n v="292.7"/>
    <n v="9"/>
    <n v="2634.3"/>
    <n v="0"/>
    <n v="9"/>
    <n v="8"/>
    <n v="2634.2999999999997"/>
  </r>
  <r>
    <x v="1"/>
    <x v="2"/>
    <n v="582.29999999999995"/>
    <n v="10"/>
    <n v="5823"/>
    <n v="0"/>
    <n v="10"/>
    <n v="3"/>
    <n v="5823"/>
  </r>
  <r>
    <x v="3"/>
    <x v="8"/>
    <n v="286.89999999999998"/>
    <n v="5"/>
    <n v="1434.5"/>
    <n v="0"/>
    <n v="5"/>
    <n v="9"/>
    <n v="1434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B49606-07E0-4BF9-AC50-17CAF1797204}" name="TCD_Portefeuille" cacheId="32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B3:F28" firstHeaderRow="0" firstDataRow="1" firstDataCol="2"/>
  <pivotFields count="9">
    <pivotField axis="axisRow" compact="0" outline="0" showAll="0">
      <items count="5">
        <item x="1"/>
        <item x="3"/>
        <item x="0"/>
        <item x="2"/>
        <item t="default"/>
      </items>
    </pivotField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6" outline="0" showAll="0"/>
    <pivotField compact="0" numFmtId="3" outline="0" showAll="0"/>
    <pivotField compact="0" numFmtId="166" outline="0" showAll="0"/>
    <pivotField compact="0" outline="0" showAll="0"/>
    <pivotField dataField="1" compact="0" outline="0" showAll="0"/>
    <pivotField compact="0" outline="0" showAll="0"/>
    <pivotField dataField="1" compact="0" numFmtId="166" outline="0" showAll="0"/>
  </pivotFields>
  <rowFields count="2">
    <field x="0"/>
    <field x="1"/>
  </rowFields>
  <rowItems count="25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1"/>
    </i>
    <i>
      <x v="2"/>
      <x/>
    </i>
    <i r="1">
      <x v="1"/>
    </i>
    <i r="1">
      <x v="2"/>
    </i>
    <i r="1">
      <x v="3"/>
    </i>
    <i r="1">
      <x v="4"/>
    </i>
    <i t="default">
      <x v="2"/>
    </i>
    <i>
      <x v="3"/>
      <x/>
    </i>
    <i r="1">
      <x v="1"/>
    </i>
    <i r="1">
      <x v="2"/>
    </i>
    <i t="default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rice" fld="2" baseField="1" baseItem="0" numFmtId="166"/>
    <dataField name="Nb" fld="6" baseField="1" baseItem="0" numFmtId="3"/>
    <dataField name="Montant " fld="8" baseField="1" baseItem="3" numFmtId="166"/>
  </dataFields>
  <formats count="18">
    <format dxfId="41">
      <pivotArea field="0" type="button" dataOnly="0" labelOnly="1" outline="0" axis="axisRow" fieldPosition="0"/>
    </format>
    <format dxfId="40">
      <pivotArea field="1" type="button" dataOnly="0" labelOnly="1" outline="0" axis="axisRow" fieldPosition="1"/>
    </format>
    <format dxfId="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8">
      <pivotArea field="0" type="button" dataOnly="0" labelOnly="1" outline="0" axis="axisRow" fieldPosition="0"/>
    </format>
    <format dxfId="37">
      <pivotArea field="1" type="button" dataOnly="0" labelOnly="1" outline="0" axis="axisRow" fieldPosition="1"/>
    </format>
    <format dxfId="3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0"/>
    </format>
    <format dxfId="8">
      <pivotArea field="1" type="button" dataOnly="0" labelOnly="1" outline="0" axis="axisRow" fieldPosition="1"/>
    </format>
    <format dxfId="7">
      <pivotArea dataOnly="0" labelOnly="1" outline="0" fieldPosition="0">
        <references count="1">
          <reference field="0" count="0"/>
        </references>
      </pivotArea>
    </format>
    <format dxfId="6">
      <pivotArea dataOnly="0" labelOnly="1" outline="0" fieldPosition="0">
        <references count="1">
          <reference field="0" count="0" defaultSubtotal="1"/>
        </references>
      </pivotArea>
    </format>
    <format dxfId="5">
      <pivotArea dataOnly="0" labelOnly="1" grandRow="1" outline="0" fieldPosition="0"/>
    </format>
    <format dxfId="4">
      <pivotArea dataOnly="0" labelOnly="1" outline="0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2">
      <pivotArea dataOnly="0" labelOnly="1" outline="0" fieldPosition="0">
        <references count="2">
          <reference field="0" count="1" selected="0">
            <x v="2"/>
          </reference>
          <reference field="1" count="5">
            <x v="0"/>
            <x v="1"/>
            <x v="2"/>
            <x v="3"/>
            <x v="4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3"/>
          </reference>
          <reference field="1" count="3">
            <x v="0"/>
            <x v="1"/>
            <x v="2"/>
          </reference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8" xr16:uid="{A3D4D8B6-11F5-4FFF-8ABD-95FC727915EF}" autoFormatId="16" applyNumberFormats="0" applyBorderFormats="0" applyFontFormats="0" applyPatternFormats="0" applyAlignmentFormats="0" applyWidthHeightFormats="0">
  <queryTableRefresh nextId="16" unboundColumnsRight="2">
    <queryTableFields count="9">
      <queryTableField id="11" name="Compagny" tableColumnId="11"/>
      <queryTableField id="9" name="Stock" tableColumnId="9"/>
      <queryTableField id="3" name="Price " tableColumnId="3"/>
      <queryTableField id="4" name="Shares" tableColumnId="4"/>
      <queryTableField id="5" name="Value" tableColumnId="5"/>
      <queryTableField id="6" name="Ventes" tableColumnId="6"/>
      <queryTableField id="12" name="Inventaire" tableColumnId="12"/>
      <queryTableField id="10" dataBound="0" tableColumnId="10"/>
      <queryTableField id="15" dataBound="0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2" xr16:uid="{541AA3C8-6CA3-4F04-A44E-0ED1AC41BBCD}" autoFormatId="16" applyNumberFormats="0" applyBorderFormats="0" applyFontFormats="0" applyPatternFormats="0" applyAlignmentFormats="0" applyWidthHeightFormats="0">
  <queryTableRefresh nextId="2">
    <queryTableFields count="1">
      <queryTableField id="1" name="Nb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adjustColumnWidth="0" connectionId="11" xr16:uid="{547A6091-7C18-478D-9066-66E4AE55BC3D}" autoFormatId="16" applyNumberFormats="0" applyBorderFormats="0" applyFontFormats="0" applyPatternFormats="0" applyAlignmentFormats="0" applyWidthHeightFormats="0">
  <queryTableRefresh nextId="2">
    <queryTableFields count="1">
      <queryTableField id="1" name="Compagny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0" xr16:uid="{3D5B8482-E914-49CD-877A-C7F150D8C46F}" autoFormatId="16" applyNumberFormats="0" applyBorderFormats="0" applyFontFormats="0" applyPatternFormats="0" applyAlignmentFormats="0" applyWidthHeightFormats="0">
  <queryTableRefresh nextId="6">
    <queryTableFields count="3">
      <queryTableField id="4" name="Compagny" tableColumnId="4"/>
      <queryTableField id="2" name="Date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9940A42-33C0-4096-AF05-E7DE0828287C}" name="Ventes" displayName="Ventes" ref="K1:N3" totalsRowShown="0" headerRowDxfId="53">
  <autoFilter ref="K1:N3" xr:uid="{C96A62BB-8905-4A76-809D-EB2C93AA55A2}">
    <filterColumn colId="0" hiddenButton="1"/>
    <filterColumn colId="1" hiddenButton="1"/>
    <filterColumn colId="2" hiddenButton="1"/>
    <filterColumn colId="3" hiddenButton="1"/>
  </autoFilter>
  <tableColumns count="4">
    <tableColumn id="1" xr3:uid="{03C3994A-9C1B-4B36-A6F3-E8F1FF342C2F}" name="Compagny"/>
    <tableColumn id="2" xr3:uid="{FE2CAB53-19DB-43B9-BE07-D30D613FFCCA}" name="Stock"/>
    <tableColumn id="3" xr3:uid="{725B5CAE-223A-41A1-BC2C-265EA5B1A5A8}" name="Shares" dataDxfId="52"/>
    <tableColumn id="4" xr3:uid="{68AAD695-8008-4E0E-90C2-742B330A308A}" name="Price " dataDxfId="5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FD64531-F2F0-4EF4-9ED7-2C11DE183746}" name="Portefeuille" displayName="Portefeuille" ref="P1:X21" tableType="queryTable" totalsRowShown="0">
  <autoFilter ref="P1:X21" xr:uid="{6738BF47-8D16-452D-A4D8-E7F9351FB5A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1" xr3:uid="{D1A64851-5755-421F-BB19-B46D9FF9B9CB}" uniqueName="11" name="Compagny" queryTableFieldId="11" dataDxfId="32"/>
    <tableColumn id="9" xr3:uid="{786728E6-F697-443A-A984-754881023EBC}" uniqueName="9" name="Stock" queryTableFieldId="9" dataDxfId="31"/>
    <tableColumn id="3" xr3:uid="{25F9F0F9-7953-4473-9E90-F9A02FBDADA1}" uniqueName="3" name="Price " queryTableFieldId="3" dataDxfId="30"/>
    <tableColumn id="4" xr3:uid="{043E51C9-5EC5-4DB5-9BF8-D41FDBF0AD60}" uniqueName="4" name="Shares" queryTableFieldId="4" dataDxfId="29"/>
    <tableColumn id="5" xr3:uid="{81C32092-3B27-40C8-BF3D-CE0E5716EDAD}" uniqueName="5" name="Value" queryTableFieldId="5" dataDxfId="28"/>
    <tableColumn id="6" xr3:uid="{41DAC880-17B7-4BE2-A2EB-423AE937224F}" uniqueName="6" name="Ventes" queryTableFieldId="6" dataDxfId="27"/>
    <tableColumn id="12" xr3:uid="{6398DABA-23AF-4D66-B649-FE2247BB0788}" uniqueName="12" name="Inventaire" queryTableFieldId="12" dataDxfId="26"/>
    <tableColumn id="10" xr3:uid="{87D6D460-25ED-4AC4-9B05-F3A1C433F54C}" uniqueName="10" name="Index stock" queryTableFieldId="10" dataDxfId="25">
      <calculatedColumnFormula>RIGHT(Portefeuille[[#This Row],[Stock]],LEN(Portefeuille[[#This Row],[Stock]])-6)*1</calculatedColumnFormula>
    </tableColumn>
    <tableColumn id="13" xr3:uid="{CA2855F1-5F74-4255-8768-9B6CB7DC1DE8}" uniqueName="13" name="Montant" queryTableFieldId="15" dataDxfId="24">
      <calculatedColumnFormula>Portefeuille[[#This Row],[Price ]]*Portefeuille[[#This Row],[Inventaire]]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9CBA50C-41C8-477E-92EE-0302AB701D02}" name="Choix_Share" displayName="Choix_Share" ref="I1:I2" tableType="queryTable" insertRow="1" totalsRowShown="0" headerRowDxfId="50" dataDxfId="49">
  <autoFilter ref="I1:I2" xr:uid="{D994E29D-5FAD-46DB-B6CA-BCD5738633BA}">
    <filterColumn colId="0" hiddenButton="1"/>
  </autoFilter>
  <tableColumns count="1">
    <tableColumn id="1" xr3:uid="{EE03FB03-9613-41E8-8F2B-55991312EEB6}" uniqueName="1" name="Nb" queryTableFieldId="1" dataDxfId="2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4EFBB17-6360-4C66-8C15-6FB3FC09F7CC}" name="Valeurs" displayName="Valeurs" ref="G1:G5" tableType="queryTable" totalsRowShown="0">
  <autoFilter ref="G1:G5" xr:uid="{FF679428-46A8-4B7A-A539-470E82EDC8CC}">
    <filterColumn colId="0" hiddenButton="1"/>
  </autoFilter>
  <tableColumns count="1">
    <tableColumn id="1" xr3:uid="{13B9432F-75EB-4BC4-BB5C-50C94596F1B1}" uniqueName="1" name="Compagny" queryTableFieldId="1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31F5955-5C76-4E47-BB02-D5CA00357BA1}" name="Achat" displayName="Achat" ref="A1:E21" totalsRowShown="0" headerRowDxfId="48" dataDxfId="47">
  <autoFilter ref="A1:E21" xr:uid="{EE1D2739-F4A7-43D9-A10E-37542106AF8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BAA5BE4-94F4-4467-8D9A-AB4E9F93401C}" name="Compagny" dataDxfId="46"/>
    <tableColumn id="2" xr3:uid="{A7556FD8-2CC8-443A-872E-B28D545A656F}" name="Stock" dataDxfId="45"/>
    <tableColumn id="3" xr3:uid="{B7EC271A-6C2A-4C96-A7D5-3ED95472E427}" name="Price " dataDxfId="44"/>
    <tableColumn id="4" xr3:uid="{EC5079CD-A8D5-4679-83DE-139FD131DC20}" name="Shares" dataDxfId="43"/>
    <tableColumn id="5" xr3:uid="{807B5B1A-FE2B-427D-8316-2B6562F739D1}" name="Value" dataDxfId="42">
      <calculatedColumnFormula>Achat[[#This Row],[Price ]]*Achat[[#This Row],[Shares]]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2971D4-CBF6-43B0-B560-B5C9701EBDF6}" name="Compagny" displayName="Compagny" ref="K4:K5" totalsRowShown="0" headerRowDxfId="21" dataDxfId="20" tableBorderDxfId="35">
  <autoFilter ref="K4:K5" xr:uid="{34BA6059-7B7C-4104-81A4-EF9EC9BFBBA3}">
    <filterColumn colId="0" hiddenButton="1"/>
  </autoFilter>
  <tableColumns count="1">
    <tableColumn id="1" xr3:uid="{3C463F03-8F87-415D-88A4-9AF5E9EB68A5}" name="Which company ? " dataDxfId="22"/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71DCD4-38C8-46D6-B0EA-127E1EFB2780}" name="Stock" displayName="Stock" ref="K6:K7" totalsRowShown="0" headerRowDxfId="18" dataDxfId="17" tableBorderDxfId="34">
  <autoFilter ref="K6:K7" xr:uid="{D71B3254-68E8-43E9-8ABC-3C6DF67D9AF1}">
    <filterColumn colId="0" hiddenButton="1"/>
  </autoFilter>
  <tableColumns count="1">
    <tableColumn id="1" xr3:uid="{9E28BE41-785A-4906-9F77-4C3B02CC7DE8}" name="Stock ? " dataDxfId="19"/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AC6031D-CFAC-46FB-AD20-3A837C289EE1}" name="Valeur" displayName="Valeur" ref="P3:R7" tableType="queryTable" totalsRowShown="0" headerRowDxfId="13" dataDxfId="12">
  <autoFilter ref="P3:R7" xr:uid="{C22AA368-A078-4E83-9415-7519D26BE500}">
    <filterColumn colId="0" hiddenButton="1"/>
    <filterColumn colId="1" hiddenButton="1"/>
    <filterColumn colId="2" hiddenButton="1"/>
  </autoFilter>
  <tableColumns count="3">
    <tableColumn id="4" xr3:uid="{46264735-CD5B-4FC8-8666-0548E72EB7F5}" uniqueName="4" name="Compagny" queryTableFieldId="4" dataDxfId="16"/>
    <tableColumn id="2" xr3:uid="{11656D6D-8CA3-4F7C-A987-D658ED2EC61C}" uniqueName="2" name="Date" queryTableFieldId="2" dataDxfId="15"/>
    <tableColumn id="3" xr3:uid="{8867EE45-099C-416D-A683-6F131C3EC5F8}" uniqueName="3" name="Valeur" queryTableFieldId="3" dataDxfId="1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drawing" Target="../drawings/drawing1.xml"/><Relationship Id="rId7" Type="http://schemas.openxmlformats.org/officeDocument/2006/relationships/table" Target="../tables/table6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portfolio-finance-automatisation-1476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6D531-6A37-4C4E-907F-6D9ABD053F96}">
  <sheetPr codeName="Feuil1"/>
  <dimension ref="A1:X21"/>
  <sheetViews>
    <sheetView showGridLines="0" workbookViewId="0">
      <selection activeCell="C15" sqref="C15"/>
    </sheetView>
  </sheetViews>
  <sheetFormatPr baseColWidth="10" defaultRowHeight="15.6" x14ac:dyDescent="0.3"/>
  <cols>
    <col min="1" max="2" width="15.69921875" customWidth="1"/>
    <col min="3" max="3" width="10.69921875" customWidth="1"/>
    <col min="4" max="4" width="9.69921875" style="10" customWidth="1"/>
    <col min="5" max="5" width="10.69921875" customWidth="1"/>
    <col min="6" max="6" width="3.69921875" customWidth="1"/>
    <col min="7" max="7" width="15.69921875" customWidth="1"/>
    <col min="8" max="8" width="3.69921875" customWidth="1"/>
    <col min="9" max="9" width="9.69921875" style="10" customWidth="1"/>
    <col min="10" max="10" width="3.69921875" customWidth="1"/>
    <col min="11" max="12" width="15.69921875" customWidth="1"/>
    <col min="13" max="13" width="9.69921875" style="10" customWidth="1"/>
    <col min="14" max="14" width="10.69921875" customWidth="1"/>
    <col min="15" max="15" width="3.69921875" style="10" customWidth="1"/>
    <col min="16" max="16" width="15.69921875" style="15" customWidth="1"/>
    <col min="17" max="17" width="15.69921875" customWidth="1"/>
    <col min="18" max="18" width="10.69921875" customWidth="1"/>
    <col min="19" max="19" width="9.69921875" style="10" customWidth="1"/>
    <col min="20" max="20" width="10.69921875" customWidth="1"/>
    <col min="21" max="23" width="9.69921875" style="10" customWidth="1"/>
    <col min="24" max="24" width="10.69921875" customWidth="1"/>
    <col min="25" max="25" width="8.69921875" bestFit="1" customWidth="1"/>
    <col min="26" max="26" width="7.3984375" bestFit="1" customWidth="1"/>
    <col min="27" max="27" width="10.3984375" bestFit="1" customWidth="1"/>
    <col min="28" max="28" width="13.59765625" bestFit="1" customWidth="1"/>
  </cols>
  <sheetData>
    <row r="1" spans="1:24" x14ac:dyDescent="0.3">
      <c r="A1" s="13" t="s">
        <v>28</v>
      </c>
      <c r="B1" s="13" t="s">
        <v>23</v>
      </c>
      <c r="C1" s="14" t="s">
        <v>5</v>
      </c>
      <c r="D1" s="13" t="s">
        <v>6</v>
      </c>
      <c r="E1" s="14" t="s">
        <v>7</v>
      </c>
      <c r="G1" t="s">
        <v>28</v>
      </c>
      <c r="I1" s="10" t="s">
        <v>27</v>
      </c>
      <c r="K1" s="13" t="s">
        <v>28</v>
      </c>
      <c r="L1" s="13" t="s">
        <v>23</v>
      </c>
      <c r="M1" s="13" t="s">
        <v>6</v>
      </c>
      <c r="N1" s="14" t="s">
        <v>5</v>
      </c>
      <c r="O1"/>
      <c r="P1" t="s">
        <v>28</v>
      </c>
      <c r="Q1" t="s">
        <v>23</v>
      </c>
      <c r="R1" t="s">
        <v>5</v>
      </c>
      <c r="S1" s="10" t="s">
        <v>6</v>
      </c>
      <c r="T1" t="s">
        <v>7</v>
      </c>
      <c r="U1" s="10" t="s">
        <v>29</v>
      </c>
      <c r="V1" s="10" t="s">
        <v>31</v>
      </c>
      <c r="W1" s="10" t="s">
        <v>30</v>
      </c>
      <c r="X1" t="s">
        <v>37</v>
      </c>
    </row>
    <row r="2" spans="1:24" x14ac:dyDescent="0.3">
      <c r="A2" s="9" t="s">
        <v>2</v>
      </c>
      <c r="B2" s="9" t="s">
        <v>9</v>
      </c>
      <c r="C2" s="11">
        <v>411.2</v>
      </c>
      <c r="D2" s="17">
        <v>3</v>
      </c>
      <c r="E2" s="11">
        <f>Achat[[#This Row],[Price ]]*Achat[[#This Row],[Shares]]</f>
        <v>1233.5999999999999</v>
      </c>
      <c r="G2" s="9" t="s">
        <v>4</v>
      </c>
      <c r="K2" t="s">
        <v>2</v>
      </c>
      <c r="L2" t="s">
        <v>10</v>
      </c>
      <c r="M2" s="10">
        <v>3</v>
      </c>
      <c r="N2" s="15">
        <v>430.2</v>
      </c>
      <c r="O2"/>
      <c r="P2" s="9" t="s">
        <v>2</v>
      </c>
      <c r="Q2" s="9" t="s">
        <v>9</v>
      </c>
      <c r="R2" s="12">
        <v>411.2</v>
      </c>
      <c r="S2" s="17">
        <v>3</v>
      </c>
      <c r="T2" s="12">
        <v>1233.5999999999999</v>
      </c>
      <c r="U2" s="16">
        <v>0</v>
      </c>
      <c r="V2" s="10">
        <v>3</v>
      </c>
      <c r="W2" s="16">
        <f>RIGHT(Portefeuille[[#This Row],[Stock]],LEN(Portefeuille[[#This Row],[Stock]])-6)*1</f>
        <v>1</v>
      </c>
      <c r="X2" s="12">
        <f>Portefeuille[[#This Row],[Price ]]*Portefeuille[[#This Row],[Inventaire]]</f>
        <v>1233.5999999999999</v>
      </c>
    </row>
    <row r="3" spans="1:24" x14ac:dyDescent="0.3">
      <c r="A3" s="9" t="s">
        <v>2</v>
      </c>
      <c r="B3" s="9" t="s">
        <v>10</v>
      </c>
      <c r="C3" s="11">
        <v>412.55</v>
      </c>
      <c r="D3" s="17">
        <v>4</v>
      </c>
      <c r="E3" s="11">
        <f>Achat[[#This Row],[Price ]]*Achat[[#This Row],[Shares]]</f>
        <v>1650.2</v>
      </c>
      <c r="G3" s="9" t="s">
        <v>32</v>
      </c>
      <c r="K3" t="s">
        <v>32</v>
      </c>
      <c r="L3" t="s">
        <v>9</v>
      </c>
      <c r="M3" s="10">
        <v>10</v>
      </c>
      <c r="N3" s="15">
        <v>290.60000000000002</v>
      </c>
      <c r="O3"/>
      <c r="P3" s="9" t="s">
        <v>2</v>
      </c>
      <c r="Q3" s="9" t="s">
        <v>10</v>
      </c>
      <c r="R3" s="12">
        <v>412.55</v>
      </c>
      <c r="S3" s="17">
        <v>4</v>
      </c>
      <c r="T3" s="12">
        <v>1650.2</v>
      </c>
      <c r="U3" s="16">
        <v>-3</v>
      </c>
      <c r="V3" s="10">
        <v>1</v>
      </c>
      <c r="W3" s="16">
        <f>RIGHT(Portefeuille[[#This Row],[Stock]],LEN(Portefeuille[[#This Row],[Stock]])-6)*1</f>
        <v>2</v>
      </c>
      <c r="X3" s="12">
        <f>Portefeuille[[#This Row],[Price ]]*Portefeuille[[#This Row],[Inventaire]]</f>
        <v>412.55</v>
      </c>
    </row>
    <row r="4" spans="1:24" x14ac:dyDescent="0.3">
      <c r="A4" s="9" t="s">
        <v>2</v>
      </c>
      <c r="B4" s="9" t="s">
        <v>11</v>
      </c>
      <c r="C4" s="11">
        <v>407.65</v>
      </c>
      <c r="D4" s="17">
        <v>2</v>
      </c>
      <c r="E4" s="11">
        <f>Achat[[#This Row],[Price ]]*Achat[[#This Row],[Shares]]</f>
        <v>815.3</v>
      </c>
      <c r="G4" s="9" t="s">
        <v>2</v>
      </c>
      <c r="N4" s="15"/>
      <c r="O4"/>
      <c r="P4" s="9" t="s">
        <v>2</v>
      </c>
      <c r="Q4" s="9" t="s">
        <v>11</v>
      </c>
      <c r="R4" s="12">
        <v>407.65</v>
      </c>
      <c r="S4" s="17">
        <v>2</v>
      </c>
      <c r="T4" s="12">
        <v>815.3</v>
      </c>
      <c r="U4" s="16">
        <v>0</v>
      </c>
      <c r="V4" s="10">
        <v>2</v>
      </c>
      <c r="W4" s="16">
        <f>RIGHT(Portefeuille[[#This Row],[Stock]],LEN(Portefeuille[[#This Row],[Stock]])-6)*1</f>
        <v>3</v>
      </c>
      <c r="X4" s="12">
        <f>Portefeuille[[#This Row],[Price ]]*Portefeuille[[#This Row],[Inventaire]]</f>
        <v>815.3</v>
      </c>
    </row>
    <row r="5" spans="1:24" x14ac:dyDescent="0.3">
      <c r="A5" s="9" t="s">
        <v>2</v>
      </c>
      <c r="B5" s="9" t="s">
        <v>14</v>
      </c>
      <c r="C5" s="11">
        <v>409.7</v>
      </c>
      <c r="D5" s="17">
        <v>3</v>
      </c>
      <c r="E5" s="11">
        <f>Achat[[#This Row],[Price ]]*Achat[[#This Row],[Shares]]</f>
        <v>1229.0999999999999</v>
      </c>
      <c r="G5" s="9" t="s">
        <v>33</v>
      </c>
      <c r="N5" s="15"/>
      <c r="O5"/>
      <c r="P5" s="9" t="s">
        <v>2</v>
      </c>
      <c r="Q5" s="9" t="s">
        <v>14</v>
      </c>
      <c r="R5" s="12">
        <v>409.7</v>
      </c>
      <c r="S5" s="17">
        <v>3</v>
      </c>
      <c r="T5" s="12">
        <v>1229.0999999999999</v>
      </c>
      <c r="U5" s="16">
        <v>0</v>
      </c>
      <c r="V5" s="10">
        <v>3</v>
      </c>
      <c r="W5" s="16">
        <f>RIGHT(Portefeuille[[#This Row],[Stock]],LEN(Portefeuille[[#This Row],[Stock]])-6)*1</f>
        <v>4</v>
      </c>
      <c r="X5" s="12">
        <f>Portefeuille[[#This Row],[Price ]]*Portefeuille[[#This Row],[Inventaire]]</f>
        <v>1229.0999999999999</v>
      </c>
    </row>
    <row r="6" spans="1:24" x14ac:dyDescent="0.3">
      <c r="A6" s="9" t="s">
        <v>2</v>
      </c>
      <c r="B6" s="9" t="s">
        <v>15</v>
      </c>
      <c r="C6" s="11">
        <v>435.35</v>
      </c>
      <c r="D6" s="17">
        <v>1</v>
      </c>
      <c r="E6" s="11">
        <f>Achat[[#This Row],[Price ]]*Achat[[#This Row],[Shares]]</f>
        <v>435.35</v>
      </c>
      <c r="N6" s="15"/>
      <c r="O6"/>
      <c r="P6" s="9" t="s">
        <v>2</v>
      </c>
      <c r="Q6" s="9" t="s">
        <v>15</v>
      </c>
      <c r="R6" s="12">
        <v>435.35</v>
      </c>
      <c r="S6" s="17">
        <v>1</v>
      </c>
      <c r="T6" s="12">
        <v>435.35</v>
      </c>
      <c r="U6" s="16">
        <v>0</v>
      </c>
      <c r="V6" s="10">
        <v>1</v>
      </c>
      <c r="W6" s="16">
        <f>RIGHT(Portefeuille[[#This Row],[Stock]],LEN(Portefeuille[[#This Row],[Stock]])-6)*1</f>
        <v>5</v>
      </c>
      <c r="X6" s="12">
        <f>Portefeuille[[#This Row],[Price ]]*Portefeuille[[#This Row],[Inventaire]]</f>
        <v>435.35</v>
      </c>
    </row>
    <row r="7" spans="1:24" x14ac:dyDescent="0.3">
      <c r="A7" s="9" t="s">
        <v>4</v>
      </c>
      <c r="B7" s="9" t="s">
        <v>9</v>
      </c>
      <c r="C7" s="11">
        <v>589.20000000000005</v>
      </c>
      <c r="D7" s="17">
        <v>12</v>
      </c>
      <c r="E7" s="11">
        <f>Achat[[#This Row],[Price ]]*Achat[[#This Row],[Shares]]</f>
        <v>7070.4000000000005</v>
      </c>
      <c r="N7" s="15"/>
      <c r="O7"/>
      <c r="P7" s="9" t="s">
        <v>4</v>
      </c>
      <c r="Q7" s="9" t="s">
        <v>9</v>
      </c>
      <c r="R7" s="12">
        <v>589.20000000000005</v>
      </c>
      <c r="S7" s="17">
        <v>12</v>
      </c>
      <c r="T7" s="12">
        <v>7070.4</v>
      </c>
      <c r="U7" s="16">
        <v>0</v>
      </c>
      <c r="V7" s="10">
        <v>12</v>
      </c>
      <c r="W7" s="16">
        <f>RIGHT(Portefeuille[[#This Row],[Stock]],LEN(Portefeuille[[#This Row],[Stock]])-6)*1</f>
        <v>1</v>
      </c>
      <c r="X7" s="12">
        <f>Portefeuille[[#This Row],[Price ]]*Portefeuille[[#This Row],[Inventaire]]</f>
        <v>7070.4000000000005</v>
      </c>
    </row>
    <row r="8" spans="1:24" x14ac:dyDescent="0.3">
      <c r="A8" s="9" t="s">
        <v>4</v>
      </c>
      <c r="B8" s="9" t="s">
        <v>10</v>
      </c>
      <c r="C8" s="11">
        <v>589.4</v>
      </c>
      <c r="D8" s="17">
        <v>14</v>
      </c>
      <c r="E8" s="11">
        <f>Achat[[#This Row],[Price ]]*Achat[[#This Row],[Shares]]</f>
        <v>8251.6</v>
      </c>
      <c r="N8" s="15"/>
      <c r="O8"/>
      <c r="P8" s="9" t="s">
        <v>4</v>
      </c>
      <c r="Q8" s="9" t="s">
        <v>10</v>
      </c>
      <c r="R8" s="12">
        <v>589.4</v>
      </c>
      <c r="S8" s="17">
        <v>14</v>
      </c>
      <c r="T8" s="12">
        <v>8251.6</v>
      </c>
      <c r="U8" s="16">
        <v>0</v>
      </c>
      <c r="V8" s="10">
        <v>14</v>
      </c>
      <c r="W8" s="16">
        <f>RIGHT(Portefeuille[[#This Row],[Stock]],LEN(Portefeuille[[#This Row],[Stock]])-6)*1</f>
        <v>2</v>
      </c>
      <c r="X8" s="12">
        <f>Portefeuille[[#This Row],[Price ]]*Portefeuille[[#This Row],[Inventaire]]</f>
        <v>8251.6</v>
      </c>
    </row>
    <row r="9" spans="1:24" x14ac:dyDescent="0.3">
      <c r="A9" s="9" t="s">
        <v>33</v>
      </c>
      <c r="B9" s="9" t="s">
        <v>9</v>
      </c>
      <c r="C9" s="11">
        <v>138.15</v>
      </c>
      <c r="D9" s="17">
        <v>45</v>
      </c>
      <c r="E9" s="11">
        <f>Achat[[#This Row],[Price ]]*Achat[[#This Row],[Shares]]</f>
        <v>6216.75</v>
      </c>
      <c r="N9" s="15"/>
      <c r="O9"/>
      <c r="P9" s="9" t="s">
        <v>33</v>
      </c>
      <c r="Q9" s="9" t="s">
        <v>9</v>
      </c>
      <c r="R9" s="12">
        <v>138.15</v>
      </c>
      <c r="S9" s="17">
        <v>45</v>
      </c>
      <c r="T9" s="12">
        <v>6216.75</v>
      </c>
      <c r="U9" s="16">
        <v>0</v>
      </c>
      <c r="V9" s="10">
        <v>45</v>
      </c>
      <c r="W9" s="16">
        <f>RIGHT(Portefeuille[[#This Row],[Stock]],LEN(Portefeuille[[#This Row],[Stock]])-6)*1</f>
        <v>1</v>
      </c>
      <c r="X9" s="12">
        <f>Portefeuille[[#This Row],[Price ]]*Portefeuille[[#This Row],[Inventaire]]</f>
        <v>6216.75</v>
      </c>
    </row>
    <row r="10" spans="1:24" x14ac:dyDescent="0.3">
      <c r="A10" s="9" t="s">
        <v>33</v>
      </c>
      <c r="B10" s="9" t="s">
        <v>10</v>
      </c>
      <c r="C10" s="11">
        <v>136.9</v>
      </c>
      <c r="D10" s="17">
        <v>2</v>
      </c>
      <c r="E10" s="11">
        <f>Achat[[#This Row],[Price ]]*Achat[[#This Row],[Shares]]</f>
        <v>273.8</v>
      </c>
      <c r="N10" s="15"/>
      <c r="O10"/>
      <c r="P10" s="9" t="s">
        <v>33</v>
      </c>
      <c r="Q10" s="9" t="s">
        <v>10</v>
      </c>
      <c r="R10" s="12">
        <v>136.9</v>
      </c>
      <c r="S10" s="17">
        <v>2</v>
      </c>
      <c r="T10" s="12">
        <v>273.8</v>
      </c>
      <c r="U10" s="16">
        <v>0</v>
      </c>
      <c r="V10" s="10">
        <v>2</v>
      </c>
      <c r="W10" s="16">
        <f>RIGHT(Portefeuille[[#This Row],[Stock]],LEN(Portefeuille[[#This Row],[Stock]])-6)*1</f>
        <v>2</v>
      </c>
      <c r="X10" s="12">
        <f>Portefeuille[[#This Row],[Price ]]*Portefeuille[[#This Row],[Inventaire]]</f>
        <v>273.8</v>
      </c>
    </row>
    <row r="11" spans="1:24" x14ac:dyDescent="0.3">
      <c r="A11" s="9" t="s">
        <v>33</v>
      </c>
      <c r="B11" s="9" t="s">
        <v>11</v>
      </c>
      <c r="C11" s="11">
        <v>143.1</v>
      </c>
      <c r="D11" s="17">
        <v>7</v>
      </c>
      <c r="E11" s="11">
        <f>Achat[[#This Row],[Price ]]*Achat[[#This Row],[Shares]]</f>
        <v>1001.6999999999999</v>
      </c>
      <c r="N11" s="15"/>
      <c r="O11"/>
      <c r="P11" s="9" t="s">
        <v>33</v>
      </c>
      <c r="Q11" s="9" t="s">
        <v>11</v>
      </c>
      <c r="R11" s="12">
        <v>143.1</v>
      </c>
      <c r="S11" s="17">
        <v>7</v>
      </c>
      <c r="T11" s="12">
        <v>1001.7</v>
      </c>
      <c r="U11" s="16">
        <v>0</v>
      </c>
      <c r="V11" s="10">
        <v>7</v>
      </c>
      <c r="W11" s="16">
        <f>RIGHT(Portefeuille[[#This Row],[Stock]],LEN(Portefeuille[[#This Row],[Stock]])-6)*1</f>
        <v>3</v>
      </c>
      <c r="X11" s="12">
        <f>Portefeuille[[#This Row],[Price ]]*Portefeuille[[#This Row],[Inventaire]]</f>
        <v>1001.6999999999999</v>
      </c>
    </row>
    <row r="12" spans="1:24" x14ac:dyDescent="0.3">
      <c r="A12" s="9" t="s">
        <v>32</v>
      </c>
      <c r="B12" s="9" t="s">
        <v>9</v>
      </c>
      <c r="C12" s="11">
        <v>287.10000000000002</v>
      </c>
      <c r="D12" s="17">
        <v>32</v>
      </c>
      <c r="E12" s="11">
        <f>Achat[[#This Row],[Price ]]*Achat[[#This Row],[Shares]]</f>
        <v>9187.2000000000007</v>
      </c>
      <c r="N12" s="15"/>
      <c r="O12"/>
      <c r="P12" s="9" t="s">
        <v>32</v>
      </c>
      <c r="Q12" s="9" t="s">
        <v>9</v>
      </c>
      <c r="R12" s="12">
        <v>287.10000000000002</v>
      </c>
      <c r="S12" s="17">
        <v>32</v>
      </c>
      <c r="T12" s="12">
        <v>9187.2000000000007</v>
      </c>
      <c r="U12" s="16">
        <v>-10</v>
      </c>
      <c r="V12" s="10">
        <v>22</v>
      </c>
      <c r="W12" s="16">
        <f>RIGHT(Portefeuille[[#This Row],[Stock]],LEN(Portefeuille[[#This Row],[Stock]])-6)*1</f>
        <v>1</v>
      </c>
      <c r="X12" s="12">
        <f>Portefeuille[[#This Row],[Price ]]*Portefeuille[[#This Row],[Inventaire]]</f>
        <v>6316.2000000000007</v>
      </c>
    </row>
    <row r="13" spans="1:24" x14ac:dyDescent="0.3">
      <c r="A13" s="9" t="s">
        <v>32</v>
      </c>
      <c r="B13" s="9" t="s">
        <v>10</v>
      </c>
      <c r="C13" s="11">
        <v>287.39999999999998</v>
      </c>
      <c r="D13" s="17">
        <v>4</v>
      </c>
      <c r="E13" s="11">
        <f>Achat[[#This Row],[Price ]]*Achat[[#This Row],[Shares]]</f>
        <v>1149.5999999999999</v>
      </c>
      <c r="N13" s="15"/>
      <c r="O13"/>
      <c r="P13" s="9" t="s">
        <v>32</v>
      </c>
      <c r="Q13" s="9" t="s">
        <v>10</v>
      </c>
      <c r="R13" s="12">
        <v>287.39999999999998</v>
      </c>
      <c r="S13" s="17">
        <v>4</v>
      </c>
      <c r="T13" s="12">
        <v>1149.5999999999999</v>
      </c>
      <c r="U13" s="16">
        <v>0</v>
      </c>
      <c r="V13" s="10">
        <v>4</v>
      </c>
      <c r="W13" s="16">
        <f>RIGHT(Portefeuille[[#This Row],[Stock]],LEN(Portefeuille[[#This Row],[Stock]])-6)*1</f>
        <v>2</v>
      </c>
      <c r="X13" s="12">
        <f>Portefeuille[[#This Row],[Price ]]*Portefeuille[[#This Row],[Inventaire]]</f>
        <v>1149.5999999999999</v>
      </c>
    </row>
    <row r="14" spans="1:24" x14ac:dyDescent="0.3">
      <c r="A14" s="9" t="s">
        <v>32</v>
      </c>
      <c r="B14" s="9" t="s">
        <v>11</v>
      </c>
      <c r="C14" s="11">
        <v>282.39999999999998</v>
      </c>
      <c r="D14" s="17">
        <v>8</v>
      </c>
      <c r="E14" s="11">
        <f>Achat[[#This Row],[Price ]]*Achat[[#This Row],[Shares]]</f>
        <v>2259.1999999999998</v>
      </c>
      <c r="N14" s="15"/>
      <c r="O14"/>
      <c r="P14" s="9" t="s">
        <v>32</v>
      </c>
      <c r="Q14" s="9" t="s">
        <v>11</v>
      </c>
      <c r="R14" s="12">
        <v>282.39999999999998</v>
      </c>
      <c r="S14" s="17">
        <v>8</v>
      </c>
      <c r="T14" s="12">
        <v>2259.1999999999998</v>
      </c>
      <c r="U14" s="16">
        <v>0</v>
      </c>
      <c r="V14" s="10">
        <v>8</v>
      </c>
      <c r="W14" s="16">
        <f>RIGHT(Portefeuille[[#This Row],[Stock]],LEN(Portefeuille[[#This Row],[Stock]])-6)*1</f>
        <v>3</v>
      </c>
      <c r="X14" s="12">
        <f>Portefeuille[[#This Row],[Price ]]*Portefeuille[[#This Row],[Inventaire]]</f>
        <v>2259.1999999999998</v>
      </c>
    </row>
    <row r="15" spans="1:24" x14ac:dyDescent="0.3">
      <c r="A15" s="9" t="s">
        <v>32</v>
      </c>
      <c r="B15" s="9" t="s">
        <v>14</v>
      </c>
      <c r="C15" s="11">
        <v>278.5</v>
      </c>
      <c r="D15" s="17">
        <v>5</v>
      </c>
      <c r="E15" s="11">
        <f>Achat[[#This Row],[Price ]]*Achat[[#This Row],[Shares]]</f>
        <v>1392.5</v>
      </c>
      <c r="N15" s="15"/>
      <c r="O15"/>
      <c r="P15" s="9" t="s">
        <v>32</v>
      </c>
      <c r="Q15" s="9" t="s">
        <v>14</v>
      </c>
      <c r="R15" s="12">
        <v>278.5</v>
      </c>
      <c r="S15" s="17">
        <v>5</v>
      </c>
      <c r="T15" s="12">
        <v>1392.5</v>
      </c>
      <c r="U15" s="16">
        <v>0</v>
      </c>
      <c r="V15" s="10">
        <v>5</v>
      </c>
      <c r="W15" s="16">
        <f>RIGHT(Portefeuille[[#This Row],[Stock]],LEN(Portefeuille[[#This Row],[Stock]])-6)*1</f>
        <v>4</v>
      </c>
      <c r="X15" s="12">
        <f>Portefeuille[[#This Row],[Price ]]*Portefeuille[[#This Row],[Inventaire]]</f>
        <v>1392.5</v>
      </c>
    </row>
    <row r="16" spans="1:24" x14ac:dyDescent="0.3">
      <c r="A16" s="9" t="s">
        <v>32</v>
      </c>
      <c r="B16" s="9" t="s">
        <v>15</v>
      </c>
      <c r="C16" s="11">
        <v>278.10000000000002</v>
      </c>
      <c r="D16" s="17">
        <v>6</v>
      </c>
      <c r="E16" s="11">
        <f>Achat[[#This Row],[Price ]]*Achat[[#This Row],[Shares]]</f>
        <v>1668.6000000000001</v>
      </c>
      <c r="N16" s="15"/>
      <c r="O16"/>
      <c r="P16" s="9" t="s">
        <v>32</v>
      </c>
      <c r="Q16" s="9" t="s">
        <v>15</v>
      </c>
      <c r="R16" s="12">
        <v>278.10000000000002</v>
      </c>
      <c r="S16" s="17">
        <v>6</v>
      </c>
      <c r="T16" s="12">
        <v>1668.6</v>
      </c>
      <c r="U16" s="16">
        <v>0</v>
      </c>
      <c r="V16" s="10">
        <v>6</v>
      </c>
      <c r="W16" s="16">
        <f>RIGHT(Portefeuille[[#This Row],[Stock]],LEN(Portefeuille[[#This Row],[Stock]])-6)*1</f>
        <v>5</v>
      </c>
      <c r="X16" s="12">
        <f>Portefeuille[[#This Row],[Price ]]*Portefeuille[[#This Row],[Inventaire]]</f>
        <v>1668.6000000000001</v>
      </c>
    </row>
    <row r="17" spans="1:24" x14ac:dyDescent="0.3">
      <c r="A17" s="9" t="s">
        <v>32</v>
      </c>
      <c r="B17" s="9" t="s">
        <v>20</v>
      </c>
      <c r="C17" s="11">
        <v>279.2</v>
      </c>
      <c r="D17" s="17">
        <v>3</v>
      </c>
      <c r="E17" s="11">
        <f>Achat[[#This Row],[Price ]]*Achat[[#This Row],[Shares]]</f>
        <v>837.59999999999991</v>
      </c>
      <c r="O17"/>
      <c r="P17" s="9" t="s">
        <v>32</v>
      </c>
      <c r="Q17" s="9" t="s">
        <v>20</v>
      </c>
      <c r="R17" s="12">
        <v>279.2</v>
      </c>
      <c r="S17" s="17">
        <v>3</v>
      </c>
      <c r="T17" s="12">
        <v>837.6</v>
      </c>
      <c r="U17" s="16">
        <v>0</v>
      </c>
      <c r="V17" s="10">
        <v>3</v>
      </c>
      <c r="W17" s="16">
        <f>RIGHT(Portefeuille[[#This Row],[Stock]],LEN(Portefeuille[[#This Row],[Stock]])-6)*1</f>
        <v>6</v>
      </c>
      <c r="X17" s="12">
        <f>Portefeuille[[#This Row],[Price ]]*Portefeuille[[#This Row],[Inventaire]]</f>
        <v>837.59999999999991</v>
      </c>
    </row>
    <row r="18" spans="1:24" x14ac:dyDescent="0.3">
      <c r="A18" s="9" t="s">
        <v>32</v>
      </c>
      <c r="B18" s="9" t="s">
        <v>21</v>
      </c>
      <c r="C18" s="11">
        <v>280</v>
      </c>
      <c r="D18" s="17">
        <v>5</v>
      </c>
      <c r="E18" s="11">
        <f>Achat[[#This Row],[Price ]]*Achat[[#This Row],[Shares]]</f>
        <v>1400</v>
      </c>
      <c r="O18"/>
      <c r="P18" s="9" t="s">
        <v>32</v>
      </c>
      <c r="Q18" s="9" t="s">
        <v>21</v>
      </c>
      <c r="R18" s="12">
        <v>280</v>
      </c>
      <c r="S18" s="17">
        <v>5</v>
      </c>
      <c r="T18" s="12">
        <v>1400</v>
      </c>
      <c r="U18" s="16">
        <v>0</v>
      </c>
      <c r="V18" s="10">
        <v>5</v>
      </c>
      <c r="W18" s="16">
        <f>RIGHT(Portefeuille[[#This Row],[Stock]],LEN(Portefeuille[[#This Row],[Stock]])-6)*1</f>
        <v>7</v>
      </c>
      <c r="X18" s="12">
        <f>Portefeuille[[#This Row],[Price ]]*Portefeuille[[#This Row],[Inventaire]]</f>
        <v>1400</v>
      </c>
    </row>
    <row r="19" spans="1:24" x14ac:dyDescent="0.3">
      <c r="A19" s="9" t="s">
        <v>32</v>
      </c>
      <c r="B19" s="9" t="s">
        <v>22</v>
      </c>
      <c r="C19" s="11">
        <v>292.7</v>
      </c>
      <c r="D19" s="17">
        <v>9</v>
      </c>
      <c r="E19" s="11">
        <f>Achat[[#This Row],[Price ]]*Achat[[#This Row],[Shares]]</f>
        <v>2634.2999999999997</v>
      </c>
      <c r="O19"/>
      <c r="P19" s="9" t="s">
        <v>32</v>
      </c>
      <c r="Q19" s="9" t="s">
        <v>22</v>
      </c>
      <c r="R19" s="12">
        <v>292.7</v>
      </c>
      <c r="S19" s="17">
        <v>9</v>
      </c>
      <c r="T19" s="12">
        <v>2634.3</v>
      </c>
      <c r="U19" s="16">
        <v>0</v>
      </c>
      <c r="V19" s="10">
        <v>9</v>
      </c>
      <c r="W19" s="16">
        <f>RIGHT(Portefeuille[[#This Row],[Stock]],LEN(Portefeuille[[#This Row],[Stock]])-6)*1</f>
        <v>8</v>
      </c>
      <c r="X19" s="12">
        <f>Portefeuille[[#This Row],[Price ]]*Portefeuille[[#This Row],[Inventaire]]</f>
        <v>2634.2999999999997</v>
      </c>
    </row>
    <row r="20" spans="1:24" x14ac:dyDescent="0.3">
      <c r="A20" s="9" t="s">
        <v>4</v>
      </c>
      <c r="B20" s="9" t="s">
        <v>11</v>
      </c>
      <c r="C20" s="11">
        <v>582.29999999999995</v>
      </c>
      <c r="D20" s="17">
        <v>10</v>
      </c>
      <c r="E20" s="11">
        <f>Achat[[#This Row],[Price ]]*Achat[[#This Row],[Shares]]</f>
        <v>5823</v>
      </c>
      <c r="P20" s="9" t="s">
        <v>4</v>
      </c>
      <c r="Q20" s="9" t="s">
        <v>11</v>
      </c>
      <c r="R20" s="12">
        <v>582.29999999999995</v>
      </c>
      <c r="S20" s="17">
        <v>10</v>
      </c>
      <c r="T20" s="12">
        <v>5823</v>
      </c>
      <c r="U20" s="16">
        <v>0</v>
      </c>
      <c r="V20" s="10">
        <v>10</v>
      </c>
      <c r="W20" s="16">
        <f>RIGHT(Portefeuille[[#This Row],[Stock]],LEN(Portefeuille[[#This Row],[Stock]])-6)*1</f>
        <v>3</v>
      </c>
      <c r="X20" s="12">
        <f>Portefeuille[[#This Row],[Price ]]*Portefeuille[[#This Row],[Inventaire]]</f>
        <v>5823</v>
      </c>
    </row>
    <row r="21" spans="1:24" x14ac:dyDescent="0.3">
      <c r="A21" s="9" t="s">
        <v>32</v>
      </c>
      <c r="B21" s="9" t="s">
        <v>42</v>
      </c>
      <c r="C21" s="11">
        <v>286.89999999999998</v>
      </c>
      <c r="D21" s="17">
        <v>5</v>
      </c>
      <c r="E21" s="11">
        <f>Achat[[#This Row],[Price ]]*Achat[[#This Row],[Shares]]</f>
        <v>1434.5</v>
      </c>
      <c r="P21" s="9" t="s">
        <v>32</v>
      </c>
      <c r="Q21" s="9" t="s">
        <v>42</v>
      </c>
      <c r="R21" s="12">
        <v>286.89999999999998</v>
      </c>
      <c r="S21" s="17">
        <v>5</v>
      </c>
      <c r="T21" s="12">
        <v>1434.5</v>
      </c>
      <c r="U21" s="16">
        <v>0</v>
      </c>
      <c r="V21" s="10">
        <v>5</v>
      </c>
      <c r="W21" s="16">
        <f>RIGHT(Portefeuille[[#This Row],[Stock]],LEN(Portefeuille[[#This Row],[Stock]])-6)*1</f>
        <v>9</v>
      </c>
      <c r="X21" s="12">
        <f>Portefeuille[[#This Row],[Price ]]*Portefeuille[[#This Row],[Inventaire]]</f>
        <v>1434.5</v>
      </c>
    </row>
  </sheetData>
  <phoneticPr fontId="4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6544-2F62-6248-A319-0B78D03F79E1}">
  <sheetPr codeName="Sheet1"/>
  <dimension ref="B2:R35"/>
  <sheetViews>
    <sheetView tabSelected="1" workbookViewId="0">
      <selection activeCell="H2" sqref="H2"/>
    </sheetView>
  </sheetViews>
  <sheetFormatPr baseColWidth="10" defaultColWidth="10.796875" defaultRowHeight="18" customHeight="1" x14ac:dyDescent="0.3"/>
  <cols>
    <col min="1" max="1" width="5.69921875" style="19" customWidth="1"/>
    <col min="2" max="2" width="20.69921875" style="19" customWidth="1"/>
    <col min="3" max="3" width="15.69921875" style="19" customWidth="1"/>
    <col min="4" max="4" width="12.69921875" style="20" customWidth="1"/>
    <col min="5" max="5" width="6.69921875" style="20" customWidth="1"/>
    <col min="6" max="6" width="12.69921875" style="20" customWidth="1"/>
    <col min="7" max="8" width="3.69921875" style="20" customWidth="1"/>
    <col min="9" max="10" width="3.69921875" style="19" customWidth="1"/>
    <col min="11" max="11" width="17.8984375" style="19" customWidth="1"/>
    <col min="12" max="12" width="10.796875" style="19"/>
    <col min="13" max="13" width="18.296875" style="19" bestFit="1" customWidth="1"/>
    <col min="14" max="14" width="10.796875" style="19"/>
    <col min="15" max="15" width="5.69921875" style="19" customWidth="1"/>
    <col min="16" max="16" width="15.69921875" style="19" customWidth="1"/>
    <col min="17" max="17" width="12.69921875" style="21" customWidth="1"/>
    <col min="18" max="18" width="9.69921875" style="19" customWidth="1"/>
    <col min="19" max="19" width="10.796875" style="19"/>
    <col min="20" max="20" width="14.5" style="19" bestFit="1" customWidth="1"/>
    <col min="21" max="21" width="10.5" style="19" bestFit="1" customWidth="1"/>
    <col min="22" max="22" width="8.3984375" style="19" bestFit="1" customWidth="1"/>
    <col min="23" max="16384" width="10.796875" style="19"/>
  </cols>
  <sheetData>
    <row r="2" spans="2:18" ht="18" customHeight="1" thickBot="1" x14ac:dyDescent="0.35">
      <c r="P2" s="22" t="s">
        <v>0</v>
      </c>
      <c r="Q2" s="22"/>
      <c r="R2" s="22"/>
    </row>
    <row r="3" spans="2:18" ht="18" customHeight="1" thickBot="1" x14ac:dyDescent="0.35">
      <c r="B3" s="23" t="s">
        <v>28</v>
      </c>
      <c r="C3" s="23" t="s">
        <v>23</v>
      </c>
      <c r="D3" s="24" t="s">
        <v>25</v>
      </c>
      <c r="E3" s="24" t="s">
        <v>27</v>
      </c>
      <c r="F3" s="24" t="s">
        <v>41</v>
      </c>
      <c r="G3" s="25"/>
      <c r="H3" s="25"/>
      <c r="K3" s="26" t="s">
        <v>1</v>
      </c>
      <c r="L3" s="27"/>
      <c r="M3" s="27"/>
      <c r="N3" s="28"/>
      <c r="P3" s="29" t="s">
        <v>28</v>
      </c>
      <c r="Q3" s="30" t="s">
        <v>35</v>
      </c>
      <c r="R3" s="31" t="s">
        <v>34</v>
      </c>
    </row>
    <row r="4" spans="2:18" ht="18" customHeight="1" x14ac:dyDescent="0.3">
      <c r="B4" s="32" t="s">
        <v>4</v>
      </c>
      <c r="C4" s="32" t="s">
        <v>9</v>
      </c>
      <c r="D4" s="33">
        <v>589.20000000000005</v>
      </c>
      <c r="E4" s="34">
        <v>12</v>
      </c>
      <c r="F4" s="33">
        <v>7070.4000000000005</v>
      </c>
      <c r="G4" s="35"/>
      <c r="H4" s="35"/>
      <c r="K4" s="36" t="s">
        <v>3</v>
      </c>
      <c r="L4" s="37"/>
      <c r="M4" s="37"/>
      <c r="N4" s="38"/>
      <c r="P4" s="39" t="s">
        <v>4</v>
      </c>
      <c r="Q4" s="40">
        <v>44125</v>
      </c>
      <c r="R4" s="41">
        <v>583.6</v>
      </c>
    </row>
    <row r="5" spans="2:18" ht="18" customHeight="1" x14ac:dyDescent="0.3">
      <c r="B5" s="32"/>
      <c r="C5" s="32" t="s">
        <v>10</v>
      </c>
      <c r="D5" s="33">
        <v>589.4</v>
      </c>
      <c r="E5" s="34">
        <v>14</v>
      </c>
      <c r="F5" s="33">
        <v>8251.6</v>
      </c>
      <c r="G5" s="42"/>
      <c r="H5" s="42"/>
      <c r="K5" s="43"/>
      <c r="L5" s="44"/>
      <c r="M5" s="44"/>
      <c r="N5" s="45"/>
      <c r="P5" s="39" t="s">
        <v>32</v>
      </c>
      <c r="Q5" s="40">
        <v>44125</v>
      </c>
      <c r="R5" s="41">
        <v>287</v>
      </c>
    </row>
    <row r="6" spans="2:18" ht="18" customHeight="1" x14ac:dyDescent="0.3">
      <c r="B6" s="32"/>
      <c r="C6" s="32" t="s">
        <v>11</v>
      </c>
      <c r="D6" s="33">
        <v>582.29999999999995</v>
      </c>
      <c r="E6" s="34">
        <v>10</v>
      </c>
      <c r="F6" s="33">
        <v>5823</v>
      </c>
      <c r="K6" s="36" t="s">
        <v>8</v>
      </c>
      <c r="L6" s="44"/>
      <c r="M6" s="44"/>
      <c r="N6" s="45"/>
      <c r="P6" s="39" t="s">
        <v>2</v>
      </c>
      <c r="Q6" s="40">
        <v>44125</v>
      </c>
      <c r="R6" s="41">
        <v>426.6</v>
      </c>
    </row>
    <row r="7" spans="2:18" ht="18" customHeight="1" x14ac:dyDescent="0.3">
      <c r="B7" s="32" t="s">
        <v>38</v>
      </c>
      <c r="C7" s="32"/>
      <c r="D7" s="33">
        <v>1760.8999999999999</v>
      </c>
      <c r="E7" s="34">
        <v>36</v>
      </c>
      <c r="F7" s="33">
        <v>21145</v>
      </c>
      <c r="G7" s="46"/>
      <c r="H7" s="46"/>
      <c r="K7" s="43"/>
      <c r="L7" s="44"/>
      <c r="M7" s="44"/>
      <c r="N7" s="45"/>
      <c r="P7" s="39" t="s">
        <v>33</v>
      </c>
      <c r="Q7" s="40">
        <v>44125</v>
      </c>
      <c r="R7" s="41">
        <v>141.35</v>
      </c>
    </row>
    <row r="8" spans="2:18" ht="18" customHeight="1" thickBot="1" x14ac:dyDescent="0.35">
      <c r="B8" s="32" t="s">
        <v>32</v>
      </c>
      <c r="C8" s="32" t="s">
        <v>9</v>
      </c>
      <c r="D8" s="33">
        <v>287.10000000000002</v>
      </c>
      <c r="E8" s="34">
        <v>22</v>
      </c>
      <c r="F8" s="33">
        <v>6316.2000000000007</v>
      </c>
      <c r="G8" s="46"/>
      <c r="H8" s="46"/>
      <c r="K8" s="1"/>
      <c r="L8" s="44"/>
      <c r="M8" s="44"/>
      <c r="N8" s="45"/>
    </row>
    <row r="9" spans="2:18" ht="18" customHeight="1" thickBot="1" x14ac:dyDescent="0.35">
      <c r="B9" s="32"/>
      <c r="C9" s="32" t="s">
        <v>10</v>
      </c>
      <c r="D9" s="33">
        <v>287.39999999999998</v>
      </c>
      <c r="E9" s="34">
        <v>4</v>
      </c>
      <c r="F9" s="33">
        <v>1149.5999999999999</v>
      </c>
      <c r="G9" s="46"/>
      <c r="H9" s="46"/>
      <c r="K9" s="1" t="s">
        <v>12</v>
      </c>
      <c r="L9" s="44"/>
      <c r="M9" s="47" t="s">
        <v>13</v>
      </c>
      <c r="N9" s="48"/>
    </row>
    <row r="10" spans="2:18" ht="18" customHeight="1" x14ac:dyDescent="0.3">
      <c r="B10" s="32"/>
      <c r="C10" s="32" t="s">
        <v>11</v>
      </c>
      <c r="D10" s="33">
        <v>282.39999999999998</v>
      </c>
      <c r="E10" s="34">
        <v>8</v>
      </c>
      <c r="F10" s="33">
        <v>2259.1999999999998</v>
      </c>
      <c r="G10" s="46"/>
      <c r="H10" s="46"/>
      <c r="K10" s="49"/>
      <c r="L10" s="44"/>
      <c r="M10" s="2" t="s">
        <v>0</v>
      </c>
      <c r="N10" s="3" t="str">
        <f>IFERROR(VLOOKUP(Compagny[Which company ? ],Valeur[],3,0),"")</f>
        <v/>
      </c>
    </row>
    <row r="11" spans="2:18" ht="18" customHeight="1" x14ac:dyDescent="0.3">
      <c r="B11" s="32"/>
      <c r="C11" s="32" t="s">
        <v>14</v>
      </c>
      <c r="D11" s="33">
        <v>278.5</v>
      </c>
      <c r="E11" s="34">
        <v>5</v>
      </c>
      <c r="F11" s="33">
        <v>1392.5</v>
      </c>
      <c r="G11" s="46"/>
      <c r="H11" s="46"/>
      <c r="K11" s="1"/>
      <c r="L11" s="44"/>
      <c r="M11" s="2" t="s">
        <v>16</v>
      </c>
      <c r="N11" s="4" t="str">
        <f>IFERROR(N10*K10,"")</f>
        <v/>
      </c>
    </row>
    <row r="12" spans="2:18" ht="18" customHeight="1" x14ac:dyDescent="0.3">
      <c r="B12" s="32"/>
      <c r="C12" s="32" t="s">
        <v>15</v>
      </c>
      <c r="D12" s="33">
        <v>278.10000000000002</v>
      </c>
      <c r="E12" s="34">
        <v>6</v>
      </c>
      <c r="F12" s="33">
        <v>1668.6000000000001</v>
      </c>
      <c r="G12" s="46"/>
      <c r="H12" s="46"/>
      <c r="K12" s="1"/>
      <c r="L12" s="44"/>
      <c r="M12" s="2" t="s">
        <v>17</v>
      </c>
      <c r="N12" s="4" t="str">
        <f>IFERROR(SUMIF(Portefeuille[Compagny],Compagny[Which company ? ],Portefeuille[Montant])-N11,"")</f>
        <v/>
      </c>
    </row>
    <row r="13" spans="2:18" ht="18" customHeight="1" thickBot="1" x14ac:dyDescent="0.35">
      <c r="B13" s="32"/>
      <c r="C13" s="32" t="s">
        <v>20</v>
      </c>
      <c r="D13" s="33">
        <v>279.2</v>
      </c>
      <c r="E13" s="34">
        <v>3</v>
      </c>
      <c r="F13" s="33">
        <v>837.59999999999991</v>
      </c>
      <c r="G13" s="46"/>
      <c r="H13" s="46"/>
      <c r="K13" s="50"/>
      <c r="L13" s="51"/>
      <c r="M13" s="5" t="s">
        <v>18</v>
      </c>
      <c r="N13" s="4" t="str">
        <f t="array" ref="N13">IFERROR(N11-INDEX(#REF!,MATCH(Compagny[Which company ? ]&amp;Stock[Stock ? ],#REF!&amp;#REF!,0))*K10,"")</f>
        <v/>
      </c>
      <c r="P13" s="52"/>
    </row>
    <row r="14" spans="2:18" ht="18" customHeight="1" thickBot="1" x14ac:dyDescent="0.35">
      <c r="B14" s="32"/>
      <c r="C14" s="32" t="s">
        <v>21</v>
      </c>
      <c r="D14" s="33">
        <v>280</v>
      </c>
      <c r="E14" s="34">
        <v>5</v>
      </c>
      <c r="F14" s="33">
        <v>1400</v>
      </c>
      <c r="G14" s="46"/>
      <c r="H14" s="46"/>
      <c r="P14" s="53"/>
    </row>
    <row r="15" spans="2:18" ht="18" customHeight="1" thickBot="1" x14ac:dyDescent="0.35">
      <c r="B15" s="32"/>
      <c r="C15" s="32" t="s">
        <v>22</v>
      </c>
      <c r="D15" s="33">
        <v>292.7</v>
      </c>
      <c r="E15" s="34">
        <v>9</v>
      </c>
      <c r="F15" s="33">
        <v>2634.2999999999997</v>
      </c>
      <c r="G15" s="46"/>
      <c r="H15" s="46"/>
      <c r="K15" s="26" t="s">
        <v>19</v>
      </c>
      <c r="L15" s="27"/>
      <c r="M15" s="27"/>
      <c r="N15" s="28"/>
    </row>
    <row r="16" spans="2:18" ht="18" customHeight="1" x14ac:dyDescent="0.3">
      <c r="B16" s="32"/>
      <c r="C16" s="32" t="s">
        <v>42</v>
      </c>
      <c r="D16" s="33">
        <v>286.89999999999998</v>
      </c>
      <c r="E16" s="34">
        <v>5</v>
      </c>
      <c r="F16" s="33">
        <v>1434.5</v>
      </c>
      <c r="G16" s="46"/>
      <c r="H16" s="46"/>
      <c r="K16" s="54" t="s">
        <v>3</v>
      </c>
      <c r="L16" s="55"/>
      <c r="M16" s="55"/>
      <c r="N16" s="56"/>
    </row>
    <row r="17" spans="2:14" ht="18" customHeight="1" x14ac:dyDescent="0.3">
      <c r="B17" s="32" t="s">
        <v>39</v>
      </c>
      <c r="C17" s="32"/>
      <c r="D17" s="33">
        <v>2552.3000000000002</v>
      </c>
      <c r="E17" s="34">
        <v>67</v>
      </c>
      <c r="F17" s="33">
        <v>19092.5</v>
      </c>
      <c r="G17" s="46"/>
      <c r="H17" s="46"/>
      <c r="K17" s="49"/>
      <c r="L17" s="57"/>
      <c r="M17" s="58"/>
      <c r="N17" s="59"/>
    </row>
    <row r="18" spans="2:14" ht="18" customHeight="1" x14ac:dyDescent="0.3">
      <c r="B18" s="32" t="s">
        <v>2</v>
      </c>
      <c r="C18" s="32" t="s">
        <v>9</v>
      </c>
      <c r="D18" s="33">
        <v>411.2</v>
      </c>
      <c r="E18" s="34">
        <v>3</v>
      </c>
      <c r="F18" s="33">
        <v>1233.5999999999999</v>
      </c>
      <c r="G18" s="46"/>
      <c r="H18" s="46"/>
      <c r="K18" s="60" t="s">
        <v>12</v>
      </c>
      <c r="L18" s="57"/>
      <c r="M18" s="57"/>
      <c r="N18" s="59"/>
    </row>
    <row r="19" spans="2:14" ht="18" customHeight="1" x14ac:dyDescent="0.3">
      <c r="B19" s="32"/>
      <c r="C19" s="32" t="s">
        <v>10</v>
      </c>
      <c r="D19" s="33">
        <v>412.55</v>
      </c>
      <c r="E19" s="34">
        <v>1</v>
      </c>
      <c r="F19" s="33">
        <v>412.55</v>
      </c>
      <c r="G19" s="46"/>
      <c r="H19" s="46"/>
      <c r="K19" s="61"/>
      <c r="L19" s="62" t="str">
        <f>"Stock "&amp;_xlfn.MAXIFS(Portefeuille[Index stock],Portefeuille[Compagny],K17)+1</f>
        <v>Stock 1</v>
      </c>
      <c r="M19" s="7" t="s">
        <v>0</v>
      </c>
      <c r="N19" s="3" t="str">
        <f>IFERROR(VLOOKUP(K17,Valeur[],3,0),"")</f>
        <v/>
      </c>
    </row>
    <row r="20" spans="2:14" ht="18" customHeight="1" x14ac:dyDescent="0.3">
      <c r="B20" s="32"/>
      <c r="C20" s="32" t="s">
        <v>11</v>
      </c>
      <c r="D20" s="33">
        <v>407.65</v>
      </c>
      <c r="E20" s="34">
        <v>2</v>
      </c>
      <c r="F20" s="33">
        <v>815.3</v>
      </c>
      <c r="G20" s="46"/>
      <c r="H20" s="46"/>
      <c r="K20" s="60"/>
      <c r="L20" s="57"/>
      <c r="M20" s="7" t="s">
        <v>16</v>
      </c>
      <c r="N20" s="4" t="str">
        <f>IFERROR(K19*N19,"")</f>
        <v/>
      </c>
    </row>
    <row r="21" spans="2:14" ht="18" customHeight="1" x14ac:dyDescent="0.3">
      <c r="B21" s="32"/>
      <c r="C21" s="32" t="s">
        <v>14</v>
      </c>
      <c r="D21" s="33">
        <v>409.7</v>
      </c>
      <c r="E21" s="34">
        <v>3</v>
      </c>
      <c r="F21" s="33">
        <v>1229.0999999999999</v>
      </c>
      <c r="G21" s="46"/>
      <c r="H21" s="46"/>
      <c r="K21" s="60"/>
      <c r="L21" s="57"/>
      <c r="M21" s="7" t="s">
        <v>17</v>
      </c>
      <c r="N21" s="4" t="str">
        <f>IFERROR(SUMIF(Portefeuille[Compagny],K17,Portefeuille[Montant])+N20,"")</f>
        <v/>
      </c>
    </row>
    <row r="22" spans="2:14" ht="18" customHeight="1" thickBot="1" x14ac:dyDescent="0.35">
      <c r="B22" s="32"/>
      <c r="C22" s="32" t="s">
        <v>15</v>
      </c>
      <c r="D22" s="33">
        <v>435.35</v>
      </c>
      <c r="E22" s="34">
        <v>1</v>
      </c>
      <c r="F22" s="33">
        <v>435.35</v>
      </c>
      <c r="G22" s="46"/>
      <c r="H22" s="46"/>
      <c r="K22" s="63"/>
      <c r="L22" s="64"/>
      <c r="M22" s="8" t="s">
        <v>18</v>
      </c>
      <c r="N22" s="6"/>
    </row>
    <row r="23" spans="2:14" ht="18" customHeight="1" x14ac:dyDescent="0.3">
      <c r="B23" s="32" t="s">
        <v>26</v>
      </c>
      <c r="C23" s="32"/>
      <c r="D23" s="33">
        <v>2076.4500000000003</v>
      </c>
      <c r="E23" s="34">
        <v>10</v>
      </c>
      <c r="F23" s="33">
        <v>4125.8999999999996</v>
      </c>
      <c r="G23" s="46"/>
      <c r="H23" s="46"/>
    </row>
    <row r="24" spans="2:14" ht="18" customHeight="1" x14ac:dyDescent="0.3">
      <c r="B24" s="32" t="s">
        <v>33</v>
      </c>
      <c r="C24" s="32" t="s">
        <v>9</v>
      </c>
      <c r="D24" s="33">
        <v>138.15</v>
      </c>
      <c r="E24" s="34">
        <v>45</v>
      </c>
      <c r="F24" s="33">
        <v>6216.75</v>
      </c>
      <c r="G24" s="46"/>
      <c r="H24" s="46"/>
    </row>
    <row r="25" spans="2:14" ht="18" customHeight="1" x14ac:dyDescent="0.3">
      <c r="B25" s="32"/>
      <c r="C25" s="32" t="s">
        <v>10</v>
      </c>
      <c r="D25" s="33">
        <v>136.9</v>
      </c>
      <c r="E25" s="34">
        <v>2</v>
      </c>
      <c r="F25" s="33">
        <v>273.8</v>
      </c>
      <c r="G25" s="46"/>
      <c r="H25" s="46"/>
    </row>
    <row r="26" spans="2:14" ht="18" customHeight="1" x14ac:dyDescent="0.3">
      <c r="B26" s="32"/>
      <c r="C26" s="32" t="s">
        <v>11</v>
      </c>
      <c r="D26" s="33">
        <v>143.1</v>
      </c>
      <c r="E26" s="34">
        <v>7</v>
      </c>
      <c r="F26" s="33">
        <v>1001.6999999999999</v>
      </c>
      <c r="G26" s="46"/>
      <c r="H26" s="46"/>
    </row>
    <row r="27" spans="2:14" ht="18" customHeight="1" x14ac:dyDescent="0.3">
      <c r="B27" s="32" t="s">
        <v>40</v>
      </c>
      <c r="C27" s="32"/>
      <c r="D27" s="33">
        <v>418.15</v>
      </c>
      <c r="E27" s="34">
        <v>54</v>
      </c>
      <c r="F27" s="33">
        <v>7492.25</v>
      </c>
      <c r="G27" s="46"/>
      <c r="H27" s="46"/>
    </row>
    <row r="28" spans="2:14" ht="18" customHeight="1" x14ac:dyDescent="0.3">
      <c r="B28" s="32" t="s">
        <v>24</v>
      </c>
      <c r="C28" s="32"/>
      <c r="D28" s="33">
        <v>6807.7999999999993</v>
      </c>
      <c r="E28" s="34">
        <v>167</v>
      </c>
      <c r="F28" s="33">
        <v>51855.65</v>
      </c>
      <c r="G28" s="46"/>
      <c r="H28" s="46"/>
    </row>
    <row r="29" spans="2:14" ht="18" customHeight="1" x14ac:dyDescent="0.3">
      <c r="F29" s="46"/>
      <c r="G29" s="46"/>
      <c r="H29" s="46"/>
    </row>
    <row r="30" spans="2:14" ht="18" customHeight="1" x14ac:dyDescent="0.3">
      <c r="F30" s="46"/>
      <c r="G30" s="46"/>
      <c r="H30" s="46"/>
    </row>
    <row r="31" spans="2:14" ht="18" customHeight="1" x14ac:dyDescent="0.3">
      <c r="F31" s="46"/>
      <c r="G31" s="46"/>
      <c r="H31" s="46"/>
    </row>
    <row r="32" spans="2:14" ht="18" customHeight="1" x14ac:dyDescent="0.3">
      <c r="D32" s="35"/>
      <c r="E32" s="35"/>
      <c r="F32" s="65"/>
      <c r="G32" s="65"/>
      <c r="H32" s="65"/>
    </row>
    <row r="33" spans="6:8" ht="18" customHeight="1" x14ac:dyDescent="0.3">
      <c r="F33" s="46"/>
      <c r="G33" s="46"/>
      <c r="H33" s="46"/>
    </row>
    <row r="34" spans="6:8" ht="18" customHeight="1" x14ac:dyDescent="0.3">
      <c r="F34" s="46"/>
      <c r="G34" s="46"/>
      <c r="H34" s="46"/>
    </row>
    <row r="35" spans="6:8" ht="18" customHeight="1" x14ac:dyDescent="0.3">
      <c r="F35" s="46"/>
      <c r="G35" s="46"/>
      <c r="H35" s="46"/>
    </row>
  </sheetData>
  <mergeCells count="3">
    <mergeCell ref="K15:N15"/>
    <mergeCell ref="K3:N3"/>
    <mergeCell ref="M9:N9"/>
  </mergeCells>
  <dataValidations count="3">
    <dataValidation type="list" allowBlank="1" showInputMessage="1" showErrorMessage="1" sqref="K5 K17" xr:uid="{EA605EC9-9D5E-4E99-87D5-67DC3F3D4732}">
      <formula1>LValeurs</formula1>
    </dataValidation>
    <dataValidation type="list" allowBlank="1" showInputMessage="1" showErrorMessage="1" sqref="K7" xr:uid="{221FAD9F-0B2C-4291-BFCB-9966B489AD2C}">
      <formula1>Share</formula1>
    </dataValidation>
    <dataValidation type="list" allowBlank="1" showInputMessage="1" showErrorMessage="1" sqref="K10" xr:uid="{7952FFD5-5124-4734-9B08-3A5C51641D1E}">
      <formula1>LChoix_Share</formula1>
    </dataValidation>
  </dataValidation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nregistrerVente">
                <anchor moveWithCells="1" sizeWithCells="1">
                  <from>
                    <xdr:col>10</xdr:col>
                    <xdr:colOff>38100</xdr:colOff>
                    <xdr:row>10</xdr:row>
                    <xdr:rowOff>99060</xdr:rowOff>
                  </from>
                  <to>
                    <xdr:col>11</xdr:col>
                    <xdr:colOff>571500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EnregistrerAchat">
                <anchor moveWithCells="1" sizeWithCells="1">
                  <from>
                    <xdr:col>10</xdr:col>
                    <xdr:colOff>38100</xdr:colOff>
                    <xdr:row>19</xdr:row>
                    <xdr:rowOff>152400</xdr:rowOff>
                  </from>
                  <to>
                    <xdr:col>11</xdr:col>
                    <xdr:colOff>762000</xdr:colOff>
                    <xdr:row>21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85AFF-93F5-4DD1-859A-7033D6998F48}">
  <sheetPr codeName="Feuil2"/>
  <dimension ref="C2:H2"/>
  <sheetViews>
    <sheetView workbookViewId="0">
      <selection activeCell="H5" sqref="H5"/>
    </sheetView>
  </sheetViews>
  <sheetFormatPr baseColWidth="10" defaultRowHeight="15.6" x14ac:dyDescent="0.3"/>
  <cols>
    <col min="1" max="1" width="12.59765625" bestFit="1" customWidth="1"/>
    <col min="3" max="3" width="11.19921875" style="15"/>
    <col min="5" max="5" width="11.19921875" style="15"/>
  </cols>
  <sheetData>
    <row r="2" spans="8:8" x14ac:dyDescent="0.3">
      <c r="H2" s="18" t="s">
        <v>36</v>
      </c>
    </row>
  </sheetData>
  <hyperlinks>
    <hyperlink ref="H2" r:id="rId1" xr:uid="{655B9C94-92A9-4D5E-B6DC-95CB5061884C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245F6-AB38-45B4-BAAB-AA5AE6165E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Portefeuille</vt:lpstr>
      <vt:lpstr>Sheet1</vt:lpstr>
      <vt:lpstr>Feuil2</vt:lpstr>
      <vt:lpstr>LChoix_Share</vt:lpstr>
      <vt:lpstr>LValeurs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JoDan</cp:lastModifiedBy>
  <dcterms:created xsi:type="dcterms:W3CDTF">2020-10-20T13:59:23Z</dcterms:created>
  <dcterms:modified xsi:type="dcterms:W3CDTF">2020-10-21T10:10:46Z</dcterms:modified>
</cp:coreProperties>
</file>