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JoDan\Downloads\"/>
    </mc:Choice>
  </mc:AlternateContent>
  <xr:revisionPtr revIDLastSave="0" documentId="13_ncr:1_{5D41EBC9-23CC-4467-8B3A-A876040EBE19}" xr6:coauthVersionLast="41" xr6:coauthVersionMax="41" xr10:uidLastSave="{00000000-0000-0000-0000-000000000000}"/>
  <bookViews>
    <workbookView xWindow="-120" yWindow="-120" windowWidth="29040" windowHeight="15840" activeTab="1" xr2:uid="{00000000-000D-0000-FFFF-FFFF00000000}"/>
  </bookViews>
  <sheets>
    <sheet name="Feuil1" sheetId="1" r:id="rId1"/>
    <sheet name="Feuil1 (2)" sheetId="2" r:id="rId2"/>
  </sheets>
  <definedNames>
    <definedName name="cout">'Feuil1 (2)'!$H$3</definedName>
    <definedName name="L_Site">Tableau3[Site]</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2" l="1"/>
  <c r="C7" i="2"/>
  <c r="E7" i="2" s="1"/>
  <c r="H6" i="2" s="1"/>
  <c r="C8" i="2"/>
  <c r="E8" i="2" s="1"/>
  <c r="C9" i="2"/>
  <c r="E9" i="2" s="1"/>
  <c r="C10" i="2"/>
  <c r="E10" i="2" s="1"/>
  <c r="C11" i="2"/>
  <c r="E11" i="2" s="1"/>
  <c r="C12" i="2"/>
  <c r="E12" i="2" s="1"/>
  <c r="C13" i="2"/>
  <c r="E13" i="2" s="1"/>
  <c r="C14" i="2"/>
  <c r="E14" i="2" s="1"/>
  <c r="C15" i="2"/>
  <c r="E15" i="2" s="1"/>
  <c r="C16" i="2"/>
  <c r="E16" i="2" s="1"/>
  <c r="C17" i="2"/>
  <c r="E17" i="2" s="1"/>
  <c r="C18" i="2"/>
  <c r="E18" i="2" s="1"/>
  <c r="C19" i="2"/>
  <c r="E19" i="2" s="1"/>
  <c r="C20" i="2"/>
  <c r="E20" i="2" s="1"/>
  <c r="C21" i="2"/>
  <c r="E21" i="2" s="1"/>
  <c r="C6" i="2"/>
  <c r="E6" i="2" s="1"/>
  <c r="H5" i="2"/>
  <c r="M7" i="2"/>
  <c r="N8" i="2"/>
  <c r="L6" i="2"/>
  <c r="L5" i="2"/>
  <c r="E25" i="2"/>
  <c r="C24" i="2"/>
  <c r="E22" i="2" l="1"/>
  <c r="H8" i="2"/>
  <c r="H7" i="2"/>
  <c r="H19" i="1"/>
  <c r="H20" i="1"/>
  <c r="H21" i="1"/>
  <c r="H18" i="1"/>
  <c r="H22" i="1" s="1"/>
  <c r="K14" i="1"/>
  <c r="E6" i="1"/>
  <c r="E7" i="1"/>
  <c r="E8" i="1"/>
  <c r="E9" i="1"/>
  <c r="E10" i="1"/>
  <c r="E11" i="1"/>
  <c r="E12" i="1"/>
  <c r="E13" i="1"/>
  <c r="E14" i="1"/>
  <c r="E15" i="1"/>
  <c r="E16" i="1"/>
  <c r="E17" i="1"/>
  <c r="E18" i="1"/>
  <c r="E19" i="1"/>
  <c r="E20" i="1"/>
  <c r="E21" i="1"/>
  <c r="E5" i="1"/>
  <c r="H9" i="2" l="1"/>
  <c r="I7" i="2" s="1"/>
  <c r="J7" i="2" s="1"/>
  <c r="H5" i="1"/>
  <c r="H12" i="1" s="1"/>
  <c r="H4" i="1"/>
  <c r="H11" i="1" s="1"/>
  <c r="H6" i="1"/>
  <c r="H13" i="1" s="1"/>
  <c r="I6" i="2" l="1"/>
  <c r="I5" i="2"/>
  <c r="J5" i="2" s="1"/>
  <c r="I8" i="2"/>
  <c r="J8" i="2" s="1"/>
  <c r="H7" i="1"/>
  <c r="I9" i="2" l="1"/>
  <c r="J6" i="2"/>
  <c r="J9" i="2" s="1"/>
  <c r="H8" i="1"/>
  <c r="H10" i="1" s="1"/>
  <c r="H14" i="1" l="1"/>
  <c r="J10" i="1"/>
  <c r="J13" i="1" l="1"/>
  <c r="J12" i="1"/>
  <c r="J14" i="1"/>
  <c r="J11" i="1"/>
</calcChain>
</file>

<file path=xl/sharedStrings.xml><?xml version="1.0" encoding="utf-8"?>
<sst xmlns="http://schemas.openxmlformats.org/spreadsheetml/2006/main" count="91" uniqueCount="31">
  <si>
    <t>Dates</t>
  </si>
  <si>
    <t>Kms départ</t>
  </si>
  <si>
    <t>Kms arrivée</t>
  </si>
  <si>
    <t>Nom</t>
  </si>
  <si>
    <t>Total</t>
  </si>
  <si>
    <t>S1</t>
  </si>
  <si>
    <t>Année</t>
  </si>
  <si>
    <t>S2</t>
  </si>
  <si>
    <t>S3</t>
  </si>
  <si>
    <t>Kms</t>
  </si>
  <si>
    <t>S0</t>
  </si>
  <si>
    <t>A chaque fois qu'un nouveau site nous demande notre</t>
  </si>
  <si>
    <t>véhicule il sera créé et reconnu pour le calcul</t>
  </si>
  <si>
    <t>Je devrai avoir 100%</t>
  </si>
  <si>
    <t xml:space="preserve">Coûts entretien 2019 </t>
  </si>
  <si>
    <t>789€00</t>
  </si>
  <si>
    <t>Répartition coûts entretiens (freinage, vidange, CT, pneus…)</t>
  </si>
  <si>
    <t>Je devrai avoir 789€00</t>
  </si>
  <si>
    <t>A chaque fin d'année avec ce tableau je pourrai faire la répartition des coûts d'entretien pour 
chacun des sites</t>
  </si>
  <si>
    <t>2019</t>
  </si>
  <si>
    <t>50000</t>
  </si>
  <si>
    <t>Kilométrage</t>
  </si>
  <si>
    <t>% km</t>
  </si>
  <si>
    <t>Coût</t>
  </si>
  <si>
    <t>Site</t>
  </si>
  <si>
    <t>Cellule H3 nommé cout</t>
  </si>
  <si>
    <t>Mettre sous forme de tableau</t>
  </si>
  <si>
    <t>plage G5:G8 nommée L_Site</t>
  </si>
  <si>
    <t>Validation des données = L_Site</t>
  </si>
  <si>
    <t>La mise sous forme de tableau va permettre de pouvoir rajouter des sites si besoin. Ceux ci seront automatiquement rajoutés à la validation des données.</t>
  </si>
  <si>
    <t>Pour rajouter un site se placer sur la dernière cellule de la ligne avant la ligne total (J8) et tabuler vers la droite (touche Tab). Cela génère une nouvelle ligne qui récupère toute les formules de calcul.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</si>
</sst>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3" x14ac:knownFonts="1">
    <font>
      <sz val="11"/>
      <color theme="1"/>
      <name val="Calibri"/>
      <family val="2"/>
      <scheme val="minor"/>
    </font>
    <font>
      <sz val="11"/>
      <color rgb="FFFF0000"/>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39">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14" fontId="0" fillId="0" borderId="0" xfId="0" applyNumberFormat="1" applyAlignment="1">
      <alignment horizontal="center" vertical="center"/>
    </xf>
    <xf numFmtId="14" fontId="0" fillId="0" borderId="1" xfId="0" applyNumberFormat="1" applyBorder="1" applyAlignment="1">
      <alignment horizontal="center" vertical="center"/>
    </xf>
    <xf numFmtId="0" fontId="2" fillId="0" borderId="0" xfId="0" applyFont="1" applyAlignment="1">
      <alignment horizontal="center" vertical="center"/>
    </xf>
    <xf numFmtId="0" fontId="0" fillId="0" borderId="0" xfId="0" applyAlignment="1">
      <alignment horizontal="left" vertical="center"/>
    </xf>
    <xf numFmtId="14" fontId="2" fillId="0" borderId="1" xfId="0" applyNumberFormat="1" applyFont="1" applyBorder="1" applyAlignment="1">
      <alignment horizontal="center" vertical="center"/>
    </xf>
    <xf numFmtId="0" fontId="2" fillId="0" borderId="1" xfId="0" applyFont="1" applyBorder="1" applyAlignment="1">
      <alignment horizontal="center" vertical="center"/>
    </xf>
    <xf numFmtId="0" fontId="0" fillId="0" borderId="0" xfId="0" applyBorder="1" applyAlignment="1">
      <alignment horizontal="center" vertical="center"/>
    </xf>
    <xf numFmtId="0" fontId="2" fillId="0" borderId="0" xfId="0" applyFont="1" applyBorder="1" applyAlignment="1">
      <alignment horizontal="center" vertical="center"/>
    </xf>
    <xf numFmtId="0" fontId="0" fillId="0" borderId="0" xfId="0" applyFont="1" applyAlignment="1">
      <alignment horizontal="center" vertical="center"/>
    </xf>
    <xf numFmtId="14" fontId="0" fillId="0" borderId="0" xfId="0" applyNumberFormat="1" applyBorder="1" applyAlignment="1">
      <alignment horizontal="center" vertical="center"/>
    </xf>
    <xf numFmtId="0" fontId="1" fillId="0" borderId="0" xfId="0" applyFont="1" applyAlignment="1">
      <alignment horizontal="left" vertical="center"/>
    </xf>
    <xf numFmtId="0" fontId="2" fillId="0" borderId="0" xfId="0" applyFont="1" applyAlignment="1">
      <alignment horizontal="center" vertical="center"/>
    </xf>
    <xf numFmtId="0" fontId="1" fillId="0" borderId="0" xfId="0" applyFont="1" applyAlignment="1">
      <alignment horizontal="left" vertical="top" wrapText="1"/>
    </xf>
    <xf numFmtId="0" fontId="2" fillId="0" borderId="0" xfId="0" applyFont="1" applyAlignment="1">
      <alignment horizontal="center" vertical="center"/>
    </xf>
    <xf numFmtId="0" fontId="0" fillId="0" borderId="2" xfId="0" applyBorder="1" applyAlignment="1">
      <alignment horizontal="center" vertical="center"/>
    </xf>
    <xf numFmtId="14" fontId="0" fillId="0" borderId="3" xfId="0" applyNumberFormat="1" applyBorder="1" applyAlignment="1">
      <alignment horizontal="center" vertical="center"/>
    </xf>
    <xf numFmtId="14" fontId="2" fillId="0" borderId="5" xfId="0" applyNumberFormat="1"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14" fontId="0" fillId="0" borderId="8" xfId="0" applyNumberFormat="1" applyBorder="1" applyAlignment="1">
      <alignment horizontal="center" vertical="center"/>
    </xf>
    <xf numFmtId="10" fontId="0" fillId="0" borderId="0" xfId="0" applyNumberFormat="1" applyAlignment="1">
      <alignment horizontal="center" vertical="center"/>
    </xf>
    <xf numFmtId="164" fontId="0" fillId="0" borderId="0" xfId="0" applyNumberFormat="1" applyAlignment="1">
      <alignment horizontal="center" vertical="center"/>
    </xf>
    <xf numFmtId="4" fontId="0" fillId="0" borderId="0" xfId="0" applyNumberFormat="1" applyAlignment="1">
      <alignment horizontal="center" vertical="center"/>
    </xf>
    <xf numFmtId="0" fontId="2" fillId="0" borderId="0" xfId="0" applyFont="1" applyAlignment="1">
      <alignment vertical="center"/>
    </xf>
    <xf numFmtId="3" fontId="0" fillId="0" borderId="1" xfId="0" applyNumberFormat="1" applyBorder="1" applyAlignment="1">
      <alignment horizontal="center" vertical="center"/>
    </xf>
    <xf numFmtId="3" fontId="0" fillId="0" borderId="4" xfId="0" applyNumberFormat="1" applyBorder="1" applyAlignment="1">
      <alignment horizontal="center" vertical="center"/>
    </xf>
    <xf numFmtId="3" fontId="0" fillId="0" borderId="2" xfId="0" applyNumberFormat="1" applyBorder="1" applyAlignment="1">
      <alignment horizontal="center" vertical="center"/>
    </xf>
    <xf numFmtId="0" fontId="0" fillId="0" borderId="8" xfId="0" applyBorder="1" applyAlignment="1">
      <alignment horizontal="center" vertical="center"/>
    </xf>
    <xf numFmtId="3" fontId="0" fillId="0" borderId="9" xfId="0" applyNumberFormat="1" applyBorder="1" applyAlignment="1">
      <alignment horizontal="center" vertical="center"/>
    </xf>
    <xf numFmtId="0" fontId="0" fillId="2" borderId="0" xfId="0" applyFont="1" applyFill="1" applyAlignment="1">
      <alignment horizontal="left" vertical="center"/>
    </xf>
    <xf numFmtId="0" fontId="0" fillId="2" borderId="0" xfId="0" applyFill="1" applyAlignment="1">
      <alignment horizontal="center" vertical="center"/>
    </xf>
    <xf numFmtId="0" fontId="0" fillId="2" borderId="0" xfId="0" applyFill="1" applyAlignment="1">
      <alignment horizontal="left" vertical="center"/>
    </xf>
    <xf numFmtId="0" fontId="0" fillId="2" borderId="0" xfId="0" applyFill="1" applyBorder="1" applyAlignment="1">
      <alignment horizontal="left" vertical="center"/>
    </xf>
    <xf numFmtId="0" fontId="0" fillId="2" borderId="0" xfId="0" applyFill="1" applyBorder="1" applyAlignment="1">
      <alignment horizontal="center" vertical="center"/>
    </xf>
    <xf numFmtId="14" fontId="0" fillId="2" borderId="0" xfId="0" applyNumberFormat="1" applyFill="1" applyAlignment="1">
      <alignment horizontal="center" vertical="center"/>
    </xf>
    <xf numFmtId="0" fontId="0" fillId="2" borderId="0" xfId="0" applyFont="1" applyFill="1" applyAlignment="1">
      <alignment horizontal="center" vertical="center"/>
    </xf>
  </cellXfs>
  <cellStyles count="1">
    <cellStyle name="Normal" xfId="0" builtinId="0"/>
  </cellStyles>
  <dxfs count="25">
    <dxf>
      <numFmt numFmtId="4" formatCode="#,##0.00"/>
      <alignment horizontal="center" vertical="center" textRotation="0" wrapText="0" indent="0" justifyLastLine="0" shrinkToFit="0" readingOrder="0"/>
    </dxf>
    <dxf>
      <numFmt numFmtId="4" formatCode="#,##0.00"/>
      <alignment horizontal="center" vertical="center" textRotation="0" wrapText="0" indent="0" justifyLastLine="0" shrinkToFit="0" readingOrder="0"/>
    </dxf>
    <dxf>
      <numFmt numFmtId="14" formatCode="0.00%"/>
      <alignment horizontal="center" vertical="center" textRotation="0" wrapText="0" indent="0" justifyLastLine="0" shrinkToFit="0" readingOrder="0"/>
    </dxf>
    <dxf>
      <numFmt numFmtId="14" formatCode="0.00%"/>
      <alignment horizontal="center" vertical="center" textRotation="0" wrapText="0" indent="0" justifyLastLine="0" shrinkToFit="0" readingOrder="0"/>
    </dxf>
    <dxf>
      <numFmt numFmtId="4" formatCode="#,##0.00"/>
      <alignment horizontal="center" vertical="center" textRotation="0" wrapText="0" indent="0" justifyLastLine="0" shrinkToFit="0" readingOrder="0"/>
    </dxf>
    <dxf>
      <numFmt numFmtId="4"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outline="0">
        <left style="thin">
          <color indexed="64"/>
        </left>
        <right/>
        <top style="thin">
          <color indexed="64"/>
        </top>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right style="thin">
          <color indexed="64"/>
        </right>
        <top/>
        <bottom/>
      </border>
    </dxf>
    <dxf>
      <numFmt numFmtId="19" formatCode="dd/mm/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 formatCode="#,##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numFmt numFmtId="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indexed="64"/>
        </left>
        <right style="thin">
          <color indexed="64"/>
        </right>
        <top/>
        <bottom/>
      </border>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85725</xdr:colOff>
      <xdr:row>5</xdr:row>
      <xdr:rowOff>85725</xdr:rowOff>
    </xdr:from>
    <xdr:to>
      <xdr:col>2</xdr:col>
      <xdr:colOff>371475</xdr:colOff>
      <xdr:row>23</xdr:row>
      <xdr:rowOff>95250</xdr:rowOff>
    </xdr:to>
    <xdr:cxnSp macro="">
      <xdr:nvCxnSpPr>
        <xdr:cNvPr id="3" name="Connecteur droit avec flèche 2">
          <a:extLst>
            <a:ext uri="{FF2B5EF4-FFF2-40B4-BE49-F238E27FC236}">
              <a16:creationId xmlns:a16="http://schemas.microsoft.com/office/drawing/2014/main" id="{647D18A3-B72F-41A3-BE9C-47116B391B45}"/>
            </a:ext>
          </a:extLst>
        </xdr:cNvPr>
        <xdr:cNvCxnSpPr/>
      </xdr:nvCxnSpPr>
      <xdr:spPr>
        <a:xfrm flipV="1">
          <a:off x="1371600" y="1038225"/>
          <a:ext cx="285750" cy="34385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66675</xdr:colOff>
      <xdr:row>5</xdr:row>
      <xdr:rowOff>114300</xdr:rowOff>
    </xdr:from>
    <xdr:to>
      <xdr:col>4</xdr:col>
      <xdr:colOff>257175</xdr:colOff>
      <xdr:row>24</xdr:row>
      <xdr:rowOff>76200</xdr:rowOff>
    </xdr:to>
    <xdr:cxnSp macro="">
      <xdr:nvCxnSpPr>
        <xdr:cNvPr id="6" name="Connecteur droit avec flèche 5">
          <a:extLst>
            <a:ext uri="{FF2B5EF4-FFF2-40B4-BE49-F238E27FC236}">
              <a16:creationId xmlns:a16="http://schemas.microsoft.com/office/drawing/2014/main" id="{93B92ED2-B470-471A-896C-CCB9CE5A3514}"/>
            </a:ext>
          </a:extLst>
        </xdr:cNvPr>
        <xdr:cNvCxnSpPr/>
      </xdr:nvCxnSpPr>
      <xdr:spPr>
        <a:xfrm flipV="1">
          <a:off x="3133725" y="1066800"/>
          <a:ext cx="190500" cy="35814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819150</xdr:colOff>
      <xdr:row>4</xdr:row>
      <xdr:rowOff>114300</xdr:rowOff>
    </xdr:from>
    <xdr:to>
      <xdr:col>11</xdr:col>
      <xdr:colOff>76200</xdr:colOff>
      <xdr:row>4</xdr:row>
      <xdr:rowOff>133350</xdr:rowOff>
    </xdr:to>
    <xdr:cxnSp macro="">
      <xdr:nvCxnSpPr>
        <xdr:cNvPr id="10" name="Connecteur droit avec flèche 9">
          <a:extLst>
            <a:ext uri="{FF2B5EF4-FFF2-40B4-BE49-F238E27FC236}">
              <a16:creationId xmlns:a16="http://schemas.microsoft.com/office/drawing/2014/main" id="{C799EC18-84E0-4071-AD68-F308B7C762B9}"/>
            </a:ext>
          </a:extLst>
        </xdr:cNvPr>
        <xdr:cNvCxnSpPr/>
      </xdr:nvCxnSpPr>
      <xdr:spPr>
        <a:xfrm flipH="1" flipV="1">
          <a:off x="6096000" y="876300"/>
          <a:ext cx="2066925" cy="190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809625</xdr:colOff>
      <xdr:row>5</xdr:row>
      <xdr:rowOff>123825</xdr:rowOff>
    </xdr:from>
    <xdr:to>
      <xdr:col>11</xdr:col>
      <xdr:colOff>66675</xdr:colOff>
      <xdr:row>5</xdr:row>
      <xdr:rowOff>142875</xdr:rowOff>
    </xdr:to>
    <xdr:cxnSp macro="">
      <xdr:nvCxnSpPr>
        <xdr:cNvPr id="11" name="Connecteur droit avec flèche 10">
          <a:extLst>
            <a:ext uri="{FF2B5EF4-FFF2-40B4-BE49-F238E27FC236}">
              <a16:creationId xmlns:a16="http://schemas.microsoft.com/office/drawing/2014/main" id="{E1C3D9C4-82F5-4F3F-9563-C87D7C66736F}"/>
            </a:ext>
          </a:extLst>
        </xdr:cNvPr>
        <xdr:cNvCxnSpPr/>
      </xdr:nvCxnSpPr>
      <xdr:spPr>
        <a:xfrm flipH="1" flipV="1">
          <a:off x="6086475" y="1076325"/>
          <a:ext cx="2066925" cy="190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428625</xdr:colOff>
      <xdr:row>6</xdr:row>
      <xdr:rowOff>95250</xdr:rowOff>
    </xdr:from>
    <xdr:to>
      <xdr:col>12</xdr:col>
      <xdr:colOff>9525</xdr:colOff>
      <xdr:row>6</xdr:row>
      <xdr:rowOff>95250</xdr:rowOff>
    </xdr:to>
    <xdr:cxnSp macro="">
      <xdr:nvCxnSpPr>
        <xdr:cNvPr id="13" name="Connecteur droit avec flèche 12">
          <a:extLst>
            <a:ext uri="{FF2B5EF4-FFF2-40B4-BE49-F238E27FC236}">
              <a16:creationId xmlns:a16="http://schemas.microsoft.com/office/drawing/2014/main" id="{14E89048-9BDE-41A0-8705-46205BD64439}"/>
            </a:ext>
          </a:extLst>
        </xdr:cNvPr>
        <xdr:cNvCxnSpPr/>
      </xdr:nvCxnSpPr>
      <xdr:spPr>
        <a:xfrm flipH="1">
          <a:off x="6638925" y="1238250"/>
          <a:ext cx="471487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790575</xdr:colOff>
      <xdr:row>7</xdr:row>
      <xdr:rowOff>95250</xdr:rowOff>
    </xdr:from>
    <xdr:to>
      <xdr:col>13</xdr:col>
      <xdr:colOff>9525</xdr:colOff>
      <xdr:row>7</xdr:row>
      <xdr:rowOff>95250</xdr:rowOff>
    </xdr:to>
    <xdr:cxnSp macro="">
      <xdr:nvCxnSpPr>
        <xdr:cNvPr id="15" name="Connecteur droit avec flèche 14">
          <a:extLst>
            <a:ext uri="{FF2B5EF4-FFF2-40B4-BE49-F238E27FC236}">
              <a16:creationId xmlns:a16="http://schemas.microsoft.com/office/drawing/2014/main" id="{805F0955-6233-44C9-A827-49D18829346D}"/>
            </a:ext>
          </a:extLst>
        </xdr:cNvPr>
        <xdr:cNvCxnSpPr/>
      </xdr:nvCxnSpPr>
      <xdr:spPr>
        <a:xfrm flipH="1">
          <a:off x="7524750" y="1428750"/>
          <a:ext cx="7077075" cy="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76200</xdr:colOff>
      <xdr:row>2</xdr:row>
      <xdr:rowOff>85725</xdr:rowOff>
    </xdr:from>
    <xdr:to>
      <xdr:col>7</xdr:col>
      <xdr:colOff>171450</xdr:colOff>
      <xdr:row>11</xdr:row>
      <xdr:rowOff>0</xdr:rowOff>
    </xdr:to>
    <xdr:cxnSp macro="">
      <xdr:nvCxnSpPr>
        <xdr:cNvPr id="17" name="Connecteur droit avec flèche 16">
          <a:extLst>
            <a:ext uri="{FF2B5EF4-FFF2-40B4-BE49-F238E27FC236}">
              <a16:creationId xmlns:a16="http://schemas.microsoft.com/office/drawing/2014/main" id="{7471831A-A350-4E90-8122-0F24A67FE958}"/>
            </a:ext>
          </a:extLst>
        </xdr:cNvPr>
        <xdr:cNvCxnSpPr/>
      </xdr:nvCxnSpPr>
      <xdr:spPr>
        <a:xfrm flipV="1">
          <a:off x="5353050" y="466725"/>
          <a:ext cx="95250" cy="1628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285750</xdr:colOff>
      <xdr:row>6</xdr:row>
      <xdr:rowOff>114300</xdr:rowOff>
    </xdr:from>
    <xdr:to>
      <xdr:col>6</xdr:col>
      <xdr:colOff>504825</xdr:colOff>
      <xdr:row>14</xdr:row>
      <xdr:rowOff>57150</xdr:rowOff>
    </xdr:to>
    <xdr:cxnSp macro="">
      <xdr:nvCxnSpPr>
        <xdr:cNvPr id="19" name="Connecteur droit avec flèche 18">
          <a:extLst>
            <a:ext uri="{FF2B5EF4-FFF2-40B4-BE49-F238E27FC236}">
              <a16:creationId xmlns:a16="http://schemas.microsoft.com/office/drawing/2014/main" id="{BE8EBC3A-727E-4175-84FB-E6A3791B8CF6}"/>
            </a:ext>
          </a:extLst>
        </xdr:cNvPr>
        <xdr:cNvCxnSpPr/>
      </xdr:nvCxnSpPr>
      <xdr:spPr>
        <a:xfrm flipV="1">
          <a:off x="4238625" y="1257300"/>
          <a:ext cx="219075" cy="14668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15</xdr:row>
      <xdr:rowOff>142875</xdr:rowOff>
    </xdr:from>
    <xdr:to>
      <xdr:col>1</xdr:col>
      <xdr:colOff>209550</xdr:colOff>
      <xdr:row>26</xdr:row>
      <xdr:rowOff>28575</xdr:rowOff>
    </xdr:to>
    <xdr:cxnSp macro="">
      <xdr:nvCxnSpPr>
        <xdr:cNvPr id="21" name="Connecteur droit avec flèche 20">
          <a:extLst>
            <a:ext uri="{FF2B5EF4-FFF2-40B4-BE49-F238E27FC236}">
              <a16:creationId xmlns:a16="http://schemas.microsoft.com/office/drawing/2014/main" id="{8B32F207-0D8B-4F43-BBF7-6967C3D15D14}"/>
            </a:ext>
          </a:extLst>
        </xdr:cNvPr>
        <xdr:cNvCxnSpPr/>
      </xdr:nvCxnSpPr>
      <xdr:spPr>
        <a:xfrm flipV="1">
          <a:off x="866775" y="3000375"/>
          <a:ext cx="133350" cy="19812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73EB01B-6AB5-4CFF-B305-F3BAD9502712}" name="Tableau2" displayName="Tableau2" ref="A4:E22" totalsRowCount="1" headerRowDxfId="19" dataDxfId="20" headerRowBorderDxfId="23" tableBorderDxfId="24" totalsRowBorderDxfId="22">
  <autoFilter ref="A4:E21" xr:uid="{6BDB0AD3-61B2-4099-A135-F15832636F27}">
    <filterColumn colId="0" hiddenButton="1"/>
    <filterColumn colId="1" hiddenButton="1"/>
    <filterColumn colId="2" hiddenButton="1"/>
    <filterColumn colId="3" hiddenButton="1"/>
    <filterColumn colId="4" hiddenButton="1"/>
  </autoFilter>
  <tableColumns count="5">
    <tableColumn id="1" xr3:uid="{A55293D2-9FE2-49B8-946D-BDB5E988B412}" name="Dates" totalsRowLabel="Total" dataDxfId="15" totalsRowDxfId="14"/>
    <tableColumn id="2" xr3:uid="{D30374CB-3BE4-4D12-AFE5-5CB27B9B007A}" name="Nom" dataDxfId="21" totalsRowDxfId="13"/>
    <tableColumn id="3" xr3:uid="{40D10C26-F784-4E18-AEF1-FADEF53F6F5D}" name="Kms départ" dataDxfId="18" totalsRowDxfId="12"/>
    <tableColumn id="4" xr3:uid="{AE5C7AAC-C22C-4799-A192-52D13A3DC93A}" name="Kms arrivée" dataDxfId="17" totalsRowDxfId="11"/>
    <tableColumn id="5" xr3:uid="{0CD76466-CB73-4CF2-8976-4C36AE573957}" name="Total" totalsRowFunction="sum" dataDxfId="16" totalsRowDxfId="10">
      <calculatedColumnFormula>IFERROR(D5-C5,"")</calculatedColumnFormula>
    </tableColumn>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8864ACC-CD52-417E-9D0E-E12DDCC30A2C}" name="Tableau3" displayName="Tableau3" ref="G4:J9" totalsRowCount="1" headerRowDxfId="9" dataDxfId="8">
  <autoFilter ref="G4:J8" xr:uid="{77232090-CFE4-41A0-962E-A05323CCFFFC}">
    <filterColumn colId="0" hiddenButton="1"/>
    <filterColumn colId="1" hiddenButton="1"/>
    <filterColumn colId="2" hiddenButton="1"/>
    <filterColumn colId="3" hiddenButton="1"/>
  </autoFilter>
  <tableColumns count="4">
    <tableColumn id="1" xr3:uid="{CF713F18-C83A-4645-8492-C68A71B179B0}" name="Site" totalsRowLabel="Total" dataDxfId="6" totalsRowDxfId="7"/>
    <tableColumn id="2" xr3:uid="{43660F7E-9885-409F-ABFF-19D9BFF5868A}" name="Kilométrage" totalsRowFunction="sum" dataDxfId="4" totalsRowDxfId="5">
      <calculatedColumnFormula>SUMIF(Tableau2[Nom],Tableau3[[#This Row],[Site]],Tableau2[Total])</calculatedColumnFormula>
    </tableColumn>
    <tableColumn id="3" xr3:uid="{5D7B7D24-4282-461C-9C85-6286E860C302}" name="% km" totalsRowFunction="sum" dataDxfId="2" totalsRowDxfId="3"/>
    <tableColumn id="4" xr3:uid="{EDD6A110-879C-4D67-9E23-13072723E631}" name="Coût" totalsRowFunction="sum" dataDxfId="0" totalsRowDxfId="1">
      <calculatedColumnFormula>cout*Tableau3[[#This Row],[% km]]</calculatedColumnFormula>
    </tableColumn>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4"/>
  <sheetViews>
    <sheetView workbookViewId="0">
      <selection activeCell="G4" sqref="G4"/>
    </sheetView>
  </sheetViews>
  <sheetFormatPr baseColWidth="10" defaultRowHeight="15" x14ac:dyDescent="0.25"/>
  <cols>
    <col min="1" max="1" width="11.85546875" style="3" customWidth="1"/>
    <col min="2" max="2" width="5.28515625" style="1" bestFit="1" customWidth="1"/>
    <col min="3" max="3" width="11" style="1" bestFit="1" customWidth="1"/>
    <col min="4" max="4" width="11.42578125" style="1"/>
    <col min="5" max="5" width="5.42578125" style="1" bestFit="1" customWidth="1"/>
    <col min="6" max="6" width="11.42578125" style="1"/>
    <col min="7" max="7" width="19.85546875" style="1" customWidth="1"/>
    <col min="8" max="8" width="9" style="1" bestFit="1" customWidth="1"/>
    <col min="9" max="9" width="4.7109375" style="1" bestFit="1" customWidth="1"/>
    <col min="10" max="10" width="12" style="1" bestFit="1" customWidth="1"/>
    <col min="11" max="11" width="6.28515625" style="1" customWidth="1"/>
    <col min="12" max="12" width="18.85546875" style="1" bestFit="1" customWidth="1"/>
    <col min="13" max="16384" width="11.42578125" style="1"/>
  </cols>
  <sheetData>
    <row r="1" spans="1:14" x14ac:dyDescent="0.25">
      <c r="A1" s="16" t="s">
        <v>16</v>
      </c>
      <c r="B1" s="16"/>
      <c r="C1" s="16"/>
      <c r="D1" s="16"/>
      <c r="E1" s="16"/>
      <c r="F1" s="16"/>
      <c r="G1" s="16"/>
      <c r="H1" s="16"/>
      <c r="I1" s="16"/>
      <c r="J1" s="16"/>
      <c r="K1" s="16"/>
      <c r="L1" s="16"/>
      <c r="M1" s="16"/>
      <c r="N1" s="16"/>
    </row>
    <row r="2" spans="1:14" x14ac:dyDescent="0.25">
      <c r="A2" s="5"/>
      <c r="B2" s="5"/>
      <c r="C2" s="5"/>
      <c r="D2" s="5"/>
      <c r="E2" s="5"/>
      <c r="F2" s="5"/>
      <c r="G2" s="5"/>
      <c r="H2" s="5"/>
      <c r="I2" s="5"/>
      <c r="J2" s="5"/>
      <c r="K2" s="5"/>
      <c r="L2" s="5"/>
      <c r="M2" s="5"/>
      <c r="N2" s="5"/>
    </row>
    <row r="3" spans="1:14" x14ac:dyDescent="0.25">
      <c r="A3" s="3" t="s">
        <v>6</v>
      </c>
      <c r="B3" s="1">
        <v>2019</v>
      </c>
      <c r="C3" s="1" t="s">
        <v>10</v>
      </c>
      <c r="D3" s="5">
        <v>50000</v>
      </c>
      <c r="E3" s="1" t="s">
        <v>9</v>
      </c>
    </row>
    <row r="4" spans="1:14" x14ac:dyDescent="0.25">
      <c r="A4" s="7" t="s">
        <v>0</v>
      </c>
      <c r="B4" s="8" t="s">
        <v>3</v>
      </c>
      <c r="C4" s="8" t="s">
        <v>1</v>
      </c>
      <c r="D4" s="8" t="s">
        <v>2</v>
      </c>
      <c r="E4" s="8" t="s">
        <v>4</v>
      </c>
      <c r="G4" s="11" t="s">
        <v>5</v>
      </c>
      <c r="H4" s="1">
        <f>E5+E7+E9+E15</f>
        <v>2156</v>
      </c>
      <c r="I4" s="1" t="s">
        <v>9</v>
      </c>
      <c r="K4" s="13" t="s">
        <v>11</v>
      </c>
    </row>
    <row r="5" spans="1:14" x14ac:dyDescent="0.25">
      <c r="A5" s="4">
        <v>43559</v>
      </c>
      <c r="B5" s="2" t="s">
        <v>5</v>
      </c>
      <c r="C5" s="2">
        <v>51200</v>
      </c>
      <c r="D5" s="2">
        <v>51750</v>
      </c>
      <c r="E5" s="2">
        <f>D5-C5</f>
        <v>550</v>
      </c>
      <c r="G5" s="11" t="s">
        <v>7</v>
      </c>
      <c r="H5" s="1">
        <f>E6+E14+E10</f>
        <v>4039</v>
      </c>
      <c r="I5" s="1" t="s">
        <v>9</v>
      </c>
      <c r="K5" s="13" t="s">
        <v>12</v>
      </c>
    </row>
    <row r="6" spans="1:14" x14ac:dyDescent="0.25">
      <c r="A6" s="4">
        <v>43560</v>
      </c>
      <c r="B6" s="2" t="s">
        <v>7</v>
      </c>
      <c r="C6" s="2">
        <v>51750</v>
      </c>
      <c r="D6" s="2">
        <v>52000</v>
      </c>
      <c r="E6" s="2">
        <f t="shared" ref="E6:E21" si="0">D6-C6</f>
        <v>250</v>
      </c>
      <c r="G6" s="11" t="s">
        <v>8</v>
      </c>
      <c r="H6" s="1">
        <f>E8+E11+E12+E13</f>
        <v>1561</v>
      </c>
      <c r="I6" s="1" t="s">
        <v>9</v>
      </c>
    </row>
    <row r="7" spans="1:14" x14ac:dyDescent="0.25">
      <c r="A7" s="4">
        <v>43561</v>
      </c>
      <c r="B7" s="2" t="s">
        <v>5</v>
      </c>
      <c r="C7" s="2">
        <v>52000</v>
      </c>
      <c r="D7" s="2">
        <v>52050</v>
      </c>
      <c r="E7" s="2">
        <f t="shared" si="0"/>
        <v>50</v>
      </c>
      <c r="G7" s="11" t="s">
        <v>4</v>
      </c>
      <c r="H7" s="1">
        <f>SUM(H4:H6)</f>
        <v>7756</v>
      </c>
      <c r="I7" s="1" t="s">
        <v>9</v>
      </c>
    </row>
    <row r="8" spans="1:14" x14ac:dyDescent="0.25">
      <c r="A8" s="4">
        <v>43562</v>
      </c>
      <c r="B8" s="2" t="s">
        <v>8</v>
      </c>
      <c r="C8" s="2">
        <v>52050</v>
      </c>
      <c r="D8" s="2">
        <v>52500</v>
      </c>
      <c r="E8" s="2">
        <f t="shared" si="0"/>
        <v>450</v>
      </c>
      <c r="G8" s="11" t="s">
        <v>10</v>
      </c>
      <c r="H8" s="1">
        <f>(D15-D3)-H7</f>
        <v>1200</v>
      </c>
      <c r="I8" s="1" t="s">
        <v>9</v>
      </c>
    </row>
    <row r="9" spans="1:14" x14ac:dyDescent="0.25">
      <c r="A9" s="4">
        <v>43563</v>
      </c>
      <c r="B9" s="2" t="s">
        <v>5</v>
      </c>
      <c r="C9" s="2">
        <v>52500</v>
      </c>
      <c r="D9" s="2">
        <v>53864</v>
      </c>
      <c r="E9" s="2">
        <f t="shared" si="0"/>
        <v>1364</v>
      </c>
    </row>
    <row r="10" spans="1:14" x14ac:dyDescent="0.25">
      <c r="A10" s="4">
        <v>43564</v>
      </c>
      <c r="B10" s="2" t="s">
        <v>7</v>
      </c>
      <c r="C10" s="2">
        <v>53864</v>
      </c>
      <c r="D10" s="2">
        <v>54012</v>
      </c>
      <c r="E10" s="2">
        <f t="shared" si="0"/>
        <v>148</v>
      </c>
      <c r="G10" s="10" t="s">
        <v>10</v>
      </c>
      <c r="H10" s="9">
        <f>H8</f>
        <v>1200</v>
      </c>
      <c r="I10" s="1" t="s">
        <v>9</v>
      </c>
      <c r="J10" s="1">
        <f>(H10*100)/H14</f>
        <v>13.398838767306833</v>
      </c>
      <c r="K10" s="1">
        <v>13.4</v>
      </c>
    </row>
    <row r="11" spans="1:14" x14ac:dyDescent="0.25">
      <c r="A11" s="4">
        <v>43565</v>
      </c>
      <c r="B11" s="2" t="s">
        <v>8</v>
      </c>
      <c r="C11" s="2">
        <v>54012</v>
      </c>
      <c r="D11" s="2">
        <v>54785</v>
      </c>
      <c r="E11" s="2">
        <f t="shared" si="0"/>
        <v>773</v>
      </c>
      <c r="G11" s="10" t="s">
        <v>5</v>
      </c>
      <c r="H11" s="9">
        <f>H4</f>
        <v>2156</v>
      </c>
      <c r="I11" s="1" t="s">
        <v>9</v>
      </c>
      <c r="J11" s="1">
        <f>(H11*100)/H14</f>
        <v>24.073246985261278</v>
      </c>
      <c r="K11" s="1">
        <v>24.1</v>
      </c>
    </row>
    <row r="12" spans="1:14" x14ac:dyDescent="0.25">
      <c r="A12" s="4">
        <v>43566</v>
      </c>
      <c r="B12" s="2" t="s">
        <v>8</v>
      </c>
      <c r="C12" s="2">
        <v>54785</v>
      </c>
      <c r="D12" s="2">
        <v>54797</v>
      </c>
      <c r="E12" s="2">
        <f t="shared" si="0"/>
        <v>12</v>
      </c>
      <c r="G12" s="10" t="s">
        <v>7</v>
      </c>
      <c r="H12" s="9">
        <f>H5</f>
        <v>4039</v>
      </c>
      <c r="I12" s="1" t="s">
        <v>9</v>
      </c>
      <c r="J12" s="1">
        <f>(H12*100)/H14</f>
        <v>45.098258150960248</v>
      </c>
      <c r="K12" s="1">
        <v>45.1</v>
      </c>
    </row>
    <row r="13" spans="1:14" x14ac:dyDescent="0.25">
      <c r="A13" s="4">
        <v>43567</v>
      </c>
      <c r="B13" s="2" t="s">
        <v>8</v>
      </c>
      <c r="C13" s="2">
        <v>54797</v>
      </c>
      <c r="D13" s="2">
        <v>55123</v>
      </c>
      <c r="E13" s="2">
        <f t="shared" si="0"/>
        <v>326</v>
      </c>
      <c r="G13" s="10" t="s">
        <v>8</v>
      </c>
      <c r="H13" s="9">
        <f>H6</f>
        <v>1561</v>
      </c>
      <c r="I13" s="1" t="s">
        <v>9</v>
      </c>
      <c r="J13" s="1">
        <f>(H13*100)/H14</f>
        <v>17.429656096471639</v>
      </c>
      <c r="K13" s="1">
        <v>17.43</v>
      </c>
    </row>
    <row r="14" spans="1:14" x14ac:dyDescent="0.25">
      <c r="A14" s="4">
        <v>43568</v>
      </c>
      <c r="B14" s="2" t="s">
        <v>7</v>
      </c>
      <c r="C14" s="2">
        <v>55123</v>
      </c>
      <c r="D14" s="2">
        <v>58764</v>
      </c>
      <c r="E14" s="2">
        <f t="shared" si="0"/>
        <v>3641</v>
      </c>
      <c r="G14" s="5" t="s">
        <v>4</v>
      </c>
      <c r="H14" s="1">
        <f>SUM(H10:H13)</f>
        <v>8956</v>
      </c>
      <c r="I14" s="1" t="s">
        <v>9</v>
      </c>
      <c r="J14" s="1">
        <f>(H14*100)/H14</f>
        <v>100</v>
      </c>
      <c r="K14" s="1">
        <f>SUM(K10:K13)</f>
        <v>100.03</v>
      </c>
      <c r="L14" s="13" t="s">
        <v>13</v>
      </c>
    </row>
    <row r="15" spans="1:14" x14ac:dyDescent="0.25">
      <c r="A15" s="4">
        <v>43569</v>
      </c>
      <c r="B15" s="2" t="s">
        <v>5</v>
      </c>
      <c r="C15" s="2">
        <v>58764</v>
      </c>
      <c r="D15" s="2">
        <v>58956</v>
      </c>
      <c r="E15" s="2">
        <f t="shared" si="0"/>
        <v>192</v>
      </c>
    </row>
    <row r="16" spans="1:14" x14ac:dyDescent="0.25">
      <c r="A16" s="4"/>
      <c r="B16" s="2"/>
      <c r="C16" s="2"/>
      <c r="D16" s="2"/>
      <c r="E16" s="2">
        <f t="shared" si="0"/>
        <v>0</v>
      </c>
      <c r="G16" s="6" t="s">
        <v>14</v>
      </c>
      <c r="H16" s="1" t="s">
        <v>15</v>
      </c>
    </row>
    <row r="17" spans="1:14" x14ac:dyDescent="0.25">
      <c r="A17" s="4"/>
      <c r="B17" s="2"/>
      <c r="C17" s="2"/>
      <c r="D17" s="2"/>
      <c r="E17" s="2">
        <f t="shared" si="0"/>
        <v>0</v>
      </c>
    </row>
    <row r="18" spans="1:14" x14ac:dyDescent="0.25">
      <c r="A18" s="4"/>
      <c r="B18" s="2"/>
      <c r="C18" s="2"/>
      <c r="D18" s="2"/>
      <c r="E18" s="2">
        <f t="shared" si="0"/>
        <v>0</v>
      </c>
      <c r="G18" s="1" t="s">
        <v>10</v>
      </c>
      <c r="H18" s="11">
        <f>(789*K10)/100</f>
        <v>105.726</v>
      </c>
    </row>
    <row r="19" spans="1:14" x14ac:dyDescent="0.25">
      <c r="A19" s="4"/>
      <c r="B19" s="2"/>
      <c r="C19" s="2"/>
      <c r="D19" s="2"/>
      <c r="E19" s="2">
        <f t="shared" si="0"/>
        <v>0</v>
      </c>
      <c r="G19" s="1" t="s">
        <v>5</v>
      </c>
      <c r="H19" s="11">
        <f t="shared" ref="H19:H21" si="1">(789*K11)/100</f>
        <v>190.149</v>
      </c>
    </row>
    <row r="20" spans="1:14" x14ac:dyDescent="0.25">
      <c r="A20" s="4"/>
      <c r="B20" s="2"/>
      <c r="C20" s="2"/>
      <c r="D20" s="2"/>
      <c r="E20" s="2">
        <f t="shared" si="0"/>
        <v>0</v>
      </c>
      <c r="G20" s="1" t="s">
        <v>7</v>
      </c>
      <c r="H20" s="11">
        <f t="shared" si="1"/>
        <v>355.839</v>
      </c>
    </row>
    <row r="21" spans="1:14" x14ac:dyDescent="0.25">
      <c r="A21" s="4"/>
      <c r="B21" s="2"/>
      <c r="C21" s="2"/>
      <c r="D21" s="2"/>
      <c r="E21" s="2">
        <f t="shared" si="0"/>
        <v>0</v>
      </c>
      <c r="G21" s="1" t="s">
        <v>8</v>
      </c>
      <c r="H21" s="11">
        <f t="shared" si="1"/>
        <v>137.52270000000001</v>
      </c>
    </row>
    <row r="22" spans="1:14" x14ac:dyDescent="0.25">
      <c r="A22" s="12"/>
      <c r="B22" s="9"/>
      <c r="C22" s="9"/>
      <c r="D22" s="9"/>
      <c r="E22" s="9"/>
      <c r="H22" s="5">
        <f>SUM(H18:H21)</f>
        <v>789.23669999999993</v>
      </c>
      <c r="J22" s="13" t="s">
        <v>17</v>
      </c>
    </row>
    <row r="23" spans="1:14" x14ac:dyDescent="0.25">
      <c r="A23" s="12"/>
      <c r="B23" s="9"/>
      <c r="C23" s="9"/>
      <c r="D23" s="9"/>
      <c r="E23" s="9"/>
    </row>
    <row r="24" spans="1:14" ht="43.5" customHeight="1" x14ac:dyDescent="0.25">
      <c r="A24" s="12"/>
      <c r="B24" s="9"/>
      <c r="C24" s="9"/>
      <c r="D24" s="9"/>
      <c r="E24" s="9"/>
      <c r="G24" s="15" t="s">
        <v>18</v>
      </c>
      <c r="H24" s="15"/>
      <c r="I24" s="15"/>
      <c r="J24" s="15"/>
      <c r="K24" s="15"/>
      <c r="L24" s="15"/>
      <c r="M24" s="15"/>
      <c r="N24" s="15"/>
    </row>
  </sheetData>
  <mergeCells count="2">
    <mergeCell ref="G24:N24"/>
    <mergeCell ref="A1:N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D49F1-9C48-4983-B128-95C944175B3B}">
  <dimension ref="A1:S30"/>
  <sheetViews>
    <sheetView showGridLines="0" tabSelected="1" workbookViewId="0">
      <selection activeCell="H3" sqref="H3"/>
    </sheetView>
  </sheetViews>
  <sheetFormatPr baseColWidth="10" defaultRowHeight="15" x14ac:dyDescent="0.25"/>
  <cols>
    <col min="1" max="1" width="11.85546875" style="3" customWidth="1"/>
    <col min="2" max="2" width="7.42578125" style="1" customWidth="1"/>
    <col min="3" max="3" width="13.140625" style="1" customWidth="1"/>
    <col min="4" max="4" width="13.5703125" style="1" customWidth="1"/>
    <col min="5" max="5" width="7.5703125" style="1" customWidth="1"/>
    <col min="6" max="6" width="5.7109375" style="1" customWidth="1"/>
    <col min="7" max="7" width="19.85546875" style="1" customWidth="1"/>
    <col min="8" max="8" width="14" style="1" customWidth="1"/>
    <col min="9" max="9" width="7.85546875" style="1" customWidth="1"/>
    <col min="10" max="10" width="14" style="1" customWidth="1"/>
    <col min="11" max="11" width="6.28515625" style="1" customWidth="1"/>
    <col min="12" max="12" width="48.85546875" style="1" bestFit="1" customWidth="1"/>
    <col min="13" max="13" width="48.7109375" style="1" bestFit="1" customWidth="1"/>
    <col min="14" max="14" width="16.42578125" style="1" bestFit="1" customWidth="1"/>
    <col min="15" max="16384" width="11.42578125" style="1"/>
  </cols>
  <sheetData>
    <row r="1" spans="1:19" x14ac:dyDescent="0.25">
      <c r="A1" s="16" t="s">
        <v>16</v>
      </c>
      <c r="B1" s="16"/>
      <c r="C1" s="16"/>
      <c r="D1" s="16"/>
      <c r="E1" s="16"/>
      <c r="F1" s="16"/>
      <c r="G1" s="16"/>
      <c r="H1" s="16"/>
      <c r="I1" s="16"/>
      <c r="J1" s="16"/>
      <c r="K1" s="26"/>
      <c r="L1" s="26"/>
      <c r="M1" s="26"/>
      <c r="N1" s="26"/>
    </row>
    <row r="2" spans="1:19" x14ac:dyDescent="0.25">
      <c r="A2" s="37" t="s">
        <v>26</v>
      </c>
      <c r="B2" s="37"/>
      <c r="C2" s="37"/>
      <c r="D2" s="37"/>
      <c r="E2" s="37"/>
      <c r="F2" s="14"/>
      <c r="G2" s="38" t="s">
        <v>26</v>
      </c>
      <c r="H2" s="38"/>
      <c r="I2" s="38"/>
      <c r="J2" s="38"/>
      <c r="K2" s="26"/>
      <c r="L2" s="26"/>
      <c r="M2" s="26"/>
      <c r="N2" s="26"/>
      <c r="O2" s="26"/>
      <c r="P2" s="26"/>
      <c r="Q2" s="26"/>
      <c r="R2" s="26"/>
      <c r="S2" s="26"/>
    </row>
    <row r="3" spans="1:19" x14ac:dyDescent="0.25">
      <c r="A3" s="3" t="s">
        <v>6</v>
      </c>
      <c r="B3" s="1" t="s">
        <v>19</v>
      </c>
      <c r="C3" s="1" t="s">
        <v>10</v>
      </c>
      <c r="D3" s="14" t="s">
        <v>20</v>
      </c>
      <c r="E3" s="1" t="s">
        <v>9</v>
      </c>
      <c r="G3" s="6" t="s">
        <v>14</v>
      </c>
      <c r="H3" s="24">
        <v>789</v>
      </c>
    </row>
    <row r="4" spans="1:19" x14ac:dyDescent="0.25">
      <c r="A4" s="19" t="s">
        <v>0</v>
      </c>
      <c r="B4" s="20" t="s">
        <v>3</v>
      </c>
      <c r="C4" s="20" t="s">
        <v>1</v>
      </c>
      <c r="D4" s="20" t="s">
        <v>2</v>
      </c>
      <c r="E4" s="21" t="s">
        <v>4</v>
      </c>
      <c r="G4" s="1" t="s">
        <v>24</v>
      </c>
      <c r="H4" s="1" t="s">
        <v>21</v>
      </c>
      <c r="I4" s="1" t="s">
        <v>22</v>
      </c>
      <c r="J4" s="1" t="s">
        <v>23</v>
      </c>
    </row>
    <row r="5" spans="1:19" x14ac:dyDescent="0.25">
      <c r="A5" s="18">
        <v>43559</v>
      </c>
      <c r="B5" s="2" t="s">
        <v>5</v>
      </c>
      <c r="C5" s="27">
        <v>51200</v>
      </c>
      <c r="D5" s="27">
        <v>51750</v>
      </c>
      <c r="E5" s="28">
        <f>IFERROR(D5-C5,"")</f>
        <v>550</v>
      </c>
      <c r="G5" s="11" t="s">
        <v>10</v>
      </c>
      <c r="H5" s="25">
        <f>C5-D3</f>
        <v>1200</v>
      </c>
      <c r="I5" s="23">
        <f>Tableau3[[#This Row],[Kilométrage]]/Tableau3[[#Totals],[Kilométrage]]</f>
        <v>0.13398838767306834</v>
      </c>
      <c r="J5" s="25">
        <f>cout*Tableau3[[#This Row],[% km]]</f>
        <v>105.71683787405092</v>
      </c>
      <c r="L5" s="34" t="str">
        <f ca="1">_xlfn.FORMULATEXT(Tableau3[[#This Row],[Kilométrage]])</f>
        <v>=C5-D3</v>
      </c>
    </row>
    <row r="6" spans="1:19" x14ac:dyDescent="0.25">
      <c r="A6" s="18">
        <v>43560</v>
      </c>
      <c r="B6" s="2" t="s">
        <v>7</v>
      </c>
      <c r="C6" s="27">
        <f>IF(Tableau2[[#This Row],[Dates]]&gt;0,D5,"")</f>
        <v>51750</v>
      </c>
      <c r="D6" s="27">
        <v>52000</v>
      </c>
      <c r="E6" s="28">
        <f t="shared" ref="E6:E21" si="0">IFERROR(D6-C6,"")</f>
        <v>250</v>
      </c>
      <c r="G6" s="11" t="s">
        <v>5</v>
      </c>
      <c r="H6" s="25">
        <f>SUMIF(Tableau2[Nom],Tableau3[[#This Row],[Site]],Tableau2[Total])</f>
        <v>2156</v>
      </c>
      <c r="I6" s="23">
        <f>Tableau3[[#This Row],[Kilométrage]]/Tableau3[[#Totals],[Kilométrage]]</f>
        <v>0.24073246985261276</v>
      </c>
      <c r="J6" s="25">
        <f>cout*Tableau3[[#This Row],[% km]]</f>
        <v>189.93791871371147</v>
      </c>
      <c r="L6" s="34" t="str">
        <f ca="1">_xlfn.FORMULATEXT(Tableau3[[#This Row],[Kilométrage]])</f>
        <v>=SOMME.SI(Tableau2[Nom];[@Site];Tableau2[Total])</v>
      </c>
    </row>
    <row r="7" spans="1:19" x14ac:dyDescent="0.25">
      <c r="A7" s="18">
        <v>43561</v>
      </c>
      <c r="B7" s="2" t="s">
        <v>5</v>
      </c>
      <c r="C7" s="27">
        <f>IF(Tableau2[[#This Row],[Dates]]&gt;0,D6,"")</f>
        <v>52000</v>
      </c>
      <c r="D7" s="27">
        <v>52050</v>
      </c>
      <c r="E7" s="28">
        <f t="shared" si="0"/>
        <v>50</v>
      </c>
      <c r="G7" s="11" t="s">
        <v>7</v>
      </c>
      <c r="H7" s="25">
        <f>SUMIF(Tableau2[Nom],Tableau3[[#This Row],[Site]],Tableau2[Total])</f>
        <v>4039</v>
      </c>
      <c r="I7" s="23">
        <f>Tableau3[[#This Row],[Kilométrage]]/Tableau3[[#Totals],[Kilométrage]]</f>
        <v>0.45098258150960252</v>
      </c>
      <c r="J7" s="25">
        <f>cout*Tableau3[[#This Row],[% km]]</f>
        <v>355.82525681107637</v>
      </c>
      <c r="M7" s="34" t="str">
        <f ca="1">_xlfn.FORMULATEXT(Tableau3[[#This Row],[% km]])</f>
        <v>=[@Kilométrage]/Tableau3[[#Totaux];[Kilométrage]]</v>
      </c>
    </row>
    <row r="8" spans="1:19" x14ac:dyDescent="0.25">
      <c r="A8" s="18">
        <v>43562</v>
      </c>
      <c r="B8" s="2" t="s">
        <v>8</v>
      </c>
      <c r="C8" s="27">
        <f>IF(Tableau2[[#This Row],[Dates]]&gt;0,D7,"")</f>
        <v>52050</v>
      </c>
      <c r="D8" s="27">
        <v>52500</v>
      </c>
      <c r="E8" s="28">
        <f t="shared" si="0"/>
        <v>450</v>
      </c>
      <c r="G8" s="11" t="s">
        <v>8</v>
      </c>
      <c r="H8" s="25">
        <f>SUMIF(Tableau2[Nom],Tableau3[[#This Row],[Site]],Tableau2[Total])</f>
        <v>1561</v>
      </c>
      <c r="I8" s="23">
        <f>Tableau3[[#This Row],[Kilométrage]]/Tableau3[[#Totals],[Kilométrage]]</f>
        <v>0.17429656096471638</v>
      </c>
      <c r="J8" s="25">
        <f>cout*Tableau3[[#This Row],[% km]]</f>
        <v>137.51998660116124</v>
      </c>
      <c r="N8" s="34" t="str">
        <f ca="1">_xlfn.FORMULATEXT(Tableau3[[#This Row],[Coût]])</f>
        <v>=cout*[@[% km]]</v>
      </c>
    </row>
    <row r="9" spans="1:19" x14ac:dyDescent="0.25">
      <c r="A9" s="18">
        <v>43563</v>
      </c>
      <c r="B9" s="2" t="s">
        <v>5</v>
      </c>
      <c r="C9" s="27">
        <f>IF(Tableau2[[#This Row],[Dates]]&gt;0,D8,"")</f>
        <v>52500</v>
      </c>
      <c r="D9" s="27">
        <v>53864</v>
      </c>
      <c r="E9" s="28">
        <f t="shared" si="0"/>
        <v>1364</v>
      </c>
      <c r="G9" s="11" t="s">
        <v>4</v>
      </c>
      <c r="H9" s="25">
        <f>SUBTOTAL(109,Tableau3[Kilométrage])</f>
        <v>8956</v>
      </c>
      <c r="I9" s="23">
        <f>SUBTOTAL(109,Tableau3[% km])</f>
        <v>0.99999999999999989</v>
      </c>
      <c r="J9" s="25">
        <f>SUBTOTAL(109,Tableau3[Coût])</f>
        <v>789</v>
      </c>
    </row>
    <row r="10" spans="1:19" x14ac:dyDescent="0.25">
      <c r="A10" s="18">
        <v>43564</v>
      </c>
      <c r="B10" s="2" t="s">
        <v>7</v>
      </c>
      <c r="C10" s="27">
        <f>IF(Tableau2[[#This Row],[Dates]]&gt;0,D9,"")</f>
        <v>53864</v>
      </c>
      <c r="D10" s="27">
        <v>54012</v>
      </c>
      <c r="E10" s="28">
        <f t="shared" si="0"/>
        <v>148</v>
      </c>
    </row>
    <row r="11" spans="1:19" x14ac:dyDescent="0.25">
      <c r="A11" s="18">
        <v>43565</v>
      </c>
      <c r="B11" s="2" t="s">
        <v>8</v>
      </c>
      <c r="C11" s="27">
        <f>IF(Tableau2[[#This Row],[Dates]]&gt;0,D10,"")</f>
        <v>54012</v>
      </c>
      <c r="D11" s="27">
        <v>54785</v>
      </c>
      <c r="E11" s="28">
        <f t="shared" si="0"/>
        <v>773</v>
      </c>
    </row>
    <row r="12" spans="1:19" x14ac:dyDescent="0.25">
      <c r="A12" s="18">
        <v>43566</v>
      </c>
      <c r="B12" s="2" t="s">
        <v>8</v>
      </c>
      <c r="C12" s="27">
        <f>IF(Tableau2[[#This Row],[Dates]]&gt;0,D11,"")</f>
        <v>54785</v>
      </c>
      <c r="D12" s="27">
        <v>54797</v>
      </c>
      <c r="E12" s="28">
        <f t="shared" si="0"/>
        <v>12</v>
      </c>
      <c r="H12" s="32" t="s">
        <v>25</v>
      </c>
      <c r="I12" s="33"/>
    </row>
    <row r="13" spans="1:19" x14ac:dyDescent="0.25">
      <c r="A13" s="18">
        <v>43567</v>
      </c>
      <c r="B13" s="2" t="s">
        <v>8</v>
      </c>
      <c r="C13" s="27">
        <f>IF(Tableau2[[#This Row],[Dates]]&gt;0,D12,"")</f>
        <v>54797</v>
      </c>
      <c r="D13" s="27">
        <v>55123</v>
      </c>
      <c r="E13" s="28">
        <f t="shared" si="0"/>
        <v>326</v>
      </c>
    </row>
    <row r="14" spans="1:19" x14ac:dyDescent="0.25">
      <c r="A14" s="18">
        <v>43568</v>
      </c>
      <c r="B14" s="2" t="s">
        <v>7</v>
      </c>
      <c r="C14" s="27">
        <f>IF(Tableau2[[#This Row],[Dates]]&gt;0,D13,"")</f>
        <v>55123</v>
      </c>
      <c r="D14" s="27">
        <v>58764</v>
      </c>
      <c r="E14" s="28">
        <f t="shared" si="0"/>
        <v>3641</v>
      </c>
    </row>
    <row r="15" spans="1:19" x14ac:dyDescent="0.25">
      <c r="A15" s="18">
        <v>43569</v>
      </c>
      <c r="B15" s="2" t="s">
        <v>5</v>
      </c>
      <c r="C15" s="27">
        <f>IF(Tableau2[[#This Row],[Dates]]&gt;0,D14,"")</f>
        <v>58764</v>
      </c>
      <c r="D15" s="27">
        <v>58956</v>
      </c>
      <c r="E15" s="28">
        <f t="shared" si="0"/>
        <v>192</v>
      </c>
      <c r="G15" s="34" t="s">
        <v>27</v>
      </c>
      <c r="H15" s="33"/>
    </row>
    <row r="16" spans="1:19" x14ac:dyDescent="0.25">
      <c r="A16" s="18"/>
      <c r="B16" s="2"/>
      <c r="C16" s="27" t="str">
        <f>IF(Tableau2[[#This Row],[Dates]]&gt;0,D15,"")</f>
        <v/>
      </c>
      <c r="D16" s="27"/>
      <c r="E16" s="28" t="str">
        <f t="shared" si="0"/>
        <v/>
      </c>
    </row>
    <row r="17" spans="1:14" x14ac:dyDescent="0.25">
      <c r="A17" s="18"/>
      <c r="B17" s="2"/>
      <c r="C17" s="27" t="str">
        <f>IF(Tableau2[[#This Row],[Dates]]&gt;0,D16,"")</f>
        <v/>
      </c>
      <c r="D17" s="27"/>
      <c r="E17" s="28" t="str">
        <f t="shared" si="0"/>
        <v/>
      </c>
    </row>
    <row r="18" spans="1:14" x14ac:dyDescent="0.25">
      <c r="A18" s="18"/>
      <c r="B18" s="2"/>
      <c r="C18" s="27" t="str">
        <f>IF(Tableau2[[#This Row],[Dates]]&gt;0,D17,"")</f>
        <v/>
      </c>
      <c r="D18" s="27"/>
      <c r="E18" s="28" t="str">
        <f t="shared" si="0"/>
        <v/>
      </c>
    </row>
    <row r="19" spans="1:14" x14ac:dyDescent="0.25">
      <c r="A19" s="18"/>
      <c r="B19" s="2"/>
      <c r="C19" s="27" t="str">
        <f>IF(Tableau2[[#This Row],[Dates]]&gt;0,D18,"")</f>
        <v/>
      </c>
      <c r="D19" s="27"/>
      <c r="E19" s="28" t="str">
        <f t="shared" si="0"/>
        <v/>
      </c>
    </row>
    <row r="20" spans="1:14" x14ac:dyDescent="0.25">
      <c r="A20" s="18"/>
      <c r="B20" s="2"/>
      <c r="C20" s="27" t="str">
        <f>IF(Tableau2[[#This Row],[Dates]]&gt;0,D19,"")</f>
        <v/>
      </c>
      <c r="D20" s="27"/>
      <c r="E20" s="28" t="str">
        <f t="shared" si="0"/>
        <v/>
      </c>
    </row>
    <row r="21" spans="1:14" x14ac:dyDescent="0.25">
      <c r="A21" s="22"/>
      <c r="B21" s="17"/>
      <c r="C21" s="27" t="str">
        <f>IF(Tableau2[[#This Row],[Dates]]&gt;0,D20,"")</f>
        <v/>
      </c>
      <c r="D21" s="29"/>
      <c r="E21" s="28" t="str">
        <f t="shared" si="0"/>
        <v/>
      </c>
    </row>
    <row r="22" spans="1:14" x14ac:dyDescent="0.25">
      <c r="A22" s="30" t="s">
        <v>4</v>
      </c>
      <c r="B22" s="17"/>
      <c r="C22" s="17"/>
      <c r="D22" s="17"/>
      <c r="E22" s="31">
        <f>SUBTOTAL(109,Tableau2[Total])</f>
        <v>7756</v>
      </c>
    </row>
    <row r="23" spans="1:14" x14ac:dyDescent="0.25">
      <c r="A23" s="12"/>
      <c r="B23" s="9"/>
      <c r="C23" s="9"/>
      <c r="D23" s="9"/>
      <c r="E23" s="9"/>
    </row>
    <row r="24" spans="1:14" x14ac:dyDescent="0.25">
      <c r="A24" s="12"/>
      <c r="B24" s="9"/>
      <c r="C24" s="35" t="str">
        <f ca="1">_xlfn.FORMULATEXT(C6)</f>
        <v>=SI([@Dates]&gt;0;D5;"")</v>
      </c>
      <c r="D24" s="36"/>
      <c r="E24" s="9"/>
    </row>
    <row r="25" spans="1:14" x14ac:dyDescent="0.25">
      <c r="A25" s="12"/>
      <c r="B25" s="9"/>
      <c r="C25" s="9"/>
      <c r="D25" s="9"/>
      <c r="E25" s="35" t="str">
        <f ca="1">_xlfn.FORMULATEXT(E6)</f>
        <v>=SIERREUR(D6-C6;"")</v>
      </c>
      <c r="F25" s="33"/>
      <c r="G25" s="33"/>
    </row>
    <row r="27" spans="1:14" x14ac:dyDescent="0.25">
      <c r="B27" s="34" t="s">
        <v>28</v>
      </c>
      <c r="C27" s="33"/>
      <c r="D27" s="33"/>
    </row>
    <row r="29" spans="1:14" x14ac:dyDescent="0.25">
      <c r="G29" s="34" t="s">
        <v>29</v>
      </c>
      <c r="H29" s="33"/>
      <c r="I29" s="33"/>
      <c r="J29" s="33"/>
      <c r="K29" s="33"/>
      <c r="L29" s="33"/>
      <c r="M29" s="33"/>
      <c r="N29" s="33"/>
    </row>
    <row r="30" spans="1:14" x14ac:dyDescent="0.25">
      <c r="G30" s="34" t="s">
        <v>30</v>
      </c>
      <c r="H30" s="33"/>
      <c r="I30" s="33"/>
      <c r="J30" s="33"/>
      <c r="K30" s="33"/>
      <c r="L30" s="33"/>
      <c r="M30" s="33"/>
      <c r="N30" s="33"/>
    </row>
  </sheetData>
  <mergeCells count="3">
    <mergeCell ref="A1:J1"/>
    <mergeCell ref="A2:E2"/>
    <mergeCell ref="G2:J2"/>
  </mergeCells>
  <dataValidations count="1">
    <dataValidation type="list" allowBlank="1" showInputMessage="1" showErrorMessage="1" sqref="B5:B21" xr:uid="{56A8F8BD-DC28-4E8D-AFC2-7A30F62EAD4D}">
      <formula1>L_Site</formula1>
    </dataValidation>
  </dataValidations>
  <pageMargins left="0.7" right="0.7" top="0.75" bottom="0.75" header="0.3" footer="0.3"/>
  <pageSetup paperSize="9" orientation="portrait" horizontalDpi="4294967293" verticalDpi="0" r:id="rId1"/>
  <drawing r:id="rId2"/>
  <tableParts count="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Feuil1 (2)</vt:lpstr>
      <vt:lpstr>cout</vt:lpstr>
      <vt:lpstr>L_Site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Eugénie</dc:creator>
  <cp:lastModifiedBy>JoDan</cp:lastModifiedBy>
  <dcterms:created xsi:type="dcterms:W3CDTF">2019-07-27T10:24:42Z</dcterms:created>
  <dcterms:modified xsi:type="dcterms:W3CDTF">2019-07-27T12:44:03Z</dcterms:modified>
</cp:coreProperties>
</file>