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B8C56194-6DB3-46BC-A73A-BCC113FE70E2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Planning" sheetId="2" r:id="rId1"/>
    <sheet name="Paramètres" sheetId="3" r:id="rId2"/>
  </sheets>
  <definedNames>
    <definedName name="an" localSheetId="1">Paramètres!$B$2</definedName>
    <definedName name="datepaques" localSheetId="1">Paramètres!$B$6</definedName>
    <definedName name="L_feries">T_Feries[Dates]</definedName>
    <definedName name="L_Personnel">T_Personnel[Personnel]</definedName>
    <definedName name="L_Postes">T_Postes[Postes]</definedName>
  </definedNames>
  <calcPr calcId="191029"/>
</workbook>
</file>

<file path=xl/calcChain.xml><?xml version="1.0" encoding="utf-8"?>
<calcChain xmlns="http://schemas.openxmlformats.org/spreadsheetml/2006/main">
  <c r="D10" i="2" l="1"/>
  <c r="C10" i="2"/>
  <c r="B10" i="2"/>
  <c r="D2" i="2"/>
  <c r="C2" i="2"/>
  <c r="B2" i="2"/>
  <c r="D6" i="2"/>
  <c r="C6" i="2"/>
  <c r="B6" i="2"/>
  <c r="D5" i="2"/>
  <c r="C5" i="2"/>
  <c r="B5" i="2"/>
  <c r="D4" i="2"/>
  <c r="C4" i="2"/>
  <c r="B4" i="2"/>
  <c r="D3" i="2"/>
  <c r="C3" i="2"/>
  <c r="B3" i="2"/>
  <c r="E4" i="2"/>
  <c r="E6" i="2"/>
  <c r="E8" i="2"/>
  <c r="E10" i="2"/>
  <c r="E3" i="2"/>
  <c r="E5" i="2"/>
  <c r="E2" i="2"/>
  <c r="E7" i="2"/>
  <c r="E9" i="2"/>
  <c r="B17" i="3" l="1"/>
  <c r="B16" i="3"/>
  <c r="B15" i="3"/>
  <c r="B14" i="3"/>
  <c r="B13" i="3"/>
  <c r="B9" i="3"/>
  <c r="B8" i="3"/>
  <c r="B6" i="3"/>
  <c r="B11" i="3" s="1"/>
  <c r="B5" i="3"/>
  <c r="E4" i="3"/>
  <c r="E5" i="3" s="1"/>
  <c r="E6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C8" i="3"/>
  <c r="C9" i="3"/>
  <c r="C11" i="3"/>
  <c r="C13" i="3"/>
  <c r="C10" i="3"/>
  <c r="C5" i="3"/>
  <c r="C7" i="3"/>
  <c r="C15" i="3"/>
  <c r="C16" i="3"/>
  <c r="C17" i="3"/>
  <c r="C14" i="3"/>
  <c r="C6" i="3"/>
  <c r="C12" i="3"/>
  <c r="B10" i="3" l="1"/>
  <c r="B12" i="3"/>
  <c r="B7" i="3"/>
  <c r="C12" i="2" l="1"/>
  <c r="D12" i="2" s="1"/>
  <c r="E12" i="2" s="1"/>
  <c r="F12" i="2" s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D9" i="2" l="1"/>
  <c r="C8" i="2"/>
  <c r="B7" i="2"/>
  <c r="C9" i="2"/>
  <c r="B8" i="2"/>
  <c r="D8" i="2"/>
  <c r="B9" i="2"/>
  <c r="D7" i="2"/>
  <c r="C7" i="2"/>
</calcChain>
</file>

<file path=xl/sharedStrings.xml><?xml version="1.0" encoding="utf-8"?>
<sst xmlns="http://schemas.openxmlformats.org/spreadsheetml/2006/main" count="153" uniqueCount="42">
  <si>
    <t>X</t>
  </si>
  <si>
    <t>AM</t>
  </si>
  <si>
    <t>M</t>
  </si>
  <si>
    <t>J</t>
  </si>
  <si>
    <t>R</t>
  </si>
  <si>
    <t>Nombre de Jours Travaillés</t>
  </si>
  <si>
    <t>Nombre de Mercredi Travaillés</t>
  </si>
  <si>
    <t>Nombre de Samedi Travaillés</t>
  </si>
  <si>
    <t>Nombre de Dimanche Travaillés</t>
  </si>
  <si>
    <t>Nombre de Jours Fériés Travaillés</t>
  </si>
  <si>
    <t>Nombre de Jours de Repos</t>
  </si>
  <si>
    <t>Nombre de postes "J"</t>
  </si>
  <si>
    <t>Nombre de postes "AM"</t>
  </si>
  <si>
    <t>Nombre de postes "M"</t>
  </si>
  <si>
    <t>Y</t>
  </si>
  <si>
    <t>Z</t>
  </si>
  <si>
    <t>Années</t>
  </si>
  <si>
    <t>Liste années</t>
  </si>
  <si>
    <t>Jours fériés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</si>
  <si>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</si>
  <si>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</si>
  <si>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</si>
  <si>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</si>
  <si>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</si>
  <si>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</si>
  <si>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</si>
  <si>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</si>
  <si>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</si>
  <si>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</si>
  <si>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</si>
  <si>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</si>
  <si>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</si>
  <si>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Après midi</t>
  </si>
  <si>
    <t>Matin</t>
  </si>
  <si>
    <t>Jours</t>
  </si>
  <si>
    <t>Repos</t>
  </si>
  <si>
    <t>Personnel</t>
  </si>
  <si>
    <t>Postes</t>
  </si>
  <si>
    <t>Libellés</t>
  </si>
  <si>
    <t>Dates</t>
  </si>
  <si>
    <t>Formules</t>
  </si>
  <si>
    <t>Personnels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</si>
</sst>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\ mmm\ yy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" fontId="0" fillId="4" borderId="0" xfId="0" applyNumberFormat="1" applyFill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textRotation="90"/>
    </xf>
    <xf numFmtId="164" fontId="0" fillId="0" borderId="1" xfId="0" applyNumberFormat="1" applyFont="1" applyFill="1" applyBorder="1" applyAlignment="1">
      <alignment horizontal="center" textRotation="90"/>
    </xf>
    <xf numFmtId="0" fontId="0" fillId="0" borderId="0" xfId="0" applyFont="1" applyAlignment="1">
      <alignment horizontal="left"/>
    </xf>
    <xf numFmtId="0" fontId="3" fillId="0" borderId="1" xfId="0" applyFont="1" applyBorder="1" applyAlignment="1">
      <alignment horizontal="righ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0" formatCode="General"/>
    </dxf>
    <dxf>
      <numFmt numFmtId="165" formatCode="[$-F800]dddd\,\ mmmm\ dd\,\ yyyy"/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7B4FEF-1E7B-4454-B8C7-473E5AD16E3D}" name="T_Feries" displayName="T_Feries" ref="A4:C17" totalsRowShown="0">
  <autoFilter ref="A4:C17" xr:uid="{575BEE1C-F4AC-4662-A307-382A1B1340A7}">
    <filterColumn colId="0" hiddenButton="1"/>
    <filterColumn colId="1" hiddenButton="1"/>
    <filterColumn colId="2" hiddenButton="1"/>
  </autoFilter>
  <tableColumns count="3">
    <tableColumn id="1" xr3:uid="{7720C3F4-76DD-4528-8EB9-080B32DFEB35}" name="Jours fériés" dataDxfId="10"/>
    <tableColumn id="2" xr3:uid="{3D0BEE83-A362-424A-9B8B-9B01CD7D6206}" name="Dates" dataDxfId="9"/>
    <tableColumn id="3" xr3:uid="{4215C604-D913-4C28-9175-39FAB05445C1}" name="Formules" dataDxfId="8">
      <calculatedColumnFormula>_xlfn.FORMULATEXT(T_Feries[[#This Row],[Dates]])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2A32DA-B391-47EF-9B0C-16E60129A3A0}" name="T_Annees" displayName="T_Annees" ref="E2:E17" totalsRowShown="0" headerRowDxfId="7" dataDxfId="6" tableBorderDxfId="5">
  <autoFilter ref="E2:E17" xr:uid="{0052B7DF-3854-4897-87C0-5A4683452E45}">
    <filterColumn colId="0" hiddenButton="1"/>
  </autoFilter>
  <tableColumns count="1">
    <tableColumn id="1" xr3:uid="{BA69D55A-CFC4-45ED-8A11-347A4059D62E}" name="Liste années" dataDxfId="4">
      <calculatedColumnFormula>E2+1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85A00A2-C391-494B-ADBC-723DBF9F9E9E}" name="T_Postes" displayName="T_Postes" ref="G2:H6" totalsRowShown="0">
  <autoFilter ref="G2:H6" xr:uid="{802539AB-88F3-4098-A7FA-9194FA1D0981}">
    <filterColumn colId="0" hiddenButton="1"/>
    <filterColumn colId="1" hiddenButton="1"/>
  </autoFilter>
  <tableColumns count="2">
    <tableColumn id="1" xr3:uid="{F10380C5-BE37-469D-89E6-6CEB5A80925B}" name="Postes" dataDxfId="3"/>
    <tableColumn id="2" xr3:uid="{22085B11-3A53-440B-B45B-F15A120AD643}" name="Libellé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9A8D8AB-A2A3-4829-8577-491C289A1F92}" name="T_Personnel" displayName="T_Personnel" ref="J2:J5" totalsRowShown="0" headerRowDxfId="2" dataDxfId="1">
  <autoFilter ref="J2:J5" xr:uid="{62A95ADB-FED4-481D-A64A-66C829FCD8E4}">
    <filterColumn colId="0" hiddenButton="1"/>
  </autoFilter>
  <tableColumns count="1">
    <tableColumn id="1" xr3:uid="{D30986E5-CF55-4390-874F-963402B9870E}" name="Personnel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C2ABC-0F07-4D46-BBD8-D68B0BA35690}">
  <sheetPr codeName="Feuil1"/>
  <dimension ref="A1:AJ18"/>
  <sheetViews>
    <sheetView showGridLines="0" tabSelected="1" workbookViewId="0">
      <selection activeCell="D21" sqref="D21"/>
    </sheetView>
  </sheetViews>
  <sheetFormatPr baseColWidth="10" defaultRowHeight="15" x14ac:dyDescent="0.25"/>
  <cols>
    <col min="1" max="1" width="32.7109375" style="16" customWidth="1"/>
    <col min="2" max="36" width="5.7109375" style="16" customWidth="1"/>
    <col min="37" max="16384" width="11.42578125" style="16"/>
  </cols>
  <sheetData>
    <row r="1" spans="1:36" x14ac:dyDescent="0.25">
      <c r="A1" s="22"/>
      <c r="B1" s="17" t="s">
        <v>0</v>
      </c>
      <c r="C1" s="17" t="s">
        <v>14</v>
      </c>
      <c r="D1" s="17" t="s">
        <v>15</v>
      </c>
    </row>
    <row r="2" spans="1:36" x14ac:dyDescent="0.25">
      <c r="A2" s="21" t="s">
        <v>5</v>
      </c>
      <c r="B2" s="1">
        <f>COUNTIF(B13:AJ13,"&lt;&gt;R")</f>
        <v>30</v>
      </c>
      <c r="C2" s="1">
        <f>COUNTIF(B14:AJ14,"&lt;&gt;R")</f>
        <v>30</v>
      </c>
      <c r="D2" s="1">
        <f>COUNTIF(B15:AJ15,"&lt;&gt;R")</f>
        <v>17</v>
      </c>
      <c r="E2" s="16" t="str">
        <f ca="1">_xlfn.FORMULATEXT(D2)</f>
        <v>=NB.SI(B15:AJ15;"&lt;&gt;R")</v>
      </c>
    </row>
    <row r="3" spans="1:36" x14ac:dyDescent="0.25">
      <c r="A3" s="21" t="s">
        <v>10</v>
      </c>
      <c r="B3" s="1">
        <f>COUNTIF(B13:AJ13,"R")</f>
        <v>5</v>
      </c>
      <c r="C3" s="1">
        <f>COUNTIF(B14:AJ14,"R")</f>
        <v>5</v>
      </c>
      <c r="D3" s="1">
        <f>COUNTIF(B15:AJ15,"R")</f>
        <v>18</v>
      </c>
      <c r="E3" s="16" t="str">
        <f t="shared" ref="E3:E10" ca="1" si="0">_xlfn.FORMULATEXT(D3)</f>
        <v>=NB.SI(B15:AJ15;"R")</v>
      </c>
    </row>
    <row r="4" spans="1:36" x14ac:dyDescent="0.25">
      <c r="A4" s="21" t="s">
        <v>11</v>
      </c>
      <c r="B4" s="1">
        <f>COUNTIF(B13:AJ13,"J")</f>
        <v>1</v>
      </c>
      <c r="C4" s="1">
        <f>COUNTIF(B14:AJ14,"J")</f>
        <v>2</v>
      </c>
      <c r="D4" s="1">
        <f>COUNTIF(B15:AJ15,"J")</f>
        <v>1</v>
      </c>
      <c r="E4" s="16" t="str">
        <f t="shared" ca="1" si="0"/>
        <v>=NB.SI(B15:AJ15;"J")</v>
      </c>
    </row>
    <row r="5" spans="1:36" x14ac:dyDescent="0.25">
      <c r="A5" s="21" t="s">
        <v>12</v>
      </c>
      <c r="B5" s="1">
        <f>COUNTIF(B13:AJ13,"AM")</f>
        <v>27</v>
      </c>
      <c r="C5" s="1">
        <f>COUNTIF(B14:AJ14,"AM")</f>
        <v>4</v>
      </c>
      <c r="D5" s="1">
        <f>COUNTIF(B15:AJ15,"AM")</f>
        <v>5</v>
      </c>
      <c r="E5" s="16" t="str">
        <f t="shared" ca="1" si="0"/>
        <v>=NB.SI(B15:AJ15;"AM")</v>
      </c>
    </row>
    <row r="6" spans="1:36" x14ac:dyDescent="0.25">
      <c r="A6" s="21" t="s">
        <v>13</v>
      </c>
      <c r="B6" s="1">
        <f>COUNTIF(B13:AJ13,"M")</f>
        <v>2</v>
      </c>
      <c r="C6" s="1">
        <f>COUNTIF(B14:AJ14,"M")</f>
        <v>24</v>
      </c>
      <c r="D6" s="1">
        <f>COUNTIF(B15:AJ15,"M")</f>
        <v>11</v>
      </c>
      <c r="E6" s="16" t="str">
        <f t="shared" ca="1" si="0"/>
        <v>=NB.SI(B15:AJ15;"M")</v>
      </c>
      <c r="R6" s="2"/>
    </row>
    <row r="7" spans="1:36" x14ac:dyDescent="0.25">
      <c r="A7" s="21" t="s">
        <v>6</v>
      </c>
      <c r="B7" s="3">
        <f>SUMPRODUCT(((WEEKDAY($B$12:$AJ$12,2)=3)*1)*((B13:AJ13&lt;&gt;"R")*1))</f>
        <v>4</v>
      </c>
      <c r="C7" s="3">
        <f>SUMPRODUCT(((WEEKDAY($B$12:$AJ$12,2)=3)*1)*((B14:AJ14&lt;&gt;"R")*1))</f>
        <v>4</v>
      </c>
      <c r="D7" s="3">
        <f>SUMPRODUCT(((WEEKDAY($B$12:$AJ$12,2)=3)*1)*((B15:AJ15&lt;&gt;"R")*1))</f>
        <v>3</v>
      </c>
      <c r="E7" s="16" t="str">
        <f t="shared" ca="1" si="0"/>
        <v>=SOMMEPROD(((JOURSEM($B$12:$AJ$12;2)=3)*1)*((B15:AJ15&lt;&gt;"R")*1))</v>
      </c>
    </row>
    <row r="8" spans="1:36" x14ac:dyDescent="0.25">
      <c r="A8" s="21" t="s">
        <v>7</v>
      </c>
      <c r="B8" s="3">
        <f>SUMPRODUCT(((WEEKDAY($B$12:$AJ$12,2)=6)*1)*((B13:AJ13&lt;&gt;"R")*1))</f>
        <v>4</v>
      </c>
      <c r="C8" s="3">
        <f>SUMPRODUCT(((WEEKDAY($B$12:$AJ$12,2)=6)*1)*((B14:AJ14&lt;&gt;"R")*1))</f>
        <v>4</v>
      </c>
      <c r="D8" s="3">
        <f>SUMPRODUCT(((WEEKDAY($B$12:$AJ$12,2)=6)*1)*((B15:AJ15&lt;&gt;"R")*1))</f>
        <v>1</v>
      </c>
      <c r="E8" s="16" t="str">
        <f t="shared" ca="1" si="0"/>
        <v>=SOMMEPROD(((JOURSEM($B$12:$AJ$12;2)=6)*1)*((B15:AJ15&lt;&gt;"R")*1))</v>
      </c>
    </row>
    <row r="9" spans="1:36" x14ac:dyDescent="0.25">
      <c r="A9" s="21" t="s">
        <v>8</v>
      </c>
      <c r="B9" s="3">
        <f>SUMPRODUCT(((WEEKDAY($B$12:$AJ$12,2)=7)*1)*((B13:AJ13&lt;&gt;"R")*1))</f>
        <v>4</v>
      </c>
      <c r="C9" s="3">
        <f>SUMPRODUCT(((WEEKDAY($B$12:$AJ$12,2)=7)*1)*((B14:AJ14&lt;&gt;"R")*1))</f>
        <v>4</v>
      </c>
      <c r="D9" s="3">
        <f>SUMPRODUCT(((WEEKDAY($B$12:$AJ$12,2)=7)*1)*((B15:AJ15&lt;&gt;"R")*1))</f>
        <v>4</v>
      </c>
      <c r="E9" s="16" t="str">
        <f t="shared" ca="1" si="0"/>
        <v>=SOMMEPROD(((JOURSEM($B$12:$AJ$12;2)=7)*1)*((B15:AJ15&lt;&gt;"R")*1))</v>
      </c>
    </row>
    <row r="10" spans="1:36" x14ac:dyDescent="0.25">
      <c r="A10" s="21" t="s">
        <v>9</v>
      </c>
      <c r="B10" s="3">
        <f>SUMPRODUCT(((COUNTIF(L_feries,$B$12:$AJ$12)*1)*((B13:AJ13&lt;&gt;"R")*1)))</f>
        <v>2</v>
      </c>
      <c r="C10" s="3">
        <f>SUMPRODUCT(((COUNTIF(L_feries,$B$12:$AJ$12)*1)*((B14:AJ14&lt;&gt;"R")*1)))</f>
        <v>3</v>
      </c>
      <c r="D10" s="3">
        <f>SUMPRODUCT(((COUNTIF(L_feries,$B$12:$AJ$12)*1)*((B15:AJ15&lt;&gt;"R")*1)))</f>
        <v>3</v>
      </c>
      <c r="E10" s="16" t="str">
        <f t="shared" ca="1" si="0"/>
        <v>=SOMMEPROD(((NB.SI(L_feries;$B$12:$AJ$12)*1)*((B15:AJ15&lt;&gt;"R")*1)))</v>
      </c>
    </row>
    <row r="12" spans="1:36" s="20" customFormat="1" ht="75" customHeight="1" x14ac:dyDescent="0.25">
      <c r="A12" s="17" t="s">
        <v>41</v>
      </c>
      <c r="B12" s="18">
        <v>43583</v>
      </c>
      <c r="C12" s="19">
        <f>B12+1</f>
        <v>43584</v>
      </c>
      <c r="D12" s="19">
        <f t="shared" ref="D12:AJ12" si="1">C12+1</f>
        <v>43585</v>
      </c>
      <c r="E12" s="19">
        <f t="shared" si="1"/>
        <v>43586</v>
      </c>
      <c r="F12" s="19">
        <f t="shared" si="1"/>
        <v>43587</v>
      </c>
      <c r="G12" s="19">
        <f t="shared" si="1"/>
        <v>43588</v>
      </c>
      <c r="H12" s="19">
        <f t="shared" si="1"/>
        <v>43589</v>
      </c>
      <c r="I12" s="19">
        <f t="shared" si="1"/>
        <v>43590</v>
      </c>
      <c r="J12" s="19">
        <f t="shared" si="1"/>
        <v>43591</v>
      </c>
      <c r="K12" s="19">
        <f t="shared" si="1"/>
        <v>43592</v>
      </c>
      <c r="L12" s="19">
        <f t="shared" si="1"/>
        <v>43593</v>
      </c>
      <c r="M12" s="19">
        <f t="shared" si="1"/>
        <v>43594</v>
      </c>
      <c r="N12" s="19">
        <f t="shared" si="1"/>
        <v>43595</v>
      </c>
      <c r="O12" s="19">
        <f t="shared" si="1"/>
        <v>43596</v>
      </c>
      <c r="P12" s="19">
        <f t="shared" si="1"/>
        <v>43597</v>
      </c>
      <c r="Q12" s="19">
        <f t="shared" si="1"/>
        <v>43598</v>
      </c>
      <c r="R12" s="19">
        <f t="shared" si="1"/>
        <v>43599</v>
      </c>
      <c r="S12" s="19">
        <f t="shared" si="1"/>
        <v>43600</v>
      </c>
      <c r="T12" s="19">
        <f t="shared" si="1"/>
        <v>43601</v>
      </c>
      <c r="U12" s="19">
        <f t="shared" si="1"/>
        <v>43602</v>
      </c>
      <c r="V12" s="19">
        <f t="shared" si="1"/>
        <v>43603</v>
      </c>
      <c r="W12" s="19">
        <f t="shared" si="1"/>
        <v>43604</v>
      </c>
      <c r="X12" s="19">
        <f t="shared" si="1"/>
        <v>43605</v>
      </c>
      <c r="Y12" s="19">
        <f t="shared" si="1"/>
        <v>43606</v>
      </c>
      <c r="Z12" s="19">
        <f t="shared" si="1"/>
        <v>43607</v>
      </c>
      <c r="AA12" s="19">
        <f t="shared" si="1"/>
        <v>43608</v>
      </c>
      <c r="AB12" s="19">
        <f t="shared" si="1"/>
        <v>43609</v>
      </c>
      <c r="AC12" s="19">
        <f t="shared" si="1"/>
        <v>43610</v>
      </c>
      <c r="AD12" s="19">
        <f t="shared" si="1"/>
        <v>43611</v>
      </c>
      <c r="AE12" s="19">
        <f t="shared" si="1"/>
        <v>43612</v>
      </c>
      <c r="AF12" s="19">
        <f t="shared" si="1"/>
        <v>43613</v>
      </c>
      <c r="AG12" s="19">
        <f t="shared" si="1"/>
        <v>43614</v>
      </c>
      <c r="AH12" s="19">
        <f t="shared" si="1"/>
        <v>43615</v>
      </c>
      <c r="AI12" s="19">
        <f t="shared" si="1"/>
        <v>43616</v>
      </c>
      <c r="AJ12" s="19">
        <f t="shared" si="1"/>
        <v>43617</v>
      </c>
    </row>
    <row r="13" spans="1:36" ht="20.100000000000001" customHeight="1" x14ac:dyDescent="0.25">
      <c r="A13" s="23" t="s">
        <v>0</v>
      </c>
      <c r="B13" s="15" t="s">
        <v>4</v>
      </c>
      <c r="C13" s="15" t="s">
        <v>2</v>
      </c>
      <c r="D13" s="15" t="s">
        <v>1</v>
      </c>
      <c r="E13" s="15" t="s">
        <v>4</v>
      </c>
      <c r="F13" s="15" t="s">
        <v>4</v>
      </c>
      <c r="G13" s="15" t="s">
        <v>4</v>
      </c>
      <c r="H13" s="15" t="s">
        <v>4</v>
      </c>
      <c r="I13" s="15" t="s">
        <v>3</v>
      </c>
      <c r="J13" s="15" t="s">
        <v>2</v>
      </c>
      <c r="K13" s="15" t="s">
        <v>1</v>
      </c>
      <c r="L13" s="15" t="s">
        <v>1</v>
      </c>
      <c r="M13" s="15" t="s">
        <v>1</v>
      </c>
      <c r="N13" s="15" t="s">
        <v>1</v>
      </c>
      <c r="O13" s="15" t="s">
        <v>1</v>
      </c>
      <c r="P13" s="15" t="s">
        <v>1</v>
      </c>
      <c r="Q13" s="15" t="s">
        <v>1</v>
      </c>
      <c r="R13" s="15" t="s">
        <v>1</v>
      </c>
      <c r="S13" s="15" t="s">
        <v>1</v>
      </c>
      <c r="T13" s="15" t="s">
        <v>1</v>
      </c>
      <c r="U13" s="15" t="s">
        <v>1</v>
      </c>
      <c r="V13" s="15" t="s">
        <v>1</v>
      </c>
      <c r="W13" s="15" t="s">
        <v>1</v>
      </c>
      <c r="X13" s="15" t="s">
        <v>1</v>
      </c>
      <c r="Y13" s="15" t="s">
        <v>1</v>
      </c>
      <c r="Z13" s="15" t="s">
        <v>1</v>
      </c>
      <c r="AA13" s="15" t="s">
        <v>1</v>
      </c>
      <c r="AB13" s="15" t="s">
        <v>1</v>
      </c>
      <c r="AC13" s="15" t="s">
        <v>1</v>
      </c>
      <c r="AD13" s="15" t="s">
        <v>1</v>
      </c>
      <c r="AE13" s="15" t="s">
        <v>1</v>
      </c>
      <c r="AF13" s="15" t="s">
        <v>1</v>
      </c>
      <c r="AG13" s="15" t="s">
        <v>1</v>
      </c>
      <c r="AH13" s="15" t="s">
        <v>1</v>
      </c>
      <c r="AI13" s="15" t="s">
        <v>1</v>
      </c>
      <c r="AJ13" s="15" t="s">
        <v>1</v>
      </c>
    </row>
    <row r="14" spans="1:36" ht="20.100000000000001" customHeight="1" x14ac:dyDescent="0.25">
      <c r="A14" s="24" t="s">
        <v>14</v>
      </c>
      <c r="B14" s="13" t="s">
        <v>3</v>
      </c>
      <c r="C14" s="13" t="s">
        <v>1</v>
      </c>
      <c r="D14" s="13" t="s">
        <v>1</v>
      </c>
      <c r="E14" s="13" t="s">
        <v>3</v>
      </c>
      <c r="F14" s="13" t="s">
        <v>2</v>
      </c>
      <c r="G14" s="13" t="s">
        <v>1</v>
      </c>
      <c r="H14" s="13" t="s">
        <v>2</v>
      </c>
      <c r="I14" s="13" t="s">
        <v>2</v>
      </c>
      <c r="J14" s="13" t="s">
        <v>2</v>
      </c>
      <c r="K14" s="13" t="s">
        <v>2</v>
      </c>
      <c r="L14" s="13" t="s">
        <v>2</v>
      </c>
      <c r="M14" s="13" t="s">
        <v>2</v>
      </c>
      <c r="N14" s="13" t="s">
        <v>2</v>
      </c>
      <c r="O14" s="13" t="s">
        <v>2</v>
      </c>
      <c r="P14" s="13" t="s">
        <v>4</v>
      </c>
      <c r="Q14" s="13" t="s">
        <v>2</v>
      </c>
      <c r="R14" s="13" t="s">
        <v>2</v>
      </c>
      <c r="S14" s="13" t="s">
        <v>4</v>
      </c>
      <c r="T14" s="13" t="s">
        <v>1</v>
      </c>
      <c r="U14" s="13" t="s">
        <v>2</v>
      </c>
      <c r="V14" s="13" t="s">
        <v>4</v>
      </c>
      <c r="W14" s="13" t="s">
        <v>2</v>
      </c>
      <c r="X14" s="13" t="s">
        <v>2</v>
      </c>
      <c r="Y14" s="13" t="s">
        <v>4</v>
      </c>
      <c r="Z14" s="13" t="s">
        <v>2</v>
      </c>
      <c r="AA14" s="13" t="s">
        <v>2</v>
      </c>
      <c r="AB14" s="13" t="s">
        <v>2</v>
      </c>
      <c r="AC14" s="13" t="s">
        <v>2</v>
      </c>
      <c r="AD14" s="13" t="s">
        <v>2</v>
      </c>
      <c r="AE14" s="13" t="s">
        <v>4</v>
      </c>
      <c r="AF14" s="13" t="s">
        <v>2</v>
      </c>
      <c r="AG14" s="13" t="s">
        <v>2</v>
      </c>
      <c r="AH14" s="13" t="s">
        <v>2</v>
      </c>
      <c r="AI14" s="13" t="s">
        <v>2</v>
      </c>
      <c r="AJ14" s="13" t="s">
        <v>2</v>
      </c>
    </row>
    <row r="15" spans="1:36" ht="20.100000000000001" customHeight="1" x14ac:dyDescent="0.25">
      <c r="A15" s="25" t="s">
        <v>15</v>
      </c>
      <c r="B15" s="14" t="s">
        <v>2</v>
      </c>
      <c r="C15" s="14" t="s">
        <v>4</v>
      </c>
      <c r="D15" s="14" t="s">
        <v>3</v>
      </c>
      <c r="E15" s="14" t="s">
        <v>1</v>
      </c>
      <c r="F15" s="14" t="s">
        <v>4</v>
      </c>
      <c r="G15" s="14" t="s">
        <v>4</v>
      </c>
      <c r="H15" s="14" t="s">
        <v>4</v>
      </c>
      <c r="I15" s="14" t="s">
        <v>1</v>
      </c>
      <c r="J15" s="14" t="s">
        <v>4</v>
      </c>
      <c r="K15" s="14" t="s">
        <v>4</v>
      </c>
      <c r="L15" s="14" t="s">
        <v>1</v>
      </c>
      <c r="M15" s="14" t="s">
        <v>2</v>
      </c>
      <c r="N15" s="14" t="s">
        <v>2</v>
      </c>
      <c r="O15" s="14" t="s">
        <v>2</v>
      </c>
      <c r="P15" s="14" t="s">
        <v>2</v>
      </c>
      <c r="Q15" s="14" t="s">
        <v>2</v>
      </c>
      <c r="R15" s="14" t="s">
        <v>2</v>
      </c>
      <c r="S15" s="14" t="s">
        <v>2</v>
      </c>
      <c r="T15" s="14" t="s">
        <v>4</v>
      </c>
      <c r="U15" s="14" t="s">
        <v>4</v>
      </c>
      <c r="V15" s="14" t="s">
        <v>4</v>
      </c>
      <c r="W15" s="14" t="s">
        <v>4</v>
      </c>
      <c r="X15" s="14" t="s">
        <v>4</v>
      </c>
      <c r="Y15" s="14" t="s">
        <v>1</v>
      </c>
      <c r="Z15" s="14" t="s">
        <v>4</v>
      </c>
      <c r="AA15" s="14" t="s">
        <v>2</v>
      </c>
      <c r="AB15" s="14" t="s">
        <v>4</v>
      </c>
      <c r="AC15" s="14" t="s">
        <v>4</v>
      </c>
      <c r="AD15" s="14" t="s">
        <v>1</v>
      </c>
      <c r="AE15" s="14" t="s">
        <v>4</v>
      </c>
      <c r="AF15" s="14" t="s">
        <v>2</v>
      </c>
      <c r="AG15" s="14" t="s">
        <v>4</v>
      </c>
      <c r="AH15" s="14" t="s">
        <v>2</v>
      </c>
      <c r="AI15" s="14" t="s">
        <v>4</v>
      </c>
      <c r="AJ15" s="14" t="s">
        <v>4</v>
      </c>
    </row>
    <row r="16" spans="1:36" x14ac:dyDescent="0.25">
      <c r="K16" s="26"/>
      <c r="L16" s="26"/>
      <c r="M16" s="26"/>
      <c r="N16" s="26"/>
      <c r="O16" s="26"/>
      <c r="R16" s="26"/>
      <c r="S16" s="26"/>
      <c r="T16" s="26"/>
      <c r="U16" s="26"/>
      <c r="V16" s="26"/>
      <c r="Y16" s="26"/>
      <c r="Z16" s="26"/>
      <c r="AA16" s="26"/>
      <c r="AB16" s="26"/>
      <c r="AC16" s="26"/>
    </row>
    <row r="17" spans="11:29" x14ac:dyDescent="0.25">
      <c r="K17" s="26"/>
      <c r="L17" s="26"/>
      <c r="M17" s="26"/>
      <c r="N17" s="26"/>
      <c r="O17" s="26"/>
      <c r="R17" s="26"/>
      <c r="S17" s="26"/>
      <c r="T17" s="26"/>
      <c r="U17" s="26"/>
      <c r="V17" s="26"/>
      <c r="Y17" s="26"/>
      <c r="Z17" s="26"/>
      <c r="AA17" s="26"/>
      <c r="AB17" s="26"/>
      <c r="AC17" s="26"/>
    </row>
    <row r="18" spans="11:29" x14ac:dyDescent="0.25">
      <c r="K18" s="26"/>
      <c r="L18" s="26"/>
      <c r="M18" s="26"/>
      <c r="N18" s="26"/>
      <c r="O18" s="26"/>
      <c r="R18" s="26"/>
      <c r="S18" s="26"/>
      <c r="T18" s="26"/>
      <c r="U18" s="26"/>
      <c r="V18" s="26"/>
      <c r="Y18" s="26"/>
      <c r="Z18" s="26"/>
      <c r="AA18" s="26"/>
      <c r="AB18" s="26"/>
      <c r="AC18" s="26"/>
    </row>
  </sheetData>
  <conditionalFormatting sqref="B12:AJ15">
    <cfRule type="expression" dxfId="12" priority="1">
      <formula>COUNTIF(L_feries,B$12)=1</formula>
    </cfRule>
    <cfRule type="expression" dxfId="11" priority="2">
      <formula>WEEKDAY(B$12,2)&gt;5</formula>
    </cfRule>
  </conditionalFormatting>
  <dataValidations count="1">
    <dataValidation type="list" allowBlank="1" showInputMessage="1" showErrorMessage="1" sqref="B13:AJ15" xr:uid="{A5EA7923-1C23-4D52-A352-39840DBA5438}">
      <formula1>L_Postes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D83A9-3788-4560-96D5-D276194A6239}">
  <dimension ref="A2:J17"/>
  <sheetViews>
    <sheetView workbookViewId="0">
      <selection activeCell="I20" sqref="I20"/>
    </sheetView>
  </sheetViews>
  <sheetFormatPr baseColWidth="10" defaultColWidth="12.7109375" defaultRowHeight="15" x14ac:dyDescent="0.25"/>
  <cols>
    <col min="1" max="1" width="20.7109375" customWidth="1"/>
    <col min="2" max="2" width="30.7109375" style="7" customWidth="1"/>
    <col min="3" max="3" width="55.7109375" customWidth="1"/>
    <col min="4" max="4" width="5.7109375" customWidth="1"/>
    <col min="5" max="5" width="14.140625" customWidth="1"/>
    <col min="6" max="6" width="5.7109375" customWidth="1"/>
    <col min="7" max="7" width="7.7109375" style="8" customWidth="1"/>
    <col min="9" max="9" width="5.7109375" customWidth="1"/>
  </cols>
  <sheetData>
    <row r="2" spans="1:10" x14ac:dyDescent="0.25">
      <c r="A2" s="4" t="s">
        <v>16</v>
      </c>
      <c r="B2" s="5">
        <v>2019</v>
      </c>
      <c r="E2" s="6" t="s">
        <v>17</v>
      </c>
      <c r="G2" s="8" t="s">
        <v>37</v>
      </c>
      <c r="H2" s="8" t="s">
        <v>38</v>
      </c>
      <c r="J2" s="8" t="s">
        <v>36</v>
      </c>
    </row>
    <row r="3" spans="1:10" x14ac:dyDescent="0.25">
      <c r="E3" s="8">
        <v>2018</v>
      </c>
      <c r="G3" s="8" t="s">
        <v>1</v>
      </c>
      <c r="H3" t="s">
        <v>32</v>
      </c>
      <c r="J3" s="8" t="s">
        <v>0</v>
      </c>
    </row>
    <row r="4" spans="1:10" x14ac:dyDescent="0.25">
      <c r="A4" s="9" t="s">
        <v>18</v>
      </c>
      <c r="B4" s="10" t="s">
        <v>39</v>
      </c>
      <c r="C4" s="8" t="s">
        <v>40</v>
      </c>
      <c r="E4" s="8">
        <f t="shared" ref="E4:E17" si="0">E3+1</f>
        <v>2019</v>
      </c>
      <c r="G4" s="8" t="s">
        <v>2</v>
      </c>
      <c r="H4" t="s">
        <v>33</v>
      </c>
      <c r="J4" s="8" t="s">
        <v>14</v>
      </c>
    </row>
    <row r="5" spans="1:10" x14ac:dyDescent="0.25">
      <c r="A5" s="11" t="s">
        <v>19</v>
      </c>
      <c r="B5" s="12">
        <f>DATE(an,1,1)</f>
        <v>43466</v>
      </c>
      <c r="C5" t="str">
        <f ca="1">_xlfn.FORMULATEXT(T_Feries[[#This Row],[Dates]])</f>
        <v>=DATE(an;1;1)</v>
      </c>
      <c r="E5" s="8">
        <f t="shared" si="0"/>
        <v>2020</v>
      </c>
      <c r="G5" s="8" t="s">
        <v>3</v>
      </c>
      <c r="H5" t="s">
        <v>34</v>
      </c>
      <c r="J5" s="8" t="s">
        <v>15</v>
      </c>
    </row>
    <row r="6" spans="1:10" x14ac:dyDescent="0.25">
      <c r="A6" s="11" t="s">
        <v>20</v>
      </c>
      <c r="B6" s="12">
        <f>FLOOR(DAY(MINUTE(an/38)/2+56)&amp;"/5/"&amp;an,7)-34</f>
        <v>43576</v>
      </c>
      <c r="C6" t="str">
        <f ca="1">_xlfn.FORMULATEXT(T_Feries[[#This Row],[Dates]])</f>
        <v>=PLANCHER(JOUR(MINUTE(an/38)/2+56)&amp;"/5/"&amp;an;7)-34</v>
      </c>
      <c r="E6" s="8">
        <f t="shared" si="0"/>
        <v>2021</v>
      </c>
      <c r="G6" s="8" t="s">
        <v>4</v>
      </c>
      <c r="H6" t="s">
        <v>35</v>
      </c>
    </row>
    <row r="7" spans="1:10" x14ac:dyDescent="0.25">
      <c r="A7" s="11" t="s">
        <v>21</v>
      </c>
      <c r="B7" s="12">
        <f>datepaques+1</f>
        <v>43577</v>
      </c>
      <c r="C7" t="str">
        <f ca="1">_xlfn.FORMULATEXT(T_Feries[[#This Row],[Dates]])</f>
        <v>=datepaques+1</v>
      </c>
      <c r="E7" s="8">
        <f t="shared" si="0"/>
        <v>2022</v>
      </c>
    </row>
    <row r="8" spans="1:10" x14ac:dyDescent="0.25">
      <c r="A8" s="11" t="s">
        <v>22</v>
      </c>
      <c r="B8" s="12">
        <f>DATE(an,5,1)</f>
        <v>43586</v>
      </c>
      <c r="C8" t="str">
        <f ca="1">_xlfn.FORMULATEXT(T_Feries[[#This Row],[Dates]])</f>
        <v>=DATE(an;5;1)</v>
      </c>
      <c r="E8" s="8">
        <f t="shared" si="0"/>
        <v>2023</v>
      </c>
    </row>
    <row r="9" spans="1:10" x14ac:dyDescent="0.25">
      <c r="A9" s="11" t="s">
        <v>23</v>
      </c>
      <c r="B9" s="12">
        <f>DATE(an,5,8)</f>
        <v>43593</v>
      </c>
      <c r="C9" t="str">
        <f ca="1">_xlfn.FORMULATEXT(T_Feries[[#This Row],[Dates]])</f>
        <v>=DATE(an;5;8)</v>
      </c>
      <c r="E9" s="8">
        <f t="shared" si="0"/>
        <v>2024</v>
      </c>
    </row>
    <row r="10" spans="1:10" x14ac:dyDescent="0.25">
      <c r="A10" s="11" t="s">
        <v>24</v>
      </c>
      <c r="B10" s="12">
        <f>datepaques+39</f>
        <v>43615</v>
      </c>
      <c r="C10" t="str">
        <f ca="1">_xlfn.FORMULATEXT(T_Feries[[#This Row],[Dates]])</f>
        <v>=datepaques+39</v>
      </c>
      <c r="E10" s="8">
        <f t="shared" si="0"/>
        <v>2025</v>
      </c>
    </row>
    <row r="11" spans="1:10" x14ac:dyDescent="0.25">
      <c r="A11" s="11" t="s">
        <v>25</v>
      </c>
      <c r="B11" s="12">
        <f>datepaques+49</f>
        <v>43625</v>
      </c>
      <c r="C11" t="str">
        <f ca="1">_xlfn.FORMULATEXT(T_Feries[[#This Row],[Dates]])</f>
        <v>=datepaques+49</v>
      </c>
      <c r="E11" s="8">
        <f t="shared" si="0"/>
        <v>2026</v>
      </c>
    </row>
    <row r="12" spans="1:10" x14ac:dyDescent="0.25">
      <c r="A12" s="11" t="s">
        <v>26</v>
      </c>
      <c r="B12" s="12">
        <f>datepaques+50</f>
        <v>43626</v>
      </c>
      <c r="C12" t="str">
        <f ca="1">_xlfn.FORMULATEXT(T_Feries[[#This Row],[Dates]])</f>
        <v>=datepaques+50</v>
      </c>
      <c r="E12" s="8">
        <f t="shared" si="0"/>
        <v>2027</v>
      </c>
    </row>
    <row r="13" spans="1:10" x14ac:dyDescent="0.25">
      <c r="A13" s="11" t="s">
        <v>27</v>
      </c>
      <c r="B13" s="12">
        <f>DATE(an,7,14)</f>
        <v>43660</v>
      </c>
      <c r="C13" t="str">
        <f ca="1">_xlfn.FORMULATEXT(T_Feries[[#This Row],[Dates]])</f>
        <v>=DATE(an;7;14)</v>
      </c>
      <c r="E13" s="8">
        <f t="shared" si="0"/>
        <v>2028</v>
      </c>
    </row>
    <row r="14" spans="1:10" x14ac:dyDescent="0.25">
      <c r="A14" s="11" t="s">
        <v>28</v>
      </c>
      <c r="B14" s="12">
        <f>DATE(an,8,15)</f>
        <v>43692</v>
      </c>
      <c r="C14" t="str">
        <f ca="1">_xlfn.FORMULATEXT(T_Feries[[#This Row],[Dates]])</f>
        <v>=DATE(an;8;15)</v>
      </c>
      <c r="E14" s="8">
        <f t="shared" si="0"/>
        <v>2029</v>
      </c>
    </row>
    <row r="15" spans="1:10" x14ac:dyDescent="0.25">
      <c r="A15" s="11" t="s">
        <v>29</v>
      </c>
      <c r="B15" s="12">
        <f>DATE(an,11,1)</f>
        <v>43770</v>
      </c>
      <c r="C15" t="str">
        <f ca="1">_xlfn.FORMULATEXT(T_Feries[[#This Row],[Dates]])</f>
        <v>=DATE(an;11;1)</v>
      </c>
      <c r="E15" s="8">
        <f t="shared" si="0"/>
        <v>2030</v>
      </c>
    </row>
    <row r="16" spans="1:10" x14ac:dyDescent="0.25">
      <c r="A16" s="11" t="s">
        <v>30</v>
      </c>
      <c r="B16" s="12">
        <f>DATE(an,11,11)</f>
        <v>43780</v>
      </c>
      <c r="C16" t="str">
        <f ca="1">_xlfn.FORMULATEXT(T_Feries[[#This Row],[Dates]])</f>
        <v>=DATE(an;11;11)</v>
      </c>
      <c r="E16" s="8">
        <f t="shared" si="0"/>
        <v>2031</v>
      </c>
    </row>
    <row r="17" spans="1:5" x14ac:dyDescent="0.25">
      <c r="A17" s="11" t="s">
        <v>31</v>
      </c>
      <c r="B17" s="12">
        <f>DATE(an,12,25)</f>
        <v>43824</v>
      </c>
      <c r="C17" t="str">
        <f ca="1">_xlfn.FORMULATEXT(T_Feries[[#This Row],[Dates]])</f>
        <v>=DATE(an;12;25)</v>
      </c>
      <c r="E17" s="8">
        <f t="shared" si="0"/>
        <v>2032</v>
      </c>
    </row>
  </sheetData>
  <dataValidations count="1">
    <dataValidation type="list" allowBlank="1" showInputMessage="1" showErrorMessage="1" sqref="B2" xr:uid="{F9FFF7B4-2331-47B1-8F75-A6AE8C06F6AC}">
      <formula1>$E$3:$E$23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Planning</vt:lpstr>
      <vt:lpstr>Paramètres</vt:lpstr>
      <vt:lpstr>Paramètres!an</vt:lpstr>
      <vt:lpstr>Paramètres!datepaques</vt:lpstr>
      <vt:lpstr>L_feries</vt:lpstr>
      <vt:lpstr>L_Personnel</vt:lpstr>
      <vt:lpstr>L_Postes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2019-07-27T23:30:54Z</dcterms:modified>
</cp:coreProperties>
</file>