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ctum\Desktop\FC Dieulouard\"/>
    </mc:Choice>
  </mc:AlternateContent>
  <xr:revisionPtr revIDLastSave="0" documentId="8_{A1E01C71-F7FB-4943-9D4E-471ACB8B4741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Equipes" sheetId="2" r:id="rId1"/>
    <sheet name="Poules" sheetId="1" r:id="rId2"/>
    <sheet name="PHASE 2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D36" i="1" l="1"/>
  <c r="BC36" i="1"/>
  <c r="BD35" i="1"/>
  <c r="BC35" i="1"/>
  <c r="BD34" i="1"/>
  <c r="BC34" i="1"/>
  <c r="BD33" i="1"/>
  <c r="BC33" i="1"/>
  <c r="BD32" i="1"/>
  <c r="BC32" i="1"/>
  <c r="BD31" i="1"/>
  <c r="BC31" i="1"/>
  <c r="BD27" i="1"/>
  <c r="BC27" i="1"/>
  <c r="BD26" i="1"/>
  <c r="BC26" i="1"/>
  <c r="BD25" i="1"/>
  <c r="BC25" i="1"/>
  <c r="BD24" i="1"/>
  <c r="BC24" i="1"/>
  <c r="BD23" i="1"/>
  <c r="BC23" i="1"/>
  <c r="BD22" i="1"/>
  <c r="BC22" i="1"/>
  <c r="BD18" i="1"/>
  <c r="BC18" i="1"/>
  <c r="BD17" i="1"/>
  <c r="BC17" i="1"/>
  <c r="BD16" i="1"/>
  <c r="BC16" i="1"/>
  <c r="BD15" i="1"/>
  <c r="BC15" i="1"/>
  <c r="BD14" i="1"/>
  <c r="BC14" i="1"/>
  <c r="BD13" i="1"/>
  <c r="BC13" i="1"/>
  <c r="BC5" i="1"/>
  <c r="BD5" i="1"/>
  <c r="BC6" i="1"/>
  <c r="BD6" i="1"/>
  <c r="BC7" i="1"/>
  <c r="BD7" i="1"/>
  <c r="BC8" i="1"/>
  <c r="BD8" i="1"/>
  <c r="BC9" i="1"/>
  <c r="BD9" i="1"/>
  <c r="BD4" i="1"/>
  <c r="BC4" i="1"/>
  <c r="BF36" i="1"/>
  <c r="BE36" i="1"/>
  <c r="BG36" i="1" s="1"/>
  <c r="BF35" i="1"/>
  <c r="BH35" i="1" s="1"/>
  <c r="BE35" i="1"/>
  <c r="BF34" i="1"/>
  <c r="BE34" i="1"/>
  <c r="BF33" i="1"/>
  <c r="BE33" i="1"/>
  <c r="BG33" i="1" s="1"/>
  <c r="BF32" i="1"/>
  <c r="BE32" i="1"/>
  <c r="BG32" i="1" s="1"/>
  <c r="BF31" i="1"/>
  <c r="BH31" i="1" s="1"/>
  <c r="BE31" i="1"/>
  <c r="BG31" i="1" s="1"/>
  <c r="BF27" i="1"/>
  <c r="BE27" i="1"/>
  <c r="BG27" i="1" s="1"/>
  <c r="BF26" i="1"/>
  <c r="BE26" i="1"/>
  <c r="BF25" i="1"/>
  <c r="BE25" i="1"/>
  <c r="BG25" i="1" s="1"/>
  <c r="BF24" i="1"/>
  <c r="BH24" i="1" s="1"/>
  <c r="BE24" i="1"/>
  <c r="BG24" i="1" s="1"/>
  <c r="BF23" i="1"/>
  <c r="BE23" i="1"/>
  <c r="BG23" i="1" s="1"/>
  <c r="BF22" i="1"/>
  <c r="BE22" i="1"/>
  <c r="BF18" i="1"/>
  <c r="BE18" i="1"/>
  <c r="BF17" i="1"/>
  <c r="BH17" i="1" s="1"/>
  <c r="BE17" i="1"/>
  <c r="BG17" i="1" s="1"/>
  <c r="BF16" i="1"/>
  <c r="BE16" i="1"/>
  <c r="BF15" i="1"/>
  <c r="BE15" i="1"/>
  <c r="BF14" i="1"/>
  <c r="BE14" i="1"/>
  <c r="BF13" i="1"/>
  <c r="BE13" i="1"/>
  <c r="BG13" i="1" s="1"/>
  <c r="BE5" i="1"/>
  <c r="BG5" i="1" s="1"/>
  <c r="BF5" i="1"/>
  <c r="BH5" i="1" s="1"/>
  <c r="BE6" i="1"/>
  <c r="BG6" i="1" s="1"/>
  <c r="BF6" i="1"/>
  <c r="BE7" i="1"/>
  <c r="BG7" i="1" s="1"/>
  <c r="BF7" i="1"/>
  <c r="BE8" i="1"/>
  <c r="BF8" i="1"/>
  <c r="BE9" i="1"/>
  <c r="BG9" i="1" s="1"/>
  <c r="BF9" i="1"/>
  <c r="BH9" i="1" s="1"/>
  <c r="BF4" i="1"/>
  <c r="BE4" i="1"/>
  <c r="AL34" i="1"/>
  <c r="M32" i="1" s="1"/>
  <c r="AL33" i="1"/>
  <c r="M35" i="1" s="1"/>
  <c r="AL32" i="1"/>
  <c r="F35" i="1" s="1"/>
  <c r="AL31" i="1"/>
  <c r="M36" i="1" s="1"/>
  <c r="AL25" i="1"/>
  <c r="M23" i="1" s="1"/>
  <c r="AL24" i="1"/>
  <c r="M24" i="1" s="1"/>
  <c r="AL23" i="1"/>
  <c r="M25" i="1" s="1"/>
  <c r="AL22" i="1"/>
  <c r="M22" i="1" s="1"/>
  <c r="AL16" i="1"/>
  <c r="F18" i="1" s="1"/>
  <c r="AL15" i="1"/>
  <c r="M17" i="1" s="1"/>
  <c r="AL14" i="1"/>
  <c r="F17" i="1" s="1"/>
  <c r="AL13" i="1"/>
  <c r="M18" i="1" s="1"/>
  <c r="AL7" i="1"/>
  <c r="M5" i="1" s="1"/>
  <c r="AL6" i="1"/>
  <c r="F5" i="1" s="1"/>
  <c r="AL5" i="1"/>
  <c r="F8" i="1" s="1"/>
  <c r="AL4" i="1"/>
  <c r="M9" i="1" s="1"/>
  <c r="BT36" i="1"/>
  <c r="BS36" i="1"/>
  <c r="BR36" i="1"/>
  <c r="BQ36" i="1"/>
  <c r="BP36" i="1"/>
  <c r="BO36" i="1"/>
  <c r="BN36" i="1"/>
  <c r="BM36" i="1"/>
  <c r="BL36" i="1"/>
  <c r="BK36" i="1"/>
  <c r="BJ36" i="1"/>
  <c r="BI36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T33" i="1"/>
  <c r="BS33" i="1"/>
  <c r="BR33" i="1"/>
  <c r="BQ33" i="1"/>
  <c r="BP33" i="1"/>
  <c r="BO33" i="1"/>
  <c r="BN33" i="1"/>
  <c r="BM33" i="1"/>
  <c r="BL33" i="1"/>
  <c r="BK33" i="1"/>
  <c r="BJ33" i="1"/>
  <c r="BI33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I5" i="1"/>
  <c r="BJ5" i="1"/>
  <c r="BK5" i="1"/>
  <c r="BL5" i="1"/>
  <c r="BM5" i="1"/>
  <c r="BN5" i="1"/>
  <c r="BO5" i="1"/>
  <c r="BP5" i="1"/>
  <c r="BQ5" i="1"/>
  <c r="BR5" i="1"/>
  <c r="BS5" i="1"/>
  <c r="BT5" i="1"/>
  <c r="BI6" i="1"/>
  <c r="BJ6" i="1"/>
  <c r="BK6" i="1"/>
  <c r="BL6" i="1"/>
  <c r="BM6" i="1"/>
  <c r="BN6" i="1"/>
  <c r="BO6" i="1"/>
  <c r="BP6" i="1"/>
  <c r="BQ6" i="1"/>
  <c r="BR6" i="1"/>
  <c r="BS6" i="1"/>
  <c r="BT6" i="1"/>
  <c r="BI7" i="1"/>
  <c r="BJ7" i="1"/>
  <c r="BK7" i="1"/>
  <c r="BL7" i="1"/>
  <c r="BM7" i="1"/>
  <c r="BN7" i="1"/>
  <c r="BO7" i="1"/>
  <c r="BP7" i="1"/>
  <c r="BQ7" i="1"/>
  <c r="BR7" i="1"/>
  <c r="BS7" i="1"/>
  <c r="BT7" i="1"/>
  <c r="BI8" i="1"/>
  <c r="BJ8" i="1"/>
  <c r="BK8" i="1"/>
  <c r="BL8" i="1"/>
  <c r="BM8" i="1"/>
  <c r="BN8" i="1"/>
  <c r="BO8" i="1"/>
  <c r="BP8" i="1"/>
  <c r="BQ8" i="1"/>
  <c r="BR8" i="1"/>
  <c r="BS8" i="1"/>
  <c r="BT8" i="1"/>
  <c r="BI9" i="1"/>
  <c r="BJ9" i="1"/>
  <c r="BK9" i="1"/>
  <c r="BL9" i="1"/>
  <c r="BM9" i="1"/>
  <c r="BN9" i="1"/>
  <c r="BO9" i="1"/>
  <c r="BP9" i="1"/>
  <c r="BQ9" i="1"/>
  <c r="BR9" i="1"/>
  <c r="BS9" i="1"/>
  <c r="BT9" i="1"/>
  <c r="BT4" i="1"/>
  <c r="BS4" i="1"/>
  <c r="BR4" i="1"/>
  <c r="BQ4" i="1"/>
  <c r="BP4" i="1"/>
  <c r="BO4" i="1"/>
  <c r="BN4" i="1"/>
  <c r="BM4" i="1"/>
  <c r="BL4" i="1"/>
  <c r="BK4" i="1"/>
  <c r="BJ4" i="1"/>
  <c r="BI4" i="1"/>
  <c r="BH36" i="1" l="1"/>
  <c r="BG35" i="1"/>
  <c r="BH34" i="1"/>
  <c r="BG34" i="1"/>
  <c r="BH33" i="1"/>
  <c r="BH32" i="1"/>
  <c r="BH27" i="1"/>
  <c r="BH26" i="1"/>
  <c r="BG26" i="1"/>
  <c r="BH25" i="1"/>
  <c r="BH23" i="1"/>
  <c r="BG22" i="1"/>
  <c r="BH22" i="1"/>
  <c r="BG18" i="1"/>
  <c r="BH18" i="1"/>
  <c r="BG16" i="1"/>
  <c r="BH16" i="1"/>
  <c r="BG15" i="1"/>
  <c r="BH15" i="1"/>
  <c r="BH13" i="1"/>
  <c r="BH7" i="1"/>
  <c r="BH8" i="1"/>
  <c r="BG8" i="1"/>
  <c r="BH6" i="1"/>
  <c r="BH4" i="1"/>
  <c r="BH14" i="1"/>
  <c r="BG14" i="1"/>
  <c r="BG4" i="1"/>
  <c r="F6" i="1"/>
  <c r="F34" i="1"/>
  <c r="F36" i="1"/>
  <c r="M33" i="1"/>
  <c r="F32" i="1"/>
  <c r="F31" i="1"/>
  <c r="M34" i="1"/>
  <c r="M31" i="1"/>
  <c r="F33" i="1"/>
  <c r="F27" i="1"/>
  <c r="F25" i="1"/>
  <c r="F23" i="1"/>
  <c r="M26" i="1"/>
  <c r="F22" i="1"/>
  <c r="F26" i="1"/>
  <c r="F24" i="1"/>
  <c r="M27" i="1"/>
  <c r="M14" i="1"/>
  <c r="F16" i="1"/>
  <c r="M15" i="1"/>
  <c r="F14" i="1"/>
  <c r="M16" i="1"/>
  <c r="F13" i="1"/>
  <c r="M13" i="1"/>
  <c r="F15" i="1"/>
  <c r="F9" i="1"/>
  <c r="F7" i="1"/>
  <c r="M8" i="1"/>
  <c r="M6" i="1"/>
  <c r="F4" i="1"/>
  <c r="M7" i="1"/>
  <c r="M4" i="1"/>
  <c r="AS33" i="1" l="1"/>
  <c r="AW6" i="1"/>
  <c r="AV6" i="1"/>
  <c r="AT7" i="1"/>
  <c r="AS4" i="1"/>
  <c r="AZ4" i="1"/>
  <c r="AR4" i="1"/>
  <c r="AS7" i="1"/>
  <c r="AZ32" i="1"/>
  <c r="AX31" i="1"/>
  <c r="AZ33" i="1"/>
  <c r="AW32" i="1"/>
  <c r="AX33" i="1"/>
  <c r="AV31" i="1"/>
  <c r="AW34" i="1"/>
  <c r="AX32" i="1"/>
  <c r="AV34" i="1"/>
  <c r="AU34" i="1"/>
  <c r="AW31" i="1"/>
  <c r="AS31" i="1"/>
  <c r="AU31" i="1"/>
  <c r="AZ34" i="1"/>
  <c r="AT32" i="1"/>
  <c r="AV32" i="1"/>
  <c r="AR34" i="1"/>
  <c r="AT34" i="1"/>
  <c r="AU33" i="1"/>
  <c r="AW33" i="1"/>
  <c r="AR33" i="1"/>
  <c r="AX34" i="1"/>
  <c r="AR31" i="1"/>
  <c r="AZ31" i="1"/>
  <c r="AT31" i="1"/>
  <c r="AR32" i="1"/>
  <c r="AS34" i="1"/>
  <c r="AS32" i="1"/>
  <c r="AU32" i="1"/>
  <c r="AT33" i="1"/>
  <c r="AV33" i="1"/>
  <c r="AZ23" i="1"/>
  <c r="AS22" i="1"/>
  <c r="AX24" i="1"/>
  <c r="AS24" i="1"/>
  <c r="AT23" i="1"/>
  <c r="AV23" i="1"/>
  <c r="AR25" i="1"/>
  <c r="AU24" i="1"/>
  <c r="AW24" i="1"/>
  <c r="AR24" i="1"/>
  <c r="AZ25" i="1"/>
  <c r="AT25" i="1"/>
  <c r="AX22" i="1"/>
  <c r="AV25" i="1"/>
  <c r="AX25" i="1"/>
  <c r="AR23" i="1"/>
  <c r="AZ22" i="1"/>
  <c r="AT22" i="1"/>
  <c r="AR22" i="1"/>
  <c r="AU22" i="1"/>
  <c r="AS25" i="1"/>
  <c r="AS23" i="1"/>
  <c r="AU23" i="1"/>
  <c r="AV22" i="1"/>
  <c r="AW22" i="1"/>
  <c r="AT24" i="1"/>
  <c r="AV24" i="1"/>
  <c r="AW23" i="1"/>
  <c r="AZ24" i="1"/>
  <c r="AX23" i="1"/>
  <c r="AU25" i="1"/>
  <c r="AW25" i="1"/>
  <c r="AZ15" i="1"/>
  <c r="AT14" i="1"/>
  <c r="AV14" i="1"/>
  <c r="AR16" i="1"/>
  <c r="AU15" i="1"/>
  <c r="AT16" i="1"/>
  <c r="AX13" i="1"/>
  <c r="AV16" i="1"/>
  <c r="AW15" i="1"/>
  <c r="AR15" i="1"/>
  <c r="AZ16" i="1"/>
  <c r="AZ13" i="1"/>
  <c r="AX16" i="1"/>
  <c r="AR14" i="1"/>
  <c r="AT13" i="1"/>
  <c r="AS16" i="1"/>
  <c r="AS14" i="1"/>
  <c r="AU14" i="1"/>
  <c r="AR13" i="1"/>
  <c r="AV15" i="1"/>
  <c r="AV13" i="1"/>
  <c r="AT15" i="1"/>
  <c r="AU16" i="1"/>
  <c r="AW16" i="1"/>
  <c r="AW14" i="1"/>
  <c r="AW13" i="1"/>
  <c r="AZ14" i="1"/>
  <c r="AS13" i="1"/>
  <c r="AX15" i="1"/>
  <c r="AX14" i="1"/>
  <c r="AS15" i="1"/>
  <c r="AU13" i="1"/>
  <c r="AW4" i="1"/>
  <c r="AV7" i="1"/>
  <c r="AX7" i="1"/>
  <c r="AS5" i="1"/>
  <c r="AW5" i="1"/>
  <c r="AZ5" i="1"/>
  <c r="AV5" i="1"/>
  <c r="AU6" i="1"/>
  <c r="AR5" i="1"/>
  <c r="AT4" i="1"/>
  <c r="AT5" i="1"/>
  <c r="AX5" i="1"/>
  <c r="AR7" i="1"/>
  <c r="AZ7" i="1"/>
  <c r="AV4" i="1"/>
  <c r="AS6" i="1"/>
  <c r="AU4" i="1"/>
  <c r="AU7" i="1"/>
  <c r="AW7" i="1"/>
  <c r="AY7" i="1" s="1"/>
  <c r="AT6" i="1"/>
  <c r="AX6" i="1"/>
  <c r="AR6" i="1"/>
  <c r="AX4" i="1"/>
  <c r="AU5" i="1"/>
  <c r="AZ6" i="1"/>
  <c r="AY6" i="1" l="1"/>
  <c r="BA6" i="1" s="1"/>
  <c r="BB6" i="1" s="1"/>
  <c r="AY32" i="1"/>
  <c r="BA32" i="1" s="1"/>
  <c r="BB32" i="1" s="1"/>
  <c r="AY34" i="1"/>
  <c r="BA34" i="1" s="1"/>
  <c r="BB34" i="1" s="1"/>
  <c r="AY25" i="1"/>
  <c r="BA25" i="1" s="1"/>
  <c r="BB25" i="1" s="1"/>
  <c r="BA7" i="1"/>
  <c r="BB7" i="1" s="1"/>
  <c r="AY24" i="1"/>
  <c r="AY33" i="1"/>
  <c r="BA33" i="1" s="1"/>
  <c r="AY13" i="1"/>
  <c r="AY31" i="1"/>
  <c r="AY23" i="1"/>
  <c r="BA23" i="1" s="1"/>
  <c r="AY22" i="1"/>
  <c r="BA22" i="1" s="1"/>
  <c r="AY16" i="1"/>
  <c r="BA16" i="1" s="1"/>
  <c r="AY14" i="1"/>
  <c r="BA14" i="1" s="1"/>
  <c r="AY15" i="1"/>
  <c r="BA15" i="1" s="1"/>
  <c r="AY4" i="1"/>
  <c r="AY5" i="1"/>
  <c r="BA31" i="1" l="1"/>
  <c r="BB31" i="1" s="1"/>
  <c r="BB33" i="1"/>
  <c r="BB22" i="1"/>
  <c r="BA24" i="1"/>
  <c r="BB24" i="1" s="1"/>
  <c r="BB23" i="1"/>
  <c r="BB16" i="1"/>
  <c r="BB14" i="1"/>
  <c r="BB15" i="1"/>
  <c r="BA13" i="1"/>
  <c r="BB13" i="1" s="1"/>
  <c r="BA4" i="1"/>
  <c r="BB4" i="1" s="1"/>
  <c r="BA5" i="1"/>
  <c r="BB5" i="1" s="1"/>
  <c r="AQ24" i="1" l="1"/>
  <c r="AK24" i="1" s="1"/>
  <c r="AQ23" i="1"/>
  <c r="AK23" i="1" s="1"/>
  <c r="AQ13" i="1"/>
  <c r="AK13" i="1" s="1"/>
  <c r="AQ25" i="1"/>
  <c r="AK25" i="1" s="1"/>
  <c r="AQ22" i="1"/>
  <c r="AK22" i="1" s="1"/>
  <c r="AQ15" i="1"/>
  <c r="AK15" i="1" s="1"/>
  <c r="AQ16" i="1"/>
  <c r="AK16" i="1" s="1"/>
  <c r="AQ14" i="1"/>
  <c r="AK14" i="1" s="1"/>
  <c r="AQ32" i="1"/>
  <c r="AK32" i="1" s="1"/>
  <c r="AQ33" i="1"/>
  <c r="AK33" i="1" s="1"/>
  <c r="AQ34" i="1"/>
  <c r="AK34" i="1" s="1"/>
  <c r="AQ31" i="1"/>
  <c r="AK31" i="1" s="1"/>
  <c r="AQ6" i="1"/>
  <c r="AK6" i="1" s="1"/>
  <c r="AQ7" i="1"/>
  <c r="AK7" i="1" s="1"/>
  <c r="AQ4" i="1"/>
  <c r="AK4" i="1" s="1"/>
  <c r="AQ5" i="1"/>
  <c r="AK5" i="1" s="1"/>
  <c r="U31" i="1" l="1"/>
  <c r="AG31" i="1" s="1"/>
  <c r="BU23" i="1"/>
  <c r="BV23" i="1" s="1"/>
  <c r="U4" i="1"/>
  <c r="F6" i="3" s="1"/>
  <c r="F46" i="3" s="1"/>
  <c r="U15" i="1"/>
  <c r="Y10" i="3" s="1"/>
  <c r="Y47" i="3" s="1"/>
  <c r="U6" i="1"/>
  <c r="AE6" i="1" s="1"/>
  <c r="BU31" i="1"/>
  <c r="BV31" i="1" s="1"/>
  <c r="BU4" i="1"/>
  <c r="BV4" i="1" s="1"/>
  <c r="BU5" i="1"/>
  <c r="BV5" i="1" s="1"/>
  <c r="BU7" i="1"/>
  <c r="BV7" i="1" s="1"/>
  <c r="BU13" i="1"/>
  <c r="BV13" i="1" s="1"/>
  <c r="U13" i="1"/>
  <c r="AH13" i="1" s="1"/>
  <c r="BU14" i="1"/>
  <c r="BV14" i="1" s="1"/>
  <c r="U14" i="1"/>
  <c r="F19" i="3" s="1"/>
  <c r="BU32" i="1"/>
  <c r="BV32" i="1" s="1"/>
  <c r="U32" i="1"/>
  <c r="AF32" i="1" s="1"/>
  <c r="BU33" i="1"/>
  <c r="BV33" i="1" s="1"/>
  <c r="BU34" i="1"/>
  <c r="BV34" i="1" s="1"/>
  <c r="BU24" i="1"/>
  <c r="BV24" i="1" s="1"/>
  <c r="U23" i="1"/>
  <c r="AC23" i="1" s="1"/>
  <c r="U22" i="1"/>
  <c r="AF22" i="1" s="1"/>
  <c r="U25" i="1"/>
  <c r="AH25" i="1" s="1"/>
  <c r="U24" i="1"/>
  <c r="AF24" i="1" s="1"/>
  <c r="BU25" i="1"/>
  <c r="BV25" i="1" s="1"/>
  <c r="BU22" i="1"/>
  <c r="BV22" i="1" s="1"/>
  <c r="BU15" i="1"/>
  <c r="BV15" i="1" s="1"/>
  <c r="BU16" i="1"/>
  <c r="BV16" i="1" s="1"/>
  <c r="U16" i="1"/>
  <c r="AC16" i="1" s="1"/>
  <c r="U7" i="1"/>
  <c r="Y15" i="3" s="1"/>
  <c r="U34" i="1"/>
  <c r="AH34" i="1" s="1"/>
  <c r="U33" i="1"/>
  <c r="AH33" i="1" s="1"/>
  <c r="BU6" i="1"/>
  <c r="BV6" i="1" s="1"/>
  <c r="U5" i="1"/>
  <c r="F15" i="3" s="1"/>
  <c r="AE31" i="1"/>
  <c r="F18" i="3"/>
  <c r="F51" i="3" s="1"/>
  <c r="F30" i="3" s="1"/>
  <c r="F60" i="3"/>
  <c r="AF6" i="1"/>
  <c r="Y6" i="3"/>
  <c r="Y46" i="3" s="1"/>
  <c r="AI31" i="1"/>
  <c r="AC4" i="1"/>
  <c r="AC31" i="1"/>
  <c r="AD31" i="1"/>
  <c r="AE4" i="1"/>
  <c r="AH4" i="1"/>
  <c r="AI4" i="1"/>
  <c r="AF4" i="1"/>
  <c r="AB31" i="1" l="1"/>
  <c r="AF31" i="1"/>
  <c r="AH31" i="1"/>
  <c r="AA31" i="1"/>
  <c r="AG33" i="1"/>
  <c r="AI34" i="1"/>
  <c r="AC22" i="1"/>
  <c r="AE15" i="1"/>
  <c r="AG15" i="1"/>
  <c r="AI15" i="1"/>
  <c r="AA15" i="1"/>
  <c r="AC15" i="1"/>
  <c r="AF15" i="1"/>
  <c r="AD15" i="1"/>
  <c r="AB4" i="1"/>
  <c r="AA4" i="1"/>
  <c r="AD6" i="1"/>
  <c r="AG4" i="1"/>
  <c r="AD4" i="1"/>
  <c r="AA6" i="1"/>
  <c r="AB6" i="1"/>
  <c r="AH6" i="1"/>
  <c r="AI6" i="1"/>
  <c r="AD34" i="1"/>
  <c r="BW31" i="1"/>
  <c r="AI32" i="1"/>
  <c r="BW33" i="1"/>
  <c r="AH24" i="1"/>
  <c r="AD22" i="1"/>
  <c r="AA25" i="1"/>
  <c r="AE25" i="1"/>
  <c r="AF25" i="1"/>
  <c r="AB15" i="1"/>
  <c r="AH15" i="1"/>
  <c r="AC6" i="1"/>
  <c r="AG6" i="1"/>
  <c r="AD25" i="1"/>
  <c r="AI25" i="1"/>
  <c r="BW25" i="1"/>
  <c r="AG34" i="1"/>
  <c r="AB25" i="1"/>
  <c r="AG25" i="1"/>
  <c r="AB34" i="1"/>
  <c r="AF34" i="1"/>
  <c r="AA34" i="1"/>
  <c r="AE34" i="1"/>
  <c r="Y7" i="3"/>
  <c r="Y11" i="3"/>
  <c r="BW34" i="1"/>
  <c r="AC33" i="1"/>
  <c r="AE33" i="1"/>
  <c r="AD33" i="1"/>
  <c r="AF33" i="1"/>
  <c r="BW32" i="1"/>
  <c r="Z32" i="1" s="1"/>
  <c r="Y18" i="3"/>
  <c r="Y51" i="3" s="1"/>
  <c r="AI33" i="1"/>
  <c r="AB33" i="1"/>
  <c r="BW23" i="1"/>
  <c r="AA24" i="1"/>
  <c r="AH22" i="1"/>
  <c r="Y14" i="3"/>
  <c r="Y50" i="3" s="1"/>
  <c r="Y61" i="3" s="1"/>
  <c r="AI24" i="1"/>
  <c r="AC24" i="1"/>
  <c r="AD24" i="1"/>
  <c r="AB24" i="1"/>
  <c r="AE24" i="1"/>
  <c r="AG24" i="1"/>
  <c r="AB7" i="1"/>
  <c r="AD5" i="1"/>
  <c r="AF5" i="1"/>
  <c r="AH7" i="1"/>
  <c r="AB5" i="1"/>
  <c r="BW6" i="1"/>
  <c r="AE7" i="1"/>
  <c r="AD7" i="1"/>
  <c r="AG5" i="1"/>
  <c r="BW4" i="1"/>
  <c r="AC5" i="1"/>
  <c r="AE5" i="1"/>
  <c r="AG14" i="1"/>
  <c r="AA13" i="1"/>
  <c r="F10" i="3"/>
  <c r="F47" i="3" s="1"/>
  <c r="F26" i="3" s="1"/>
  <c r="AB13" i="1"/>
  <c r="AF13" i="1"/>
  <c r="AG13" i="1"/>
  <c r="AE13" i="1"/>
  <c r="BW15" i="1"/>
  <c r="AA14" i="1"/>
  <c r="AE16" i="1"/>
  <c r="AB16" i="1"/>
  <c r="AC14" i="1"/>
  <c r="AF14" i="1"/>
  <c r="AC13" i="1"/>
  <c r="AH16" i="1"/>
  <c r="AD13" i="1"/>
  <c r="Y19" i="3"/>
  <c r="AI14" i="1"/>
  <c r="AE14" i="1"/>
  <c r="AD16" i="1"/>
  <c r="AI13" i="1"/>
  <c r="AI16" i="1"/>
  <c r="AB14" i="1"/>
  <c r="BW14" i="1"/>
  <c r="AD14" i="1"/>
  <c r="AH14" i="1"/>
  <c r="AA16" i="1"/>
  <c r="AF7" i="1"/>
  <c r="AA7" i="1"/>
  <c r="AA5" i="1"/>
  <c r="BW5" i="1"/>
  <c r="AI7" i="1"/>
  <c r="BW7" i="1"/>
  <c r="AH5" i="1"/>
  <c r="AH32" i="1"/>
  <c r="AC32" i="1"/>
  <c r="AD32" i="1"/>
  <c r="AC34" i="1"/>
  <c r="AB32" i="1"/>
  <c r="AA32" i="1"/>
  <c r="AE32" i="1"/>
  <c r="AG32" i="1"/>
  <c r="AA33" i="1"/>
  <c r="F11" i="3"/>
  <c r="AA23" i="1"/>
  <c r="AG22" i="1"/>
  <c r="AI22" i="1"/>
  <c r="AE23" i="1"/>
  <c r="AB23" i="1"/>
  <c r="AA22" i="1"/>
  <c r="F14" i="3"/>
  <c r="F50" i="3" s="1"/>
  <c r="F61" i="3" s="1"/>
  <c r="F57" i="3" s="1"/>
  <c r="AC25" i="1"/>
  <c r="AF23" i="1"/>
  <c r="AB22" i="1"/>
  <c r="AG23" i="1"/>
  <c r="BW22" i="1"/>
  <c r="BW24" i="1"/>
  <c r="F7" i="3"/>
  <c r="F25" i="3" s="1"/>
  <c r="F39" i="3" s="1"/>
  <c r="F35" i="3" s="1"/>
  <c r="D70" i="3" s="1"/>
  <c r="AD23" i="1"/>
  <c r="AE22" i="1"/>
  <c r="AH23" i="1"/>
  <c r="AI23" i="1"/>
  <c r="BW16" i="1"/>
  <c r="BW13" i="1"/>
  <c r="AG16" i="1"/>
  <c r="AF16" i="1"/>
  <c r="AC7" i="1"/>
  <c r="AG7" i="1"/>
  <c r="Y26" i="3"/>
  <c r="AI5" i="1"/>
  <c r="Y57" i="3"/>
  <c r="Y30" i="3"/>
  <c r="F56" i="3"/>
  <c r="D66" i="3" s="1"/>
  <c r="D64" i="3"/>
  <c r="D65" i="3" s="1"/>
  <c r="D68" i="3"/>
  <c r="Y60" i="3"/>
  <c r="Y25" i="3"/>
  <c r="Y39" i="3" s="1"/>
  <c r="Y29" i="3" l="1"/>
  <c r="Y40" i="3" s="1"/>
  <c r="Y36" i="3" s="1"/>
  <c r="F29" i="3"/>
  <c r="F40" i="3" s="1"/>
  <c r="F36" i="3" s="1"/>
  <c r="Z34" i="1"/>
  <c r="Z33" i="1"/>
  <c r="Z25" i="1"/>
  <c r="Z24" i="1"/>
  <c r="Z23" i="1"/>
  <c r="Z6" i="1"/>
  <c r="Z7" i="1"/>
  <c r="Z5" i="1"/>
  <c r="Z14" i="1"/>
  <c r="Z16" i="1"/>
  <c r="Z15" i="1"/>
  <c r="D67" i="3"/>
  <c r="D71" i="3"/>
  <c r="D69" i="3"/>
  <c r="Y56" i="3"/>
  <c r="W66" i="3" s="1"/>
  <c r="W67" i="3" s="1"/>
  <c r="W64" i="3"/>
  <c r="W65" i="3" s="1"/>
  <c r="W68" i="3"/>
  <c r="W69" i="3" s="1"/>
  <c r="Y35" i="3"/>
  <c r="W70" i="3" s="1"/>
  <c r="W71" i="3" s="1"/>
</calcChain>
</file>

<file path=xl/sharedStrings.xml><?xml version="1.0" encoding="utf-8"?>
<sst xmlns="http://schemas.openxmlformats.org/spreadsheetml/2006/main" count="389" uniqueCount="61">
  <si>
    <t>N° Terrain</t>
  </si>
  <si>
    <t>Heure</t>
  </si>
  <si>
    <t>Equipe</t>
  </si>
  <si>
    <t>Buts</t>
  </si>
  <si>
    <t>Equipes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</si>
  <si>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</si>
  <si>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</si>
  <si>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</si>
  <si>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</si>
  <si>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</si>
  <si>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</si>
  <si>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</si>
  <si>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</si>
  <si>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</si>
  <si>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CLASSEMENT</t>
  </si>
  <si>
    <t>POULE  A</t>
  </si>
  <si>
    <t>R</t>
  </si>
  <si>
    <t>%</t>
  </si>
  <si>
    <t>Bts +</t>
  </si>
  <si>
    <t>Bts -</t>
  </si>
  <si>
    <t>TPts</t>
  </si>
  <si>
    <t>POULE  B</t>
  </si>
  <si>
    <t>POULE  C</t>
  </si>
  <si>
    <t>POULE  D</t>
  </si>
  <si>
    <t>FORFAIT</t>
  </si>
  <si>
    <t>F</t>
  </si>
  <si>
    <t>TOURNOI  PRINCIPAL</t>
  </si>
  <si>
    <t>TOURNOI  CONSOLANTE</t>
  </si>
  <si>
    <t>Terrain</t>
  </si>
  <si>
    <t>Péna</t>
  </si>
  <si>
    <t>PLACE POUR LES</t>
  </si>
  <si>
    <t>5 - 6 - 7 - 8</t>
  </si>
  <si>
    <t>13 - 14 - 15 - 16</t>
  </si>
  <si>
    <t>PLACE  POUR  LES</t>
  </si>
  <si>
    <t>7 - 8</t>
  </si>
  <si>
    <t>15 - 16</t>
  </si>
  <si>
    <t>5 - 6</t>
  </si>
  <si>
    <t>13 - 14</t>
  </si>
  <si>
    <t>1 - 2 - 3 - 4</t>
  </si>
  <si>
    <t>9 - 10 - 11 - 12</t>
  </si>
  <si>
    <t>3 - 4</t>
  </si>
  <si>
    <t>11 - 12</t>
  </si>
  <si>
    <t>1 - 2</t>
  </si>
  <si>
    <t>9 - 10</t>
  </si>
  <si>
    <t>Lyon</t>
  </si>
  <si>
    <t>Angers</t>
  </si>
  <si>
    <t>Bordeaux</t>
  </si>
  <si>
    <t>Caen</t>
  </si>
  <si>
    <t>Marseile</t>
  </si>
  <si>
    <t>Nice</t>
  </si>
  <si>
    <t>Amiens</t>
  </si>
  <si>
    <t>Bord</t>
  </si>
  <si>
    <t>Lille</t>
  </si>
  <si>
    <t>Metz</t>
  </si>
  <si>
    <t>Nancy</t>
  </si>
  <si>
    <t>FCD</t>
  </si>
  <si>
    <t>Atton</t>
  </si>
  <si>
    <t>Brest</t>
  </si>
  <si>
    <t>Reims</t>
  </si>
  <si>
    <t>Dijon</t>
  </si>
  <si>
    <t>12 minutes par match + 3 minutes de pause + 1h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</si>
</sst>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24"/>
      <color theme="7" tint="-0.249977111117893"/>
      <name val="Calibri"/>
      <family val="2"/>
      <scheme val="minor"/>
    </font>
    <font>
      <b/>
      <sz val="26"/>
      <color theme="7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9" tint="-0.249977111117893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8" fillId="0" borderId="0" xfId="0" applyFont="1" applyAlignment="1">
      <alignment horizontal="center" vertical="center" textRotation="46"/>
    </xf>
    <xf numFmtId="0" fontId="8" fillId="0" borderId="0" xfId="0" applyFont="1" applyAlignment="1">
      <alignment horizontal="center" textRotation="90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left" vertical="center"/>
    </xf>
    <xf numFmtId="0" fontId="12" fillId="6" borderId="17" xfId="0" applyFont="1" applyFill="1" applyBorder="1" applyAlignment="1">
      <alignment horizontal="left" vertical="center"/>
    </xf>
    <xf numFmtId="0" fontId="12" fillId="6" borderId="16" xfId="0" applyFont="1" applyFill="1" applyBorder="1" applyAlignment="1">
      <alignment horizontal="right" vertical="center"/>
    </xf>
    <xf numFmtId="0" fontId="12" fillId="6" borderId="18" xfId="0" applyFont="1" applyFill="1" applyBorder="1" applyAlignment="1">
      <alignment horizontal="right" vertical="center"/>
    </xf>
    <xf numFmtId="0" fontId="12" fillId="6" borderId="17" xfId="0" applyFont="1" applyFill="1" applyBorder="1" applyAlignment="1">
      <alignment horizontal="right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</xdr:colOff>
      <xdr:row>9</xdr:row>
      <xdr:rowOff>53341</xdr:rowOff>
    </xdr:from>
    <xdr:to>
      <xdr:col>20</xdr:col>
      <xdr:colOff>350520</xdr:colOff>
      <xdr:row>13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3080" y="1767841"/>
          <a:ext cx="2682240" cy="845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U32"/>
  <sheetViews>
    <sheetView topLeftCell="A7" workbookViewId="0">
      <selection activeCell="O17" sqref="O17"/>
    </sheetView>
  </sheetViews>
  <sheetFormatPr baseColWidth="10" defaultColWidth="11.5703125" defaultRowHeight="15" x14ac:dyDescent="0.25"/>
  <cols>
    <col min="1" max="1" width="7.7109375" style="1" customWidth="1"/>
    <col min="2" max="5" width="11.5703125" style="1"/>
    <col min="6" max="6" width="2" style="1" customWidth="1"/>
    <col min="7" max="10" width="11.5703125" style="1"/>
    <col min="11" max="11" width="2.42578125" style="1" customWidth="1"/>
    <col min="12" max="15" width="11.5703125" style="1"/>
    <col min="16" max="16" width="2.42578125" style="1" customWidth="1"/>
    <col min="17" max="16384" width="11.5703125" style="1"/>
  </cols>
  <sheetData>
    <row r="1" spans="1:21" ht="15.75" thickBot="1" x14ac:dyDescent="0.3">
      <c r="A1" s="7"/>
      <c r="B1" s="7"/>
      <c r="C1" s="7"/>
      <c r="D1" s="7"/>
      <c r="E1" s="7"/>
      <c r="F1" s="8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25">
      <c r="A2" s="7"/>
      <c r="B2" s="24" t="s">
        <v>15</v>
      </c>
      <c r="C2" s="25"/>
      <c r="D2" s="25"/>
      <c r="E2" s="26"/>
      <c r="F2" s="8"/>
      <c r="G2" s="24" t="s">
        <v>21</v>
      </c>
      <c r="H2" s="25"/>
      <c r="I2" s="25"/>
      <c r="J2" s="26"/>
      <c r="K2" s="7"/>
      <c r="L2" s="24" t="s">
        <v>22</v>
      </c>
      <c r="M2" s="25"/>
      <c r="N2" s="25"/>
      <c r="O2" s="26"/>
      <c r="P2" s="7"/>
      <c r="Q2" s="24" t="s">
        <v>23</v>
      </c>
      <c r="R2" s="25"/>
      <c r="S2" s="25"/>
      <c r="T2" s="26"/>
      <c r="U2" s="7"/>
    </row>
    <row r="3" spans="1:21" ht="15.75" thickBot="1" x14ac:dyDescent="0.3">
      <c r="A3" s="7"/>
      <c r="B3" s="27"/>
      <c r="C3" s="28"/>
      <c r="D3" s="28"/>
      <c r="E3" s="29"/>
      <c r="F3" s="8"/>
      <c r="G3" s="27"/>
      <c r="H3" s="28"/>
      <c r="I3" s="28"/>
      <c r="J3" s="29"/>
      <c r="K3" s="7"/>
      <c r="L3" s="27"/>
      <c r="M3" s="28"/>
      <c r="N3" s="28"/>
      <c r="O3" s="29"/>
      <c r="P3" s="7"/>
      <c r="Q3" s="27"/>
      <c r="R3" s="28"/>
      <c r="S3" s="28"/>
      <c r="T3" s="29"/>
      <c r="U3" s="7"/>
    </row>
    <row r="4" spans="1:21" x14ac:dyDescent="0.25">
      <c r="A4" s="7"/>
      <c r="B4" s="30" t="s">
        <v>44</v>
      </c>
      <c r="C4" s="31"/>
      <c r="D4" s="31"/>
      <c r="E4" s="32"/>
      <c r="F4" s="8"/>
      <c r="G4" s="30" t="s">
        <v>48</v>
      </c>
      <c r="H4" s="31"/>
      <c r="I4" s="31"/>
      <c r="J4" s="32"/>
      <c r="K4" s="7"/>
      <c r="L4" s="30" t="s">
        <v>52</v>
      </c>
      <c r="M4" s="31"/>
      <c r="N4" s="31"/>
      <c r="O4" s="32"/>
      <c r="P4" s="7"/>
      <c r="Q4" s="30" t="s">
        <v>56</v>
      </c>
      <c r="R4" s="31"/>
      <c r="S4" s="31"/>
      <c r="T4" s="32"/>
      <c r="U4" s="7"/>
    </row>
    <row r="5" spans="1:21" x14ac:dyDescent="0.25">
      <c r="A5" s="7"/>
      <c r="B5" s="33"/>
      <c r="C5" s="34"/>
      <c r="D5" s="34"/>
      <c r="E5" s="35"/>
      <c r="F5" s="8"/>
      <c r="G5" s="33"/>
      <c r="H5" s="34"/>
      <c r="I5" s="34"/>
      <c r="J5" s="35"/>
      <c r="K5" s="7"/>
      <c r="L5" s="33"/>
      <c r="M5" s="34"/>
      <c r="N5" s="34"/>
      <c r="O5" s="35"/>
      <c r="P5" s="7"/>
      <c r="Q5" s="33"/>
      <c r="R5" s="34"/>
      <c r="S5" s="34"/>
      <c r="T5" s="35"/>
      <c r="U5" s="7"/>
    </row>
    <row r="6" spans="1:21" x14ac:dyDescent="0.25">
      <c r="A6" s="7"/>
      <c r="B6" s="33"/>
      <c r="C6" s="34"/>
      <c r="D6" s="34"/>
      <c r="E6" s="35"/>
      <c r="F6" s="8"/>
      <c r="G6" s="33"/>
      <c r="H6" s="34"/>
      <c r="I6" s="34"/>
      <c r="J6" s="35"/>
      <c r="K6" s="7"/>
      <c r="L6" s="33"/>
      <c r="M6" s="34"/>
      <c r="N6" s="34"/>
      <c r="O6" s="35"/>
      <c r="P6" s="7"/>
      <c r="Q6" s="33"/>
      <c r="R6" s="34"/>
      <c r="S6" s="34"/>
      <c r="T6" s="35"/>
      <c r="U6" s="7"/>
    </row>
    <row r="7" spans="1:21" x14ac:dyDescent="0.25">
      <c r="A7" s="7"/>
      <c r="B7" s="33" t="s">
        <v>45</v>
      </c>
      <c r="C7" s="34"/>
      <c r="D7" s="34"/>
      <c r="E7" s="35"/>
      <c r="F7" s="8"/>
      <c r="G7" s="33" t="s">
        <v>49</v>
      </c>
      <c r="H7" s="34"/>
      <c r="I7" s="34"/>
      <c r="J7" s="35"/>
      <c r="K7" s="7"/>
      <c r="L7" s="33" t="s">
        <v>53</v>
      </c>
      <c r="M7" s="34"/>
      <c r="N7" s="34"/>
      <c r="O7" s="35"/>
      <c r="P7" s="7"/>
      <c r="Q7" s="33" t="s">
        <v>57</v>
      </c>
      <c r="R7" s="34"/>
      <c r="S7" s="34"/>
      <c r="T7" s="35"/>
      <c r="U7" s="7"/>
    </row>
    <row r="8" spans="1:21" x14ac:dyDescent="0.25">
      <c r="A8" s="7"/>
      <c r="B8" s="33"/>
      <c r="C8" s="34"/>
      <c r="D8" s="34"/>
      <c r="E8" s="35"/>
      <c r="F8" s="8"/>
      <c r="G8" s="33"/>
      <c r="H8" s="34"/>
      <c r="I8" s="34"/>
      <c r="J8" s="35"/>
      <c r="K8" s="7"/>
      <c r="L8" s="33"/>
      <c r="M8" s="34"/>
      <c r="N8" s="34"/>
      <c r="O8" s="35"/>
      <c r="P8" s="7"/>
      <c r="Q8" s="33"/>
      <c r="R8" s="34"/>
      <c r="S8" s="34"/>
      <c r="T8" s="35"/>
      <c r="U8" s="7"/>
    </row>
    <row r="9" spans="1:21" x14ac:dyDescent="0.25">
      <c r="A9" s="7"/>
      <c r="B9" s="33"/>
      <c r="C9" s="34"/>
      <c r="D9" s="34"/>
      <c r="E9" s="35"/>
      <c r="F9" s="8"/>
      <c r="G9" s="33"/>
      <c r="H9" s="34"/>
      <c r="I9" s="34"/>
      <c r="J9" s="35"/>
      <c r="K9" s="7"/>
      <c r="L9" s="33"/>
      <c r="M9" s="34"/>
      <c r="N9" s="34"/>
      <c r="O9" s="35"/>
      <c r="P9" s="7"/>
      <c r="Q9" s="33"/>
      <c r="R9" s="34"/>
      <c r="S9" s="34"/>
      <c r="T9" s="35"/>
      <c r="U9" s="7"/>
    </row>
    <row r="10" spans="1:21" x14ac:dyDescent="0.25">
      <c r="A10" s="7"/>
      <c r="B10" s="33" t="s">
        <v>46</v>
      </c>
      <c r="C10" s="34"/>
      <c r="D10" s="34"/>
      <c r="E10" s="35"/>
      <c r="F10" s="8"/>
      <c r="G10" s="33" t="s">
        <v>50</v>
      </c>
      <c r="H10" s="34"/>
      <c r="I10" s="34"/>
      <c r="J10" s="35"/>
      <c r="K10" s="7"/>
      <c r="L10" s="33" t="s">
        <v>54</v>
      </c>
      <c r="M10" s="34"/>
      <c r="N10" s="34"/>
      <c r="O10" s="35"/>
      <c r="P10" s="7"/>
      <c r="Q10" s="33" t="s">
        <v>58</v>
      </c>
      <c r="R10" s="34"/>
      <c r="S10" s="34"/>
      <c r="T10" s="35"/>
      <c r="U10" s="7"/>
    </row>
    <row r="11" spans="1:21" x14ac:dyDescent="0.25">
      <c r="A11" s="7"/>
      <c r="B11" s="33"/>
      <c r="C11" s="34"/>
      <c r="D11" s="34"/>
      <c r="E11" s="35"/>
      <c r="F11" s="8"/>
      <c r="G11" s="33"/>
      <c r="H11" s="34"/>
      <c r="I11" s="34"/>
      <c r="J11" s="35"/>
      <c r="K11" s="7"/>
      <c r="L11" s="33"/>
      <c r="M11" s="34"/>
      <c r="N11" s="34"/>
      <c r="O11" s="35"/>
      <c r="P11" s="7"/>
      <c r="Q11" s="33"/>
      <c r="R11" s="34"/>
      <c r="S11" s="34"/>
      <c r="T11" s="35"/>
      <c r="U11" s="7"/>
    </row>
    <row r="12" spans="1:21" x14ac:dyDescent="0.25">
      <c r="A12" s="7"/>
      <c r="B12" s="33"/>
      <c r="C12" s="34"/>
      <c r="D12" s="34"/>
      <c r="E12" s="35"/>
      <c r="F12" s="8"/>
      <c r="G12" s="33"/>
      <c r="H12" s="34"/>
      <c r="I12" s="34"/>
      <c r="J12" s="35"/>
      <c r="K12" s="7"/>
      <c r="L12" s="33"/>
      <c r="M12" s="34"/>
      <c r="N12" s="34"/>
      <c r="O12" s="35"/>
      <c r="P12" s="7"/>
      <c r="Q12" s="33"/>
      <c r="R12" s="34"/>
      <c r="S12" s="34"/>
      <c r="T12" s="35"/>
      <c r="U12" s="7"/>
    </row>
    <row r="13" spans="1:21" x14ac:dyDescent="0.25">
      <c r="A13" s="7"/>
      <c r="B13" s="33" t="s">
        <v>47</v>
      </c>
      <c r="C13" s="34"/>
      <c r="D13" s="34"/>
      <c r="E13" s="35"/>
      <c r="F13" s="8"/>
      <c r="G13" s="33" t="s">
        <v>51</v>
      </c>
      <c r="H13" s="34"/>
      <c r="I13" s="34"/>
      <c r="J13" s="35"/>
      <c r="K13" s="7"/>
      <c r="L13" s="33" t="s">
        <v>55</v>
      </c>
      <c r="M13" s="34"/>
      <c r="N13" s="34"/>
      <c r="O13" s="35"/>
      <c r="P13" s="7"/>
      <c r="Q13" s="33" t="s">
        <v>59</v>
      </c>
      <c r="R13" s="34"/>
      <c r="S13" s="34"/>
      <c r="T13" s="35"/>
      <c r="U13" s="7"/>
    </row>
    <row r="14" spans="1:21" x14ac:dyDescent="0.25">
      <c r="A14" s="7"/>
      <c r="B14" s="33"/>
      <c r="C14" s="34"/>
      <c r="D14" s="34"/>
      <c r="E14" s="35"/>
      <c r="F14" s="8"/>
      <c r="G14" s="33"/>
      <c r="H14" s="34"/>
      <c r="I14" s="34"/>
      <c r="J14" s="35"/>
      <c r="K14" s="7"/>
      <c r="L14" s="33"/>
      <c r="M14" s="34"/>
      <c r="N14" s="34"/>
      <c r="O14" s="35"/>
      <c r="P14" s="7"/>
      <c r="Q14" s="33"/>
      <c r="R14" s="34"/>
      <c r="S14" s="34"/>
      <c r="T14" s="35"/>
      <c r="U14" s="7"/>
    </row>
    <row r="15" spans="1:21" ht="15.75" thickBot="1" x14ac:dyDescent="0.3">
      <c r="A15" s="7"/>
      <c r="B15" s="36"/>
      <c r="C15" s="37"/>
      <c r="D15" s="37"/>
      <c r="E15" s="38"/>
      <c r="F15" s="8"/>
      <c r="G15" s="36"/>
      <c r="H15" s="37"/>
      <c r="I15" s="37"/>
      <c r="J15" s="38"/>
      <c r="K15" s="7"/>
      <c r="L15" s="36"/>
      <c r="M15" s="37"/>
      <c r="N15" s="37"/>
      <c r="O15" s="38"/>
      <c r="P15" s="7"/>
      <c r="Q15" s="36"/>
      <c r="R15" s="37"/>
      <c r="S15" s="37"/>
      <c r="T15" s="38"/>
      <c r="U15" s="7"/>
    </row>
    <row r="16" spans="1:21" x14ac:dyDescent="0.25">
      <c r="A16" s="7"/>
      <c r="B16" s="7"/>
      <c r="C16" s="7"/>
      <c r="D16" s="7"/>
      <c r="E16" s="7"/>
      <c r="F16" s="8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x14ac:dyDescent="0.25">
      <c r="A17" s="7"/>
      <c r="B17" s="7"/>
      <c r="C17" s="7"/>
      <c r="D17" s="7"/>
      <c r="E17" s="7"/>
      <c r="F17" s="8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x14ac:dyDescent="0.25">
      <c r="A18" s="7"/>
      <c r="B18" s="7"/>
      <c r="C18" s="7"/>
      <c r="D18" s="7"/>
      <c r="E18" s="7"/>
      <c r="F18" s="8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</sheetData>
  <mergeCells count="20">
    <mergeCell ref="Q10:T12"/>
    <mergeCell ref="Q13:T15"/>
    <mergeCell ref="B10:E12"/>
    <mergeCell ref="B13:E15"/>
    <mergeCell ref="L4:O6"/>
    <mergeCell ref="L7:O9"/>
    <mergeCell ref="L10:O12"/>
    <mergeCell ref="L13:O15"/>
    <mergeCell ref="G4:J6"/>
    <mergeCell ref="G7:J9"/>
    <mergeCell ref="G10:J12"/>
    <mergeCell ref="G13:J15"/>
    <mergeCell ref="B2:E3"/>
    <mergeCell ref="L2:O3"/>
    <mergeCell ref="Q2:T3"/>
    <mergeCell ref="B4:E6"/>
    <mergeCell ref="B7:E9"/>
    <mergeCell ref="G2:J3"/>
    <mergeCell ref="Q4:T6"/>
    <mergeCell ref="Q7:T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-0.249977111117893"/>
  </sheetPr>
  <dimension ref="A1:BX43"/>
  <sheetViews>
    <sheetView tabSelected="1" topLeftCell="D1" workbookViewId="0">
      <selection activeCell="U40" sqref="U40"/>
    </sheetView>
  </sheetViews>
  <sheetFormatPr baseColWidth="10" defaultColWidth="5.7109375" defaultRowHeight="12.6" customHeight="1" x14ac:dyDescent="0.25"/>
  <cols>
    <col min="1" max="35" width="5.7109375" style="1"/>
    <col min="36" max="76" width="5.7109375" style="1" hidden="1" customWidth="1"/>
    <col min="77" max="16384" width="5.7109375" style="1"/>
  </cols>
  <sheetData>
    <row r="1" spans="1:75" ht="12.6" customHeight="1" x14ac:dyDescent="0.25">
      <c r="A1" s="45" t="s">
        <v>0</v>
      </c>
      <c r="B1" s="45"/>
      <c r="C1" s="45" t="s">
        <v>1</v>
      </c>
      <c r="D1" s="45"/>
      <c r="E1" s="46" t="s">
        <v>24</v>
      </c>
      <c r="F1" s="42" t="s">
        <v>15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6" t="s">
        <v>24</v>
      </c>
      <c r="S1" s="44" t="s">
        <v>15</v>
      </c>
      <c r="T1" s="44"/>
      <c r="U1" s="40" t="s">
        <v>14</v>
      </c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</row>
    <row r="2" spans="1:75" ht="12.6" customHeight="1" x14ac:dyDescent="0.25">
      <c r="A2" s="45"/>
      <c r="B2" s="45"/>
      <c r="C2" s="45"/>
      <c r="D2" s="45"/>
      <c r="E2" s="46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6"/>
      <c r="S2" s="44"/>
      <c r="T2" s="44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</row>
    <row r="3" spans="1:75" ht="12.6" customHeight="1" x14ac:dyDescent="0.25">
      <c r="A3" s="45"/>
      <c r="B3" s="45"/>
      <c r="C3" s="45"/>
      <c r="D3" s="45"/>
      <c r="E3" s="46"/>
      <c r="F3" s="43" t="s">
        <v>2</v>
      </c>
      <c r="G3" s="43"/>
      <c r="H3" s="43"/>
      <c r="I3" s="43"/>
      <c r="J3" s="43"/>
      <c r="K3" s="3" t="s">
        <v>3</v>
      </c>
      <c r="L3" s="3" t="s">
        <v>3</v>
      </c>
      <c r="M3" s="43" t="s">
        <v>4</v>
      </c>
      <c r="N3" s="43"/>
      <c r="O3" s="43"/>
      <c r="P3" s="43"/>
      <c r="Q3" s="43"/>
      <c r="R3" s="46"/>
      <c r="S3" s="44"/>
      <c r="T3" s="44"/>
      <c r="U3" s="43" t="s">
        <v>4</v>
      </c>
      <c r="V3" s="43"/>
      <c r="W3" s="43"/>
      <c r="X3" s="43"/>
      <c r="Y3" s="43"/>
      <c r="Z3" s="3" t="s">
        <v>5</v>
      </c>
      <c r="AA3" s="3" t="s">
        <v>6</v>
      </c>
      <c r="AB3" s="3" t="s">
        <v>7</v>
      </c>
      <c r="AC3" s="3" t="s">
        <v>8</v>
      </c>
      <c r="AD3" s="3" t="s">
        <v>9</v>
      </c>
      <c r="AE3" s="3" t="s">
        <v>10</v>
      </c>
      <c r="AF3" s="3" t="s">
        <v>11</v>
      </c>
      <c r="AG3" s="3" t="s">
        <v>12</v>
      </c>
      <c r="AH3" s="3" t="s">
        <v>13</v>
      </c>
      <c r="AI3" s="11" t="s">
        <v>25</v>
      </c>
      <c r="AK3" s="1" t="s">
        <v>16</v>
      </c>
      <c r="AL3" s="41" t="s">
        <v>4</v>
      </c>
      <c r="AM3" s="41"/>
      <c r="AN3" s="41"/>
      <c r="AO3" s="41"/>
      <c r="AP3" s="41"/>
      <c r="AQ3" s="2" t="s">
        <v>5</v>
      </c>
      <c r="AR3" s="2" t="s">
        <v>6</v>
      </c>
      <c r="AS3" s="2" t="s">
        <v>7</v>
      </c>
      <c r="AT3" s="2" t="s">
        <v>8</v>
      </c>
      <c r="AU3" s="2" t="s">
        <v>9</v>
      </c>
      <c r="AV3" s="2" t="s">
        <v>10</v>
      </c>
      <c r="AW3" s="2" t="s">
        <v>11</v>
      </c>
      <c r="AX3" s="2" t="s">
        <v>12</v>
      </c>
      <c r="AY3" s="2" t="s">
        <v>13</v>
      </c>
      <c r="AZ3" s="10" t="s">
        <v>25</v>
      </c>
      <c r="BA3" s="1" t="s">
        <v>17</v>
      </c>
      <c r="BB3" s="1" t="s">
        <v>17</v>
      </c>
      <c r="BC3" s="1" t="s">
        <v>10</v>
      </c>
      <c r="BD3" s="1" t="s">
        <v>10</v>
      </c>
      <c r="BE3" s="1" t="s">
        <v>6</v>
      </c>
      <c r="BF3" s="1" t="s">
        <v>6</v>
      </c>
      <c r="BG3" s="1" t="s">
        <v>20</v>
      </c>
      <c r="BH3" s="1" t="s">
        <v>20</v>
      </c>
      <c r="BI3" s="1" t="s">
        <v>7</v>
      </c>
      <c r="BJ3" s="1" t="s">
        <v>7</v>
      </c>
      <c r="BK3" s="1" t="s">
        <v>8</v>
      </c>
      <c r="BL3" s="1" t="s">
        <v>8</v>
      </c>
      <c r="BM3" s="1" t="s">
        <v>9</v>
      </c>
      <c r="BN3" s="1" t="s">
        <v>9</v>
      </c>
      <c r="BO3" s="1" t="s">
        <v>10</v>
      </c>
      <c r="BP3" s="1" t="s">
        <v>10</v>
      </c>
      <c r="BQ3" s="1" t="s">
        <v>18</v>
      </c>
      <c r="BR3" s="1" t="s">
        <v>18</v>
      </c>
      <c r="BS3" s="1" t="s">
        <v>19</v>
      </c>
      <c r="BT3" s="1" t="s">
        <v>19</v>
      </c>
      <c r="BU3" s="1" t="s">
        <v>4</v>
      </c>
      <c r="BV3" s="1" t="s">
        <v>17</v>
      </c>
      <c r="BW3" s="1" t="s">
        <v>16</v>
      </c>
    </row>
    <row r="4" spans="1:75" ht="12.6" customHeight="1" x14ac:dyDescent="0.25">
      <c r="A4" s="39"/>
      <c r="B4" s="39"/>
      <c r="C4" s="39"/>
      <c r="D4" s="39"/>
      <c r="E4" s="5"/>
      <c r="F4" s="39" t="str">
        <f>AL5</f>
        <v>Angers</v>
      </c>
      <c r="G4" s="39"/>
      <c r="H4" s="39"/>
      <c r="I4" s="39"/>
      <c r="J4" s="39"/>
      <c r="K4" s="4">
        <v>0</v>
      </c>
      <c r="L4" s="4">
        <v>12</v>
      </c>
      <c r="M4" s="39" t="str">
        <f>AL4</f>
        <v>Lyon</v>
      </c>
      <c r="N4" s="39"/>
      <c r="O4" s="39"/>
      <c r="P4" s="39"/>
      <c r="Q4" s="39"/>
      <c r="S4" s="44"/>
      <c r="T4" s="44"/>
      <c r="U4" s="39" t="str">
        <f>VLOOKUP(AJ4,AK4:AP7,2,0)</f>
        <v>Lyon</v>
      </c>
      <c r="V4" s="39"/>
      <c r="W4" s="39"/>
      <c r="X4" s="39"/>
      <c r="Y4" s="39"/>
      <c r="Z4" s="6">
        <v>1</v>
      </c>
      <c r="AA4" s="4">
        <f>VLOOKUP(U4,AL4:AZ7,7,0)</f>
        <v>10</v>
      </c>
      <c r="AB4" s="1">
        <f>VLOOKUP(U4,AL4:AZ7,8,0)</f>
        <v>3</v>
      </c>
      <c r="AC4" s="1">
        <f>VLOOKUP(U4,AL4:AZ7,9,0)</f>
        <v>2</v>
      </c>
      <c r="AD4" s="1">
        <f>VLOOKUP(U4,AL4:AZ7,10,0)</f>
        <v>1</v>
      </c>
      <c r="AE4" s="1">
        <f>VLOOKUP(U4,AL4:AZ7,11,0)</f>
        <v>0</v>
      </c>
      <c r="AF4" s="1">
        <f>VLOOKUP(U4,AL4:AZ7,12,0)</f>
        <v>16</v>
      </c>
      <c r="AG4" s="1">
        <f>VLOOKUP(U4,AL4:AZ7,13,0)</f>
        <v>1</v>
      </c>
      <c r="AH4" s="1">
        <f>VLOOKUP(U4,AL4:AZ7,14,0)</f>
        <v>15</v>
      </c>
      <c r="AI4" s="5">
        <f>VLOOKUP(U4,AL4:AZ7,15,0)</f>
        <v>0</v>
      </c>
      <c r="AJ4" s="1">
        <v>1</v>
      </c>
      <c r="AK4" s="1">
        <f>AQ4</f>
        <v>1</v>
      </c>
      <c r="AL4" s="41" t="str">
        <f>Equipes!B4</f>
        <v>Lyon</v>
      </c>
      <c r="AM4" s="41"/>
      <c r="AN4" s="41"/>
      <c r="AO4" s="41"/>
      <c r="AP4" s="41"/>
      <c r="AQ4" s="2">
        <f>RANK(BB4,BB4:BB7)</f>
        <v>1</v>
      </c>
      <c r="AR4" s="2">
        <f>SUMPRODUCT((F4:J9=AL4)*(BG4:BG9))+SUMPRODUCT((M4:Q9=AL4)*(BH4:BH9))</f>
        <v>10</v>
      </c>
      <c r="AS4" s="2">
        <f>SUMPRODUCT((F4:J9=AL4)*(BI4:BI9))+SUMPRODUCT((M4:Q9=AL4)*(BJ4:BJ9))</f>
        <v>3</v>
      </c>
      <c r="AT4" s="2">
        <f>SUMPRODUCT((F4:J9=AL4)*(BK4:BK9))+SUMPRODUCT((M4:Q9=AL4)*(BL4:BL9))</f>
        <v>2</v>
      </c>
      <c r="AU4" s="2">
        <f>SUMPRODUCT((F4:J9=AL4)*(BM4:BM9))+SUMPRODUCT((M4:Q9=AL4)*(BN4:BN9))</f>
        <v>1</v>
      </c>
      <c r="AV4" s="2">
        <f>SUMPRODUCT((F4:J9=AL4)*(BO4:BO9))+SUMPRODUCT((M4:Q9=AL4)*(BP4:BP9))</f>
        <v>0</v>
      </c>
      <c r="AW4" s="2">
        <f>SUMPRODUCT((F4:J9=AL4)*(BQ4:BQ9))+SUMPRODUCT((M4:Q9=AL4)*(BR4:BR9))</f>
        <v>16</v>
      </c>
      <c r="AX4" s="2">
        <f>SUMPRODUCT((F4:J9=AL4)*(BS4:BS9))+SUMPRODUCT((M4:Q9=AL4)*(BT4:BT9))</f>
        <v>1</v>
      </c>
      <c r="AY4" s="2">
        <f>AW4-AX4</f>
        <v>15</v>
      </c>
      <c r="AZ4" s="2">
        <f>SUMPRODUCT((F4:J9=AL4)*(BC4:BC9))+SUMPRODUCT((M4:Q9=AL4)*(BD4:BD9))</f>
        <v>0</v>
      </c>
      <c r="BA4" s="1">
        <f>SUM(AR4*1000+(AY4)/10+(AW4)/100+(AT4)/1000)</f>
        <v>10001.662</v>
      </c>
      <c r="BB4" s="1">
        <f>BA4+0.000004</f>
        <v>10001.662004</v>
      </c>
      <c r="BC4" s="1">
        <f>IF(E4="F",1,0)</f>
        <v>0</v>
      </c>
      <c r="BD4" s="1">
        <f>IF(R4="F",1,0)</f>
        <v>0</v>
      </c>
      <c r="BE4" s="1">
        <f>IF(K4="",0,IF(K4&gt;L4,4,IF(K4=L4,2,IF(K4&lt;L4,1))))</f>
        <v>1</v>
      </c>
      <c r="BF4" s="1">
        <f>IF(L4="",0,IF(L4&gt;K4,4,IF(L4=K4,2,IF(L4&lt;K4,1))))</f>
        <v>4</v>
      </c>
      <c r="BG4" s="1">
        <f>IF(BC4=1,0,BE4)</f>
        <v>1</v>
      </c>
      <c r="BH4" s="1">
        <f>IF(BD4=1,0,BF4)</f>
        <v>4</v>
      </c>
      <c r="BI4" s="1">
        <f>IF(K4="",0,1)</f>
        <v>1</v>
      </c>
      <c r="BJ4" s="1">
        <f>IF(L4="",0,1)</f>
        <v>1</v>
      </c>
      <c r="BK4" s="1" t="b">
        <f>IF(K4&lt;&gt;"",IF(K4&gt;L4,1))</f>
        <v>0</v>
      </c>
      <c r="BL4" s="1">
        <f>IF(L4&lt;&gt;"",IF(L4&gt;K4,1))</f>
        <v>1</v>
      </c>
      <c r="BM4" s="1" t="b">
        <f>IF(K4&lt;&gt;"",IF(K4=L4,1))</f>
        <v>0</v>
      </c>
      <c r="BN4" s="1" t="b">
        <f>IF(L4&lt;&gt;"",IF(L4=K4,1))</f>
        <v>0</v>
      </c>
      <c r="BO4" s="1">
        <f>IF(K4&lt;&gt;"",IF(K4&lt;L4,1))</f>
        <v>1</v>
      </c>
      <c r="BP4" s="1" t="b">
        <f>IF(L4&lt;&gt;"",IF(L4&lt;K4,1))</f>
        <v>0</v>
      </c>
      <c r="BQ4" s="1">
        <f>K4</f>
        <v>0</v>
      </c>
      <c r="BR4" s="1">
        <f>L4</f>
        <v>12</v>
      </c>
      <c r="BS4" s="1">
        <f>L4</f>
        <v>12</v>
      </c>
      <c r="BT4" s="1">
        <f>K4</f>
        <v>0</v>
      </c>
      <c r="BU4" s="1" t="str">
        <f>VLOOKUP(AJ4,AK4:AP7,2,0)</f>
        <v>Lyon</v>
      </c>
      <c r="BV4" s="1">
        <f>VLOOKUP(BU4,AL4:BA7,16,0)</f>
        <v>10001.662</v>
      </c>
      <c r="BW4" s="1">
        <f>RANK(BV4,BV4:BV7)</f>
        <v>1</v>
      </c>
    </row>
    <row r="5" spans="1:75" ht="12.6" customHeight="1" x14ac:dyDescent="0.25">
      <c r="A5" s="39"/>
      <c r="B5" s="39"/>
      <c r="C5" s="39"/>
      <c r="D5" s="39"/>
      <c r="E5" s="5"/>
      <c r="F5" s="39" t="str">
        <f>AL6</f>
        <v>Bordeaux</v>
      </c>
      <c r="G5" s="39"/>
      <c r="H5" s="39"/>
      <c r="I5" s="39"/>
      <c r="J5" s="39"/>
      <c r="K5" s="4">
        <v>2</v>
      </c>
      <c r="L5" s="4">
        <v>2</v>
      </c>
      <c r="M5" s="39" t="str">
        <f>AL7</f>
        <v>Caen</v>
      </c>
      <c r="N5" s="39"/>
      <c r="O5" s="39"/>
      <c r="P5" s="39"/>
      <c r="Q5" s="39"/>
      <c r="S5" s="44"/>
      <c r="T5" s="44"/>
      <c r="U5" s="39" t="str">
        <f>VLOOKUP(AJ5,AK4:AP7,2,0)</f>
        <v>Bordeaux</v>
      </c>
      <c r="V5" s="39"/>
      <c r="W5" s="39"/>
      <c r="X5" s="39"/>
      <c r="Y5" s="39"/>
      <c r="Z5" s="6">
        <f>IF(BV5=BV4,BW4,BW5)</f>
        <v>2</v>
      </c>
      <c r="AA5" s="4">
        <f>VLOOKUP(U5,AL4:AZ7,7,0)</f>
        <v>8</v>
      </c>
      <c r="AB5" s="1">
        <f>VLOOKUP(U5,AL4:AZ7,8,0)</f>
        <v>3</v>
      </c>
      <c r="AC5" s="1">
        <f>VLOOKUP(U5,AL4:AZ7,9,0)</f>
        <v>1</v>
      </c>
      <c r="AD5" s="1">
        <f>VLOOKUP(U5,AL4:AZ7,10,0)</f>
        <v>2</v>
      </c>
      <c r="AE5" s="1">
        <f>VLOOKUP(U5,AL4:AZ7,11,0)</f>
        <v>0</v>
      </c>
      <c r="AF5" s="1">
        <f>VLOOKUP(U5,AL4:AZ7,12,0)</f>
        <v>4</v>
      </c>
      <c r="AG5" s="1">
        <f>VLOOKUP(U5,AL4:AZ7,13,0)</f>
        <v>3</v>
      </c>
      <c r="AH5" s="1">
        <f>VLOOKUP(U5,AL4:AZ7,14,0)</f>
        <v>1</v>
      </c>
      <c r="AI5" s="5">
        <f>VLOOKUP(U5,AL4:AZ7,15,0)</f>
        <v>0</v>
      </c>
      <c r="AJ5" s="1">
        <v>2</v>
      </c>
      <c r="AK5" s="1">
        <f t="shared" ref="AK5:AK7" si="0">AQ5</f>
        <v>3</v>
      </c>
      <c r="AL5" s="41" t="str">
        <f>Equipes!B7</f>
        <v>Angers</v>
      </c>
      <c r="AM5" s="41"/>
      <c r="AN5" s="41"/>
      <c r="AO5" s="41"/>
      <c r="AP5" s="41"/>
      <c r="AQ5" s="2">
        <f>RANK(BB5,BB4:BB7)</f>
        <v>3</v>
      </c>
      <c r="AR5" s="2">
        <f>SUMPRODUCT((F4:J9=AL5)*(BG4:BG9))+SUMPRODUCT((M4:Q9=AL5)*(BH4:BH9))</f>
        <v>6</v>
      </c>
      <c r="AS5" s="2">
        <f>SUMPRODUCT((F4:J9=AL5)*(BI4:BI9))+SUMPRODUCT((M4:Q9=AL5)*(BJ4:BJ9))</f>
        <v>3</v>
      </c>
      <c r="AT5" s="2">
        <f>SUMPRODUCT((F4:J9=AL5)*(BK4:BK9))+SUMPRODUCT((M4:Q9=AL5)*(BL4:BL9))</f>
        <v>1</v>
      </c>
      <c r="AU5" s="2">
        <f>SUMPRODUCT((F4:J9=AL5)*(BM4:BM9))+SUMPRODUCT((M4:Q9=AL5)*(BN4:BN9))</f>
        <v>0</v>
      </c>
      <c r="AV5" s="2">
        <f>SUMPRODUCT((F4:J9=AL5)*(BO4:BO9))+SUMPRODUCT((M4:Q9=AL5)*(BP4:BP9))</f>
        <v>2</v>
      </c>
      <c r="AW5" s="2">
        <f>SUMPRODUCT((F4:J9=AL5)*(BQ4:BQ9))+SUMPRODUCT((M4:Q9=AL5)*(BR4:BR9))</f>
        <v>5</v>
      </c>
      <c r="AX5" s="2">
        <f>SUMPRODUCT((F4:J9=AL5)*(BS4:BS9))+SUMPRODUCT((M4:Q9=AL5)*(BT4:BT9))</f>
        <v>15</v>
      </c>
      <c r="AY5" s="2">
        <f t="shared" ref="AY5:AY7" si="1">AW5-AX5</f>
        <v>-10</v>
      </c>
      <c r="AZ5" s="2">
        <f>SUMPRODUCT((F4:J9=AL5)*(BC4:BC9))+SUMPRODUCT((M4:Q9=AL5)*(BD4:BD9))</f>
        <v>0</v>
      </c>
      <c r="BA5" s="22">
        <f t="shared" ref="BA5:BA7" si="2">SUM(AR5*1000+(AY5)/10+(AW5)/100+(AT5)/1000)</f>
        <v>5999.0510000000004</v>
      </c>
      <c r="BB5" s="1">
        <f>BA5+0.000003</f>
        <v>5999.0510030000005</v>
      </c>
      <c r="BC5" s="9">
        <f t="shared" ref="BC5:BC9" si="3">IF(E5="F",1,0)</f>
        <v>0</v>
      </c>
      <c r="BD5" s="9">
        <f t="shared" ref="BD5:BD9" si="4">IF(R5="F",1,0)</f>
        <v>0</v>
      </c>
      <c r="BE5" s="9">
        <f t="shared" ref="BE5:BE9" si="5">IF(K5="",0,IF(K5&gt;L5,4,IF(K5=L5,2,IF(K5&lt;L5,1))))</f>
        <v>2</v>
      </c>
      <c r="BF5" s="9">
        <f t="shared" ref="BF5:BF9" si="6">IF(L5="",0,IF(L5&gt;K5,4,IF(L5=K5,2,IF(L5&lt;K5,1))))</f>
        <v>2</v>
      </c>
      <c r="BG5" s="9">
        <f t="shared" ref="BG5:BG9" si="7">IF(BC5=1,0,BE5)</f>
        <v>2</v>
      </c>
      <c r="BH5" s="23">
        <f t="shared" ref="BH5:BH9" si="8">IF(BD5=1,0,BF5)</f>
        <v>2</v>
      </c>
      <c r="BI5" s="1">
        <f t="shared" ref="BI5:BI9" si="9">IF(K5="",0,1)</f>
        <v>1</v>
      </c>
      <c r="BJ5" s="1">
        <f t="shared" ref="BJ5:BJ9" si="10">IF(L5="",0,1)</f>
        <v>1</v>
      </c>
      <c r="BK5" s="1" t="b">
        <f t="shared" ref="BK5:BK9" si="11">IF(K5&lt;&gt;"",IF(K5&gt;L5,1))</f>
        <v>0</v>
      </c>
      <c r="BL5" s="1" t="b">
        <f t="shared" ref="BL5:BL9" si="12">IF(L5&lt;&gt;"",IF(L5&gt;K5,1))</f>
        <v>0</v>
      </c>
      <c r="BM5" s="1">
        <f t="shared" ref="BM5:BM9" si="13">IF(K5&lt;&gt;"",IF(K5=L5,1))</f>
        <v>1</v>
      </c>
      <c r="BN5" s="1">
        <f t="shared" ref="BN5:BN9" si="14">IF(L5&lt;&gt;"",IF(L5=K5,1))</f>
        <v>1</v>
      </c>
      <c r="BO5" s="1" t="b">
        <f t="shared" ref="BO5:BO9" si="15">IF(K5&lt;&gt;"",IF(K5&lt;L5,1))</f>
        <v>0</v>
      </c>
      <c r="BP5" s="1" t="b">
        <f t="shared" ref="BP5:BP9" si="16">IF(L5&lt;&gt;"",IF(L5&lt;K5,1))</f>
        <v>0</v>
      </c>
      <c r="BQ5" s="1">
        <f t="shared" ref="BQ5:BQ9" si="17">K5</f>
        <v>2</v>
      </c>
      <c r="BR5" s="1">
        <f t="shared" ref="BR5:BR9" si="18">L5</f>
        <v>2</v>
      </c>
      <c r="BS5" s="1">
        <f t="shared" ref="BS5:BS9" si="19">L5</f>
        <v>2</v>
      </c>
      <c r="BT5" s="1">
        <f t="shared" ref="BT5:BT9" si="20">K5</f>
        <v>2</v>
      </c>
      <c r="BU5" s="1" t="str">
        <f>VLOOKUP(AJ5,AK4:AP7,2,0)</f>
        <v>Bordeaux</v>
      </c>
      <c r="BV5" s="1">
        <f>VLOOKUP(BU5,AL4:BA7,16,0)</f>
        <v>8000.1410000000005</v>
      </c>
      <c r="BW5" s="1">
        <f>RANK(BV5,BV4:BV7)</f>
        <v>2</v>
      </c>
    </row>
    <row r="6" spans="1:75" ht="12.6" customHeight="1" x14ac:dyDescent="0.25">
      <c r="A6" s="39"/>
      <c r="B6" s="39"/>
      <c r="C6" s="39"/>
      <c r="D6" s="39"/>
      <c r="E6" s="5"/>
      <c r="F6" s="39" t="str">
        <f>AL4</f>
        <v>Lyon</v>
      </c>
      <c r="G6" s="39"/>
      <c r="H6" s="39"/>
      <c r="I6" s="39"/>
      <c r="J6" s="39"/>
      <c r="K6" s="4">
        <v>1</v>
      </c>
      <c r="L6" s="4">
        <v>1</v>
      </c>
      <c r="M6" s="39" t="str">
        <f>AL6</f>
        <v>Bordeaux</v>
      </c>
      <c r="N6" s="39"/>
      <c r="O6" s="39"/>
      <c r="P6" s="39"/>
      <c r="Q6" s="39"/>
      <c r="S6" s="44"/>
      <c r="T6" s="44"/>
      <c r="U6" s="39" t="str">
        <f>VLOOKUP(AJ6,AK4:AP7,2,0)</f>
        <v>Angers</v>
      </c>
      <c r="V6" s="39"/>
      <c r="W6" s="39"/>
      <c r="X6" s="39"/>
      <c r="Y6" s="39"/>
      <c r="Z6" s="6">
        <f t="shared" ref="Z6:Z7" si="21">IF(BV6=BV5,BW5,BW6)</f>
        <v>3</v>
      </c>
      <c r="AA6" s="4">
        <f>VLOOKUP(U6,AL4:AZ7,7,0)</f>
        <v>6</v>
      </c>
      <c r="AB6" s="1">
        <f>VLOOKUP(U6,AL4:AZ7,8,0)</f>
        <v>3</v>
      </c>
      <c r="AC6" s="1">
        <f>VLOOKUP(U6,AL4:AZ7,9,0)</f>
        <v>1</v>
      </c>
      <c r="AD6" s="1">
        <f>VLOOKUP(U6,AL4:AZ7,10,0)</f>
        <v>0</v>
      </c>
      <c r="AE6" s="1">
        <f>VLOOKUP(U6,AL4:AZ7,11,0)</f>
        <v>2</v>
      </c>
      <c r="AF6" s="1">
        <f>VLOOKUP(U6,AL4:AZ7,12,0)</f>
        <v>5</v>
      </c>
      <c r="AG6" s="1">
        <f>VLOOKUP(U6,AL4:AZ7,13,0)</f>
        <v>15</v>
      </c>
      <c r="AH6" s="1">
        <f>VLOOKUP(U6,AL4:AZ7,14,0)</f>
        <v>-10</v>
      </c>
      <c r="AI6" s="5">
        <f>VLOOKUP(U6,AL4:AZ7,15,0)</f>
        <v>0</v>
      </c>
      <c r="AJ6" s="1">
        <v>3</v>
      </c>
      <c r="AK6" s="1">
        <f t="shared" si="0"/>
        <v>2</v>
      </c>
      <c r="AL6" s="41" t="str">
        <f>Equipes!B10</f>
        <v>Bordeaux</v>
      </c>
      <c r="AM6" s="41"/>
      <c r="AN6" s="41"/>
      <c r="AO6" s="41"/>
      <c r="AP6" s="41"/>
      <c r="AQ6" s="2">
        <f>RANK(BB6,BB4:BB7)</f>
        <v>2</v>
      </c>
      <c r="AR6" s="2">
        <f>SUMPRODUCT((F4:J9=AL6)*(BG4:BG9))+SUMPRODUCT((M4:Q9=AL6)*(BH4:BH9))</f>
        <v>8</v>
      </c>
      <c r="AS6" s="2">
        <f>SUMPRODUCT((F4:J9=AL6)*(BI4:BI9))+SUMPRODUCT((M4:Q9=AL6)*(BJ4:BJ9))</f>
        <v>3</v>
      </c>
      <c r="AT6" s="2">
        <f>SUMPRODUCT((F4:J9=AL6)*(BK4:BK9))+SUMPRODUCT((M4:Q9=AL6)*(BL4:BL9))</f>
        <v>1</v>
      </c>
      <c r="AU6" s="2">
        <f>SUMPRODUCT((F4:J9=AL6)*(BM4:BM9))+SUMPRODUCT((M4:Q9=AL6)*(BN4:BN9))</f>
        <v>2</v>
      </c>
      <c r="AV6" s="2">
        <f>SUMPRODUCT((F4:J9=AL6)*(BO4:BO9))+SUMPRODUCT((M4:Q9=AL6)*(BP4:BP9))</f>
        <v>0</v>
      </c>
      <c r="AW6" s="2">
        <f>SUMPRODUCT((F4:J9=AL6)*(BQ4:BQ9))+SUMPRODUCT((M4:Q9=AL6)*(BR4:BR9))</f>
        <v>4</v>
      </c>
      <c r="AX6" s="2">
        <f>SUMPRODUCT((F4:J9=AL6)*(BS4:BS9))+SUMPRODUCT((M4:Q9=AL6)*(BT4:BT9))</f>
        <v>3</v>
      </c>
      <c r="AY6" s="2">
        <f t="shared" si="1"/>
        <v>1</v>
      </c>
      <c r="AZ6" s="2">
        <f>SUMPRODUCT((F4:J9=AL6)*(BC4:BC9))+SUMPRODUCT((M4:Q9=AL6)*(BD4:BD9))</f>
        <v>0</v>
      </c>
      <c r="BA6" s="22">
        <f t="shared" si="2"/>
        <v>8000.1410000000005</v>
      </c>
      <c r="BB6" s="1">
        <f>BA6+0.000002</f>
        <v>8000.1410020000003</v>
      </c>
      <c r="BC6" s="9">
        <f t="shared" si="3"/>
        <v>0</v>
      </c>
      <c r="BD6" s="9">
        <f t="shared" si="4"/>
        <v>0</v>
      </c>
      <c r="BE6" s="9">
        <f t="shared" si="5"/>
        <v>2</v>
      </c>
      <c r="BF6" s="9">
        <f t="shared" si="6"/>
        <v>2</v>
      </c>
      <c r="BG6" s="9">
        <f t="shared" si="7"/>
        <v>2</v>
      </c>
      <c r="BH6" s="23">
        <f t="shared" si="8"/>
        <v>2</v>
      </c>
      <c r="BI6" s="1">
        <f t="shared" si="9"/>
        <v>1</v>
      </c>
      <c r="BJ6" s="1">
        <f t="shared" si="10"/>
        <v>1</v>
      </c>
      <c r="BK6" s="1" t="b">
        <f t="shared" si="11"/>
        <v>0</v>
      </c>
      <c r="BL6" s="1" t="b">
        <f t="shared" si="12"/>
        <v>0</v>
      </c>
      <c r="BM6" s="1">
        <f t="shared" si="13"/>
        <v>1</v>
      </c>
      <c r="BN6" s="1">
        <f t="shared" si="14"/>
        <v>1</v>
      </c>
      <c r="BO6" s="1" t="b">
        <f t="shared" si="15"/>
        <v>0</v>
      </c>
      <c r="BP6" s="1" t="b">
        <f t="shared" si="16"/>
        <v>0</v>
      </c>
      <c r="BQ6" s="1">
        <f t="shared" si="17"/>
        <v>1</v>
      </c>
      <c r="BR6" s="1">
        <f t="shared" si="18"/>
        <v>1</v>
      </c>
      <c r="BS6" s="1">
        <f t="shared" si="19"/>
        <v>1</v>
      </c>
      <c r="BT6" s="1">
        <f t="shared" si="20"/>
        <v>1</v>
      </c>
      <c r="BU6" s="1" t="str">
        <f>VLOOKUP(AJ6,AK4:AP7,2,0)</f>
        <v>Angers</v>
      </c>
      <c r="BV6" s="1">
        <f>VLOOKUP(BU6,AL4:BA7,16,0)</f>
        <v>5999.0510000000004</v>
      </c>
      <c r="BW6" s="1">
        <f>RANK(BV6,BV4:BV7)</f>
        <v>3</v>
      </c>
    </row>
    <row r="7" spans="1:75" ht="12.6" customHeight="1" x14ac:dyDescent="0.25">
      <c r="A7" s="39"/>
      <c r="B7" s="39"/>
      <c r="C7" s="39"/>
      <c r="D7" s="39"/>
      <c r="E7" s="5"/>
      <c r="F7" s="39" t="str">
        <f>AL7</f>
        <v>Caen</v>
      </c>
      <c r="G7" s="39"/>
      <c r="H7" s="39"/>
      <c r="I7" s="39"/>
      <c r="J7" s="39"/>
      <c r="K7" s="4">
        <v>2</v>
      </c>
      <c r="L7" s="4">
        <v>5</v>
      </c>
      <c r="M7" s="39" t="str">
        <f>AL5</f>
        <v>Angers</v>
      </c>
      <c r="N7" s="39"/>
      <c r="O7" s="39"/>
      <c r="P7" s="39"/>
      <c r="Q7" s="39"/>
      <c r="S7" s="44"/>
      <c r="T7" s="44"/>
      <c r="U7" s="39" t="str">
        <f>VLOOKUP(AJ7,AK4:AP7,2,0)</f>
        <v>Caen</v>
      </c>
      <c r="V7" s="39"/>
      <c r="W7" s="39"/>
      <c r="X7" s="39"/>
      <c r="Y7" s="39"/>
      <c r="Z7" s="6">
        <f t="shared" si="21"/>
        <v>4</v>
      </c>
      <c r="AA7" s="4">
        <f>VLOOKUP(U7,AL4:AZ7,7,0)</f>
        <v>4</v>
      </c>
      <c r="AB7" s="1">
        <f>VLOOKUP(U7,AL4:AZ7,8,0)</f>
        <v>3</v>
      </c>
      <c r="AC7" s="1">
        <f>VLOOKUP(U7,AL4:AZ7,9,0)</f>
        <v>0</v>
      </c>
      <c r="AD7" s="1">
        <f>VLOOKUP(U7,AL4:AZ7,10,0)</f>
        <v>1</v>
      </c>
      <c r="AE7" s="1">
        <f>VLOOKUP(U7,AL4:AZ7,11,0)</f>
        <v>2</v>
      </c>
      <c r="AF7" s="1">
        <f>VLOOKUP(U7,AL4:AZ7,12,0)</f>
        <v>4</v>
      </c>
      <c r="AG7" s="1">
        <f>VLOOKUP(U7,AL4:AZ7,13,0)</f>
        <v>10</v>
      </c>
      <c r="AH7" s="1">
        <f>VLOOKUP(U7,AL4:AZ7,14,0)</f>
        <v>-6</v>
      </c>
      <c r="AI7" s="5">
        <f>VLOOKUP(U7,AL4:AZ7,15,0)</f>
        <v>0</v>
      </c>
      <c r="AJ7" s="1">
        <v>4</v>
      </c>
      <c r="AK7" s="1">
        <f t="shared" si="0"/>
        <v>4</v>
      </c>
      <c r="AL7" s="41" t="str">
        <f>Equipes!B13</f>
        <v>Caen</v>
      </c>
      <c r="AM7" s="41"/>
      <c r="AN7" s="41"/>
      <c r="AO7" s="41"/>
      <c r="AP7" s="41"/>
      <c r="AQ7" s="2">
        <f>RANK(BB7,BB4:BB7)</f>
        <v>4</v>
      </c>
      <c r="AR7" s="2">
        <f>SUMPRODUCT((F4:J9=AL7)*(BG4:BG9))+SUMPRODUCT((M4:Q9=AL7)*(BH4:BH9))</f>
        <v>4</v>
      </c>
      <c r="AS7" s="2">
        <f>SUMPRODUCT((F4:J9=AL7)*(BI4:BI9))+SUMPRODUCT((M4:Q9=AL7)*(BJ4:BJ9))</f>
        <v>3</v>
      </c>
      <c r="AT7" s="2">
        <f>SUMPRODUCT((F4:J9=AL7)*(BK4:BK9))+SUMPRODUCT((M4:Q9=AL7)*(BL4:BL9))</f>
        <v>0</v>
      </c>
      <c r="AU7" s="2">
        <f>SUMPRODUCT((F4:J9=AL7)*(BM4:BM9))+SUMPRODUCT((M4:Q9=AL7)*(BN4:BN9))</f>
        <v>1</v>
      </c>
      <c r="AV7" s="2">
        <f>SUMPRODUCT((F4:J9=AL7)*(BO4:BO9))+SUMPRODUCT((M4:Q9=AL7)*(BP4:BP9))</f>
        <v>2</v>
      </c>
      <c r="AW7" s="2">
        <f>SUMPRODUCT((F4:J9=AL7)*(BQ4:BQ9))+SUMPRODUCT((M4:Q9=AL7)*(BR4:BR9))</f>
        <v>4</v>
      </c>
      <c r="AX7" s="2">
        <f>SUMPRODUCT((F4:J9=AL7)*(BS4:BS9))+SUMPRODUCT((M4:Q9=AL7)*(BT4:BT9))</f>
        <v>10</v>
      </c>
      <c r="AY7" s="2">
        <f t="shared" si="1"/>
        <v>-6</v>
      </c>
      <c r="AZ7" s="2">
        <f>SUMPRODUCT((F4:J9=AL7)*(BC4:BC9))+SUMPRODUCT((M4:Q9=AL7)*(BD4:BD9))</f>
        <v>0</v>
      </c>
      <c r="BA7" s="22">
        <f t="shared" si="2"/>
        <v>3999.44</v>
      </c>
      <c r="BB7" s="1">
        <f>BA7+0.000001</f>
        <v>3999.4400009999999</v>
      </c>
      <c r="BC7" s="9">
        <f t="shared" si="3"/>
        <v>0</v>
      </c>
      <c r="BD7" s="9">
        <f t="shared" si="4"/>
        <v>0</v>
      </c>
      <c r="BE7" s="9">
        <f t="shared" si="5"/>
        <v>1</v>
      </c>
      <c r="BF7" s="9">
        <f t="shared" si="6"/>
        <v>4</v>
      </c>
      <c r="BG7" s="9">
        <f t="shared" si="7"/>
        <v>1</v>
      </c>
      <c r="BH7" s="23">
        <f t="shared" si="8"/>
        <v>4</v>
      </c>
      <c r="BI7" s="1">
        <f t="shared" si="9"/>
        <v>1</v>
      </c>
      <c r="BJ7" s="1">
        <f t="shared" si="10"/>
        <v>1</v>
      </c>
      <c r="BK7" s="1" t="b">
        <f t="shared" si="11"/>
        <v>0</v>
      </c>
      <c r="BL7" s="1">
        <f t="shared" si="12"/>
        <v>1</v>
      </c>
      <c r="BM7" s="1" t="b">
        <f t="shared" si="13"/>
        <v>0</v>
      </c>
      <c r="BN7" s="1" t="b">
        <f t="shared" si="14"/>
        <v>0</v>
      </c>
      <c r="BO7" s="1">
        <f t="shared" si="15"/>
        <v>1</v>
      </c>
      <c r="BP7" s="1" t="b">
        <f t="shared" si="16"/>
        <v>0</v>
      </c>
      <c r="BQ7" s="1">
        <f t="shared" si="17"/>
        <v>2</v>
      </c>
      <c r="BR7" s="1">
        <f t="shared" si="18"/>
        <v>5</v>
      </c>
      <c r="BS7" s="1">
        <f t="shared" si="19"/>
        <v>5</v>
      </c>
      <c r="BT7" s="1">
        <f t="shared" si="20"/>
        <v>2</v>
      </c>
      <c r="BU7" s="1" t="str">
        <f>VLOOKUP(AJ7,AK4:AP7,2,0)</f>
        <v>Caen</v>
      </c>
      <c r="BV7" s="1">
        <f>VLOOKUP(BU7,AL4:BA7,16,0)</f>
        <v>3999.44</v>
      </c>
      <c r="BW7" s="1">
        <f>RANK(BV7,BV4:BV7)</f>
        <v>4</v>
      </c>
    </row>
    <row r="8" spans="1:75" ht="12.6" customHeight="1" x14ac:dyDescent="0.25">
      <c r="A8" s="39"/>
      <c r="B8" s="39"/>
      <c r="C8" s="39"/>
      <c r="D8" s="39"/>
      <c r="E8" s="5"/>
      <c r="F8" s="39" t="str">
        <f>AL5</f>
        <v>Angers</v>
      </c>
      <c r="G8" s="39"/>
      <c r="H8" s="39"/>
      <c r="I8" s="39"/>
      <c r="J8" s="39"/>
      <c r="K8" s="4">
        <v>0</v>
      </c>
      <c r="L8" s="4">
        <v>1</v>
      </c>
      <c r="M8" s="39" t="str">
        <f>AL6</f>
        <v>Bordeaux</v>
      </c>
      <c r="N8" s="39"/>
      <c r="O8" s="39"/>
      <c r="P8" s="39"/>
      <c r="Q8" s="39"/>
      <c r="S8" s="44"/>
      <c r="T8" s="44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BC8" s="9">
        <f t="shared" si="3"/>
        <v>0</v>
      </c>
      <c r="BD8" s="9">
        <f t="shared" si="4"/>
        <v>0</v>
      </c>
      <c r="BE8" s="9">
        <f t="shared" si="5"/>
        <v>1</v>
      </c>
      <c r="BF8" s="9">
        <f t="shared" si="6"/>
        <v>4</v>
      </c>
      <c r="BG8" s="9">
        <f t="shared" si="7"/>
        <v>1</v>
      </c>
      <c r="BH8" s="23">
        <f t="shared" si="8"/>
        <v>4</v>
      </c>
      <c r="BI8" s="1">
        <f t="shared" si="9"/>
        <v>1</v>
      </c>
      <c r="BJ8" s="1">
        <f t="shared" si="10"/>
        <v>1</v>
      </c>
      <c r="BK8" s="1" t="b">
        <f t="shared" si="11"/>
        <v>0</v>
      </c>
      <c r="BL8" s="1">
        <f t="shared" si="12"/>
        <v>1</v>
      </c>
      <c r="BM8" s="1" t="b">
        <f t="shared" si="13"/>
        <v>0</v>
      </c>
      <c r="BN8" s="1" t="b">
        <f t="shared" si="14"/>
        <v>0</v>
      </c>
      <c r="BO8" s="1">
        <f t="shared" si="15"/>
        <v>1</v>
      </c>
      <c r="BP8" s="1" t="b">
        <f t="shared" si="16"/>
        <v>0</v>
      </c>
      <c r="BQ8" s="1">
        <f t="shared" si="17"/>
        <v>0</v>
      </c>
      <c r="BR8" s="1">
        <f t="shared" si="18"/>
        <v>1</v>
      </c>
      <c r="BS8" s="1">
        <f t="shared" si="19"/>
        <v>1</v>
      </c>
      <c r="BT8" s="1">
        <f t="shared" si="20"/>
        <v>0</v>
      </c>
    </row>
    <row r="9" spans="1:75" ht="12.6" customHeight="1" x14ac:dyDescent="0.25">
      <c r="A9" s="39"/>
      <c r="B9" s="39"/>
      <c r="C9" s="39"/>
      <c r="D9" s="39"/>
      <c r="E9" s="5"/>
      <c r="F9" s="39" t="str">
        <f>AL7</f>
        <v>Caen</v>
      </c>
      <c r="G9" s="39"/>
      <c r="H9" s="39"/>
      <c r="I9" s="39"/>
      <c r="J9" s="39"/>
      <c r="K9" s="4">
        <v>0</v>
      </c>
      <c r="L9" s="4">
        <v>3</v>
      </c>
      <c r="M9" s="39" t="str">
        <f>AL4</f>
        <v>Lyon</v>
      </c>
      <c r="N9" s="39"/>
      <c r="O9" s="39"/>
      <c r="P9" s="39"/>
      <c r="Q9" s="39"/>
      <c r="S9" s="44"/>
      <c r="T9" s="44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BC9" s="9">
        <f t="shared" si="3"/>
        <v>0</v>
      </c>
      <c r="BD9" s="9">
        <f t="shared" si="4"/>
        <v>0</v>
      </c>
      <c r="BE9" s="9">
        <f t="shared" si="5"/>
        <v>1</v>
      </c>
      <c r="BF9" s="9">
        <f t="shared" si="6"/>
        <v>4</v>
      </c>
      <c r="BG9" s="9">
        <f t="shared" si="7"/>
        <v>1</v>
      </c>
      <c r="BH9" s="23">
        <f t="shared" si="8"/>
        <v>4</v>
      </c>
      <c r="BI9" s="1">
        <f t="shared" si="9"/>
        <v>1</v>
      </c>
      <c r="BJ9" s="1">
        <f t="shared" si="10"/>
        <v>1</v>
      </c>
      <c r="BK9" s="1" t="b">
        <f t="shared" si="11"/>
        <v>0</v>
      </c>
      <c r="BL9" s="1">
        <f t="shared" si="12"/>
        <v>1</v>
      </c>
      <c r="BM9" s="1" t="b">
        <f t="shared" si="13"/>
        <v>0</v>
      </c>
      <c r="BN9" s="1" t="b">
        <f t="shared" si="14"/>
        <v>0</v>
      </c>
      <c r="BO9" s="1">
        <f t="shared" si="15"/>
        <v>1</v>
      </c>
      <c r="BP9" s="1" t="b">
        <f t="shared" si="16"/>
        <v>0</v>
      </c>
      <c r="BQ9" s="1">
        <f t="shared" si="17"/>
        <v>0</v>
      </c>
      <c r="BR9" s="1">
        <f t="shared" si="18"/>
        <v>3</v>
      </c>
      <c r="BS9" s="1">
        <f t="shared" si="19"/>
        <v>3</v>
      </c>
      <c r="BT9" s="1">
        <f t="shared" si="20"/>
        <v>0</v>
      </c>
    </row>
    <row r="10" spans="1:75" ht="12.6" customHeight="1" x14ac:dyDescent="0.25">
      <c r="A10" s="45" t="s">
        <v>0</v>
      </c>
      <c r="B10" s="45"/>
      <c r="C10" s="45" t="s">
        <v>1</v>
      </c>
      <c r="D10" s="45"/>
      <c r="E10" s="46" t="s">
        <v>24</v>
      </c>
      <c r="F10" s="42" t="s">
        <v>21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6" t="s">
        <v>24</v>
      </c>
      <c r="S10" s="44" t="s">
        <v>21</v>
      </c>
      <c r="T10" s="44"/>
      <c r="U10" s="40" t="s">
        <v>14</v>
      </c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</row>
    <row r="11" spans="1:75" ht="12.6" customHeight="1" x14ac:dyDescent="0.25">
      <c r="A11" s="45"/>
      <c r="B11" s="45"/>
      <c r="C11" s="45"/>
      <c r="D11" s="45"/>
      <c r="E11" s="46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6"/>
      <c r="S11" s="44"/>
      <c r="T11" s="44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</row>
    <row r="12" spans="1:75" ht="12.6" customHeight="1" x14ac:dyDescent="0.25">
      <c r="A12" s="45"/>
      <c r="B12" s="45"/>
      <c r="C12" s="45"/>
      <c r="D12" s="45"/>
      <c r="E12" s="46"/>
      <c r="F12" s="43" t="s">
        <v>2</v>
      </c>
      <c r="G12" s="43"/>
      <c r="H12" s="43"/>
      <c r="I12" s="43"/>
      <c r="J12" s="43"/>
      <c r="K12" s="3" t="s">
        <v>3</v>
      </c>
      <c r="L12" s="3" t="s">
        <v>3</v>
      </c>
      <c r="M12" s="43" t="s">
        <v>4</v>
      </c>
      <c r="N12" s="43"/>
      <c r="O12" s="43"/>
      <c r="P12" s="43"/>
      <c r="Q12" s="43"/>
      <c r="R12" s="46"/>
      <c r="S12" s="44"/>
      <c r="T12" s="44"/>
      <c r="U12" s="43" t="s">
        <v>4</v>
      </c>
      <c r="V12" s="43"/>
      <c r="W12" s="43"/>
      <c r="X12" s="43"/>
      <c r="Y12" s="43"/>
      <c r="Z12" s="3" t="s">
        <v>5</v>
      </c>
      <c r="AA12" s="3" t="s">
        <v>6</v>
      </c>
      <c r="AB12" s="3" t="s">
        <v>7</v>
      </c>
      <c r="AC12" s="3" t="s">
        <v>8</v>
      </c>
      <c r="AD12" s="3" t="s">
        <v>9</v>
      </c>
      <c r="AE12" s="3" t="s">
        <v>10</v>
      </c>
      <c r="AF12" s="3" t="s">
        <v>11</v>
      </c>
      <c r="AG12" s="3" t="s">
        <v>12</v>
      </c>
      <c r="AH12" s="3" t="s">
        <v>13</v>
      </c>
      <c r="AI12" s="11" t="s">
        <v>25</v>
      </c>
      <c r="AK12" s="1" t="s">
        <v>16</v>
      </c>
      <c r="AL12" s="41" t="s">
        <v>4</v>
      </c>
      <c r="AM12" s="41"/>
      <c r="AN12" s="41"/>
      <c r="AO12" s="41"/>
      <c r="AP12" s="41"/>
      <c r="AQ12" s="2" t="s">
        <v>5</v>
      </c>
      <c r="AR12" s="2" t="s">
        <v>6</v>
      </c>
      <c r="AS12" s="2" t="s">
        <v>7</v>
      </c>
      <c r="AT12" s="2" t="s">
        <v>8</v>
      </c>
      <c r="AU12" s="2" t="s">
        <v>9</v>
      </c>
      <c r="AV12" s="2" t="s">
        <v>10</v>
      </c>
      <c r="AW12" s="2" t="s">
        <v>11</v>
      </c>
      <c r="AX12" s="2" t="s">
        <v>12</v>
      </c>
      <c r="AY12" s="2" t="s">
        <v>13</v>
      </c>
      <c r="AZ12" s="10" t="s">
        <v>25</v>
      </c>
      <c r="BA12" s="1" t="s">
        <v>17</v>
      </c>
      <c r="BB12" s="1" t="s">
        <v>17</v>
      </c>
      <c r="BC12" s="1" t="s">
        <v>10</v>
      </c>
      <c r="BD12" s="1" t="s">
        <v>10</v>
      </c>
      <c r="BE12" s="1" t="s">
        <v>6</v>
      </c>
      <c r="BF12" s="1" t="s">
        <v>6</v>
      </c>
      <c r="BG12" s="1" t="s">
        <v>20</v>
      </c>
      <c r="BH12" s="1" t="s">
        <v>20</v>
      </c>
      <c r="BI12" s="1" t="s">
        <v>7</v>
      </c>
      <c r="BJ12" s="1" t="s">
        <v>7</v>
      </c>
      <c r="BK12" s="1" t="s">
        <v>8</v>
      </c>
      <c r="BL12" s="1" t="s">
        <v>8</v>
      </c>
      <c r="BM12" s="1" t="s">
        <v>9</v>
      </c>
      <c r="BN12" s="1" t="s">
        <v>9</v>
      </c>
      <c r="BO12" s="1" t="s">
        <v>10</v>
      </c>
      <c r="BP12" s="1" t="s">
        <v>10</v>
      </c>
      <c r="BQ12" s="1" t="s">
        <v>18</v>
      </c>
      <c r="BR12" s="1" t="s">
        <v>18</v>
      </c>
      <c r="BS12" s="1" t="s">
        <v>19</v>
      </c>
      <c r="BT12" s="1" t="s">
        <v>19</v>
      </c>
      <c r="BU12" s="1" t="s">
        <v>4</v>
      </c>
      <c r="BV12" s="1" t="s">
        <v>17</v>
      </c>
      <c r="BW12" s="1" t="s">
        <v>16</v>
      </c>
    </row>
    <row r="13" spans="1:75" ht="12.6" customHeight="1" x14ac:dyDescent="0.25">
      <c r="A13" s="39"/>
      <c r="B13" s="39"/>
      <c r="C13" s="39"/>
      <c r="D13" s="39"/>
      <c r="E13" s="5"/>
      <c r="F13" s="39" t="str">
        <f>AL14</f>
        <v>Nice</v>
      </c>
      <c r="G13" s="39"/>
      <c r="H13" s="39"/>
      <c r="I13" s="39"/>
      <c r="J13" s="39"/>
      <c r="K13" s="4">
        <v>3</v>
      </c>
      <c r="L13" s="4">
        <v>0</v>
      </c>
      <c r="M13" s="39" t="str">
        <f>AL13</f>
        <v>Marseile</v>
      </c>
      <c r="N13" s="39"/>
      <c r="O13" s="39"/>
      <c r="P13" s="39"/>
      <c r="Q13" s="39"/>
      <c r="S13" s="44"/>
      <c r="T13" s="44"/>
      <c r="U13" s="39" t="str">
        <f>VLOOKUP(AJ13,AK13:AP16,2,0)</f>
        <v>Nice</v>
      </c>
      <c r="V13" s="39"/>
      <c r="W13" s="39"/>
      <c r="X13" s="39"/>
      <c r="Y13" s="39"/>
      <c r="Z13" s="6">
        <v>1</v>
      </c>
      <c r="AA13" s="4">
        <f>VLOOKUP(U13,AL13:AZ16,7,0)</f>
        <v>9</v>
      </c>
      <c r="AB13" s="1">
        <f>VLOOKUP(U13,AL13:AZ16,8,0)</f>
        <v>3</v>
      </c>
      <c r="AC13" s="1">
        <f>VLOOKUP(U13,AL13:AZ16,9,0)</f>
        <v>2</v>
      </c>
      <c r="AD13" s="1">
        <f>VLOOKUP(U13,AL13:AZ16,10,0)</f>
        <v>0</v>
      </c>
      <c r="AE13" s="1">
        <f>VLOOKUP(U13,AL13:AZ16,11,0)</f>
        <v>1</v>
      </c>
      <c r="AF13" s="1">
        <f>VLOOKUP(U13,AL13:AZ16,12,0)</f>
        <v>7</v>
      </c>
      <c r="AG13" s="1">
        <f>VLOOKUP(U13,AL13:AZ16,13,0)</f>
        <v>4</v>
      </c>
      <c r="AH13" s="1">
        <f>VLOOKUP(U13,AL13:AZ16,14,0)</f>
        <v>3</v>
      </c>
      <c r="AI13" s="5">
        <f>VLOOKUP(U13,AL13:AZ16,15,0)</f>
        <v>0</v>
      </c>
      <c r="AJ13" s="1">
        <v>1</v>
      </c>
      <c r="AK13" s="1">
        <f>AQ13</f>
        <v>3</v>
      </c>
      <c r="AL13" s="41" t="str">
        <f>Equipes!G4</f>
        <v>Marseile</v>
      </c>
      <c r="AM13" s="41"/>
      <c r="AN13" s="41"/>
      <c r="AO13" s="41"/>
      <c r="AP13" s="41"/>
      <c r="AQ13" s="2">
        <f>RANK(BB13,BB13:BB16)</f>
        <v>3</v>
      </c>
      <c r="AR13" s="2">
        <f>SUMPRODUCT((F13:J18=AL13)*(BG13:BG18))+SUMPRODUCT((M13:Q18=AL13)*(BH13:BH18))</f>
        <v>9</v>
      </c>
      <c r="AS13" s="2">
        <f>SUMPRODUCT((F13:J18=AL13)*(BI13:BI18))+SUMPRODUCT((M13:Q18=AL13)*(BJ13:BJ18))</f>
        <v>3</v>
      </c>
      <c r="AT13" s="2">
        <f>SUMPRODUCT((F13:J18=AL13)*(BK13:BK18))+SUMPRODUCT((M13:Q18=AL13)*(BL13:BL18))</f>
        <v>2</v>
      </c>
      <c r="AU13" s="2">
        <f>SUMPRODUCT((F13:J18=AL13)*(BM13:BM18))+SUMPRODUCT((M13:Q18=AL13)*(BN13:BN18))</f>
        <v>0</v>
      </c>
      <c r="AV13" s="2">
        <f>SUMPRODUCT((F13:J18=AL13)*(BO13:BO18))+SUMPRODUCT((M13:Q18=AL13)*(BP13:BP18))</f>
        <v>1</v>
      </c>
      <c r="AW13" s="2">
        <f>SUMPRODUCT((F13:J18=AL13)*(BQ13:BQ18))+SUMPRODUCT((M13:Q18=AL13)*(BR13:BR18))</f>
        <v>4</v>
      </c>
      <c r="AX13" s="2">
        <f>SUMPRODUCT((F13:J18=AL13)*(BS13:BS18))+SUMPRODUCT((M13:Q18=AL13)*(BT13:BT18))</f>
        <v>3</v>
      </c>
      <c r="AY13" s="2">
        <f>AW13-AX13</f>
        <v>1</v>
      </c>
      <c r="AZ13" s="2">
        <f>SUMPRODUCT((F13:J18=AL13)*(BC13:BC18))+SUMPRODUCT((M13:Q18=AL13)*(BD13:BD18))</f>
        <v>0</v>
      </c>
      <c r="BA13" s="1">
        <f>SUM(AR13*1000+(AY13)/10+(AW13)/100+(AT13)/1000)</f>
        <v>9000.1420000000016</v>
      </c>
      <c r="BB13" s="1">
        <f>BA13+0.000004</f>
        <v>9000.1420040000012</v>
      </c>
      <c r="BC13" s="9">
        <f>IF(E13="F",1,0)</f>
        <v>0</v>
      </c>
      <c r="BD13" s="9">
        <f>IF(R13="F",1,0)</f>
        <v>0</v>
      </c>
      <c r="BE13" s="9">
        <f>IF(K13="",0,IF(K13&gt;L13,4,IF(K13=L13,2,IF(K13&lt;L13,1))))</f>
        <v>4</v>
      </c>
      <c r="BF13" s="9">
        <f>IF(L13="",0,IF(L13&gt;K13,4,IF(L13=K13,2,IF(L13&lt;K13,1))))</f>
        <v>1</v>
      </c>
      <c r="BG13" s="9">
        <f>IF(BC13=1,0,BE13)</f>
        <v>4</v>
      </c>
      <c r="BH13" s="23">
        <f>IF(BD13=1,0,BF13)</f>
        <v>1</v>
      </c>
      <c r="BI13" s="1">
        <f>IF(K13="",0,1)</f>
        <v>1</v>
      </c>
      <c r="BJ13" s="1">
        <f>IF(L13="",0,1)</f>
        <v>1</v>
      </c>
      <c r="BK13" s="1">
        <f>IF(K13&lt;&gt;"",IF(K13&gt;L13,1))</f>
        <v>1</v>
      </c>
      <c r="BL13" s="1" t="b">
        <f>IF(L13&lt;&gt;"",IF(L13&gt;K13,1))</f>
        <v>0</v>
      </c>
      <c r="BM13" s="1" t="b">
        <f>IF(K13&lt;&gt;"",IF(K13=L13,1))</f>
        <v>0</v>
      </c>
      <c r="BN13" s="1" t="b">
        <f>IF(L13&lt;&gt;"",IF(L13=K13,1))</f>
        <v>0</v>
      </c>
      <c r="BO13" s="1" t="b">
        <f>IF(K13&lt;&gt;"",IF(K13&lt;L13,1))</f>
        <v>0</v>
      </c>
      <c r="BP13" s="1">
        <f>IF(L13&lt;&gt;"",IF(L13&lt;K13,1))</f>
        <v>1</v>
      </c>
      <c r="BQ13" s="1">
        <f>K13</f>
        <v>3</v>
      </c>
      <c r="BR13" s="1">
        <f>L13</f>
        <v>0</v>
      </c>
      <c r="BS13" s="1">
        <f>L13</f>
        <v>0</v>
      </c>
      <c r="BT13" s="1">
        <f>K13</f>
        <v>3</v>
      </c>
      <c r="BU13" s="1" t="str">
        <f>VLOOKUP(AJ13,AK13:AP16,2,0)</f>
        <v>Nice</v>
      </c>
      <c r="BV13" s="1">
        <f>VLOOKUP(BU13,AL13:BA16,16,0)</f>
        <v>9000.3719999999994</v>
      </c>
      <c r="BW13" s="1">
        <f>RANK(BV13,BV13:BV16)</f>
        <v>1</v>
      </c>
    </row>
    <row r="14" spans="1:75" ht="12.6" customHeight="1" x14ac:dyDescent="0.25">
      <c r="A14" s="39"/>
      <c r="B14" s="39"/>
      <c r="C14" s="39"/>
      <c r="D14" s="39"/>
      <c r="E14" s="5"/>
      <c r="F14" s="39" t="str">
        <f>AL15</f>
        <v>Amiens</v>
      </c>
      <c r="G14" s="39"/>
      <c r="H14" s="39"/>
      <c r="I14" s="39"/>
      <c r="J14" s="39"/>
      <c r="K14" s="4">
        <v>5</v>
      </c>
      <c r="L14" s="4">
        <v>2</v>
      </c>
      <c r="M14" s="39" t="str">
        <f>AL16</f>
        <v>Bord</v>
      </c>
      <c r="N14" s="39"/>
      <c r="O14" s="39"/>
      <c r="P14" s="39"/>
      <c r="Q14" s="39"/>
      <c r="R14" s="23"/>
      <c r="S14" s="44"/>
      <c r="T14" s="44"/>
      <c r="U14" s="39" t="str">
        <f>VLOOKUP(AJ14,AK13:AP16,2,0)</f>
        <v>Amiens</v>
      </c>
      <c r="V14" s="39"/>
      <c r="W14" s="39"/>
      <c r="X14" s="39"/>
      <c r="Y14" s="39"/>
      <c r="Z14" s="6">
        <f>IF(BV14=BV13,BW13,BW14)</f>
        <v>1</v>
      </c>
      <c r="AA14" s="4">
        <f>VLOOKUP(U14,AL13:AZ16,7,0)</f>
        <v>9</v>
      </c>
      <c r="AB14" s="1">
        <f>VLOOKUP(U14,AL13:AZ16,8,0)</f>
        <v>3</v>
      </c>
      <c r="AC14" s="1">
        <f>VLOOKUP(U14,AL13:AZ16,9,0)</f>
        <v>2</v>
      </c>
      <c r="AD14" s="1">
        <f>VLOOKUP(U14,AL13:AZ16,10,0)</f>
        <v>0</v>
      </c>
      <c r="AE14" s="1">
        <f>VLOOKUP(U14,AL13:AZ16,11,0)</f>
        <v>1</v>
      </c>
      <c r="AF14" s="1">
        <f>VLOOKUP(U14,AL13:AZ16,12,0)</f>
        <v>7</v>
      </c>
      <c r="AG14" s="1">
        <f>VLOOKUP(U14,AL13:AZ16,13,0)</f>
        <v>4</v>
      </c>
      <c r="AH14" s="1">
        <f>VLOOKUP(U14,AL13:AZ16,14,0)</f>
        <v>3</v>
      </c>
      <c r="AI14" s="5">
        <f>VLOOKUP(U14,AL13:AZ16,15,0)</f>
        <v>0</v>
      </c>
      <c r="AJ14" s="1">
        <v>2</v>
      </c>
      <c r="AK14" s="1">
        <f t="shared" ref="AK14:AK16" si="22">AQ14</f>
        <v>1</v>
      </c>
      <c r="AL14" s="41" t="str">
        <f>Equipes!G7</f>
        <v>Nice</v>
      </c>
      <c r="AM14" s="41"/>
      <c r="AN14" s="41"/>
      <c r="AO14" s="41"/>
      <c r="AP14" s="41"/>
      <c r="AQ14" s="2">
        <f>RANK(BB14,BB13:BB16)</f>
        <v>1</v>
      </c>
      <c r="AR14" s="2">
        <f>SUMPRODUCT((F13:J18=AL14)*(BG13:BG18))+SUMPRODUCT((M13:Q18=AL14)*(BH13:BH18))</f>
        <v>9</v>
      </c>
      <c r="AS14" s="2">
        <f>SUMPRODUCT((F13:J18=AL14)*(BI13:BI18))+SUMPRODUCT((M13:Q18=AL14)*(BJ13:BJ18))</f>
        <v>3</v>
      </c>
      <c r="AT14" s="2">
        <f>SUMPRODUCT((F13:J18=AL14)*(BK13:BK18))+SUMPRODUCT((M13:Q18=AL14)*(BL13:BL18))</f>
        <v>2</v>
      </c>
      <c r="AU14" s="2">
        <f>SUMPRODUCT((F13:J18=AL14)*(BM13:BM18))+SUMPRODUCT((M13:Q18=AL14)*(BN13:BN18))</f>
        <v>0</v>
      </c>
      <c r="AV14" s="2">
        <f>SUMPRODUCT((F13:J18=AL14)*(BO13:BO18))+SUMPRODUCT((M13:Q18=AL14)*(BP13:BP18))</f>
        <v>1</v>
      </c>
      <c r="AW14" s="2">
        <f>SUMPRODUCT((F13:J18=AL14)*(BQ13:BQ18))+SUMPRODUCT((M13:Q18=AL14)*(BR13:BR18))</f>
        <v>7</v>
      </c>
      <c r="AX14" s="2">
        <f>SUMPRODUCT((F13:J18=AL14)*(BS13:BS18))+SUMPRODUCT((M13:Q18=AL14)*(BT13:BT18))</f>
        <v>4</v>
      </c>
      <c r="AY14" s="2">
        <f t="shared" ref="AY14:AY16" si="23">AW14-AX14</f>
        <v>3</v>
      </c>
      <c r="AZ14" s="2">
        <f>SUMPRODUCT((F13:J18=AL14)*(BC13:BC18))+SUMPRODUCT((M13:Q18=AL14)*(BD13:BD18))</f>
        <v>0</v>
      </c>
      <c r="BA14" s="22">
        <f t="shared" ref="BA14:BA16" si="24">SUM(AR14*1000+(AY14)/10+(AW14)/100+(AT14)/1000)</f>
        <v>9000.3719999999994</v>
      </c>
      <c r="BB14" s="1">
        <f>BA14+0.000003</f>
        <v>9000.3720029999986</v>
      </c>
      <c r="BC14" s="9">
        <f t="shared" ref="BC14:BC18" si="25">IF(E14="F",1,0)</f>
        <v>0</v>
      </c>
      <c r="BD14" s="9">
        <f t="shared" ref="BD14:BD18" si="26">IF(R14="F",1,0)</f>
        <v>0</v>
      </c>
      <c r="BE14" s="9">
        <f t="shared" ref="BE14:BE18" si="27">IF(K14="",0,IF(K14&gt;L14,4,IF(K14=L14,2,IF(K14&lt;L14,1))))</f>
        <v>4</v>
      </c>
      <c r="BF14" s="9">
        <f t="shared" ref="BF14:BF18" si="28">IF(L14="",0,IF(L14&gt;K14,4,IF(L14=K14,2,IF(L14&lt;K14,1))))</f>
        <v>1</v>
      </c>
      <c r="BG14" s="9">
        <f t="shared" ref="BG14:BH18" si="29">IF(BC14=1,0,BE14)</f>
        <v>4</v>
      </c>
      <c r="BH14" s="23">
        <f t="shared" si="29"/>
        <v>1</v>
      </c>
      <c r="BI14" s="1">
        <f t="shared" ref="BI14:BI18" si="30">IF(K14="",0,1)</f>
        <v>1</v>
      </c>
      <c r="BJ14" s="1">
        <f t="shared" ref="BJ14:BJ18" si="31">IF(L14="",0,1)</f>
        <v>1</v>
      </c>
      <c r="BK14" s="1">
        <f t="shared" ref="BK14:BK18" si="32">IF(K14&lt;&gt;"",IF(K14&gt;L14,1))</f>
        <v>1</v>
      </c>
      <c r="BL14" s="1" t="b">
        <f t="shared" ref="BL14:BL18" si="33">IF(L14&lt;&gt;"",IF(L14&gt;K14,1))</f>
        <v>0</v>
      </c>
      <c r="BM14" s="1" t="b">
        <f t="shared" ref="BM14:BM18" si="34">IF(K14&lt;&gt;"",IF(K14=L14,1))</f>
        <v>0</v>
      </c>
      <c r="BN14" s="1" t="b">
        <f t="shared" ref="BN14:BN18" si="35">IF(L14&lt;&gt;"",IF(L14=K14,1))</f>
        <v>0</v>
      </c>
      <c r="BO14" s="1" t="b">
        <f t="shared" ref="BO14:BO18" si="36">IF(K14&lt;&gt;"",IF(K14&lt;L14,1))</f>
        <v>0</v>
      </c>
      <c r="BP14" s="1">
        <f t="shared" ref="BP14:BP18" si="37">IF(L14&lt;&gt;"",IF(L14&lt;K14,1))</f>
        <v>1</v>
      </c>
      <c r="BQ14" s="1">
        <f t="shared" ref="BQ14:BQ18" si="38">K14</f>
        <v>5</v>
      </c>
      <c r="BR14" s="1">
        <f t="shared" ref="BR14:BR18" si="39">L14</f>
        <v>2</v>
      </c>
      <c r="BS14" s="1">
        <f t="shared" ref="BS14:BS18" si="40">L14</f>
        <v>2</v>
      </c>
      <c r="BT14" s="1">
        <f t="shared" ref="BT14:BT18" si="41">K14</f>
        <v>5</v>
      </c>
      <c r="BU14" s="1" t="str">
        <f>VLOOKUP(AJ14,AK13:AP16,2,0)</f>
        <v>Amiens</v>
      </c>
      <c r="BV14" s="1">
        <f>VLOOKUP(BU14,AL13:BA16,16,0)</f>
        <v>9000.3719999999994</v>
      </c>
      <c r="BW14" s="1">
        <f>RANK(BV14,BV13:BV16)</f>
        <v>1</v>
      </c>
    </row>
    <row r="15" spans="1:75" ht="12.6" customHeight="1" x14ac:dyDescent="0.25">
      <c r="A15" s="39"/>
      <c r="B15" s="39"/>
      <c r="C15" s="39"/>
      <c r="D15" s="39"/>
      <c r="E15" s="5"/>
      <c r="F15" s="39" t="str">
        <f>AL13</f>
        <v>Marseile</v>
      </c>
      <c r="G15" s="39"/>
      <c r="H15" s="39"/>
      <c r="I15" s="39"/>
      <c r="J15" s="39"/>
      <c r="K15" s="4">
        <v>1</v>
      </c>
      <c r="L15" s="4">
        <v>0</v>
      </c>
      <c r="M15" s="39" t="str">
        <f>AL15</f>
        <v>Amiens</v>
      </c>
      <c r="N15" s="39"/>
      <c r="O15" s="39"/>
      <c r="P15" s="39"/>
      <c r="Q15" s="39"/>
      <c r="S15" s="44"/>
      <c r="T15" s="44"/>
      <c r="U15" s="39" t="str">
        <f>VLOOKUP(AJ15,AK13:AP16,2,0)</f>
        <v>Marseile</v>
      </c>
      <c r="V15" s="39"/>
      <c r="W15" s="39"/>
      <c r="X15" s="39"/>
      <c r="Y15" s="39"/>
      <c r="Z15" s="6">
        <f t="shared" ref="Z15:Z16" si="42">IF(BV15=BV14,BW14,BW15)</f>
        <v>3</v>
      </c>
      <c r="AA15" s="4">
        <f>VLOOKUP(U15,AL13:AZ16,7,0)</f>
        <v>9</v>
      </c>
      <c r="AB15" s="1">
        <f>VLOOKUP(U15,AL13:AZ16,8,0)</f>
        <v>3</v>
      </c>
      <c r="AC15" s="1">
        <f>VLOOKUP(U15,AL13:AZ16,9,0)</f>
        <v>2</v>
      </c>
      <c r="AD15" s="1">
        <f>VLOOKUP(U15,AL13:AZ16,10,0)</f>
        <v>0</v>
      </c>
      <c r="AE15" s="1">
        <f>VLOOKUP(U15,AL13:AZ16,11,0)</f>
        <v>1</v>
      </c>
      <c r="AF15" s="1">
        <f>VLOOKUP(U15,AL13:AZ16,12,0)</f>
        <v>4</v>
      </c>
      <c r="AG15" s="1">
        <f>VLOOKUP(U15,AL13:AZ16,13,0)</f>
        <v>3</v>
      </c>
      <c r="AH15" s="1">
        <f>VLOOKUP(U15,AL13:AZ16,14,0)</f>
        <v>1</v>
      </c>
      <c r="AI15" s="5">
        <f>VLOOKUP(U15,AL13:AZ16,15,0)</f>
        <v>0</v>
      </c>
      <c r="AJ15" s="1">
        <v>3</v>
      </c>
      <c r="AK15" s="1">
        <f t="shared" si="22"/>
        <v>2</v>
      </c>
      <c r="AL15" s="41" t="str">
        <f>Equipes!G10</f>
        <v>Amiens</v>
      </c>
      <c r="AM15" s="41"/>
      <c r="AN15" s="41"/>
      <c r="AO15" s="41"/>
      <c r="AP15" s="41"/>
      <c r="AQ15" s="2">
        <f>RANK(BB15,BB13:BB16)</f>
        <v>2</v>
      </c>
      <c r="AR15" s="2">
        <f>SUMPRODUCT((F13:J18=AL15)*(BG13:BG18))+SUMPRODUCT((M13:Q18=AL15)*(BH13:BH18))</f>
        <v>9</v>
      </c>
      <c r="AS15" s="2">
        <f>SUMPRODUCT((F13:J18=AL15)*(BI13:BI18))+SUMPRODUCT((M13:Q18=AL15)*(BJ13:BJ18))</f>
        <v>3</v>
      </c>
      <c r="AT15" s="2">
        <f>SUMPRODUCT((F13:J18=AL15)*(BK13:BK18))+SUMPRODUCT((M13:Q18=AL15)*(BL13:BL18))</f>
        <v>2</v>
      </c>
      <c r="AU15" s="2">
        <f>SUMPRODUCT((F13:J18=AL15)*(BM13:BM18))+SUMPRODUCT((M13:Q18=AL15)*(BN13:BN18))</f>
        <v>0</v>
      </c>
      <c r="AV15" s="2">
        <f>SUMPRODUCT((F13:J18=AL15)*(BO13:BO18))+SUMPRODUCT((M13:Q18=AL15)*(BP13:BP18))</f>
        <v>1</v>
      </c>
      <c r="AW15" s="2">
        <f>SUMPRODUCT((F13:J18=AL15)*(BQ13:BQ18))+SUMPRODUCT((M13:Q18=AL15)*(BR13:BR18))</f>
        <v>7</v>
      </c>
      <c r="AX15" s="2">
        <f>SUMPRODUCT((F13:J18=AL15)*(BS13:BS18))+SUMPRODUCT((M13:Q18=AL15)*(BT13:BT18))</f>
        <v>4</v>
      </c>
      <c r="AY15" s="2">
        <f t="shared" si="23"/>
        <v>3</v>
      </c>
      <c r="AZ15" s="2">
        <f>SUMPRODUCT((F13:J18=AL15)*(BC13:BC18))+SUMPRODUCT((M13:Q18=AL15)*(BD13:BD18))</f>
        <v>0</v>
      </c>
      <c r="BA15" s="22">
        <f t="shared" si="24"/>
        <v>9000.3719999999994</v>
      </c>
      <c r="BB15" s="1">
        <f>BA15+0.000002</f>
        <v>9000.3720020000001</v>
      </c>
      <c r="BC15" s="9">
        <f t="shared" si="25"/>
        <v>0</v>
      </c>
      <c r="BD15" s="9">
        <f t="shared" si="26"/>
        <v>0</v>
      </c>
      <c r="BE15" s="9">
        <f t="shared" si="27"/>
        <v>4</v>
      </c>
      <c r="BF15" s="9">
        <f t="shared" si="28"/>
        <v>1</v>
      </c>
      <c r="BG15" s="9">
        <f t="shared" si="29"/>
        <v>4</v>
      </c>
      <c r="BH15" s="23">
        <f t="shared" si="29"/>
        <v>1</v>
      </c>
      <c r="BI15" s="1">
        <f t="shared" si="30"/>
        <v>1</v>
      </c>
      <c r="BJ15" s="1">
        <f t="shared" si="31"/>
        <v>1</v>
      </c>
      <c r="BK15" s="1">
        <f t="shared" si="32"/>
        <v>1</v>
      </c>
      <c r="BL15" s="1" t="b">
        <f t="shared" si="33"/>
        <v>0</v>
      </c>
      <c r="BM15" s="1" t="b">
        <f t="shared" si="34"/>
        <v>0</v>
      </c>
      <c r="BN15" s="1" t="b">
        <f t="shared" si="35"/>
        <v>0</v>
      </c>
      <c r="BO15" s="1" t="b">
        <f t="shared" si="36"/>
        <v>0</v>
      </c>
      <c r="BP15" s="1">
        <f t="shared" si="37"/>
        <v>1</v>
      </c>
      <c r="BQ15" s="1">
        <f t="shared" si="38"/>
        <v>1</v>
      </c>
      <c r="BR15" s="1">
        <f t="shared" si="39"/>
        <v>0</v>
      </c>
      <c r="BS15" s="1">
        <f t="shared" si="40"/>
        <v>0</v>
      </c>
      <c r="BT15" s="1">
        <f t="shared" si="41"/>
        <v>1</v>
      </c>
      <c r="BU15" s="1" t="str">
        <f>VLOOKUP(AJ15,AK13:AP16,2,0)</f>
        <v>Marseile</v>
      </c>
      <c r="BV15" s="1">
        <f>VLOOKUP(BU15,AL13:BA16,16,0)</f>
        <v>9000.1420000000016</v>
      </c>
      <c r="BW15" s="1">
        <f>RANK(BV15,BV13:BV16)</f>
        <v>3</v>
      </c>
    </row>
    <row r="16" spans="1:75" ht="12.6" customHeight="1" x14ac:dyDescent="0.25">
      <c r="A16" s="39"/>
      <c r="B16" s="39"/>
      <c r="C16" s="39"/>
      <c r="D16" s="39"/>
      <c r="E16" s="5"/>
      <c r="F16" s="39" t="str">
        <f>AL16</f>
        <v>Bord</v>
      </c>
      <c r="G16" s="39"/>
      <c r="H16" s="39"/>
      <c r="I16" s="39"/>
      <c r="J16" s="39"/>
      <c r="K16" s="4">
        <v>2</v>
      </c>
      <c r="L16" s="4">
        <v>3</v>
      </c>
      <c r="M16" s="39" t="str">
        <f>AL14</f>
        <v>Nice</v>
      </c>
      <c r="N16" s="39"/>
      <c r="O16" s="39"/>
      <c r="P16" s="39"/>
      <c r="Q16" s="39"/>
      <c r="S16" s="44"/>
      <c r="T16" s="44"/>
      <c r="U16" s="39" t="str">
        <f>VLOOKUP(AJ16,AK13:AP16,2,0)</f>
        <v>Bord</v>
      </c>
      <c r="V16" s="39"/>
      <c r="W16" s="39"/>
      <c r="X16" s="39"/>
      <c r="Y16" s="39"/>
      <c r="Z16" s="6">
        <f t="shared" si="42"/>
        <v>4</v>
      </c>
      <c r="AA16" s="4">
        <f>VLOOKUP(U16,AL13:AZ16,7,0)</f>
        <v>3</v>
      </c>
      <c r="AB16" s="1">
        <f>VLOOKUP(U16,AL13:AZ16,8,0)</f>
        <v>3</v>
      </c>
      <c r="AC16" s="1">
        <f>VLOOKUP(U16,AL13:AZ16,9,0)</f>
        <v>0</v>
      </c>
      <c r="AD16" s="1">
        <f>VLOOKUP(U16,AL13:AZ16,10,0)</f>
        <v>0</v>
      </c>
      <c r="AE16" s="1">
        <f>VLOOKUP(U16,AL13:AZ16,11,0)</f>
        <v>3</v>
      </c>
      <c r="AF16" s="1">
        <f>VLOOKUP(U16,AL13:AZ16,12,0)</f>
        <v>4</v>
      </c>
      <c r="AG16" s="1">
        <f>VLOOKUP(U16,AL13:AZ16,13,0)</f>
        <v>11</v>
      </c>
      <c r="AH16" s="1">
        <f>VLOOKUP(U16,AL13:AZ16,14,0)</f>
        <v>-7</v>
      </c>
      <c r="AI16" s="5">
        <f>VLOOKUP(U16,AL13:AZ16,15,0)</f>
        <v>0</v>
      </c>
      <c r="AJ16" s="1">
        <v>4</v>
      </c>
      <c r="AK16" s="1">
        <f t="shared" si="22"/>
        <v>4</v>
      </c>
      <c r="AL16" s="41" t="str">
        <f>Equipes!G13</f>
        <v>Bord</v>
      </c>
      <c r="AM16" s="41"/>
      <c r="AN16" s="41"/>
      <c r="AO16" s="41"/>
      <c r="AP16" s="41"/>
      <c r="AQ16" s="2">
        <f>RANK(BB16,BB13:BB16)</f>
        <v>4</v>
      </c>
      <c r="AR16" s="2">
        <f>SUMPRODUCT((F13:J18=AL16)*(BG13:BG18))+SUMPRODUCT((M13:Q18=AL16)*(BH13:BH18))</f>
        <v>3</v>
      </c>
      <c r="AS16" s="2">
        <f>SUMPRODUCT((F13:J18=AL16)*(BI13:BI18))+SUMPRODUCT((M13:Q18=AL16)*(BJ13:BJ18))</f>
        <v>3</v>
      </c>
      <c r="AT16" s="2">
        <f>SUMPRODUCT((F13:J18=AL16)*(BK13:BK18))+SUMPRODUCT((M13:Q18=AL16)*(BL13:BL18))</f>
        <v>0</v>
      </c>
      <c r="AU16" s="2">
        <f>SUMPRODUCT((F13:J18=AL16)*(BM13:BM18))+SUMPRODUCT((M13:Q18=AL16)*(BN13:BN18))</f>
        <v>0</v>
      </c>
      <c r="AV16" s="2">
        <f>SUMPRODUCT((F13:J18=AL16)*(BO13:BO18))+SUMPRODUCT((M13:Q18=AL16)*(BP13:BP18))</f>
        <v>3</v>
      </c>
      <c r="AW16" s="2">
        <f>SUMPRODUCT((F13:J18=AL16)*(BQ13:BQ18))+SUMPRODUCT((M13:Q18=AL16)*(BR13:BR18))</f>
        <v>4</v>
      </c>
      <c r="AX16" s="2">
        <f>SUMPRODUCT((F13:J18=AL16)*(BS13:BS18))+SUMPRODUCT((M13:Q18=AL16)*(BT13:BT18))</f>
        <v>11</v>
      </c>
      <c r="AY16" s="2">
        <f t="shared" si="23"/>
        <v>-7</v>
      </c>
      <c r="AZ16" s="2">
        <f>SUMPRODUCT((F13:J18=AL16)*(BC13:BC18))+SUMPRODUCT((M13:Q18=AL16)*(BD13:BD18))</f>
        <v>0</v>
      </c>
      <c r="BA16" s="22">
        <f t="shared" si="24"/>
        <v>2999.34</v>
      </c>
      <c r="BB16" s="1">
        <f>BA16+0.000001</f>
        <v>2999.340001</v>
      </c>
      <c r="BC16" s="9">
        <f t="shared" si="25"/>
        <v>0</v>
      </c>
      <c r="BD16" s="9">
        <f t="shared" si="26"/>
        <v>0</v>
      </c>
      <c r="BE16" s="9">
        <f t="shared" si="27"/>
        <v>1</v>
      </c>
      <c r="BF16" s="9">
        <f t="shared" si="28"/>
        <v>4</v>
      </c>
      <c r="BG16" s="9">
        <f t="shared" si="29"/>
        <v>1</v>
      </c>
      <c r="BH16" s="23">
        <f t="shared" si="29"/>
        <v>4</v>
      </c>
      <c r="BI16" s="1">
        <f t="shared" si="30"/>
        <v>1</v>
      </c>
      <c r="BJ16" s="1">
        <f t="shared" si="31"/>
        <v>1</v>
      </c>
      <c r="BK16" s="1" t="b">
        <f t="shared" si="32"/>
        <v>0</v>
      </c>
      <c r="BL16" s="1">
        <f t="shared" si="33"/>
        <v>1</v>
      </c>
      <c r="BM16" s="1" t="b">
        <f t="shared" si="34"/>
        <v>0</v>
      </c>
      <c r="BN16" s="1" t="b">
        <f t="shared" si="35"/>
        <v>0</v>
      </c>
      <c r="BO16" s="1">
        <f t="shared" si="36"/>
        <v>1</v>
      </c>
      <c r="BP16" s="1" t="b">
        <f t="shared" si="37"/>
        <v>0</v>
      </c>
      <c r="BQ16" s="1">
        <f t="shared" si="38"/>
        <v>2</v>
      </c>
      <c r="BR16" s="1">
        <f t="shared" si="39"/>
        <v>3</v>
      </c>
      <c r="BS16" s="1">
        <f t="shared" si="40"/>
        <v>3</v>
      </c>
      <c r="BT16" s="1">
        <f t="shared" si="41"/>
        <v>2</v>
      </c>
      <c r="BU16" s="1" t="str">
        <f>VLOOKUP(AJ16,AK13:AP16,2,0)</f>
        <v>Bord</v>
      </c>
      <c r="BV16" s="1">
        <f>VLOOKUP(BU16,AL13:BA16,16,0)</f>
        <v>2999.34</v>
      </c>
      <c r="BW16" s="1">
        <f>RANK(BV16,BV13:BV16)</f>
        <v>4</v>
      </c>
    </row>
    <row r="17" spans="1:75" ht="12.6" customHeight="1" x14ac:dyDescent="0.25">
      <c r="A17" s="39"/>
      <c r="B17" s="39"/>
      <c r="C17" s="39"/>
      <c r="D17" s="39"/>
      <c r="E17" s="5"/>
      <c r="F17" s="39" t="str">
        <f>AL14</f>
        <v>Nice</v>
      </c>
      <c r="G17" s="39"/>
      <c r="H17" s="39"/>
      <c r="I17" s="39"/>
      <c r="J17" s="39"/>
      <c r="K17" s="4">
        <v>1</v>
      </c>
      <c r="L17" s="4">
        <v>2</v>
      </c>
      <c r="M17" s="39" t="str">
        <f>AL15</f>
        <v>Amiens</v>
      </c>
      <c r="N17" s="39"/>
      <c r="O17" s="39"/>
      <c r="P17" s="39"/>
      <c r="Q17" s="39"/>
      <c r="S17" s="44"/>
      <c r="T17" s="44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BC17" s="9">
        <f t="shared" si="25"/>
        <v>0</v>
      </c>
      <c r="BD17" s="9">
        <f t="shared" si="26"/>
        <v>0</v>
      </c>
      <c r="BE17" s="9">
        <f t="shared" si="27"/>
        <v>1</v>
      </c>
      <c r="BF17" s="9">
        <f t="shared" si="28"/>
        <v>4</v>
      </c>
      <c r="BG17" s="9">
        <f t="shared" si="29"/>
        <v>1</v>
      </c>
      <c r="BH17" s="23">
        <f t="shared" si="29"/>
        <v>4</v>
      </c>
      <c r="BI17" s="1">
        <f t="shared" si="30"/>
        <v>1</v>
      </c>
      <c r="BJ17" s="1">
        <f t="shared" si="31"/>
        <v>1</v>
      </c>
      <c r="BK17" s="1" t="b">
        <f t="shared" si="32"/>
        <v>0</v>
      </c>
      <c r="BL17" s="1">
        <f t="shared" si="33"/>
        <v>1</v>
      </c>
      <c r="BM17" s="1" t="b">
        <f t="shared" si="34"/>
        <v>0</v>
      </c>
      <c r="BN17" s="1" t="b">
        <f t="shared" si="35"/>
        <v>0</v>
      </c>
      <c r="BO17" s="1">
        <f t="shared" si="36"/>
        <v>1</v>
      </c>
      <c r="BP17" s="1" t="b">
        <f t="shared" si="37"/>
        <v>0</v>
      </c>
      <c r="BQ17" s="1">
        <f t="shared" si="38"/>
        <v>1</v>
      </c>
      <c r="BR17" s="1">
        <f t="shared" si="39"/>
        <v>2</v>
      </c>
      <c r="BS17" s="1">
        <f t="shared" si="40"/>
        <v>2</v>
      </c>
      <c r="BT17" s="1">
        <f t="shared" si="41"/>
        <v>1</v>
      </c>
    </row>
    <row r="18" spans="1:75" ht="12.6" customHeight="1" x14ac:dyDescent="0.25">
      <c r="A18" s="39"/>
      <c r="B18" s="39"/>
      <c r="C18" s="39"/>
      <c r="D18" s="39"/>
      <c r="E18" s="5"/>
      <c r="F18" s="39" t="str">
        <f>AL16</f>
        <v>Bord</v>
      </c>
      <c r="G18" s="39"/>
      <c r="H18" s="39"/>
      <c r="I18" s="39"/>
      <c r="J18" s="39"/>
      <c r="K18" s="4">
        <v>0</v>
      </c>
      <c r="L18" s="4">
        <v>3</v>
      </c>
      <c r="M18" s="39" t="str">
        <f>AL13</f>
        <v>Marseile</v>
      </c>
      <c r="N18" s="39"/>
      <c r="O18" s="39"/>
      <c r="P18" s="39"/>
      <c r="Q18" s="39"/>
      <c r="S18" s="44"/>
      <c r="T18" s="44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BC18" s="9">
        <f t="shared" si="25"/>
        <v>0</v>
      </c>
      <c r="BD18" s="9">
        <f t="shared" si="26"/>
        <v>0</v>
      </c>
      <c r="BE18" s="9">
        <f t="shared" si="27"/>
        <v>1</v>
      </c>
      <c r="BF18" s="9">
        <f t="shared" si="28"/>
        <v>4</v>
      </c>
      <c r="BG18" s="9">
        <f t="shared" si="29"/>
        <v>1</v>
      </c>
      <c r="BH18" s="23">
        <f t="shared" si="29"/>
        <v>4</v>
      </c>
      <c r="BI18" s="1">
        <f t="shared" si="30"/>
        <v>1</v>
      </c>
      <c r="BJ18" s="1">
        <f t="shared" si="31"/>
        <v>1</v>
      </c>
      <c r="BK18" s="1" t="b">
        <f t="shared" si="32"/>
        <v>0</v>
      </c>
      <c r="BL18" s="1">
        <f t="shared" si="33"/>
        <v>1</v>
      </c>
      <c r="BM18" s="1" t="b">
        <f t="shared" si="34"/>
        <v>0</v>
      </c>
      <c r="BN18" s="1" t="b">
        <f t="shared" si="35"/>
        <v>0</v>
      </c>
      <c r="BO18" s="1">
        <f t="shared" si="36"/>
        <v>1</v>
      </c>
      <c r="BP18" s="1" t="b">
        <f t="shared" si="37"/>
        <v>0</v>
      </c>
      <c r="BQ18" s="1">
        <f t="shared" si="38"/>
        <v>0</v>
      </c>
      <c r="BR18" s="1">
        <f t="shared" si="39"/>
        <v>3</v>
      </c>
      <c r="BS18" s="1">
        <f t="shared" si="40"/>
        <v>3</v>
      </c>
      <c r="BT18" s="1">
        <f t="shared" si="41"/>
        <v>0</v>
      </c>
    </row>
    <row r="19" spans="1:75" ht="12.6" customHeight="1" x14ac:dyDescent="0.25">
      <c r="A19" s="45" t="s">
        <v>0</v>
      </c>
      <c r="B19" s="45"/>
      <c r="C19" s="45" t="s">
        <v>1</v>
      </c>
      <c r="D19" s="45"/>
      <c r="E19" s="46" t="s">
        <v>24</v>
      </c>
      <c r="F19" s="42" t="s">
        <v>22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6" t="s">
        <v>24</v>
      </c>
      <c r="S19" s="44" t="s">
        <v>22</v>
      </c>
      <c r="T19" s="44"/>
      <c r="U19" s="40" t="s">
        <v>14</v>
      </c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</row>
    <row r="20" spans="1:75" ht="12.6" customHeight="1" x14ac:dyDescent="0.25">
      <c r="A20" s="45"/>
      <c r="B20" s="45"/>
      <c r="C20" s="45"/>
      <c r="D20" s="45"/>
      <c r="E20" s="46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6"/>
      <c r="S20" s="44"/>
      <c r="T20" s="44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</row>
    <row r="21" spans="1:75" ht="12.6" customHeight="1" x14ac:dyDescent="0.25">
      <c r="A21" s="45"/>
      <c r="B21" s="45"/>
      <c r="C21" s="45"/>
      <c r="D21" s="45"/>
      <c r="E21" s="46"/>
      <c r="F21" s="43" t="s">
        <v>2</v>
      </c>
      <c r="G21" s="43"/>
      <c r="H21" s="43"/>
      <c r="I21" s="43"/>
      <c r="J21" s="43"/>
      <c r="K21" s="3" t="s">
        <v>3</v>
      </c>
      <c r="L21" s="3" t="s">
        <v>3</v>
      </c>
      <c r="M21" s="43" t="s">
        <v>4</v>
      </c>
      <c r="N21" s="43"/>
      <c r="O21" s="43"/>
      <c r="P21" s="43"/>
      <c r="Q21" s="43"/>
      <c r="R21" s="46"/>
      <c r="S21" s="44"/>
      <c r="T21" s="44"/>
      <c r="U21" s="43" t="s">
        <v>4</v>
      </c>
      <c r="V21" s="43"/>
      <c r="W21" s="43"/>
      <c r="X21" s="43"/>
      <c r="Y21" s="43"/>
      <c r="Z21" s="3" t="s">
        <v>5</v>
      </c>
      <c r="AA21" s="3" t="s">
        <v>6</v>
      </c>
      <c r="AB21" s="3" t="s">
        <v>7</v>
      </c>
      <c r="AC21" s="3" t="s">
        <v>8</v>
      </c>
      <c r="AD21" s="3" t="s">
        <v>9</v>
      </c>
      <c r="AE21" s="3" t="s">
        <v>10</v>
      </c>
      <c r="AF21" s="3" t="s">
        <v>11</v>
      </c>
      <c r="AG21" s="3" t="s">
        <v>12</v>
      </c>
      <c r="AH21" s="3" t="s">
        <v>13</v>
      </c>
      <c r="AI21" s="11" t="s">
        <v>25</v>
      </c>
      <c r="AK21" s="1" t="s">
        <v>16</v>
      </c>
      <c r="AL21" s="41" t="s">
        <v>4</v>
      </c>
      <c r="AM21" s="41"/>
      <c r="AN21" s="41"/>
      <c r="AO21" s="41"/>
      <c r="AP21" s="41"/>
      <c r="AQ21" s="2" t="s">
        <v>5</v>
      </c>
      <c r="AR21" s="2" t="s">
        <v>6</v>
      </c>
      <c r="AS21" s="2" t="s">
        <v>7</v>
      </c>
      <c r="AT21" s="2" t="s">
        <v>8</v>
      </c>
      <c r="AU21" s="2" t="s">
        <v>9</v>
      </c>
      <c r="AV21" s="2" t="s">
        <v>10</v>
      </c>
      <c r="AW21" s="2" t="s">
        <v>11</v>
      </c>
      <c r="AX21" s="2" t="s">
        <v>12</v>
      </c>
      <c r="AY21" s="2" t="s">
        <v>13</v>
      </c>
      <c r="AZ21" s="10" t="s">
        <v>25</v>
      </c>
      <c r="BA21" s="1" t="s">
        <v>17</v>
      </c>
      <c r="BB21" s="1" t="s">
        <v>17</v>
      </c>
      <c r="BC21" s="1" t="s">
        <v>10</v>
      </c>
      <c r="BD21" s="1" t="s">
        <v>10</v>
      </c>
      <c r="BE21" s="1" t="s">
        <v>6</v>
      </c>
      <c r="BF21" s="1" t="s">
        <v>6</v>
      </c>
      <c r="BG21" s="1" t="s">
        <v>20</v>
      </c>
      <c r="BH21" s="1" t="s">
        <v>20</v>
      </c>
      <c r="BI21" s="1" t="s">
        <v>7</v>
      </c>
      <c r="BJ21" s="1" t="s">
        <v>7</v>
      </c>
      <c r="BK21" s="1" t="s">
        <v>8</v>
      </c>
      <c r="BL21" s="1" t="s">
        <v>8</v>
      </c>
      <c r="BM21" s="1" t="s">
        <v>9</v>
      </c>
      <c r="BN21" s="1" t="s">
        <v>9</v>
      </c>
      <c r="BO21" s="1" t="s">
        <v>10</v>
      </c>
      <c r="BP21" s="1" t="s">
        <v>10</v>
      </c>
      <c r="BQ21" s="1" t="s">
        <v>18</v>
      </c>
      <c r="BR21" s="1" t="s">
        <v>18</v>
      </c>
      <c r="BS21" s="1" t="s">
        <v>19</v>
      </c>
      <c r="BT21" s="1" t="s">
        <v>19</v>
      </c>
      <c r="BU21" s="1" t="s">
        <v>4</v>
      </c>
      <c r="BV21" s="1" t="s">
        <v>17</v>
      </c>
      <c r="BW21" s="1" t="s">
        <v>16</v>
      </c>
    </row>
    <row r="22" spans="1:75" ht="12.6" customHeight="1" x14ac:dyDescent="0.25">
      <c r="A22" s="39"/>
      <c r="B22" s="39"/>
      <c r="C22" s="39"/>
      <c r="D22" s="39"/>
      <c r="E22" s="5"/>
      <c r="F22" s="39" t="str">
        <f>AL23</f>
        <v>Metz</v>
      </c>
      <c r="G22" s="39"/>
      <c r="H22" s="39"/>
      <c r="I22" s="39"/>
      <c r="J22" s="39"/>
      <c r="K22" s="4">
        <v>1</v>
      </c>
      <c r="L22" s="4">
        <v>2</v>
      </c>
      <c r="M22" s="39" t="str">
        <f>AL22</f>
        <v>Lille</v>
      </c>
      <c r="N22" s="39"/>
      <c r="O22" s="39"/>
      <c r="P22" s="39"/>
      <c r="Q22" s="39"/>
      <c r="S22" s="44"/>
      <c r="T22" s="44"/>
      <c r="U22" s="39" t="str">
        <f>VLOOKUP(AJ22,AK22:AP25,2,0)</f>
        <v>Lille</v>
      </c>
      <c r="V22" s="39"/>
      <c r="W22" s="39"/>
      <c r="X22" s="39"/>
      <c r="Y22" s="39"/>
      <c r="Z22" s="6">
        <v>1</v>
      </c>
      <c r="AA22" s="4">
        <f>VLOOKUP(U22,AL22:AZ25,7,0)</f>
        <v>9</v>
      </c>
      <c r="AB22" s="1">
        <f>VLOOKUP(U22,AL22:AZ25,8,0)</f>
        <v>3</v>
      </c>
      <c r="AC22" s="1">
        <f>VLOOKUP(U22,AL22:AZ25,9,0)</f>
        <v>2</v>
      </c>
      <c r="AD22" s="1">
        <f>VLOOKUP(U22,AL22:AZ25,10,0)</f>
        <v>0</v>
      </c>
      <c r="AE22" s="1">
        <f>VLOOKUP(U22,AL22:AZ25,11,0)</f>
        <v>1</v>
      </c>
      <c r="AF22" s="1">
        <f>VLOOKUP(U22,AL22:AZ25,12,0)</f>
        <v>6</v>
      </c>
      <c r="AG22" s="1">
        <f>VLOOKUP(U22,AL22:AZ25,13,0)</f>
        <v>6</v>
      </c>
      <c r="AH22" s="1">
        <f>VLOOKUP(U22,AL22:AZ25,14,0)</f>
        <v>0</v>
      </c>
      <c r="AI22" s="5">
        <f>VLOOKUP(U22,AL22:AZ25,15,0)</f>
        <v>0</v>
      </c>
      <c r="AJ22" s="1">
        <v>1</v>
      </c>
      <c r="AK22" s="1">
        <f>AQ22</f>
        <v>1</v>
      </c>
      <c r="AL22" s="41" t="str">
        <f>Equipes!L4</f>
        <v>Lille</v>
      </c>
      <c r="AM22" s="41"/>
      <c r="AN22" s="41"/>
      <c r="AO22" s="41"/>
      <c r="AP22" s="41"/>
      <c r="AQ22" s="2">
        <f>RANK(BB22,BB22:BB25)</f>
        <v>1</v>
      </c>
      <c r="AR22" s="2">
        <f>SUMPRODUCT((F22:J27=AL22)*(BG22:BG27))+SUMPRODUCT((M22:Q27=AL22)*(BH22:BH27))</f>
        <v>9</v>
      </c>
      <c r="AS22" s="2">
        <f>SUMPRODUCT((F22:J27=AL22)*(BI22:BI27))+SUMPRODUCT((M22:Q27=AL22)*(BJ22:BJ27))</f>
        <v>3</v>
      </c>
      <c r="AT22" s="2">
        <f>SUMPRODUCT((F22:J27=AL22)*(BK22:BK27))+SUMPRODUCT((M22:Q27=AL22)*(BL22:BL27))</f>
        <v>2</v>
      </c>
      <c r="AU22" s="2">
        <f>SUMPRODUCT((F22:J27=AL22)*(BM22:BM27))+SUMPRODUCT((M22:Q27=AL22)*(BN22:BN27))</f>
        <v>0</v>
      </c>
      <c r="AV22" s="2">
        <f>SUMPRODUCT((F22:J27=AL22)*(BO22:BO27))+SUMPRODUCT((M22:Q27=AL22)*(BP22:BP27))</f>
        <v>1</v>
      </c>
      <c r="AW22" s="2">
        <f>SUMPRODUCT((F22:J27=AL22)*(BQ22:BQ27))+SUMPRODUCT((M22:Q27=AL22)*(BR22:BR27))</f>
        <v>6</v>
      </c>
      <c r="AX22" s="2">
        <f>SUMPRODUCT((F22:J27=AL22)*(BS22:BS27))+SUMPRODUCT((M22:Q27=AL22)*(BT22:BT27))</f>
        <v>6</v>
      </c>
      <c r="AY22" s="2">
        <f>AW22-AX22</f>
        <v>0</v>
      </c>
      <c r="AZ22" s="2">
        <f>SUMPRODUCT((F22:J27=AL22)*(BC22:BC27))+SUMPRODUCT((M22:Q27=AL22)*(BD22:BD27))</f>
        <v>0</v>
      </c>
      <c r="BA22" s="1">
        <f>SUM(AR22*1000+(AY22)/10+(AW22)/100+(AT22)/1000)</f>
        <v>9000.0619999999999</v>
      </c>
      <c r="BB22" s="1">
        <f>BA22+0.000004</f>
        <v>9000.0620039999994</v>
      </c>
      <c r="BC22" s="9">
        <f>IF(E22="F",1,0)</f>
        <v>0</v>
      </c>
      <c r="BD22" s="9">
        <f>IF(R22="F",1,0)</f>
        <v>0</v>
      </c>
      <c r="BE22" s="9">
        <f>IF(K22="",0,IF(K22&gt;L22,4,IF(K22=L22,2,IF(K22&lt;L22,1))))</f>
        <v>1</v>
      </c>
      <c r="BF22" s="9">
        <f>IF(L22="",0,IF(L22&gt;K22,4,IF(L22=K22,2,IF(L22&lt;K22,1))))</f>
        <v>4</v>
      </c>
      <c r="BG22" s="9">
        <f>IF(BC22=1,0,BE22)</f>
        <v>1</v>
      </c>
      <c r="BH22" s="23">
        <f>IF(BD22=1,0,BF22)</f>
        <v>4</v>
      </c>
      <c r="BI22" s="1">
        <f>IF(K22="",0,1)</f>
        <v>1</v>
      </c>
      <c r="BJ22" s="1">
        <f>IF(L22="",0,1)</f>
        <v>1</v>
      </c>
      <c r="BK22" s="1" t="b">
        <f>IF(K22&lt;&gt;"",IF(K22&gt;L22,1))</f>
        <v>0</v>
      </c>
      <c r="BL22" s="1">
        <f>IF(L22&lt;&gt;"",IF(L22&gt;K22,1))</f>
        <v>1</v>
      </c>
      <c r="BM22" s="1" t="b">
        <f>IF(K22&lt;&gt;"",IF(K22=L22,1))</f>
        <v>0</v>
      </c>
      <c r="BN22" s="1" t="b">
        <f>IF(L22&lt;&gt;"",IF(L22=K22,1))</f>
        <v>0</v>
      </c>
      <c r="BO22" s="1">
        <f>IF(K22&lt;&gt;"",IF(K22&lt;L22,1))</f>
        <v>1</v>
      </c>
      <c r="BP22" s="1" t="b">
        <f>IF(L22&lt;&gt;"",IF(L22&lt;K22,1))</f>
        <v>0</v>
      </c>
      <c r="BQ22" s="1">
        <f>K22</f>
        <v>1</v>
      </c>
      <c r="BR22" s="1">
        <f>L22</f>
        <v>2</v>
      </c>
      <c r="BS22" s="1">
        <f>L22</f>
        <v>2</v>
      </c>
      <c r="BT22" s="1">
        <f>K22</f>
        <v>1</v>
      </c>
      <c r="BU22" s="1" t="str">
        <f>VLOOKUP(AJ22,AK22:AP25,2,0)</f>
        <v>Lille</v>
      </c>
      <c r="BV22" s="1">
        <f>VLOOKUP(BU22,AL22:BA25,16,0)</f>
        <v>9000.0619999999999</v>
      </c>
      <c r="BW22" s="1">
        <f>RANK(BV22,BV22:BV25)</f>
        <v>1</v>
      </c>
    </row>
    <row r="23" spans="1:75" ht="12.6" customHeight="1" x14ac:dyDescent="0.25">
      <c r="A23" s="39"/>
      <c r="B23" s="39"/>
      <c r="C23" s="39"/>
      <c r="D23" s="39"/>
      <c r="E23" s="5"/>
      <c r="F23" s="39" t="str">
        <f>AL24</f>
        <v>Nancy</v>
      </c>
      <c r="G23" s="39"/>
      <c r="H23" s="39"/>
      <c r="I23" s="39"/>
      <c r="J23" s="39"/>
      <c r="K23" s="4">
        <v>1</v>
      </c>
      <c r="L23" s="4">
        <v>3</v>
      </c>
      <c r="M23" s="39" t="str">
        <f>AL25</f>
        <v>FCD</v>
      </c>
      <c r="N23" s="39"/>
      <c r="O23" s="39"/>
      <c r="P23" s="39"/>
      <c r="Q23" s="39"/>
      <c r="S23" s="44"/>
      <c r="T23" s="44"/>
      <c r="U23" s="39" t="str">
        <f>VLOOKUP(AJ23,AK22:AP25,2,0)</f>
        <v>Nancy</v>
      </c>
      <c r="V23" s="39"/>
      <c r="W23" s="39"/>
      <c r="X23" s="39"/>
      <c r="Y23" s="39"/>
      <c r="Z23" s="6">
        <f>IF(BV23=BV22,BW22,BW23)</f>
        <v>2</v>
      </c>
      <c r="AA23" s="4">
        <f>VLOOKUP(U23,AL22:AZ25,7,0)</f>
        <v>7</v>
      </c>
      <c r="AB23" s="1">
        <f>VLOOKUP(U23,AL22:AZ25,8,0)</f>
        <v>3</v>
      </c>
      <c r="AC23" s="1">
        <f>VLOOKUP(U23,AL22:AZ25,9,0)</f>
        <v>1</v>
      </c>
      <c r="AD23" s="1">
        <f>VLOOKUP(U23,AL22:AZ25,10,0)</f>
        <v>1</v>
      </c>
      <c r="AE23" s="1">
        <f>VLOOKUP(U23,AL22:AZ25,11,0)</f>
        <v>1</v>
      </c>
      <c r="AF23" s="1">
        <f>VLOOKUP(U23,AL22:AZ25,12,0)</f>
        <v>6</v>
      </c>
      <c r="AG23" s="1">
        <f>VLOOKUP(U23,AL22:AZ25,13,0)</f>
        <v>5</v>
      </c>
      <c r="AH23" s="1">
        <f>VLOOKUP(U23,AL22:AZ25,14,0)</f>
        <v>1</v>
      </c>
      <c r="AI23" s="5">
        <f>VLOOKUP(U23,AL22:AZ25,15,0)</f>
        <v>0</v>
      </c>
      <c r="AJ23" s="1">
        <v>2</v>
      </c>
      <c r="AK23" s="1">
        <f t="shared" ref="AK23:AK25" si="43">AQ23</f>
        <v>3</v>
      </c>
      <c r="AL23" s="41" t="str">
        <f>Equipes!L7</f>
        <v>Metz</v>
      </c>
      <c r="AM23" s="41"/>
      <c r="AN23" s="41"/>
      <c r="AO23" s="41"/>
      <c r="AP23" s="41"/>
      <c r="AQ23" s="2">
        <f>RANK(BB23,BB22:BB25)</f>
        <v>3</v>
      </c>
      <c r="AR23" s="2">
        <f>SUMPRODUCT((F22:J27=AL23)*(BG22:BG27))+SUMPRODUCT((M22:Q27=AL23)*(BH22:BH27))</f>
        <v>7</v>
      </c>
      <c r="AS23" s="2">
        <f>SUMPRODUCT((F22:J27=AL23)*(BI22:BI27))+SUMPRODUCT((M22:Q27=AL23)*(BJ22:BJ27))</f>
        <v>3</v>
      </c>
      <c r="AT23" s="2">
        <f>SUMPRODUCT((F22:J27=AL23)*(BK22:BK27))+SUMPRODUCT((M22:Q27=AL23)*(BL22:BL27))</f>
        <v>1</v>
      </c>
      <c r="AU23" s="2">
        <f>SUMPRODUCT((F22:J27=AL23)*(BM22:BM27))+SUMPRODUCT((M22:Q27=AL23)*(BN22:BN27))</f>
        <v>1</v>
      </c>
      <c r="AV23" s="2">
        <f>SUMPRODUCT((F22:J27=AL23)*(BO22:BO27))+SUMPRODUCT((M22:Q27=AL23)*(BP22:BP27))</f>
        <v>1</v>
      </c>
      <c r="AW23" s="2">
        <f>SUMPRODUCT((F22:J27=AL23)*(BQ22:BQ27))+SUMPRODUCT((M22:Q27=AL23)*(BR22:BR27))</f>
        <v>4</v>
      </c>
      <c r="AX23" s="2">
        <f>SUMPRODUCT((F22:J27=AL23)*(BS22:BS27))+SUMPRODUCT((M22:Q27=AL23)*(BT22:BT27))</f>
        <v>4</v>
      </c>
      <c r="AY23" s="2">
        <f t="shared" ref="AY23:AY25" si="44">AW23-AX23</f>
        <v>0</v>
      </c>
      <c r="AZ23" s="2">
        <f>SUMPRODUCT((F22:J27=AL23)*(BC22:BC27))+SUMPRODUCT((M22:Q27=AL23)*(BD22:BD27))</f>
        <v>0</v>
      </c>
      <c r="BA23" s="22">
        <f t="shared" ref="BA23:BA25" si="45">SUM(AR23*1000+(AY23)/10+(AW23)/100+(AT23)/1000)</f>
        <v>7000.0410000000002</v>
      </c>
      <c r="BB23" s="1">
        <f>BA23+0.000003</f>
        <v>7000.0410030000003</v>
      </c>
      <c r="BC23" s="9">
        <f t="shared" ref="BC23:BC27" si="46">IF(E23="F",1,0)</f>
        <v>0</v>
      </c>
      <c r="BD23" s="9">
        <f t="shared" ref="BD23:BD27" si="47">IF(R23="F",1,0)</f>
        <v>0</v>
      </c>
      <c r="BE23" s="9">
        <f t="shared" ref="BE23:BE27" si="48">IF(K23="",0,IF(K23&gt;L23,4,IF(K23=L23,2,IF(K23&lt;L23,1))))</f>
        <v>1</v>
      </c>
      <c r="BF23" s="9">
        <f t="shared" ref="BF23:BF27" si="49">IF(L23="",0,IF(L23&gt;K23,4,IF(L23=K23,2,IF(L23&lt;K23,1))))</f>
        <v>4</v>
      </c>
      <c r="BG23" s="9">
        <f t="shared" ref="BG23:BH27" si="50">IF(BC23=1,0,BE23)</f>
        <v>1</v>
      </c>
      <c r="BH23" s="23">
        <f t="shared" si="50"/>
        <v>4</v>
      </c>
      <c r="BI23" s="1">
        <f t="shared" ref="BI23:BI27" si="51">IF(K23="",0,1)</f>
        <v>1</v>
      </c>
      <c r="BJ23" s="1">
        <f t="shared" ref="BJ23:BJ27" si="52">IF(L23="",0,1)</f>
        <v>1</v>
      </c>
      <c r="BK23" s="1" t="b">
        <f t="shared" ref="BK23:BK27" si="53">IF(K23&lt;&gt;"",IF(K23&gt;L23,1))</f>
        <v>0</v>
      </c>
      <c r="BL23" s="1">
        <f t="shared" ref="BL23:BL27" si="54">IF(L23&lt;&gt;"",IF(L23&gt;K23,1))</f>
        <v>1</v>
      </c>
      <c r="BM23" s="1" t="b">
        <f t="shared" ref="BM23:BM27" si="55">IF(K23&lt;&gt;"",IF(K23=L23,1))</f>
        <v>0</v>
      </c>
      <c r="BN23" s="1" t="b">
        <f t="shared" ref="BN23:BN27" si="56">IF(L23&lt;&gt;"",IF(L23=K23,1))</f>
        <v>0</v>
      </c>
      <c r="BO23" s="1">
        <f t="shared" ref="BO23:BO27" si="57">IF(K23&lt;&gt;"",IF(K23&lt;L23,1))</f>
        <v>1</v>
      </c>
      <c r="BP23" s="1" t="b">
        <f t="shared" ref="BP23:BP27" si="58">IF(L23&lt;&gt;"",IF(L23&lt;K23,1))</f>
        <v>0</v>
      </c>
      <c r="BQ23" s="1">
        <f t="shared" ref="BQ23:BQ27" si="59">K23</f>
        <v>1</v>
      </c>
      <c r="BR23" s="1">
        <f t="shared" ref="BR23:BR27" si="60">L23</f>
        <v>3</v>
      </c>
      <c r="BS23" s="1">
        <f t="shared" ref="BS23:BS27" si="61">L23</f>
        <v>3</v>
      </c>
      <c r="BT23" s="1">
        <f t="shared" ref="BT23:BT27" si="62">K23</f>
        <v>1</v>
      </c>
      <c r="BU23" s="1" t="str">
        <f>VLOOKUP(AJ23,AK22:AP25,2,0)</f>
        <v>Nancy</v>
      </c>
      <c r="BV23" s="1">
        <f>VLOOKUP(BU23,AL22:BA25,16,0)</f>
        <v>7000.161000000001</v>
      </c>
      <c r="BW23" s="1">
        <f>RANK(BV23,BV22:BV25)</f>
        <v>2</v>
      </c>
    </row>
    <row r="24" spans="1:75" ht="12.6" customHeight="1" x14ac:dyDescent="0.25">
      <c r="A24" s="39"/>
      <c r="B24" s="39"/>
      <c r="C24" s="39"/>
      <c r="D24" s="39"/>
      <c r="E24" s="5"/>
      <c r="F24" s="39" t="str">
        <f>AL22</f>
        <v>Lille</v>
      </c>
      <c r="G24" s="39"/>
      <c r="H24" s="39"/>
      <c r="I24" s="39"/>
      <c r="J24" s="39"/>
      <c r="K24" s="4">
        <v>2</v>
      </c>
      <c r="L24" s="4">
        <v>5</v>
      </c>
      <c r="M24" s="39" t="str">
        <f>AL24</f>
        <v>Nancy</v>
      </c>
      <c r="N24" s="39"/>
      <c r="O24" s="39"/>
      <c r="P24" s="39"/>
      <c r="Q24" s="39"/>
      <c r="S24" s="44"/>
      <c r="T24" s="44"/>
      <c r="U24" s="39" t="str">
        <f>VLOOKUP(AJ24,AK22:AP25,2,0)</f>
        <v>Metz</v>
      </c>
      <c r="V24" s="39"/>
      <c r="W24" s="39"/>
      <c r="X24" s="39"/>
      <c r="Y24" s="39"/>
      <c r="Z24" s="6">
        <f t="shared" ref="Z24:Z25" si="63">IF(BV24=BV23,BW23,BW24)</f>
        <v>3</v>
      </c>
      <c r="AA24" s="4">
        <f>VLOOKUP(U24,AL22:AZ25,7,0)</f>
        <v>7</v>
      </c>
      <c r="AB24" s="1">
        <f>VLOOKUP(U24,AL22:AZ25,8,0)</f>
        <v>3</v>
      </c>
      <c r="AC24" s="1">
        <f>VLOOKUP(U24,AL22:AZ25,9,0)</f>
        <v>1</v>
      </c>
      <c r="AD24" s="1">
        <f>VLOOKUP(U24,AL22:AZ25,10,0)</f>
        <v>1</v>
      </c>
      <c r="AE24" s="1">
        <f>VLOOKUP(U24,AL22:AZ25,11,0)</f>
        <v>1</v>
      </c>
      <c r="AF24" s="1">
        <f>VLOOKUP(U24,AL22:AZ25,12,0)</f>
        <v>4</v>
      </c>
      <c r="AG24" s="1">
        <f>VLOOKUP(U24,AL22:AZ25,13,0)</f>
        <v>4</v>
      </c>
      <c r="AH24" s="1">
        <f>VLOOKUP(U24,AL22:AZ25,14,0)</f>
        <v>0</v>
      </c>
      <c r="AI24" s="5">
        <f>VLOOKUP(U24,AL22:AZ25,15,0)</f>
        <v>0</v>
      </c>
      <c r="AJ24" s="1">
        <v>3</v>
      </c>
      <c r="AK24" s="1">
        <f t="shared" si="43"/>
        <v>2</v>
      </c>
      <c r="AL24" s="41" t="str">
        <f>Equipes!L10</f>
        <v>Nancy</v>
      </c>
      <c r="AM24" s="41"/>
      <c r="AN24" s="41"/>
      <c r="AO24" s="41"/>
      <c r="AP24" s="41"/>
      <c r="AQ24" s="2">
        <f>RANK(BB24,BB22:BB25)</f>
        <v>2</v>
      </c>
      <c r="AR24" s="2">
        <f>SUMPRODUCT((F22:J27=AL24)*(BG22:BG27))+SUMPRODUCT((M22:Q27=AL24)*(BH22:BH27))</f>
        <v>7</v>
      </c>
      <c r="AS24" s="2">
        <f>SUMPRODUCT((F22:J27=AL24)*(BI22:BI27))+SUMPRODUCT((M22:Q27=AL24)*(BJ22:BJ27))</f>
        <v>3</v>
      </c>
      <c r="AT24" s="2">
        <f>SUMPRODUCT((F22:J27=AL24)*(BK22:BK27))+SUMPRODUCT((M22:Q27=AL24)*(BL22:BL27))</f>
        <v>1</v>
      </c>
      <c r="AU24" s="2">
        <f>SUMPRODUCT((F22:J27=AL24)*(BM22:BM27))+SUMPRODUCT((M22:Q27=AL24)*(BN22:BN27))</f>
        <v>1</v>
      </c>
      <c r="AV24" s="2">
        <f>SUMPRODUCT((F22:J27=AL24)*(BO22:BO27))+SUMPRODUCT((M22:Q27=AL24)*(BP22:BP27))</f>
        <v>1</v>
      </c>
      <c r="AW24" s="2">
        <f>SUMPRODUCT((F22:J27=AL24)*(BQ22:BQ27))+SUMPRODUCT((M22:Q27=AL24)*(BR22:BR27))</f>
        <v>6</v>
      </c>
      <c r="AX24" s="2">
        <f>SUMPRODUCT((F22:J27=AL24)*(BS22:BS27))+SUMPRODUCT((M22:Q27=AL24)*(BT22:BT27))</f>
        <v>5</v>
      </c>
      <c r="AY24" s="2">
        <f t="shared" si="44"/>
        <v>1</v>
      </c>
      <c r="AZ24" s="2">
        <f>SUMPRODUCT((F22:J27=AL24)*(BC22:BC27))+SUMPRODUCT((M22:Q27=AL24)*(BD22:BD27))</f>
        <v>0</v>
      </c>
      <c r="BA24" s="22">
        <f t="shared" si="45"/>
        <v>7000.161000000001</v>
      </c>
      <c r="BB24" s="1">
        <f>BA24+0.000002</f>
        <v>7000.1610020000007</v>
      </c>
      <c r="BC24" s="9">
        <f t="shared" si="46"/>
        <v>0</v>
      </c>
      <c r="BD24" s="9">
        <f t="shared" si="47"/>
        <v>0</v>
      </c>
      <c r="BE24" s="9">
        <f t="shared" si="48"/>
        <v>1</v>
      </c>
      <c r="BF24" s="9">
        <f t="shared" si="49"/>
        <v>4</v>
      </c>
      <c r="BG24" s="9">
        <f t="shared" si="50"/>
        <v>1</v>
      </c>
      <c r="BH24" s="23">
        <f t="shared" si="50"/>
        <v>4</v>
      </c>
      <c r="BI24" s="1">
        <f t="shared" si="51"/>
        <v>1</v>
      </c>
      <c r="BJ24" s="1">
        <f t="shared" si="52"/>
        <v>1</v>
      </c>
      <c r="BK24" s="1" t="b">
        <f t="shared" si="53"/>
        <v>0</v>
      </c>
      <c r="BL24" s="1">
        <f t="shared" si="54"/>
        <v>1</v>
      </c>
      <c r="BM24" s="1" t="b">
        <f t="shared" si="55"/>
        <v>0</v>
      </c>
      <c r="BN24" s="1" t="b">
        <f t="shared" si="56"/>
        <v>0</v>
      </c>
      <c r="BO24" s="1">
        <f t="shared" si="57"/>
        <v>1</v>
      </c>
      <c r="BP24" s="1" t="b">
        <f t="shared" si="58"/>
        <v>0</v>
      </c>
      <c r="BQ24" s="1">
        <f t="shared" si="59"/>
        <v>2</v>
      </c>
      <c r="BR24" s="1">
        <f t="shared" si="60"/>
        <v>5</v>
      </c>
      <c r="BS24" s="1">
        <f t="shared" si="61"/>
        <v>5</v>
      </c>
      <c r="BT24" s="1">
        <f t="shared" si="62"/>
        <v>2</v>
      </c>
      <c r="BU24" s="1" t="str">
        <f>VLOOKUP(AJ24,AK22:AP25,2,0)</f>
        <v>Metz</v>
      </c>
      <c r="BV24" s="1">
        <f>VLOOKUP(BU24,AL22:BA25,16,0)</f>
        <v>7000.0410000000002</v>
      </c>
      <c r="BW24" s="1">
        <f>RANK(BV24,BV22:BV25)</f>
        <v>3</v>
      </c>
    </row>
    <row r="25" spans="1:75" ht="12.6" customHeight="1" x14ac:dyDescent="0.25">
      <c r="A25" s="39"/>
      <c r="B25" s="39"/>
      <c r="C25" s="39"/>
      <c r="D25" s="39"/>
      <c r="E25" s="5"/>
      <c r="F25" s="39" t="str">
        <f>AL25</f>
        <v>FCD</v>
      </c>
      <c r="G25" s="39"/>
      <c r="H25" s="39"/>
      <c r="I25" s="39"/>
      <c r="J25" s="39"/>
      <c r="K25" s="4">
        <v>2</v>
      </c>
      <c r="L25" s="4">
        <v>3</v>
      </c>
      <c r="M25" s="39" t="str">
        <f>AL23</f>
        <v>Metz</v>
      </c>
      <c r="N25" s="39"/>
      <c r="O25" s="39"/>
      <c r="P25" s="39"/>
      <c r="Q25" s="39"/>
      <c r="S25" s="44"/>
      <c r="T25" s="44"/>
      <c r="U25" s="39" t="str">
        <f>VLOOKUP(AJ25,AK22:AP25,2,0)</f>
        <v>FCD</v>
      </c>
      <c r="V25" s="39"/>
      <c r="W25" s="39"/>
      <c r="X25" s="39"/>
      <c r="Y25" s="39"/>
      <c r="Z25" s="6">
        <f t="shared" si="63"/>
        <v>4</v>
      </c>
      <c r="AA25" s="4">
        <f>VLOOKUP(U25,AL22:AZ25,7,0)</f>
        <v>6</v>
      </c>
      <c r="AB25" s="1">
        <f>VLOOKUP(U25,AL22:AZ25,8,0)</f>
        <v>3</v>
      </c>
      <c r="AC25" s="1">
        <f>VLOOKUP(U25,AL22:AZ25,9,0)</f>
        <v>1</v>
      </c>
      <c r="AD25" s="1">
        <f>VLOOKUP(U25,AL22:AZ25,10,0)</f>
        <v>0</v>
      </c>
      <c r="AE25" s="1">
        <f>VLOOKUP(U25,AL22:AZ25,11,0)</f>
        <v>2</v>
      </c>
      <c r="AF25" s="1">
        <f>VLOOKUP(U25,AL22:AZ25,12,0)</f>
        <v>5</v>
      </c>
      <c r="AG25" s="1">
        <f>VLOOKUP(U25,AL22:AZ25,13,0)</f>
        <v>6</v>
      </c>
      <c r="AH25" s="1">
        <f>VLOOKUP(U25,AL22:AZ25,14,0)</f>
        <v>-1</v>
      </c>
      <c r="AI25" s="5">
        <f>VLOOKUP(U25,AL22:AZ25,15,0)</f>
        <v>0</v>
      </c>
      <c r="AJ25" s="1">
        <v>4</v>
      </c>
      <c r="AK25" s="1">
        <f t="shared" si="43"/>
        <v>4</v>
      </c>
      <c r="AL25" s="41" t="str">
        <f>Equipes!L13</f>
        <v>FCD</v>
      </c>
      <c r="AM25" s="41"/>
      <c r="AN25" s="41"/>
      <c r="AO25" s="41"/>
      <c r="AP25" s="41"/>
      <c r="AQ25" s="2">
        <f>RANK(BB25,BB22:BB25)</f>
        <v>4</v>
      </c>
      <c r="AR25" s="2">
        <f>SUMPRODUCT((F22:J27=AL25)*(BG22:BG27))+SUMPRODUCT((M22:Q27=AL25)*(BH22:BH27))</f>
        <v>6</v>
      </c>
      <c r="AS25" s="2">
        <f>SUMPRODUCT((F22:J27=AL25)*(BI22:BI27))+SUMPRODUCT((M22:Q27=AL25)*(BJ22:BJ27))</f>
        <v>3</v>
      </c>
      <c r="AT25" s="2">
        <f>SUMPRODUCT((F22:J27=AL25)*(BK22:BK27))+SUMPRODUCT((M22:Q27=AL25)*(BL22:BL27))</f>
        <v>1</v>
      </c>
      <c r="AU25" s="2">
        <f>SUMPRODUCT((F22:J27=AL25)*(BM22:BM27))+SUMPRODUCT((M22:Q27=AL25)*(BN22:BN27))</f>
        <v>0</v>
      </c>
      <c r="AV25" s="2">
        <f>SUMPRODUCT((F22:J27=AL25)*(BO22:BO27))+SUMPRODUCT((M22:Q27=AL25)*(BP22:BP27))</f>
        <v>2</v>
      </c>
      <c r="AW25" s="2">
        <f>SUMPRODUCT((F22:J27=AL25)*(BQ22:BQ27))+SUMPRODUCT((M22:Q27=AL25)*(BR22:BR27))</f>
        <v>5</v>
      </c>
      <c r="AX25" s="2">
        <f>SUMPRODUCT((F22:J27=AL25)*(BS22:BS27))+SUMPRODUCT((M22:Q27=AL25)*(BT22:BT27))</f>
        <v>6</v>
      </c>
      <c r="AY25" s="2">
        <f t="shared" si="44"/>
        <v>-1</v>
      </c>
      <c r="AZ25" s="2">
        <f>SUMPRODUCT((F22:J27=AL25)*(BC22:BC27))+SUMPRODUCT((M22:Q27=AL25)*(BD22:BD27))</f>
        <v>0</v>
      </c>
      <c r="BA25" s="22">
        <f t="shared" si="45"/>
        <v>5999.951</v>
      </c>
      <c r="BB25" s="1">
        <f>BA25+0.000001</f>
        <v>5999.9510010000004</v>
      </c>
      <c r="BC25" s="9">
        <f t="shared" si="46"/>
        <v>0</v>
      </c>
      <c r="BD25" s="9">
        <f t="shared" si="47"/>
        <v>0</v>
      </c>
      <c r="BE25" s="9">
        <f t="shared" si="48"/>
        <v>1</v>
      </c>
      <c r="BF25" s="9">
        <f t="shared" si="49"/>
        <v>4</v>
      </c>
      <c r="BG25" s="9">
        <f t="shared" si="50"/>
        <v>1</v>
      </c>
      <c r="BH25" s="23">
        <f t="shared" si="50"/>
        <v>4</v>
      </c>
      <c r="BI25" s="1">
        <f t="shared" si="51"/>
        <v>1</v>
      </c>
      <c r="BJ25" s="1">
        <f t="shared" si="52"/>
        <v>1</v>
      </c>
      <c r="BK25" s="1" t="b">
        <f t="shared" si="53"/>
        <v>0</v>
      </c>
      <c r="BL25" s="1">
        <f t="shared" si="54"/>
        <v>1</v>
      </c>
      <c r="BM25" s="1" t="b">
        <f t="shared" si="55"/>
        <v>0</v>
      </c>
      <c r="BN25" s="1" t="b">
        <f t="shared" si="56"/>
        <v>0</v>
      </c>
      <c r="BO25" s="1">
        <f t="shared" si="57"/>
        <v>1</v>
      </c>
      <c r="BP25" s="1" t="b">
        <f t="shared" si="58"/>
        <v>0</v>
      </c>
      <c r="BQ25" s="1">
        <f t="shared" si="59"/>
        <v>2</v>
      </c>
      <c r="BR25" s="1">
        <f t="shared" si="60"/>
        <v>3</v>
      </c>
      <c r="BS25" s="1">
        <f t="shared" si="61"/>
        <v>3</v>
      </c>
      <c r="BT25" s="1">
        <f t="shared" si="62"/>
        <v>2</v>
      </c>
      <c r="BU25" s="1" t="str">
        <f>VLOOKUP(AJ25,AK22:AP25,2,0)</f>
        <v>FCD</v>
      </c>
      <c r="BV25" s="1">
        <f>VLOOKUP(BU25,AL22:BA25,16,0)</f>
        <v>5999.951</v>
      </c>
      <c r="BW25" s="1">
        <f>RANK(BV25,BV22:BV25)</f>
        <v>4</v>
      </c>
    </row>
    <row r="26" spans="1:75" ht="12.6" customHeight="1" x14ac:dyDescent="0.25">
      <c r="A26" s="39"/>
      <c r="B26" s="39"/>
      <c r="C26" s="39"/>
      <c r="D26" s="39"/>
      <c r="E26" s="5"/>
      <c r="F26" s="39" t="str">
        <f>AL23</f>
        <v>Metz</v>
      </c>
      <c r="G26" s="39"/>
      <c r="H26" s="39"/>
      <c r="I26" s="39"/>
      <c r="J26" s="39"/>
      <c r="K26" s="4">
        <v>0</v>
      </c>
      <c r="L26" s="4">
        <v>0</v>
      </c>
      <c r="M26" s="39" t="str">
        <f>AL24</f>
        <v>Nancy</v>
      </c>
      <c r="N26" s="39"/>
      <c r="O26" s="39"/>
      <c r="P26" s="39"/>
      <c r="Q26" s="39"/>
      <c r="S26" s="44"/>
      <c r="T26" s="44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BC26" s="9">
        <f t="shared" si="46"/>
        <v>0</v>
      </c>
      <c r="BD26" s="9">
        <f t="shared" si="47"/>
        <v>0</v>
      </c>
      <c r="BE26" s="9">
        <f t="shared" si="48"/>
        <v>2</v>
      </c>
      <c r="BF26" s="9">
        <f t="shared" si="49"/>
        <v>2</v>
      </c>
      <c r="BG26" s="9">
        <f t="shared" si="50"/>
        <v>2</v>
      </c>
      <c r="BH26" s="23">
        <f t="shared" si="50"/>
        <v>2</v>
      </c>
      <c r="BI26" s="1">
        <f t="shared" si="51"/>
        <v>1</v>
      </c>
      <c r="BJ26" s="1">
        <f t="shared" si="52"/>
        <v>1</v>
      </c>
      <c r="BK26" s="1" t="b">
        <f t="shared" si="53"/>
        <v>0</v>
      </c>
      <c r="BL26" s="1" t="b">
        <f t="shared" si="54"/>
        <v>0</v>
      </c>
      <c r="BM26" s="1">
        <f t="shared" si="55"/>
        <v>1</v>
      </c>
      <c r="BN26" s="1">
        <f t="shared" si="56"/>
        <v>1</v>
      </c>
      <c r="BO26" s="1" t="b">
        <f t="shared" si="57"/>
        <v>0</v>
      </c>
      <c r="BP26" s="1" t="b">
        <f t="shared" si="58"/>
        <v>0</v>
      </c>
      <c r="BQ26" s="1">
        <f t="shared" si="59"/>
        <v>0</v>
      </c>
      <c r="BR26" s="1">
        <f t="shared" si="60"/>
        <v>0</v>
      </c>
      <c r="BS26" s="1">
        <f t="shared" si="61"/>
        <v>0</v>
      </c>
      <c r="BT26" s="1">
        <f t="shared" si="62"/>
        <v>0</v>
      </c>
    </row>
    <row r="27" spans="1:75" ht="12.6" customHeight="1" x14ac:dyDescent="0.25">
      <c r="A27" s="39"/>
      <c r="B27" s="39"/>
      <c r="C27" s="39"/>
      <c r="D27" s="39"/>
      <c r="E27" s="5"/>
      <c r="F27" s="39" t="str">
        <f>AL25</f>
        <v>FCD</v>
      </c>
      <c r="G27" s="39"/>
      <c r="H27" s="39"/>
      <c r="I27" s="39"/>
      <c r="J27" s="39"/>
      <c r="K27" s="4">
        <v>0</v>
      </c>
      <c r="L27" s="4">
        <v>2</v>
      </c>
      <c r="M27" s="39" t="str">
        <f>AL22</f>
        <v>Lille</v>
      </c>
      <c r="N27" s="39"/>
      <c r="O27" s="39"/>
      <c r="P27" s="39"/>
      <c r="Q27" s="39"/>
      <c r="S27" s="44"/>
      <c r="T27" s="44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BC27" s="9">
        <f t="shared" si="46"/>
        <v>0</v>
      </c>
      <c r="BD27" s="9">
        <f t="shared" si="47"/>
        <v>0</v>
      </c>
      <c r="BE27" s="9">
        <f t="shared" si="48"/>
        <v>1</v>
      </c>
      <c r="BF27" s="9">
        <f t="shared" si="49"/>
        <v>4</v>
      </c>
      <c r="BG27" s="9">
        <f t="shared" si="50"/>
        <v>1</v>
      </c>
      <c r="BH27" s="23">
        <f t="shared" si="50"/>
        <v>4</v>
      </c>
      <c r="BI27" s="1">
        <f t="shared" si="51"/>
        <v>1</v>
      </c>
      <c r="BJ27" s="1">
        <f t="shared" si="52"/>
        <v>1</v>
      </c>
      <c r="BK27" s="1" t="b">
        <f t="shared" si="53"/>
        <v>0</v>
      </c>
      <c r="BL27" s="1">
        <f t="shared" si="54"/>
        <v>1</v>
      </c>
      <c r="BM27" s="1" t="b">
        <f t="shared" si="55"/>
        <v>0</v>
      </c>
      <c r="BN27" s="1" t="b">
        <f t="shared" si="56"/>
        <v>0</v>
      </c>
      <c r="BO27" s="1">
        <f t="shared" si="57"/>
        <v>1</v>
      </c>
      <c r="BP27" s="1" t="b">
        <f t="shared" si="58"/>
        <v>0</v>
      </c>
      <c r="BQ27" s="1">
        <f t="shared" si="59"/>
        <v>0</v>
      </c>
      <c r="BR27" s="1">
        <f t="shared" si="60"/>
        <v>2</v>
      </c>
      <c r="BS27" s="1">
        <f t="shared" si="61"/>
        <v>2</v>
      </c>
      <c r="BT27" s="1">
        <f t="shared" si="62"/>
        <v>0</v>
      </c>
    </row>
    <row r="28" spans="1:75" ht="12.6" customHeight="1" x14ac:dyDescent="0.25">
      <c r="A28" s="45" t="s">
        <v>0</v>
      </c>
      <c r="B28" s="45"/>
      <c r="C28" s="45" t="s">
        <v>1</v>
      </c>
      <c r="D28" s="45"/>
      <c r="E28" s="46" t="s">
        <v>24</v>
      </c>
      <c r="F28" s="42" t="s">
        <v>23</v>
      </c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6" t="s">
        <v>24</v>
      </c>
      <c r="S28" s="44" t="s">
        <v>23</v>
      </c>
      <c r="T28" s="44"/>
      <c r="U28" s="40" t="s">
        <v>14</v>
      </c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</row>
    <row r="29" spans="1:75" ht="12.6" customHeight="1" x14ac:dyDescent="0.25">
      <c r="A29" s="45"/>
      <c r="B29" s="45"/>
      <c r="C29" s="45"/>
      <c r="D29" s="45"/>
      <c r="E29" s="46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6"/>
      <c r="S29" s="44"/>
      <c r="T29" s="44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</row>
    <row r="30" spans="1:75" ht="12.6" customHeight="1" x14ac:dyDescent="0.25">
      <c r="A30" s="45"/>
      <c r="B30" s="45"/>
      <c r="C30" s="45"/>
      <c r="D30" s="45"/>
      <c r="E30" s="46"/>
      <c r="F30" s="43" t="s">
        <v>2</v>
      </c>
      <c r="G30" s="43"/>
      <c r="H30" s="43"/>
      <c r="I30" s="43"/>
      <c r="J30" s="43"/>
      <c r="K30" s="3" t="s">
        <v>3</v>
      </c>
      <c r="L30" s="3" t="s">
        <v>3</v>
      </c>
      <c r="M30" s="43" t="s">
        <v>4</v>
      </c>
      <c r="N30" s="43"/>
      <c r="O30" s="43"/>
      <c r="P30" s="43"/>
      <c r="Q30" s="43"/>
      <c r="R30" s="46"/>
      <c r="S30" s="44"/>
      <c r="T30" s="44"/>
      <c r="U30" s="43" t="s">
        <v>4</v>
      </c>
      <c r="V30" s="43"/>
      <c r="W30" s="43"/>
      <c r="X30" s="43"/>
      <c r="Y30" s="43"/>
      <c r="Z30" s="3" t="s">
        <v>5</v>
      </c>
      <c r="AA30" s="3" t="s">
        <v>6</v>
      </c>
      <c r="AB30" s="3" t="s">
        <v>7</v>
      </c>
      <c r="AC30" s="3" t="s">
        <v>8</v>
      </c>
      <c r="AD30" s="3" t="s">
        <v>9</v>
      </c>
      <c r="AE30" s="3" t="s">
        <v>10</v>
      </c>
      <c r="AF30" s="3" t="s">
        <v>11</v>
      </c>
      <c r="AG30" s="3" t="s">
        <v>12</v>
      </c>
      <c r="AH30" s="3" t="s">
        <v>13</v>
      </c>
      <c r="AI30" s="11" t="s">
        <v>25</v>
      </c>
      <c r="AK30" s="1" t="s">
        <v>16</v>
      </c>
      <c r="AL30" s="41" t="s">
        <v>4</v>
      </c>
      <c r="AM30" s="41"/>
      <c r="AN30" s="41"/>
      <c r="AO30" s="41"/>
      <c r="AP30" s="41"/>
      <c r="AQ30" s="2" t="s">
        <v>5</v>
      </c>
      <c r="AR30" s="2" t="s">
        <v>6</v>
      </c>
      <c r="AS30" s="2" t="s">
        <v>7</v>
      </c>
      <c r="AT30" s="2" t="s">
        <v>8</v>
      </c>
      <c r="AU30" s="2" t="s">
        <v>9</v>
      </c>
      <c r="AV30" s="2" t="s">
        <v>10</v>
      </c>
      <c r="AW30" s="2" t="s">
        <v>11</v>
      </c>
      <c r="AX30" s="2" t="s">
        <v>12</v>
      </c>
      <c r="AY30" s="2" t="s">
        <v>13</v>
      </c>
      <c r="AZ30" s="10" t="s">
        <v>25</v>
      </c>
      <c r="BA30" s="1" t="s">
        <v>17</v>
      </c>
      <c r="BB30" s="1" t="s">
        <v>17</v>
      </c>
      <c r="BC30" s="1" t="s">
        <v>10</v>
      </c>
      <c r="BD30" s="1" t="s">
        <v>10</v>
      </c>
      <c r="BE30" s="1" t="s">
        <v>6</v>
      </c>
      <c r="BF30" s="1" t="s">
        <v>6</v>
      </c>
      <c r="BG30" s="1" t="s">
        <v>20</v>
      </c>
      <c r="BH30" s="1" t="s">
        <v>20</v>
      </c>
      <c r="BI30" s="1" t="s">
        <v>7</v>
      </c>
      <c r="BJ30" s="1" t="s">
        <v>7</v>
      </c>
      <c r="BK30" s="1" t="s">
        <v>8</v>
      </c>
      <c r="BL30" s="1" t="s">
        <v>8</v>
      </c>
      <c r="BM30" s="1" t="s">
        <v>9</v>
      </c>
      <c r="BN30" s="1" t="s">
        <v>9</v>
      </c>
      <c r="BO30" s="1" t="s">
        <v>10</v>
      </c>
      <c r="BP30" s="1" t="s">
        <v>10</v>
      </c>
      <c r="BQ30" s="1" t="s">
        <v>18</v>
      </c>
      <c r="BR30" s="1" t="s">
        <v>18</v>
      </c>
      <c r="BS30" s="1" t="s">
        <v>19</v>
      </c>
      <c r="BT30" s="1" t="s">
        <v>19</v>
      </c>
      <c r="BU30" s="1" t="s">
        <v>4</v>
      </c>
      <c r="BV30" s="1" t="s">
        <v>17</v>
      </c>
      <c r="BW30" s="1" t="s">
        <v>16</v>
      </c>
    </row>
    <row r="31" spans="1:75" ht="12.6" customHeight="1" x14ac:dyDescent="0.25">
      <c r="A31" s="39"/>
      <c r="B31" s="39"/>
      <c r="C31" s="39"/>
      <c r="D31" s="39"/>
      <c r="E31" s="5"/>
      <c r="F31" s="39" t="str">
        <f>AL32</f>
        <v>Brest</v>
      </c>
      <c r="G31" s="39"/>
      <c r="H31" s="39"/>
      <c r="I31" s="39"/>
      <c r="J31" s="39"/>
      <c r="K31" s="4">
        <v>0</v>
      </c>
      <c r="L31" s="4">
        <v>0</v>
      </c>
      <c r="M31" s="39" t="str">
        <f>AL31</f>
        <v>Atton</v>
      </c>
      <c r="N31" s="39"/>
      <c r="O31" s="39"/>
      <c r="P31" s="39"/>
      <c r="Q31" s="39"/>
      <c r="S31" s="44"/>
      <c r="T31" s="44"/>
      <c r="U31" s="39" t="str">
        <f>VLOOKUP(AJ31,AK31:AP34,2,0)</f>
        <v>Reims</v>
      </c>
      <c r="V31" s="39"/>
      <c r="W31" s="39"/>
      <c r="X31" s="39"/>
      <c r="Y31" s="39"/>
      <c r="Z31" s="6">
        <v>1</v>
      </c>
      <c r="AA31" s="4">
        <f>VLOOKUP(U31,AL31:AZ34,7,0)</f>
        <v>10</v>
      </c>
      <c r="AB31" s="1">
        <f>VLOOKUP(U31,AL31:AZ34,8,0)</f>
        <v>3</v>
      </c>
      <c r="AC31" s="1">
        <f>VLOOKUP(U31,AL31:AZ34,9,0)</f>
        <v>2</v>
      </c>
      <c r="AD31" s="1">
        <f>VLOOKUP(U31,AL31:AZ34,10,0)</f>
        <v>1</v>
      </c>
      <c r="AE31" s="1">
        <f>VLOOKUP(U31,AL31:AZ34,11,0)</f>
        <v>0</v>
      </c>
      <c r="AF31" s="1">
        <f>VLOOKUP(U31,AL31:AZ34,12,0)</f>
        <v>6</v>
      </c>
      <c r="AG31" s="1">
        <f>VLOOKUP(U31,AL31:AZ34,13,0)</f>
        <v>4</v>
      </c>
      <c r="AH31" s="1">
        <f>VLOOKUP(U31,AL31:AZ34,14,0)</f>
        <v>2</v>
      </c>
      <c r="AI31" s="5">
        <f>VLOOKUP(U31,AL31:AZ34,15,0)</f>
        <v>0</v>
      </c>
      <c r="AJ31" s="1">
        <v>1</v>
      </c>
      <c r="AK31" s="1">
        <f>AQ31</f>
        <v>3</v>
      </c>
      <c r="AL31" s="41" t="str">
        <f>Equipes!Q4</f>
        <v>Atton</v>
      </c>
      <c r="AM31" s="41"/>
      <c r="AN31" s="41"/>
      <c r="AO31" s="41"/>
      <c r="AP31" s="41"/>
      <c r="AQ31" s="2">
        <f>RANK(BB31,BB31:BB34)</f>
        <v>3</v>
      </c>
      <c r="AR31" s="2">
        <f>SUMPRODUCT((F31:J36=AL31)*(BG31:BG36))+SUMPRODUCT((M31:Q36=AL31)*(BH31:BH36))</f>
        <v>5</v>
      </c>
      <c r="AS31" s="2">
        <f>SUMPRODUCT((F31:J36=AL31)*(BI31:BI36))+SUMPRODUCT((M31:Q36=AL31)*(BJ31:BJ36))</f>
        <v>3</v>
      </c>
      <c r="AT31" s="2">
        <f>SUMPRODUCT((F31:J36=AL31)*(BK31:BK36))+SUMPRODUCT((M31:Q36=AL31)*(BL31:BL36))</f>
        <v>0</v>
      </c>
      <c r="AU31" s="2">
        <f>SUMPRODUCT((F31:J36=AL31)*(BM31:BM36))+SUMPRODUCT((M31:Q36=AL31)*(BN31:BN36))</f>
        <v>2</v>
      </c>
      <c r="AV31" s="2">
        <f>SUMPRODUCT((F31:J36=AL31)*(BO31:BO36))+SUMPRODUCT((M31:Q36=AL31)*(BP31:BP36))</f>
        <v>1</v>
      </c>
      <c r="AW31" s="2">
        <f>SUMPRODUCT((F31:J36=AL31)*(BQ31:BQ36))+SUMPRODUCT((M31:Q36=AL31)*(BR31:BR36))</f>
        <v>3</v>
      </c>
      <c r="AX31" s="2">
        <f>SUMPRODUCT((F31:J36=AL31)*(BS31:BS36))+SUMPRODUCT((M31:Q36=AL31)*(BT31:BT36))</f>
        <v>4</v>
      </c>
      <c r="AY31" s="2">
        <f>AW31-AX31</f>
        <v>-1</v>
      </c>
      <c r="AZ31" s="2">
        <f>SUMPRODUCT((F31:J36=AL31)*(BC31:BC36))+SUMPRODUCT((M31:Q36=AL31)*(BD31:BD36))</f>
        <v>0</v>
      </c>
      <c r="BA31" s="1">
        <f>SUM(AR31*1000+(AY31)/10+(AW31)/100+(AT31)/1000)</f>
        <v>4999.9299999999994</v>
      </c>
      <c r="BB31" s="1">
        <f>BA31+0.000004</f>
        <v>4999.9300039999998</v>
      </c>
      <c r="BC31" s="9">
        <f>IF(E31="F",1,0)</f>
        <v>0</v>
      </c>
      <c r="BD31" s="9">
        <f>IF(R31="F",1,0)</f>
        <v>0</v>
      </c>
      <c r="BE31" s="9">
        <f>IF(K31="",0,IF(K31&gt;L31,4,IF(K31=L31,2,IF(K31&lt;L31,1))))</f>
        <v>2</v>
      </c>
      <c r="BF31" s="9">
        <f>IF(L31="",0,IF(L31&gt;K31,4,IF(L31=K31,2,IF(L31&lt;K31,1))))</f>
        <v>2</v>
      </c>
      <c r="BG31" s="9">
        <f>IF(BC31=1,0,BE31)</f>
        <v>2</v>
      </c>
      <c r="BH31" s="23">
        <f>IF(BD31=1,0,BF31)</f>
        <v>2</v>
      </c>
      <c r="BI31" s="1">
        <f>IF(K31="",0,1)</f>
        <v>1</v>
      </c>
      <c r="BJ31" s="1">
        <f>IF(L31="",0,1)</f>
        <v>1</v>
      </c>
      <c r="BK31" s="1" t="b">
        <f>IF(K31&lt;&gt;"",IF(K31&gt;L31,1))</f>
        <v>0</v>
      </c>
      <c r="BL31" s="1" t="b">
        <f>IF(L31&lt;&gt;"",IF(L31&gt;K31,1))</f>
        <v>0</v>
      </c>
      <c r="BM31" s="1">
        <f>IF(K31&lt;&gt;"",IF(K31=L31,1))</f>
        <v>1</v>
      </c>
      <c r="BN31" s="1">
        <f>IF(L31&lt;&gt;"",IF(L31=K31,1))</f>
        <v>1</v>
      </c>
      <c r="BO31" s="1" t="b">
        <f>IF(K31&lt;&gt;"",IF(K31&lt;L31,1))</f>
        <v>0</v>
      </c>
      <c r="BP31" s="1" t="b">
        <f>IF(L31&lt;&gt;"",IF(L31&lt;K31,1))</f>
        <v>0</v>
      </c>
      <c r="BQ31" s="1">
        <f>K31</f>
        <v>0</v>
      </c>
      <c r="BR31" s="1">
        <f>L31</f>
        <v>0</v>
      </c>
      <c r="BS31" s="1">
        <f>L31</f>
        <v>0</v>
      </c>
      <c r="BT31" s="1">
        <f>K31</f>
        <v>0</v>
      </c>
      <c r="BU31" s="1" t="str">
        <f>VLOOKUP(AJ31,AK31:AP34,2,0)</f>
        <v>Reims</v>
      </c>
      <c r="BV31" s="1">
        <f>VLOOKUP(BU31,AL31:BA34,16,0)</f>
        <v>10000.262000000001</v>
      </c>
      <c r="BW31" s="1">
        <f>RANK(BV31,BV31:BV34)</f>
        <v>1</v>
      </c>
    </row>
    <row r="32" spans="1:75" ht="12.6" customHeight="1" x14ac:dyDescent="0.25">
      <c r="A32" s="39"/>
      <c r="B32" s="39"/>
      <c r="C32" s="39"/>
      <c r="D32" s="39"/>
      <c r="E32" s="5"/>
      <c r="F32" s="39" t="str">
        <f>AL33</f>
        <v>Reims</v>
      </c>
      <c r="G32" s="39"/>
      <c r="H32" s="39"/>
      <c r="I32" s="39"/>
      <c r="J32" s="39"/>
      <c r="K32" s="4">
        <v>1</v>
      </c>
      <c r="L32" s="4">
        <v>1</v>
      </c>
      <c r="M32" s="39" t="str">
        <f>AL34</f>
        <v>Dijon</v>
      </c>
      <c r="N32" s="39"/>
      <c r="O32" s="39"/>
      <c r="P32" s="39"/>
      <c r="Q32" s="39"/>
      <c r="S32" s="44"/>
      <c r="T32" s="44"/>
      <c r="U32" s="39" t="str">
        <f>VLOOKUP(AJ32,AK31:AP34,2,0)</f>
        <v>Dijon</v>
      </c>
      <c r="V32" s="39"/>
      <c r="W32" s="39"/>
      <c r="X32" s="39"/>
      <c r="Y32" s="39"/>
      <c r="Z32" s="6">
        <f>IF(BV32=BV31,BW31,BW32)</f>
        <v>2</v>
      </c>
      <c r="AA32" s="4">
        <f>VLOOKUP(U32,AL31:AZ34,7,0)</f>
        <v>6</v>
      </c>
      <c r="AB32" s="1">
        <f>VLOOKUP(U32,AL31:AZ34,8,0)</f>
        <v>3</v>
      </c>
      <c r="AC32" s="1">
        <f>VLOOKUP(U32,AL31:AZ34,9,0)</f>
        <v>0</v>
      </c>
      <c r="AD32" s="1">
        <f>VLOOKUP(U32,AL31:AZ34,10,0)</f>
        <v>3</v>
      </c>
      <c r="AE32" s="1">
        <f>VLOOKUP(U32,AL31:AZ34,11,0)</f>
        <v>0</v>
      </c>
      <c r="AF32" s="1">
        <f>VLOOKUP(U32,AL31:AZ34,12,0)</f>
        <v>4</v>
      </c>
      <c r="AG32" s="1">
        <f>VLOOKUP(U32,AL31:AZ34,13,0)</f>
        <v>4</v>
      </c>
      <c r="AH32" s="1">
        <f>VLOOKUP(U32,AL31:AZ34,14,0)</f>
        <v>0</v>
      </c>
      <c r="AI32" s="5">
        <f>VLOOKUP(U32,AL31:AZ34,15,0)</f>
        <v>0</v>
      </c>
      <c r="AJ32" s="1">
        <v>2</v>
      </c>
      <c r="AK32" s="1">
        <f t="shared" ref="AK32:AK34" si="64">AQ32</f>
        <v>4</v>
      </c>
      <c r="AL32" s="41" t="str">
        <f>Equipes!Q7</f>
        <v>Brest</v>
      </c>
      <c r="AM32" s="41"/>
      <c r="AN32" s="41"/>
      <c r="AO32" s="41"/>
      <c r="AP32" s="41"/>
      <c r="AQ32" s="2">
        <f>RANK(BB32,BB31:BB34)</f>
        <v>4</v>
      </c>
      <c r="AR32" s="2">
        <f>SUMPRODUCT((F31:J36=AL32)*(BG31:BG36))+SUMPRODUCT((M31:Q36=AL32)*(BH31:BH36))</f>
        <v>5</v>
      </c>
      <c r="AS32" s="2">
        <f>SUMPRODUCT((F31:J36=AL32)*(BI31:BI36))+SUMPRODUCT((M31:Q36=AL32)*(BJ31:BJ36))</f>
        <v>3</v>
      </c>
      <c r="AT32" s="2">
        <f>SUMPRODUCT((F31:J36=AL32)*(BK31:BK36))+SUMPRODUCT((M31:Q36=AL32)*(BL31:BL36))</f>
        <v>0</v>
      </c>
      <c r="AU32" s="2">
        <f>SUMPRODUCT((F31:J36=AL32)*(BM31:BM36))+SUMPRODUCT((M31:Q36=AL32)*(BN31:BN36))</f>
        <v>2</v>
      </c>
      <c r="AV32" s="2">
        <f>SUMPRODUCT((F31:J36=AL32)*(BO31:BO36))+SUMPRODUCT((M31:Q36=AL32)*(BP31:BP36))</f>
        <v>1</v>
      </c>
      <c r="AW32" s="2">
        <f>SUMPRODUCT((F31:J36=AL32)*(BQ31:BQ36))+SUMPRODUCT((M31:Q36=AL32)*(BR31:BR36))</f>
        <v>3</v>
      </c>
      <c r="AX32" s="2">
        <f>SUMPRODUCT((F31:J36=AL32)*(BS31:BS36))+SUMPRODUCT((M31:Q36=AL32)*(BT31:BT36))</f>
        <v>4</v>
      </c>
      <c r="AY32" s="2">
        <f t="shared" ref="AY32:AY34" si="65">AW32-AX32</f>
        <v>-1</v>
      </c>
      <c r="AZ32" s="2">
        <f>SUMPRODUCT((F31:J36=AL32)*(BC31:BC36))+SUMPRODUCT((M31:Q36=AL32)*(BD31:BD36))</f>
        <v>0</v>
      </c>
      <c r="BA32" s="22">
        <f t="shared" ref="BA32:BA34" si="66">SUM(AR32*1000+(AY32)/10+(AW32)/100+(AT32)/1000)</f>
        <v>4999.9299999999994</v>
      </c>
      <c r="BB32" s="1">
        <f>BA32+0.000003</f>
        <v>4999.9300029999995</v>
      </c>
      <c r="BC32" s="9">
        <f t="shared" ref="BC32:BC36" si="67">IF(E32="F",1,0)</f>
        <v>0</v>
      </c>
      <c r="BD32" s="9">
        <f t="shared" ref="BD32:BD36" si="68">IF(R32="F",1,0)</f>
        <v>0</v>
      </c>
      <c r="BE32" s="9">
        <f t="shared" ref="BE32:BE36" si="69">IF(K32="",0,IF(K32&gt;L32,4,IF(K32=L32,2,IF(K32&lt;L32,1))))</f>
        <v>2</v>
      </c>
      <c r="BF32" s="9">
        <f t="shared" ref="BF32:BF36" si="70">IF(L32="",0,IF(L32&gt;K32,4,IF(L32=K32,2,IF(L32&lt;K32,1))))</f>
        <v>2</v>
      </c>
      <c r="BG32" s="9">
        <f t="shared" ref="BG32:BH36" si="71">IF(BC32=1,0,BE32)</f>
        <v>2</v>
      </c>
      <c r="BH32" s="23">
        <f t="shared" si="71"/>
        <v>2</v>
      </c>
      <c r="BI32" s="1">
        <f t="shared" ref="BI32:BI36" si="72">IF(K32="",0,1)</f>
        <v>1</v>
      </c>
      <c r="BJ32" s="1">
        <f t="shared" ref="BJ32:BJ36" si="73">IF(L32="",0,1)</f>
        <v>1</v>
      </c>
      <c r="BK32" s="1" t="b">
        <f t="shared" ref="BK32:BK36" si="74">IF(K32&lt;&gt;"",IF(K32&gt;L32,1))</f>
        <v>0</v>
      </c>
      <c r="BL32" s="1" t="b">
        <f t="shared" ref="BL32:BL36" si="75">IF(L32&lt;&gt;"",IF(L32&gt;K32,1))</f>
        <v>0</v>
      </c>
      <c r="BM32" s="1">
        <f t="shared" ref="BM32:BM36" si="76">IF(K32&lt;&gt;"",IF(K32=L32,1))</f>
        <v>1</v>
      </c>
      <c r="BN32" s="1">
        <f t="shared" ref="BN32:BN36" si="77">IF(L32&lt;&gt;"",IF(L32=K32,1))</f>
        <v>1</v>
      </c>
      <c r="BO32" s="1" t="b">
        <f t="shared" ref="BO32:BO36" si="78">IF(K32&lt;&gt;"",IF(K32&lt;L32,1))</f>
        <v>0</v>
      </c>
      <c r="BP32" s="1" t="b">
        <f t="shared" ref="BP32:BP36" si="79">IF(L32&lt;&gt;"",IF(L32&lt;K32,1))</f>
        <v>0</v>
      </c>
      <c r="BQ32" s="1">
        <f t="shared" ref="BQ32:BQ36" si="80">K32</f>
        <v>1</v>
      </c>
      <c r="BR32" s="1">
        <f t="shared" ref="BR32:BR36" si="81">L32</f>
        <v>1</v>
      </c>
      <c r="BS32" s="1">
        <f t="shared" ref="BS32:BS36" si="82">L32</f>
        <v>1</v>
      </c>
      <c r="BT32" s="1">
        <f t="shared" ref="BT32:BT36" si="83">K32</f>
        <v>1</v>
      </c>
      <c r="BU32" s="1" t="str">
        <f>VLOOKUP(AJ32,AK31:AP34,2,0)</f>
        <v>Dijon</v>
      </c>
      <c r="BV32" s="1">
        <f>VLOOKUP(BU32,AL31:BA34,16,0)</f>
        <v>6000.04</v>
      </c>
      <c r="BW32" s="1">
        <f>RANK(BV32,BV31:BV34)</f>
        <v>2</v>
      </c>
    </row>
    <row r="33" spans="1:75" ht="12.6" customHeight="1" x14ac:dyDescent="0.25">
      <c r="A33" s="39"/>
      <c r="B33" s="39"/>
      <c r="C33" s="39"/>
      <c r="D33" s="39"/>
      <c r="E33" s="5"/>
      <c r="F33" s="39" t="str">
        <f>AL31</f>
        <v>Atton</v>
      </c>
      <c r="G33" s="39"/>
      <c r="H33" s="39"/>
      <c r="I33" s="39"/>
      <c r="J33" s="39"/>
      <c r="K33" s="4">
        <v>2</v>
      </c>
      <c r="L33" s="4">
        <v>3</v>
      </c>
      <c r="M33" s="39" t="str">
        <f>AL33</f>
        <v>Reims</v>
      </c>
      <c r="N33" s="39"/>
      <c r="O33" s="39"/>
      <c r="P33" s="39"/>
      <c r="Q33" s="39"/>
      <c r="S33" s="44"/>
      <c r="T33" s="44"/>
      <c r="U33" s="39" t="str">
        <f>VLOOKUP(AJ33,AK31:AP34,2,0)</f>
        <v>Atton</v>
      </c>
      <c r="V33" s="39"/>
      <c r="W33" s="39"/>
      <c r="X33" s="39"/>
      <c r="Y33" s="39"/>
      <c r="Z33" s="6">
        <f t="shared" ref="Z33:Z34" si="84">IF(BV33=BV32,BW32,BW33)</f>
        <v>3</v>
      </c>
      <c r="AA33" s="4">
        <f>VLOOKUP(U33,AL31:AZ34,7,0)</f>
        <v>5</v>
      </c>
      <c r="AB33" s="1">
        <f>VLOOKUP(U33,AL31:AZ34,8,0)</f>
        <v>3</v>
      </c>
      <c r="AC33" s="1">
        <f>VLOOKUP(U33,AL31:AZ34,9,0)</f>
        <v>0</v>
      </c>
      <c r="AD33" s="1">
        <f>VLOOKUP(U33,AL31:AZ34,10,0)</f>
        <v>2</v>
      </c>
      <c r="AE33" s="1">
        <f>VLOOKUP(U33,AL31:AZ34,11,0)</f>
        <v>1</v>
      </c>
      <c r="AF33" s="1">
        <f>VLOOKUP(U33,AL31:AZ34,12,0)</f>
        <v>3</v>
      </c>
      <c r="AG33" s="1">
        <f>VLOOKUP(U33,AL31:AZ34,13,0)</f>
        <v>4</v>
      </c>
      <c r="AH33" s="1">
        <f>VLOOKUP(U33,AL31:AZ34,14,0)</f>
        <v>-1</v>
      </c>
      <c r="AI33" s="5">
        <f>VLOOKUP(U33,AL31:AZ34,15,0)</f>
        <v>0</v>
      </c>
      <c r="AJ33" s="1">
        <v>3</v>
      </c>
      <c r="AK33" s="1">
        <f t="shared" si="64"/>
        <v>1</v>
      </c>
      <c r="AL33" s="41" t="str">
        <f>Equipes!Q10</f>
        <v>Reims</v>
      </c>
      <c r="AM33" s="41"/>
      <c r="AN33" s="41"/>
      <c r="AO33" s="41"/>
      <c r="AP33" s="41"/>
      <c r="AQ33" s="2">
        <f>RANK(BB33,BB31:BB34)</f>
        <v>1</v>
      </c>
      <c r="AR33" s="2">
        <f>SUMPRODUCT((F31:J36=AL33)*(BG31:BG36))+SUMPRODUCT((M31:Q36=AL33)*(BH31:BH36))</f>
        <v>10</v>
      </c>
      <c r="AS33" s="2">
        <f>SUMPRODUCT((F31:J36=AL33)*(BI31:BI36))+SUMPRODUCT((M31:Q36=AL33)*(BJ31:BJ36))</f>
        <v>3</v>
      </c>
      <c r="AT33" s="2">
        <f>SUMPRODUCT((F31:J36=AL33)*(BK31:BK36))+SUMPRODUCT((M31:Q36=AL33)*(BL31:BL36))</f>
        <v>2</v>
      </c>
      <c r="AU33" s="2">
        <f>SUMPRODUCT((F31:J36=AL33)*(BM31:BM36))+SUMPRODUCT((M31:Q36=AL33)*(BN31:BN36))</f>
        <v>1</v>
      </c>
      <c r="AV33" s="2">
        <f>SUMPRODUCT((F31:J36=AL33)*(BO31:BO36))+SUMPRODUCT((M31:Q36=AL33)*(BP31:BP36))</f>
        <v>0</v>
      </c>
      <c r="AW33" s="2">
        <f>SUMPRODUCT((F31:J36=AL33)*(BQ31:BQ36))+SUMPRODUCT((M31:Q36=AL33)*(BR31:BR36))</f>
        <v>6</v>
      </c>
      <c r="AX33" s="2">
        <f>SUMPRODUCT((F31:J36=AL33)*(BS31:BS36))+SUMPRODUCT((M31:Q36=AL33)*(BT31:BT36))</f>
        <v>4</v>
      </c>
      <c r="AY33" s="2">
        <f t="shared" si="65"/>
        <v>2</v>
      </c>
      <c r="AZ33" s="2">
        <f>SUMPRODUCT((F31:J36=AL33)*(BC31:BC36))+SUMPRODUCT((M31:Q36=AL33)*(BD31:BD36))</f>
        <v>0</v>
      </c>
      <c r="BA33" s="22">
        <f t="shared" si="66"/>
        <v>10000.262000000001</v>
      </c>
      <c r="BB33" s="1">
        <f>BA33+0.000002</f>
        <v>10000.262002000001</v>
      </c>
      <c r="BC33" s="9">
        <f t="shared" si="67"/>
        <v>0</v>
      </c>
      <c r="BD33" s="9">
        <f t="shared" si="68"/>
        <v>0</v>
      </c>
      <c r="BE33" s="9">
        <f t="shared" si="69"/>
        <v>1</v>
      </c>
      <c r="BF33" s="9">
        <f t="shared" si="70"/>
        <v>4</v>
      </c>
      <c r="BG33" s="9">
        <f t="shared" si="71"/>
        <v>1</v>
      </c>
      <c r="BH33" s="23">
        <f t="shared" si="71"/>
        <v>4</v>
      </c>
      <c r="BI33" s="1">
        <f t="shared" si="72"/>
        <v>1</v>
      </c>
      <c r="BJ33" s="1">
        <f t="shared" si="73"/>
        <v>1</v>
      </c>
      <c r="BK33" s="1" t="b">
        <f t="shared" si="74"/>
        <v>0</v>
      </c>
      <c r="BL33" s="1">
        <f t="shared" si="75"/>
        <v>1</v>
      </c>
      <c r="BM33" s="1" t="b">
        <f t="shared" si="76"/>
        <v>0</v>
      </c>
      <c r="BN33" s="1" t="b">
        <f t="shared" si="77"/>
        <v>0</v>
      </c>
      <c r="BO33" s="1">
        <f t="shared" si="78"/>
        <v>1</v>
      </c>
      <c r="BP33" s="1" t="b">
        <f t="shared" si="79"/>
        <v>0</v>
      </c>
      <c r="BQ33" s="1">
        <f t="shared" si="80"/>
        <v>2</v>
      </c>
      <c r="BR33" s="1">
        <f t="shared" si="81"/>
        <v>3</v>
      </c>
      <c r="BS33" s="1">
        <f t="shared" si="82"/>
        <v>3</v>
      </c>
      <c r="BT33" s="1">
        <f t="shared" si="83"/>
        <v>2</v>
      </c>
      <c r="BU33" s="1" t="str">
        <f>VLOOKUP(AJ33,AK31:AP34,2,0)</f>
        <v>Atton</v>
      </c>
      <c r="BV33" s="1">
        <f>VLOOKUP(BU33,AL31:BA34,16,0)</f>
        <v>4999.9299999999994</v>
      </c>
      <c r="BW33" s="1">
        <f>RANK(BV33,BV31:BV34)</f>
        <v>3</v>
      </c>
    </row>
    <row r="34" spans="1:75" ht="12.6" customHeight="1" x14ac:dyDescent="0.25">
      <c r="A34" s="39"/>
      <c r="B34" s="39"/>
      <c r="C34" s="39"/>
      <c r="D34" s="39"/>
      <c r="E34" s="5"/>
      <c r="F34" s="39" t="str">
        <f>AL34</f>
        <v>Dijon</v>
      </c>
      <c r="G34" s="39"/>
      <c r="H34" s="39"/>
      <c r="I34" s="39"/>
      <c r="J34" s="39"/>
      <c r="K34" s="4">
        <v>2</v>
      </c>
      <c r="L34" s="4">
        <v>2</v>
      </c>
      <c r="M34" s="39" t="str">
        <f>AL32</f>
        <v>Brest</v>
      </c>
      <c r="N34" s="39"/>
      <c r="O34" s="39"/>
      <c r="P34" s="39"/>
      <c r="Q34" s="39"/>
      <c r="S34" s="44"/>
      <c r="T34" s="44"/>
      <c r="U34" s="39" t="str">
        <f>VLOOKUP(AJ34,AK31:AP34,2,0)</f>
        <v>Brest</v>
      </c>
      <c r="V34" s="39"/>
      <c r="W34" s="39"/>
      <c r="X34" s="39"/>
      <c r="Y34" s="39"/>
      <c r="Z34" s="6">
        <f t="shared" si="84"/>
        <v>3</v>
      </c>
      <c r="AA34" s="4">
        <f>VLOOKUP(U34,AL31:AZ34,7,0)</f>
        <v>5</v>
      </c>
      <c r="AB34" s="1">
        <f>VLOOKUP(U34,AL31:AZ34,8,0)</f>
        <v>3</v>
      </c>
      <c r="AC34" s="1">
        <f>VLOOKUP(U34,AL31:AZ34,9,0)</f>
        <v>0</v>
      </c>
      <c r="AD34" s="1">
        <f>VLOOKUP(U34,AL31:AZ34,10,0)</f>
        <v>2</v>
      </c>
      <c r="AE34" s="1">
        <f>VLOOKUP(U34,AL31:AZ34,11,0)</f>
        <v>1</v>
      </c>
      <c r="AF34" s="1">
        <f>VLOOKUP(U34,AL31:AZ34,12,0)</f>
        <v>3</v>
      </c>
      <c r="AG34" s="1">
        <f>VLOOKUP(U34,AL31:AZ34,13,0)</f>
        <v>4</v>
      </c>
      <c r="AH34" s="1">
        <f>VLOOKUP(U34,AL31:AZ34,14,0)</f>
        <v>-1</v>
      </c>
      <c r="AI34" s="5">
        <f>VLOOKUP(U34,AL31:AZ34,15,0)</f>
        <v>0</v>
      </c>
      <c r="AJ34" s="1">
        <v>4</v>
      </c>
      <c r="AK34" s="1">
        <f t="shared" si="64"/>
        <v>2</v>
      </c>
      <c r="AL34" s="41" t="str">
        <f>Equipes!Q13</f>
        <v>Dijon</v>
      </c>
      <c r="AM34" s="41"/>
      <c r="AN34" s="41"/>
      <c r="AO34" s="41"/>
      <c r="AP34" s="41"/>
      <c r="AQ34" s="2">
        <f>RANK(BB34,BB31:BB34)</f>
        <v>2</v>
      </c>
      <c r="AR34" s="2">
        <f>SUMPRODUCT((F31:J36=AL34)*(BG31:BG36))+SUMPRODUCT((M31:Q36=AL34)*(BH31:BH36))</f>
        <v>6</v>
      </c>
      <c r="AS34" s="2">
        <f>SUMPRODUCT((F31:J36=AL34)*(BI31:BI36))+SUMPRODUCT((M31:Q36=AL34)*(BJ31:BJ36))</f>
        <v>3</v>
      </c>
      <c r="AT34" s="2">
        <f>SUMPRODUCT((F31:J36=AL34)*(BK31:BK36))+SUMPRODUCT((M31:Q36=AL34)*(BL31:BL36))</f>
        <v>0</v>
      </c>
      <c r="AU34" s="2">
        <f>SUMPRODUCT((F31:J36=AL34)*(BM31:BM36))+SUMPRODUCT((M31:Q36=AL34)*(BN31:BN36))</f>
        <v>3</v>
      </c>
      <c r="AV34" s="2">
        <f>SUMPRODUCT((F31:J36=AL34)*(BO31:BO36))+SUMPRODUCT((M31:Q36=AL34)*(BP31:BP36))</f>
        <v>0</v>
      </c>
      <c r="AW34" s="2">
        <f>SUMPRODUCT((F31:J36=AL34)*(BQ31:BQ36))+SUMPRODUCT((M31:Q36=AL34)*(BR31:BR36))</f>
        <v>4</v>
      </c>
      <c r="AX34" s="2">
        <f>SUMPRODUCT((F31:J36=AL34)*(BS31:BS36))+SUMPRODUCT((M31:Q36=AL34)*(BT31:BT36))</f>
        <v>4</v>
      </c>
      <c r="AY34" s="2">
        <f t="shared" si="65"/>
        <v>0</v>
      </c>
      <c r="AZ34" s="2">
        <f>SUMPRODUCT((F31:J36=AL34)*(BC31:BC36))+SUMPRODUCT((M31:Q36=AL34)*(BD31:BD36))</f>
        <v>0</v>
      </c>
      <c r="BA34" s="22">
        <f t="shared" si="66"/>
        <v>6000.04</v>
      </c>
      <c r="BB34" s="1">
        <f>BA34+0.000001</f>
        <v>6000.0400010000003</v>
      </c>
      <c r="BC34" s="9">
        <f t="shared" si="67"/>
        <v>0</v>
      </c>
      <c r="BD34" s="9">
        <f t="shared" si="68"/>
        <v>0</v>
      </c>
      <c r="BE34" s="9">
        <f t="shared" si="69"/>
        <v>2</v>
      </c>
      <c r="BF34" s="9">
        <f t="shared" si="70"/>
        <v>2</v>
      </c>
      <c r="BG34" s="9">
        <f t="shared" si="71"/>
        <v>2</v>
      </c>
      <c r="BH34" s="23">
        <f t="shared" si="71"/>
        <v>2</v>
      </c>
      <c r="BI34" s="1">
        <f t="shared" si="72"/>
        <v>1</v>
      </c>
      <c r="BJ34" s="1">
        <f t="shared" si="73"/>
        <v>1</v>
      </c>
      <c r="BK34" s="1" t="b">
        <f t="shared" si="74"/>
        <v>0</v>
      </c>
      <c r="BL34" s="1" t="b">
        <f t="shared" si="75"/>
        <v>0</v>
      </c>
      <c r="BM34" s="1">
        <f t="shared" si="76"/>
        <v>1</v>
      </c>
      <c r="BN34" s="1">
        <f t="shared" si="77"/>
        <v>1</v>
      </c>
      <c r="BO34" s="1" t="b">
        <f t="shared" si="78"/>
        <v>0</v>
      </c>
      <c r="BP34" s="1" t="b">
        <f t="shared" si="79"/>
        <v>0</v>
      </c>
      <c r="BQ34" s="1">
        <f t="shared" si="80"/>
        <v>2</v>
      </c>
      <c r="BR34" s="1">
        <f t="shared" si="81"/>
        <v>2</v>
      </c>
      <c r="BS34" s="1">
        <f t="shared" si="82"/>
        <v>2</v>
      </c>
      <c r="BT34" s="1">
        <f t="shared" si="83"/>
        <v>2</v>
      </c>
      <c r="BU34" s="1" t="str">
        <f>VLOOKUP(AJ34,AK31:AP34,2,0)</f>
        <v>Brest</v>
      </c>
      <c r="BV34" s="1">
        <f>VLOOKUP(BU34,AL31:BA34,16,0)</f>
        <v>4999.9299999999994</v>
      </c>
      <c r="BW34" s="1">
        <f>RANK(BV34,BV31:BV34)</f>
        <v>3</v>
      </c>
    </row>
    <row r="35" spans="1:75" ht="12.6" customHeight="1" x14ac:dyDescent="0.25">
      <c r="A35" s="39"/>
      <c r="B35" s="39"/>
      <c r="C35" s="39"/>
      <c r="D35" s="39"/>
      <c r="E35" s="5"/>
      <c r="F35" s="39" t="str">
        <f>AL32</f>
        <v>Brest</v>
      </c>
      <c r="G35" s="39"/>
      <c r="H35" s="39"/>
      <c r="I35" s="39"/>
      <c r="J35" s="39"/>
      <c r="K35" s="4">
        <v>1</v>
      </c>
      <c r="L35" s="4">
        <v>2</v>
      </c>
      <c r="M35" s="39" t="str">
        <f>AL33</f>
        <v>Reims</v>
      </c>
      <c r="N35" s="39"/>
      <c r="O35" s="39"/>
      <c r="P35" s="39"/>
      <c r="Q35" s="39"/>
      <c r="S35" s="44"/>
      <c r="T35" s="44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BC35" s="9">
        <f t="shared" si="67"/>
        <v>0</v>
      </c>
      <c r="BD35" s="9">
        <f t="shared" si="68"/>
        <v>0</v>
      </c>
      <c r="BE35" s="9">
        <f t="shared" si="69"/>
        <v>1</v>
      </c>
      <c r="BF35" s="9">
        <f t="shared" si="70"/>
        <v>4</v>
      </c>
      <c r="BG35" s="9">
        <f t="shared" si="71"/>
        <v>1</v>
      </c>
      <c r="BH35" s="23">
        <f t="shared" si="71"/>
        <v>4</v>
      </c>
      <c r="BI35" s="1">
        <f t="shared" si="72"/>
        <v>1</v>
      </c>
      <c r="BJ35" s="1">
        <f t="shared" si="73"/>
        <v>1</v>
      </c>
      <c r="BK35" s="1" t="b">
        <f t="shared" si="74"/>
        <v>0</v>
      </c>
      <c r="BL35" s="1">
        <f t="shared" si="75"/>
        <v>1</v>
      </c>
      <c r="BM35" s="1" t="b">
        <f t="shared" si="76"/>
        <v>0</v>
      </c>
      <c r="BN35" s="1" t="b">
        <f t="shared" si="77"/>
        <v>0</v>
      </c>
      <c r="BO35" s="1">
        <f t="shared" si="78"/>
        <v>1</v>
      </c>
      <c r="BP35" s="1" t="b">
        <f t="shared" si="79"/>
        <v>0</v>
      </c>
      <c r="BQ35" s="1">
        <f t="shared" si="80"/>
        <v>1</v>
      </c>
      <c r="BR35" s="1">
        <f t="shared" si="81"/>
        <v>2</v>
      </c>
      <c r="BS35" s="1">
        <f t="shared" si="82"/>
        <v>2</v>
      </c>
      <c r="BT35" s="1">
        <f t="shared" si="83"/>
        <v>1</v>
      </c>
    </row>
    <row r="36" spans="1:75" ht="12.6" customHeight="1" x14ac:dyDescent="0.25">
      <c r="A36" s="39"/>
      <c r="B36" s="39"/>
      <c r="C36" s="39"/>
      <c r="D36" s="39"/>
      <c r="E36" s="5"/>
      <c r="F36" s="39" t="str">
        <f>AL34</f>
        <v>Dijon</v>
      </c>
      <c r="G36" s="39"/>
      <c r="H36" s="39"/>
      <c r="I36" s="39"/>
      <c r="J36" s="39"/>
      <c r="K36" s="4">
        <v>1</v>
      </c>
      <c r="L36" s="4">
        <v>1</v>
      </c>
      <c r="M36" s="39" t="str">
        <f>AL31</f>
        <v>Atton</v>
      </c>
      <c r="N36" s="39"/>
      <c r="O36" s="39"/>
      <c r="P36" s="39"/>
      <c r="Q36" s="39"/>
      <c r="S36" s="44"/>
      <c r="T36" s="44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BC36" s="9">
        <f t="shared" si="67"/>
        <v>0</v>
      </c>
      <c r="BD36" s="9">
        <f t="shared" si="68"/>
        <v>0</v>
      </c>
      <c r="BE36" s="9">
        <f t="shared" si="69"/>
        <v>2</v>
      </c>
      <c r="BF36" s="9">
        <f t="shared" si="70"/>
        <v>2</v>
      </c>
      <c r="BG36" s="9">
        <f t="shared" si="71"/>
        <v>2</v>
      </c>
      <c r="BH36" s="23">
        <f t="shared" si="71"/>
        <v>2</v>
      </c>
      <c r="BI36" s="1">
        <f t="shared" si="72"/>
        <v>1</v>
      </c>
      <c r="BJ36" s="1">
        <f t="shared" si="73"/>
        <v>1</v>
      </c>
      <c r="BK36" s="1" t="b">
        <f t="shared" si="74"/>
        <v>0</v>
      </c>
      <c r="BL36" s="1" t="b">
        <f t="shared" si="75"/>
        <v>0</v>
      </c>
      <c r="BM36" s="1">
        <f t="shared" si="76"/>
        <v>1</v>
      </c>
      <c r="BN36" s="1">
        <f t="shared" si="77"/>
        <v>1</v>
      </c>
      <c r="BO36" s="1" t="b">
        <f t="shared" si="78"/>
        <v>0</v>
      </c>
      <c r="BP36" s="1" t="b">
        <f t="shared" si="79"/>
        <v>0</v>
      </c>
      <c r="BQ36" s="1">
        <f t="shared" si="80"/>
        <v>1</v>
      </c>
      <c r="BR36" s="1">
        <f t="shared" si="81"/>
        <v>1</v>
      </c>
      <c r="BS36" s="1">
        <f t="shared" si="82"/>
        <v>1</v>
      </c>
      <c r="BT36" s="1">
        <f t="shared" si="83"/>
        <v>1</v>
      </c>
    </row>
    <row r="41" spans="1:75" ht="12.6" customHeight="1" x14ac:dyDescent="0.25">
      <c r="Q41" s="1">
        <v>24</v>
      </c>
      <c r="R41" s="1">
        <v>24</v>
      </c>
    </row>
    <row r="43" spans="1:75" ht="12.6" customHeight="1" x14ac:dyDescent="0.25">
      <c r="Q43" s="1" t="s">
        <v>60</v>
      </c>
    </row>
  </sheetData>
  <mergeCells count="180">
    <mergeCell ref="A35:B35"/>
    <mergeCell ref="C35:D35"/>
    <mergeCell ref="F35:J35"/>
    <mergeCell ref="M35:Q35"/>
    <mergeCell ref="U35:AI36"/>
    <mergeCell ref="A36:B36"/>
    <mergeCell ref="C36:D36"/>
    <mergeCell ref="F36:J36"/>
    <mergeCell ref="M36:Q36"/>
    <mergeCell ref="A32:B32"/>
    <mergeCell ref="C32:D32"/>
    <mergeCell ref="F32:J32"/>
    <mergeCell ref="M32:Q32"/>
    <mergeCell ref="U32:Y32"/>
    <mergeCell ref="A31:B31"/>
    <mergeCell ref="C31:D31"/>
    <mergeCell ref="F31:J31"/>
    <mergeCell ref="M31:Q31"/>
    <mergeCell ref="U31:Y31"/>
    <mergeCell ref="S28:T36"/>
    <mergeCell ref="U28:AI29"/>
    <mergeCell ref="A28:B30"/>
    <mergeCell ref="C28:D30"/>
    <mergeCell ref="E28:E30"/>
    <mergeCell ref="A34:B34"/>
    <mergeCell ref="C34:D34"/>
    <mergeCell ref="F34:J34"/>
    <mergeCell ref="M34:Q34"/>
    <mergeCell ref="U34:Y34"/>
    <mergeCell ref="A33:B33"/>
    <mergeCell ref="C33:D33"/>
    <mergeCell ref="F33:J33"/>
    <mergeCell ref="M33:Q33"/>
    <mergeCell ref="AL28:AZ29"/>
    <mergeCell ref="F30:J30"/>
    <mergeCell ref="M30:Q30"/>
    <mergeCell ref="U30:Y30"/>
    <mergeCell ref="AL30:AP30"/>
    <mergeCell ref="AL31:AP31"/>
    <mergeCell ref="AL32:AP32"/>
    <mergeCell ref="AL33:AP33"/>
    <mergeCell ref="AL34:AP34"/>
    <mergeCell ref="F28:Q29"/>
    <mergeCell ref="R28:R30"/>
    <mergeCell ref="U33:Y33"/>
    <mergeCell ref="A26:B26"/>
    <mergeCell ref="C26:D26"/>
    <mergeCell ref="F26:J26"/>
    <mergeCell ref="M26:Q26"/>
    <mergeCell ref="U26:AI27"/>
    <mergeCell ref="A27:B27"/>
    <mergeCell ref="C27:D27"/>
    <mergeCell ref="F27:J27"/>
    <mergeCell ref="M27:Q27"/>
    <mergeCell ref="A23:B23"/>
    <mergeCell ref="C23:D23"/>
    <mergeCell ref="F23:J23"/>
    <mergeCell ref="M23:Q23"/>
    <mergeCell ref="U23:Y23"/>
    <mergeCell ref="A22:B22"/>
    <mergeCell ref="C22:D22"/>
    <mergeCell ref="F22:J22"/>
    <mergeCell ref="M22:Q22"/>
    <mergeCell ref="U22:Y22"/>
    <mergeCell ref="S19:T27"/>
    <mergeCell ref="U19:AI20"/>
    <mergeCell ref="A19:B21"/>
    <mergeCell ref="C19:D21"/>
    <mergeCell ref="E19:E21"/>
    <mergeCell ref="A25:B25"/>
    <mergeCell ref="C25:D25"/>
    <mergeCell ref="F25:J25"/>
    <mergeCell ref="M25:Q25"/>
    <mergeCell ref="U25:Y25"/>
    <mergeCell ref="A24:B24"/>
    <mergeCell ref="C24:D24"/>
    <mergeCell ref="F24:J24"/>
    <mergeCell ref="M24:Q24"/>
    <mergeCell ref="AL19:AZ20"/>
    <mergeCell ref="F21:J21"/>
    <mergeCell ref="M21:Q21"/>
    <mergeCell ref="U21:Y21"/>
    <mergeCell ref="AL21:AP21"/>
    <mergeCell ref="AL22:AP22"/>
    <mergeCell ref="AL23:AP23"/>
    <mergeCell ref="AL24:AP24"/>
    <mergeCell ref="AL25:AP25"/>
    <mergeCell ref="F19:Q20"/>
    <mergeCell ref="R19:R21"/>
    <mergeCell ref="U24:Y24"/>
    <mergeCell ref="A17:B17"/>
    <mergeCell ref="C17:D17"/>
    <mergeCell ref="F17:J17"/>
    <mergeCell ref="M17:Q17"/>
    <mergeCell ref="U17:AI18"/>
    <mergeCell ref="A18:B18"/>
    <mergeCell ref="C18:D18"/>
    <mergeCell ref="F18:J18"/>
    <mergeCell ref="M18:Q18"/>
    <mergeCell ref="A14:B14"/>
    <mergeCell ref="C14:D14"/>
    <mergeCell ref="F14:J14"/>
    <mergeCell ref="M14:Q14"/>
    <mergeCell ref="U14:Y14"/>
    <mergeCell ref="A13:B13"/>
    <mergeCell ref="C13:D13"/>
    <mergeCell ref="F13:J13"/>
    <mergeCell ref="M13:Q13"/>
    <mergeCell ref="U13:Y13"/>
    <mergeCell ref="S10:T18"/>
    <mergeCell ref="U10:AI11"/>
    <mergeCell ref="A10:B12"/>
    <mergeCell ref="C10:D12"/>
    <mergeCell ref="E10:E12"/>
    <mergeCell ref="A16:B16"/>
    <mergeCell ref="C16:D16"/>
    <mergeCell ref="F16:J16"/>
    <mergeCell ref="M16:Q16"/>
    <mergeCell ref="U16:Y16"/>
    <mergeCell ref="A15:B15"/>
    <mergeCell ref="C15:D15"/>
    <mergeCell ref="F15:J15"/>
    <mergeCell ref="M15:Q15"/>
    <mergeCell ref="AL10:AZ11"/>
    <mergeCell ref="F12:J12"/>
    <mergeCell ref="M12:Q12"/>
    <mergeCell ref="U12:Y12"/>
    <mergeCell ref="AL12:AP12"/>
    <mergeCell ref="AL13:AP13"/>
    <mergeCell ref="AL14:AP14"/>
    <mergeCell ref="AL15:AP15"/>
    <mergeCell ref="AL16:AP16"/>
    <mergeCell ref="F10:Q11"/>
    <mergeCell ref="R10:R12"/>
    <mergeCell ref="U15:Y15"/>
    <mergeCell ref="A8:B8"/>
    <mergeCell ref="C8:D8"/>
    <mergeCell ref="A9:B9"/>
    <mergeCell ref="C9:D9"/>
    <mergeCell ref="S1:T9"/>
    <mergeCell ref="A4:B4"/>
    <mergeCell ref="A5:B5"/>
    <mergeCell ref="C5:D5"/>
    <mergeCell ref="A6:B6"/>
    <mergeCell ref="C6:D6"/>
    <mergeCell ref="A7:B7"/>
    <mergeCell ref="C7:D7"/>
    <mergeCell ref="F9:J9"/>
    <mergeCell ref="M4:Q4"/>
    <mergeCell ref="M5:Q5"/>
    <mergeCell ref="M6:Q6"/>
    <mergeCell ref="A1:B3"/>
    <mergeCell ref="C1:D3"/>
    <mergeCell ref="M8:Q8"/>
    <mergeCell ref="E1:E3"/>
    <mergeCell ref="R1:R3"/>
    <mergeCell ref="M9:Q9"/>
    <mergeCell ref="F8:J8"/>
    <mergeCell ref="U8:AI9"/>
    <mergeCell ref="U1:AI2"/>
    <mergeCell ref="AL1:AZ2"/>
    <mergeCell ref="F1:Q2"/>
    <mergeCell ref="U6:Y6"/>
    <mergeCell ref="U7:Y7"/>
    <mergeCell ref="M7:Q7"/>
    <mergeCell ref="C4:D4"/>
    <mergeCell ref="F3:J3"/>
    <mergeCell ref="M3:Q3"/>
    <mergeCell ref="U3:Y3"/>
    <mergeCell ref="F6:J6"/>
    <mergeCell ref="F7:J7"/>
    <mergeCell ref="AL3:AP3"/>
    <mergeCell ref="AL4:AP4"/>
    <mergeCell ref="AL5:AP5"/>
    <mergeCell ref="U4:Y4"/>
    <mergeCell ref="U5:Y5"/>
    <mergeCell ref="F4:J4"/>
    <mergeCell ref="F5:J5"/>
    <mergeCell ref="AL6:AP6"/>
    <mergeCell ref="AL7:AP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</sheetPr>
  <dimension ref="A1:AH71"/>
  <sheetViews>
    <sheetView workbookViewId="0">
      <selection activeCell="Q20" sqref="Q20"/>
    </sheetView>
  </sheetViews>
  <sheetFormatPr baseColWidth="10" defaultColWidth="5.7109375" defaultRowHeight="15" customHeight="1" x14ac:dyDescent="0.25"/>
  <cols>
    <col min="1" max="5" width="5.7109375" style="12"/>
    <col min="6" max="6" width="5.7109375" style="12" customWidth="1"/>
    <col min="7" max="16384" width="5.7109375" style="12"/>
  </cols>
  <sheetData>
    <row r="1" spans="1:34" ht="15" customHeight="1" thickBot="1" x14ac:dyDescent="0.3"/>
    <row r="2" spans="1:34" ht="15" customHeight="1" x14ac:dyDescent="0.25">
      <c r="A2" s="13"/>
      <c r="B2" s="93" t="s">
        <v>26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5"/>
      <c r="S2" s="93" t="s">
        <v>27</v>
      </c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5"/>
    </row>
    <row r="3" spans="1:34" ht="15" customHeight="1" thickBot="1" x14ac:dyDescent="0.3">
      <c r="A3" s="13"/>
      <c r="B3" s="96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8"/>
      <c r="S3" s="96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8"/>
    </row>
    <row r="4" spans="1:34" ht="15" customHeight="1" thickBot="1" x14ac:dyDescent="0.3"/>
    <row r="5" spans="1:34" ht="15" customHeight="1" thickBot="1" x14ac:dyDescent="0.3">
      <c r="B5" s="56" t="s">
        <v>1</v>
      </c>
      <c r="C5" s="57"/>
      <c r="D5" s="56" t="s">
        <v>28</v>
      </c>
      <c r="E5" s="57"/>
      <c r="F5" s="56" t="s">
        <v>4</v>
      </c>
      <c r="G5" s="67"/>
      <c r="H5" s="67"/>
      <c r="I5" s="67"/>
      <c r="J5" s="67"/>
      <c r="K5" s="57"/>
      <c r="L5" s="14" t="s">
        <v>3</v>
      </c>
      <c r="M5" s="14" t="s">
        <v>29</v>
      </c>
      <c r="Q5" s="15"/>
      <c r="R5" s="15"/>
      <c r="S5" s="15"/>
      <c r="W5" s="14" t="s">
        <v>29</v>
      </c>
      <c r="X5" s="14" t="s">
        <v>3</v>
      </c>
      <c r="Y5" s="56" t="s">
        <v>4</v>
      </c>
      <c r="Z5" s="67"/>
      <c r="AA5" s="67"/>
      <c r="AB5" s="67"/>
      <c r="AC5" s="67"/>
      <c r="AD5" s="57"/>
      <c r="AE5" s="56" t="s">
        <v>28</v>
      </c>
      <c r="AF5" s="57"/>
      <c r="AG5" s="56" t="s">
        <v>1</v>
      </c>
      <c r="AH5" s="57"/>
    </row>
    <row r="6" spans="1:34" ht="15" customHeight="1" thickBot="1" x14ac:dyDescent="0.3">
      <c r="B6" s="54"/>
      <c r="C6" s="55"/>
      <c r="D6" s="54"/>
      <c r="E6" s="55"/>
      <c r="F6" s="58" t="str">
        <f>Poules!U4</f>
        <v>Lyon</v>
      </c>
      <c r="G6" s="59"/>
      <c r="H6" s="59"/>
      <c r="I6" s="59"/>
      <c r="J6" s="59"/>
      <c r="K6" s="60"/>
      <c r="L6" s="16">
        <v>2</v>
      </c>
      <c r="M6" s="16"/>
      <c r="Q6" s="15"/>
      <c r="R6" s="15"/>
      <c r="S6" s="15"/>
      <c r="W6" s="16"/>
      <c r="X6" s="16">
        <v>0</v>
      </c>
      <c r="Y6" s="58" t="str">
        <f>Poules!U6</f>
        <v>Angers</v>
      </c>
      <c r="Z6" s="59"/>
      <c r="AA6" s="59"/>
      <c r="AB6" s="59"/>
      <c r="AC6" s="59"/>
      <c r="AD6" s="60"/>
      <c r="AE6" s="54"/>
      <c r="AF6" s="55"/>
      <c r="AG6" s="54"/>
      <c r="AH6" s="55"/>
    </row>
    <row r="7" spans="1:34" ht="15" customHeight="1" thickBot="1" x14ac:dyDescent="0.3">
      <c r="B7" s="54"/>
      <c r="C7" s="55"/>
      <c r="D7" s="54"/>
      <c r="E7" s="55"/>
      <c r="F7" s="58" t="str">
        <f>Poules!U23</f>
        <v>Nancy</v>
      </c>
      <c r="G7" s="59"/>
      <c r="H7" s="59"/>
      <c r="I7" s="59"/>
      <c r="J7" s="59"/>
      <c r="K7" s="60"/>
      <c r="L7" s="16">
        <v>1</v>
      </c>
      <c r="M7" s="16"/>
      <c r="Q7" s="15"/>
      <c r="R7" s="15"/>
      <c r="S7" s="15"/>
      <c r="W7" s="16"/>
      <c r="X7" s="16">
        <v>1</v>
      </c>
      <c r="Y7" s="58" t="str">
        <f>Poules!U25</f>
        <v>FCD</v>
      </c>
      <c r="Z7" s="59"/>
      <c r="AA7" s="59"/>
      <c r="AB7" s="59"/>
      <c r="AC7" s="59"/>
      <c r="AD7" s="60"/>
      <c r="AE7" s="54"/>
      <c r="AF7" s="55"/>
      <c r="AG7" s="54"/>
      <c r="AH7" s="55"/>
    </row>
    <row r="8" spans="1:34" ht="15" customHeight="1" thickBot="1" x14ac:dyDescent="0.3">
      <c r="F8" s="17"/>
      <c r="G8" s="17"/>
      <c r="H8" s="17"/>
      <c r="I8" s="17"/>
      <c r="J8" s="17"/>
      <c r="K8" s="17"/>
      <c r="Q8" s="15"/>
      <c r="R8" s="15"/>
      <c r="S8" s="15"/>
    </row>
    <row r="9" spans="1:34" ht="15" customHeight="1" thickBot="1" x14ac:dyDescent="0.3">
      <c r="B9" s="56" t="s">
        <v>1</v>
      </c>
      <c r="C9" s="57"/>
      <c r="D9" s="56" t="s">
        <v>28</v>
      </c>
      <c r="E9" s="57"/>
      <c r="F9" s="56" t="s">
        <v>4</v>
      </c>
      <c r="G9" s="67"/>
      <c r="H9" s="67"/>
      <c r="I9" s="67"/>
      <c r="J9" s="67"/>
      <c r="K9" s="57"/>
      <c r="L9" s="14" t="s">
        <v>3</v>
      </c>
      <c r="M9" s="14" t="s">
        <v>29</v>
      </c>
      <c r="Q9" s="15"/>
      <c r="R9" s="15"/>
      <c r="S9" s="15"/>
      <c r="W9" s="14" t="s">
        <v>29</v>
      </c>
      <c r="X9" s="14" t="s">
        <v>3</v>
      </c>
      <c r="Y9" s="56" t="s">
        <v>4</v>
      </c>
      <c r="Z9" s="67"/>
      <c r="AA9" s="67"/>
      <c r="AB9" s="67"/>
      <c r="AC9" s="67"/>
      <c r="AD9" s="57"/>
      <c r="AE9" s="56" t="s">
        <v>28</v>
      </c>
      <c r="AF9" s="57"/>
      <c r="AG9" s="56" t="s">
        <v>1</v>
      </c>
      <c r="AH9" s="57"/>
    </row>
    <row r="10" spans="1:34" ht="15" customHeight="1" thickBot="1" x14ac:dyDescent="0.3">
      <c r="B10" s="54"/>
      <c r="C10" s="55"/>
      <c r="D10" s="54"/>
      <c r="E10" s="55"/>
      <c r="F10" s="58" t="str">
        <f>Poules!U13</f>
        <v>Nice</v>
      </c>
      <c r="G10" s="59"/>
      <c r="H10" s="59"/>
      <c r="I10" s="59"/>
      <c r="J10" s="59"/>
      <c r="K10" s="60"/>
      <c r="L10" s="16">
        <v>0</v>
      </c>
      <c r="M10" s="16">
        <v>2</v>
      </c>
      <c r="O10" s="84"/>
      <c r="P10" s="85"/>
      <c r="Q10" s="85"/>
      <c r="R10" s="85"/>
      <c r="S10" s="85"/>
      <c r="T10" s="85"/>
      <c r="U10" s="86"/>
      <c r="W10" s="16"/>
      <c r="X10" s="16">
        <v>2</v>
      </c>
      <c r="Y10" s="58" t="str">
        <f>Poules!U15</f>
        <v>Marseile</v>
      </c>
      <c r="Z10" s="59"/>
      <c r="AA10" s="59"/>
      <c r="AB10" s="59"/>
      <c r="AC10" s="59"/>
      <c r="AD10" s="60"/>
      <c r="AE10" s="54"/>
      <c r="AF10" s="55"/>
      <c r="AG10" s="54"/>
      <c r="AH10" s="55"/>
    </row>
    <row r="11" spans="1:34" ht="15" customHeight="1" thickBot="1" x14ac:dyDescent="0.3">
      <c r="B11" s="54"/>
      <c r="C11" s="55"/>
      <c r="D11" s="54"/>
      <c r="E11" s="55"/>
      <c r="F11" s="58" t="str">
        <f>Poules!U32</f>
        <v>Dijon</v>
      </c>
      <c r="G11" s="59"/>
      <c r="H11" s="59"/>
      <c r="I11" s="59"/>
      <c r="J11" s="59"/>
      <c r="K11" s="60"/>
      <c r="L11" s="16">
        <v>0</v>
      </c>
      <c r="M11" s="16">
        <v>1</v>
      </c>
      <c r="O11" s="87"/>
      <c r="P11" s="88"/>
      <c r="Q11" s="88"/>
      <c r="R11" s="88"/>
      <c r="S11" s="88"/>
      <c r="T11" s="88"/>
      <c r="U11" s="89"/>
      <c r="W11" s="16"/>
      <c r="X11" s="16">
        <v>1</v>
      </c>
      <c r="Y11" s="58" t="str">
        <f>Poules!U34</f>
        <v>Brest</v>
      </c>
      <c r="Z11" s="59"/>
      <c r="AA11" s="59"/>
      <c r="AB11" s="59"/>
      <c r="AC11" s="59"/>
      <c r="AD11" s="60"/>
      <c r="AE11" s="54"/>
      <c r="AF11" s="55"/>
      <c r="AG11" s="54"/>
      <c r="AH11" s="55"/>
    </row>
    <row r="12" spans="1:34" ht="15" customHeight="1" thickBot="1" x14ac:dyDescent="0.3">
      <c r="O12" s="87"/>
      <c r="P12" s="88"/>
      <c r="Q12" s="88"/>
      <c r="R12" s="88"/>
      <c r="S12" s="88"/>
      <c r="T12" s="88"/>
      <c r="U12" s="89"/>
    </row>
    <row r="13" spans="1:34" ht="15" customHeight="1" thickBot="1" x14ac:dyDescent="0.3">
      <c r="B13" s="56" t="s">
        <v>1</v>
      </c>
      <c r="C13" s="57"/>
      <c r="D13" s="56" t="s">
        <v>28</v>
      </c>
      <c r="E13" s="57"/>
      <c r="F13" s="56" t="s">
        <v>4</v>
      </c>
      <c r="G13" s="67"/>
      <c r="H13" s="67"/>
      <c r="I13" s="67"/>
      <c r="J13" s="67"/>
      <c r="K13" s="57"/>
      <c r="L13" s="14" t="s">
        <v>3</v>
      </c>
      <c r="M13" s="14" t="s">
        <v>29</v>
      </c>
      <c r="O13" s="87"/>
      <c r="P13" s="88"/>
      <c r="Q13" s="88"/>
      <c r="R13" s="88"/>
      <c r="S13" s="88"/>
      <c r="T13" s="88"/>
      <c r="U13" s="89"/>
      <c r="W13" s="14" t="s">
        <v>29</v>
      </c>
      <c r="X13" s="14" t="s">
        <v>3</v>
      </c>
      <c r="Y13" s="56" t="s">
        <v>4</v>
      </c>
      <c r="Z13" s="67"/>
      <c r="AA13" s="67"/>
      <c r="AB13" s="67"/>
      <c r="AC13" s="67"/>
      <c r="AD13" s="57"/>
      <c r="AE13" s="56" t="s">
        <v>28</v>
      </c>
      <c r="AF13" s="57"/>
      <c r="AG13" s="56" t="s">
        <v>1</v>
      </c>
      <c r="AH13" s="57"/>
    </row>
    <row r="14" spans="1:34" ht="15" customHeight="1" thickBot="1" x14ac:dyDescent="0.3">
      <c r="B14" s="54"/>
      <c r="C14" s="55"/>
      <c r="D14" s="54"/>
      <c r="E14" s="55"/>
      <c r="F14" s="58" t="str">
        <f>Poules!U22</f>
        <v>Lille</v>
      </c>
      <c r="G14" s="59"/>
      <c r="H14" s="59"/>
      <c r="I14" s="59"/>
      <c r="J14" s="59"/>
      <c r="K14" s="60"/>
      <c r="L14" s="16">
        <v>1</v>
      </c>
      <c r="M14" s="16"/>
      <c r="O14" s="90"/>
      <c r="P14" s="91"/>
      <c r="Q14" s="91"/>
      <c r="R14" s="91"/>
      <c r="S14" s="91"/>
      <c r="T14" s="91"/>
      <c r="U14" s="92"/>
      <c r="W14" s="16">
        <v>0</v>
      </c>
      <c r="X14" s="16">
        <v>2</v>
      </c>
      <c r="Y14" s="58" t="str">
        <f>Poules!U24</f>
        <v>Metz</v>
      </c>
      <c r="Z14" s="59"/>
      <c r="AA14" s="59"/>
      <c r="AB14" s="59"/>
      <c r="AC14" s="59"/>
      <c r="AD14" s="60"/>
      <c r="AE14" s="54"/>
      <c r="AF14" s="55"/>
      <c r="AG14" s="54"/>
      <c r="AH14" s="55"/>
    </row>
    <row r="15" spans="1:34" ht="15" customHeight="1" thickBot="1" x14ac:dyDescent="0.3">
      <c r="B15" s="54"/>
      <c r="C15" s="55"/>
      <c r="D15" s="54"/>
      <c r="E15" s="55"/>
      <c r="F15" s="58" t="str">
        <f>Poules!U5</f>
        <v>Bordeaux</v>
      </c>
      <c r="G15" s="59"/>
      <c r="H15" s="59"/>
      <c r="I15" s="59"/>
      <c r="J15" s="59"/>
      <c r="K15" s="60"/>
      <c r="L15" s="16">
        <v>0</v>
      </c>
      <c r="M15" s="16"/>
      <c r="Q15" s="15"/>
      <c r="R15" s="15"/>
      <c r="S15" s="15"/>
      <c r="W15" s="16">
        <v>1</v>
      </c>
      <c r="X15" s="16">
        <v>2</v>
      </c>
      <c r="Y15" s="58" t="str">
        <f>Poules!U7</f>
        <v>Caen</v>
      </c>
      <c r="Z15" s="59"/>
      <c r="AA15" s="59"/>
      <c r="AB15" s="59"/>
      <c r="AC15" s="59"/>
      <c r="AD15" s="60"/>
      <c r="AE15" s="54"/>
      <c r="AF15" s="55"/>
      <c r="AG15" s="54"/>
      <c r="AH15" s="55"/>
    </row>
    <row r="16" spans="1:34" ht="15" customHeight="1" thickBot="1" x14ac:dyDescent="0.3">
      <c r="Q16" s="15"/>
      <c r="R16" s="15"/>
      <c r="S16" s="15"/>
    </row>
    <row r="17" spans="2:34" ht="15" customHeight="1" thickBot="1" x14ac:dyDescent="0.3">
      <c r="B17" s="56" t="s">
        <v>1</v>
      </c>
      <c r="C17" s="57"/>
      <c r="D17" s="56" t="s">
        <v>28</v>
      </c>
      <c r="E17" s="57"/>
      <c r="F17" s="56" t="s">
        <v>4</v>
      </c>
      <c r="G17" s="67"/>
      <c r="H17" s="67"/>
      <c r="I17" s="67"/>
      <c r="J17" s="67"/>
      <c r="K17" s="57"/>
      <c r="L17" s="14" t="s">
        <v>3</v>
      </c>
      <c r="M17" s="14" t="s">
        <v>29</v>
      </c>
      <c r="Q17" s="15"/>
      <c r="R17" s="15"/>
      <c r="S17" s="15"/>
      <c r="W17" s="14" t="s">
        <v>29</v>
      </c>
      <c r="X17" s="14" t="s">
        <v>3</v>
      </c>
      <c r="Y17" s="56" t="s">
        <v>4</v>
      </c>
      <c r="Z17" s="67"/>
      <c r="AA17" s="67"/>
      <c r="AB17" s="67"/>
      <c r="AC17" s="67"/>
      <c r="AD17" s="57"/>
      <c r="AE17" s="56" t="s">
        <v>28</v>
      </c>
      <c r="AF17" s="57"/>
      <c r="AG17" s="56" t="s">
        <v>1</v>
      </c>
      <c r="AH17" s="57"/>
    </row>
    <row r="18" spans="2:34" ht="15" customHeight="1" thickBot="1" x14ac:dyDescent="0.3">
      <c r="B18" s="54"/>
      <c r="C18" s="55"/>
      <c r="D18" s="54"/>
      <c r="E18" s="55"/>
      <c r="F18" s="58" t="str">
        <f>Poules!U31</f>
        <v>Reims</v>
      </c>
      <c r="G18" s="59"/>
      <c r="H18" s="59"/>
      <c r="I18" s="59"/>
      <c r="J18" s="59"/>
      <c r="K18" s="60"/>
      <c r="L18" s="16">
        <v>2</v>
      </c>
      <c r="M18" s="16"/>
      <c r="Q18" s="15"/>
      <c r="R18" s="15"/>
      <c r="S18" s="15"/>
      <c r="W18" s="16"/>
      <c r="X18" s="16">
        <v>3</v>
      </c>
      <c r="Y18" s="58" t="str">
        <f>Poules!U33</f>
        <v>Atton</v>
      </c>
      <c r="Z18" s="59"/>
      <c r="AA18" s="59"/>
      <c r="AB18" s="59"/>
      <c r="AC18" s="59"/>
      <c r="AD18" s="60"/>
      <c r="AE18" s="54"/>
      <c r="AF18" s="55"/>
      <c r="AG18" s="54"/>
      <c r="AH18" s="55"/>
    </row>
    <row r="19" spans="2:34" ht="15" customHeight="1" thickBot="1" x14ac:dyDescent="0.3">
      <c r="B19" s="54"/>
      <c r="C19" s="55"/>
      <c r="D19" s="54"/>
      <c r="E19" s="55"/>
      <c r="F19" s="58" t="str">
        <f>Poules!U14</f>
        <v>Amiens</v>
      </c>
      <c r="G19" s="59"/>
      <c r="H19" s="59"/>
      <c r="I19" s="59"/>
      <c r="J19" s="59"/>
      <c r="K19" s="60"/>
      <c r="L19" s="16">
        <v>0</v>
      </c>
      <c r="M19" s="16"/>
      <c r="Q19" s="15"/>
      <c r="R19" s="15"/>
      <c r="S19" s="15"/>
      <c r="W19" s="16"/>
      <c r="X19" s="16">
        <v>1</v>
      </c>
      <c r="Y19" s="58" t="str">
        <f>Poules!U16</f>
        <v>Bord</v>
      </c>
      <c r="Z19" s="59"/>
      <c r="AA19" s="59"/>
      <c r="AB19" s="59"/>
      <c r="AC19" s="59"/>
      <c r="AD19" s="60"/>
      <c r="AE19" s="54"/>
      <c r="AF19" s="55"/>
      <c r="AG19" s="54"/>
      <c r="AH19" s="55"/>
    </row>
    <row r="23" spans="2:34" ht="15" customHeight="1" thickBot="1" x14ac:dyDescent="0.3"/>
    <row r="24" spans="2:34" ht="15" customHeight="1" thickBot="1" x14ac:dyDescent="0.3">
      <c r="B24" s="56" t="s">
        <v>1</v>
      </c>
      <c r="C24" s="57"/>
      <c r="D24" s="56" t="s">
        <v>28</v>
      </c>
      <c r="E24" s="57"/>
      <c r="F24" s="56" t="s">
        <v>4</v>
      </c>
      <c r="G24" s="67"/>
      <c r="H24" s="67"/>
      <c r="I24" s="67"/>
      <c r="J24" s="67"/>
      <c r="K24" s="57"/>
      <c r="L24" s="14" t="s">
        <v>3</v>
      </c>
      <c r="M24" s="14" t="s">
        <v>29</v>
      </c>
      <c r="W24" s="14" t="s">
        <v>29</v>
      </c>
      <c r="X24" s="14" t="s">
        <v>3</v>
      </c>
      <c r="Y24" s="56" t="s">
        <v>4</v>
      </c>
      <c r="Z24" s="67"/>
      <c r="AA24" s="67"/>
      <c r="AB24" s="67"/>
      <c r="AC24" s="67"/>
      <c r="AD24" s="57"/>
      <c r="AE24" s="56" t="s">
        <v>28</v>
      </c>
      <c r="AF24" s="57"/>
      <c r="AG24" s="56" t="s">
        <v>1</v>
      </c>
      <c r="AH24" s="57"/>
    </row>
    <row r="25" spans="2:34" ht="15" customHeight="1" thickBot="1" x14ac:dyDescent="0.3">
      <c r="B25" s="54"/>
      <c r="C25" s="55"/>
      <c r="D25" s="54"/>
      <c r="E25" s="55"/>
      <c r="F25" s="58" t="str">
        <f>IF(L6="","",IF(F46=F6,F7,F6))</f>
        <v>Nancy</v>
      </c>
      <c r="G25" s="59"/>
      <c r="H25" s="59"/>
      <c r="I25" s="59"/>
      <c r="J25" s="59"/>
      <c r="K25" s="60"/>
      <c r="L25" s="16">
        <v>0</v>
      </c>
      <c r="M25" s="16"/>
      <c r="O25" s="78" t="s">
        <v>30</v>
      </c>
      <c r="P25" s="79"/>
      <c r="Q25" s="79"/>
      <c r="R25" s="79"/>
      <c r="S25" s="79"/>
      <c r="T25" s="79"/>
      <c r="U25" s="80"/>
      <c r="W25" s="16"/>
      <c r="X25" s="16">
        <v>0</v>
      </c>
      <c r="Y25" s="58" t="str">
        <f>IF(X6="","",IF(Y46=Y6,Y7,Y6))</f>
        <v>Angers</v>
      </c>
      <c r="Z25" s="59"/>
      <c r="AA25" s="59"/>
      <c r="AB25" s="59"/>
      <c r="AC25" s="59"/>
      <c r="AD25" s="60"/>
      <c r="AE25" s="54"/>
      <c r="AF25" s="55"/>
      <c r="AG25" s="54"/>
      <c r="AH25" s="55"/>
    </row>
    <row r="26" spans="2:34" ht="15" customHeight="1" thickBot="1" x14ac:dyDescent="0.3">
      <c r="B26" s="54"/>
      <c r="C26" s="55"/>
      <c r="D26" s="54"/>
      <c r="E26" s="55"/>
      <c r="F26" s="58" t="str">
        <f>IF(L10="","",IF(F47=F10,F11,F10))</f>
        <v>Dijon</v>
      </c>
      <c r="G26" s="59"/>
      <c r="H26" s="59"/>
      <c r="I26" s="59"/>
      <c r="J26" s="59"/>
      <c r="K26" s="60"/>
      <c r="L26" s="16">
        <v>1</v>
      </c>
      <c r="M26" s="16"/>
      <c r="O26" s="81"/>
      <c r="P26" s="82"/>
      <c r="Q26" s="82"/>
      <c r="R26" s="82"/>
      <c r="S26" s="82"/>
      <c r="T26" s="82"/>
      <c r="U26" s="83"/>
      <c r="W26" s="16"/>
      <c r="X26" s="16">
        <v>1</v>
      </c>
      <c r="Y26" s="58" t="str">
        <f>IF(X10="","",IF(Y47=Y10,Y11,Y10))</f>
        <v>Brest</v>
      </c>
      <c r="Z26" s="59"/>
      <c r="AA26" s="59"/>
      <c r="AB26" s="59"/>
      <c r="AC26" s="59"/>
      <c r="AD26" s="60"/>
      <c r="AE26" s="54"/>
      <c r="AF26" s="55"/>
      <c r="AG26" s="54"/>
      <c r="AH26" s="55"/>
    </row>
    <row r="27" spans="2:34" ht="15" customHeight="1" thickBot="1" x14ac:dyDescent="0.3">
      <c r="O27" s="69" t="s">
        <v>31</v>
      </c>
      <c r="P27" s="70"/>
      <c r="Q27" s="71"/>
      <c r="S27" s="69" t="s">
        <v>32</v>
      </c>
      <c r="T27" s="70"/>
      <c r="U27" s="71"/>
    </row>
    <row r="28" spans="2:34" ht="15" customHeight="1" thickBot="1" x14ac:dyDescent="0.3">
      <c r="B28" s="56" t="s">
        <v>1</v>
      </c>
      <c r="C28" s="57"/>
      <c r="D28" s="56" t="s">
        <v>28</v>
      </c>
      <c r="E28" s="57"/>
      <c r="F28" s="56" t="s">
        <v>4</v>
      </c>
      <c r="G28" s="67"/>
      <c r="H28" s="67"/>
      <c r="I28" s="67"/>
      <c r="J28" s="67"/>
      <c r="K28" s="57"/>
      <c r="L28" s="14" t="s">
        <v>3</v>
      </c>
      <c r="M28" s="14" t="s">
        <v>29</v>
      </c>
      <c r="O28" s="72"/>
      <c r="P28" s="73"/>
      <c r="Q28" s="74"/>
      <c r="S28" s="72"/>
      <c r="T28" s="73"/>
      <c r="U28" s="74"/>
      <c r="W28" s="14" t="s">
        <v>29</v>
      </c>
      <c r="X28" s="14" t="s">
        <v>3</v>
      </c>
      <c r="Y28" s="56" t="s">
        <v>4</v>
      </c>
      <c r="Z28" s="67"/>
      <c r="AA28" s="67"/>
      <c r="AB28" s="67"/>
      <c r="AC28" s="67"/>
      <c r="AD28" s="57"/>
      <c r="AE28" s="56" t="s">
        <v>28</v>
      </c>
      <c r="AF28" s="57"/>
      <c r="AG28" s="56" t="s">
        <v>1</v>
      </c>
      <c r="AH28" s="57"/>
    </row>
    <row r="29" spans="2:34" ht="15" customHeight="1" thickBot="1" x14ac:dyDescent="0.3">
      <c r="B29" s="54"/>
      <c r="C29" s="55"/>
      <c r="D29" s="54"/>
      <c r="E29" s="55"/>
      <c r="F29" s="58" t="str">
        <f>IF(L14="","",IF(F50=F14,F15,F14))</f>
        <v>Bordeaux</v>
      </c>
      <c r="G29" s="59"/>
      <c r="H29" s="59"/>
      <c r="I29" s="59"/>
      <c r="J29" s="59"/>
      <c r="K29" s="60"/>
      <c r="L29" s="16">
        <v>1</v>
      </c>
      <c r="M29" s="16"/>
      <c r="O29" s="75"/>
      <c r="P29" s="76"/>
      <c r="Q29" s="77"/>
      <c r="S29" s="75"/>
      <c r="T29" s="76"/>
      <c r="U29" s="77"/>
      <c r="W29" s="16"/>
      <c r="X29" s="16">
        <v>1</v>
      </c>
      <c r="Y29" s="58" t="str">
        <f>IF(X14="","",IF(Y50=Y14,Y15,Y14))</f>
        <v>Metz</v>
      </c>
      <c r="Z29" s="59"/>
      <c r="AA29" s="59"/>
      <c r="AB29" s="59"/>
      <c r="AC29" s="59"/>
      <c r="AD29" s="60"/>
      <c r="AE29" s="54"/>
      <c r="AF29" s="55"/>
      <c r="AG29" s="54"/>
      <c r="AH29" s="55"/>
    </row>
    <row r="30" spans="2:34" ht="15" customHeight="1" thickBot="1" x14ac:dyDescent="0.3">
      <c r="B30" s="54"/>
      <c r="C30" s="55"/>
      <c r="D30" s="54"/>
      <c r="E30" s="55"/>
      <c r="F30" s="58" t="str">
        <f>IF(L18="","",IF(F51=F18,F19,F18))</f>
        <v>Amiens</v>
      </c>
      <c r="G30" s="59"/>
      <c r="H30" s="59"/>
      <c r="I30" s="59"/>
      <c r="J30" s="59"/>
      <c r="K30" s="60"/>
      <c r="L30" s="16">
        <v>0</v>
      </c>
      <c r="M30" s="16"/>
      <c r="W30" s="16"/>
      <c r="X30" s="16">
        <v>0</v>
      </c>
      <c r="Y30" s="58" t="str">
        <f>IF(X18="","",IF(Y51=Y18,Y19,Y18))</f>
        <v>Bord</v>
      </c>
      <c r="Z30" s="59"/>
      <c r="AA30" s="59"/>
      <c r="AB30" s="59"/>
      <c r="AC30" s="59"/>
      <c r="AD30" s="60"/>
      <c r="AE30" s="54"/>
      <c r="AF30" s="55"/>
      <c r="AG30" s="54"/>
      <c r="AH30" s="55"/>
    </row>
    <row r="33" spans="2:34" ht="15" customHeight="1" thickBot="1" x14ac:dyDescent="0.3"/>
    <row r="34" spans="2:34" ht="15" customHeight="1" thickBot="1" x14ac:dyDescent="0.3">
      <c r="B34" s="56" t="s">
        <v>1</v>
      </c>
      <c r="C34" s="57"/>
      <c r="D34" s="56" t="s">
        <v>28</v>
      </c>
      <c r="E34" s="57"/>
      <c r="F34" s="56" t="s">
        <v>4</v>
      </c>
      <c r="G34" s="67"/>
      <c r="H34" s="67"/>
      <c r="I34" s="67"/>
      <c r="J34" s="67"/>
      <c r="K34" s="57"/>
      <c r="L34" s="14" t="s">
        <v>3</v>
      </c>
      <c r="M34" s="14" t="s">
        <v>29</v>
      </c>
      <c r="O34" s="54" t="s">
        <v>33</v>
      </c>
      <c r="P34" s="68"/>
      <c r="Q34" s="68"/>
      <c r="R34" s="68"/>
      <c r="S34" s="68"/>
      <c r="T34" s="68"/>
      <c r="U34" s="55"/>
      <c r="V34" s="18"/>
      <c r="W34" s="14" t="s">
        <v>29</v>
      </c>
      <c r="X34" s="14" t="s">
        <v>3</v>
      </c>
      <c r="Y34" s="56" t="s">
        <v>4</v>
      </c>
      <c r="Z34" s="67"/>
      <c r="AA34" s="67"/>
      <c r="AB34" s="67"/>
      <c r="AC34" s="67"/>
      <c r="AD34" s="57"/>
      <c r="AE34" s="56" t="s">
        <v>28</v>
      </c>
      <c r="AF34" s="57"/>
      <c r="AG34" s="56" t="s">
        <v>1</v>
      </c>
      <c r="AH34" s="57"/>
    </row>
    <row r="35" spans="2:34" ht="15" customHeight="1" thickBot="1" x14ac:dyDescent="0.3">
      <c r="B35" s="54"/>
      <c r="C35" s="55"/>
      <c r="D35" s="54"/>
      <c r="E35" s="55"/>
      <c r="F35" s="58" t="str">
        <f>IF(L25="","",IF(F39=F25,F26,F25))</f>
        <v>Nancy</v>
      </c>
      <c r="G35" s="59"/>
      <c r="H35" s="59"/>
      <c r="I35" s="59"/>
      <c r="J35" s="59"/>
      <c r="K35" s="60"/>
      <c r="L35" s="16">
        <v>3</v>
      </c>
      <c r="M35" s="16"/>
      <c r="O35" s="61" t="s">
        <v>34</v>
      </c>
      <c r="P35" s="62"/>
      <c r="Q35" s="63"/>
      <c r="R35" s="19"/>
      <c r="S35" s="78" t="s">
        <v>35</v>
      </c>
      <c r="T35" s="79"/>
      <c r="U35" s="80"/>
      <c r="V35" s="18"/>
      <c r="W35" s="16"/>
      <c r="X35" s="16">
        <v>2</v>
      </c>
      <c r="Y35" s="58" t="str">
        <f>IF(X25="","",IF(Y39=Y25,Y26,Y25))</f>
        <v>Angers</v>
      </c>
      <c r="Z35" s="59"/>
      <c r="AA35" s="59"/>
      <c r="AB35" s="59"/>
      <c r="AC35" s="59"/>
      <c r="AD35" s="60"/>
      <c r="AE35" s="54"/>
      <c r="AF35" s="55"/>
      <c r="AG35" s="54"/>
      <c r="AH35" s="55"/>
    </row>
    <row r="36" spans="2:34" ht="15" customHeight="1" thickBot="1" x14ac:dyDescent="0.3">
      <c r="B36" s="54"/>
      <c r="C36" s="55"/>
      <c r="D36" s="54"/>
      <c r="E36" s="55"/>
      <c r="F36" s="58" t="str">
        <f>IF(L29="","",IF(F40=F29,F30,F29))</f>
        <v>Amiens</v>
      </c>
      <c r="G36" s="59"/>
      <c r="H36" s="59"/>
      <c r="I36" s="59"/>
      <c r="J36" s="59"/>
      <c r="K36" s="60"/>
      <c r="L36" s="16">
        <v>1</v>
      </c>
      <c r="M36" s="16"/>
      <c r="O36" s="64"/>
      <c r="P36" s="65"/>
      <c r="Q36" s="66"/>
      <c r="R36" s="19"/>
      <c r="S36" s="81"/>
      <c r="T36" s="82"/>
      <c r="U36" s="83"/>
      <c r="V36" s="18"/>
      <c r="W36" s="16"/>
      <c r="X36" s="16">
        <v>0</v>
      </c>
      <c r="Y36" s="58" t="str">
        <f>IF(X29="","",IF(Y40=Y29,Y30,Y29))</f>
        <v>Bord</v>
      </c>
      <c r="Z36" s="59"/>
      <c r="AA36" s="59"/>
      <c r="AB36" s="59"/>
      <c r="AC36" s="59"/>
      <c r="AD36" s="60"/>
      <c r="AE36" s="54"/>
      <c r="AF36" s="55"/>
      <c r="AG36" s="54"/>
      <c r="AH36" s="55"/>
    </row>
    <row r="37" spans="2:34" ht="15" customHeight="1" thickBot="1" x14ac:dyDescent="0.3">
      <c r="O37" s="19"/>
      <c r="P37" s="19"/>
      <c r="Q37" s="19"/>
      <c r="R37" s="19"/>
      <c r="S37" s="19"/>
      <c r="T37" s="19"/>
      <c r="U37" s="19"/>
      <c r="V37" s="18"/>
    </row>
    <row r="38" spans="2:34" ht="15" customHeight="1" thickBot="1" x14ac:dyDescent="0.3">
      <c r="B38" s="56" t="s">
        <v>1</v>
      </c>
      <c r="C38" s="57"/>
      <c r="D38" s="56" t="s">
        <v>28</v>
      </c>
      <c r="E38" s="57"/>
      <c r="F38" s="56" t="s">
        <v>4</v>
      </c>
      <c r="G38" s="67"/>
      <c r="H38" s="67"/>
      <c r="I38" s="67"/>
      <c r="J38" s="67"/>
      <c r="K38" s="57"/>
      <c r="L38" s="14" t="s">
        <v>3</v>
      </c>
      <c r="M38" s="14" t="s">
        <v>29</v>
      </c>
      <c r="O38" s="54" t="s">
        <v>33</v>
      </c>
      <c r="P38" s="68"/>
      <c r="Q38" s="68"/>
      <c r="R38" s="68"/>
      <c r="S38" s="68"/>
      <c r="T38" s="68"/>
      <c r="U38" s="55"/>
      <c r="V38" s="18"/>
      <c r="W38" s="14" t="s">
        <v>29</v>
      </c>
      <c r="X38" s="14" t="s">
        <v>3</v>
      </c>
      <c r="Y38" s="56" t="s">
        <v>4</v>
      </c>
      <c r="Z38" s="67"/>
      <c r="AA38" s="67"/>
      <c r="AB38" s="67"/>
      <c r="AC38" s="67"/>
      <c r="AD38" s="57"/>
      <c r="AE38" s="56" t="s">
        <v>28</v>
      </c>
      <c r="AF38" s="57"/>
      <c r="AG38" s="56" t="s">
        <v>1</v>
      </c>
      <c r="AH38" s="57"/>
    </row>
    <row r="39" spans="2:34" ht="15" customHeight="1" thickBot="1" x14ac:dyDescent="0.3">
      <c r="B39" s="54"/>
      <c r="C39" s="55"/>
      <c r="D39" s="54"/>
      <c r="E39" s="55"/>
      <c r="F39" s="58" t="str">
        <f>IF(L25="","",IF(L25&gt;L26,F25,IF(L26&gt;L25,F26,IF(L25=L26,IF(M25&gt;M26,F25,IF(L26=L25,IF(M26&gt;M25,F26)))))))</f>
        <v>Dijon</v>
      </c>
      <c r="G39" s="59"/>
      <c r="H39" s="59"/>
      <c r="I39" s="59"/>
      <c r="J39" s="59"/>
      <c r="K39" s="60"/>
      <c r="L39" s="16">
        <v>2</v>
      </c>
      <c r="M39" s="16"/>
      <c r="O39" s="61" t="s">
        <v>36</v>
      </c>
      <c r="P39" s="62"/>
      <c r="Q39" s="63"/>
      <c r="R39" s="19"/>
      <c r="S39" s="78" t="s">
        <v>37</v>
      </c>
      <c r="T39" s="79"/>
      <c r="U39" s="80"/>
      <c r="V39" s="18"/>
      <c r="W39" s="16"/>
      <c r="X39" s="16">
        <v>0</v>
      </c>
      <c r="Y39" s="58" t="b">
        <f>IF(X25="","",IF(X25&gt;X26,Y25,IF(X26=X25,Y26,IF(X25=X26,IF(W25&gt;W26,Y25,IF(X26=X25,IF(W26&gt;W25,Y26)))))))</f>
        <v>0</v>
      </c>
      <c r="Z39" s="59"/>
      <c r="AA39" s="59"/>
      <c r="AB39" s="59"/>
      <c r="AC39" s="59"/>
      <c r="AD39" s="60"/>
      <c r="AE39" s="54"/>
      <c r="AF39" s="55"/>
      <c r="AG39" s="54"/>
      <c r="AH39" s="55"/>
    </row>
    <row r="40" spans="2:34" ht="15" customHeight="1" thickBot="1" x14ac:dyDescent="0.3">
      <c r="B40" s="54"/>
      <c r="C40" s="55"/>
      <c r="D40" s="54"/>
      <c r="E40" s="55"/>
      <c r="F40" s="58" t="str">
        <f>IF(L29="","",IF(L29&gt;L30,F29,IF(L30&gt;L29,F30,IF(L29=L30,IF(M29&gt;M30,F29,IF(L30=L29,IF(M30&gt;M29,F30)))))))</f>
        <v>Bordeaux</v>
      </c>
      <c r="G40" s="59"/>
      <c r="H40" s="59"/>
      <c r="I40" s="59"/>
      <c r="J40" s="59"/>
      <c r="K40" s="60"/>
      <c r="L40" s="16">
        <v>1</v>
      </c>
      <c r="M40" s="16"/>
      <c r="O40" s="64"/>
      <c r="P40" s="65"/>
      <c r="Q40" s="66"/>
      <c r="R40" s="19"/>
      <c r="S40" s="81"/>
      <c r="T40" s="82"/>
      <c r="U40" s="83"/>
      <c r="V40" s="18"/>
      <c r="W40" s="16"/>
      <c r="X40" s="16">
        <v>1</v>
      </c>
      <c r="Y40" s="58" t="str">
        <f>IF(X29="","",IF(X29&gt;X30,Y29,IF(X30&gt;X29,Y30,IF(X29=X30,IF(W29&gt;W30,Y29,IF(X30=X29,IF(W30&gt;W29,Y30)))))))</f>
        <v>Metz</v>
      </c>
      <c r="Z40" s="59"/>
      <c r="AA40" s="59"/>
      <c r="AB40" s="59"/>
      <c r="AC40" s="59"/>
      <c r="AD40" s="60"/>
      <c r="AE40" s="54"/>
      <c r="AF40" s="55"/>
      <c r="AG40" s="54"/>
      <c r="AH40" s="55"/>
    </row>
    <row r="44" spans="2:34" ht="15" customHeight="1" thickBot="1" x14ac:dyDescent="0.3"/>
    <row r="45" spans="2:34" ht="15" customHeight="1" thickBot="1" x14ac:dyDescent="0.3">
      <c r="B45" s="56" t="s">
        <v>1</v>
      </c>
      <c r="C45" s="57"/>
      <c r="D45" s="56" t="s">
        <v>28</v>
      </c>
      <c r="E45" s="57"/>
      <c r="F45" s="56" t="s">
        <v>4</v>
      </c>
      <c r="G45" s="67"/>
      <c r="H45" s="67"/>
      <c r="I45" s="67"/>
      <c r="J45" s="67"/>
      <c r="K45" s="57"/>
      <c r="L45" s="14" t="s">
        <v>3</v>
      </c>
      <c r="M45" s="14" t="s">
        <v>29</v>
      </c>
      <c r="Q45" s="15"/>
      <c r="R45" s="15"/>
      <c r="S45" s="15"/>
      <c r="W45" s="14" t="s">
        <v>29</v>
      </c>
      <c r="X45" s="14" t="s">
        <v>3</v>
      </c>
      <c r="Y45" s="56" t="s">
        <v>4</v>
      </c>
      <c r="Z45" s="67"/>
      <c r="AA45" s="67"/>
      <c r="AB45" s="67"/>
      <c r="AC45" s="67"/>
      <c r="AD45" s="57"/>
      <c r="AE45" s="56" t="s">
        <v>28</v>
      </c>
      <c r="AF45" s="57"/>
      <c r="AG45" s="56" t="s">
        <v>1</v>
      </c>
      <c r="AH45" s="57"/>
    </row>
    <row r="46" spans="2:34" ht="15" customHeight="1" thickBot="1" x14ac:dyDescent="0.3">
      <c r="B46" s="54"/>
      <c r="C46" s="55"/>
      <c r="D46" s="54"/>
      <c r="E46" s="55"/>
      <c r="F46" s="58" t="str">
        <f>IF(L6="","",IF(L6&gt;L7,F6,IF(L7&gt;L6,F7,IF(L6=L7,IF(M6&gt;M7,F6,IF(L7=L6,IF(M7&gt;M6,F7)))))))</f>
        <v>Lyon</v>
      </c>
      <c r="G46" s="59"/>
      <c r="H46" s="59"/>
      <c r="I46" s="59"/>
      <c r="J46" s="59"/>
      <c r="K46" s="60"/>
      <c r="L46" s="16">
        <v>2</v>
      </c>
      <c r="M46" s="16"/>
      <c r="O46" s="78" t="s">
        <v>30</v>
      </c>
      <c r="P46" s="79"/>
      <c r="Q46" s="79"/>
      <c r="R46" s="79"/>
      <c r="S46" s="79"/>
      <c r="T46" s="79"/>
      <c r="U46" s="80"/>
      <c r="W46" s="16"/>
      <c r="X46" s="16">
        <v>5</v>
      </c>
      <c r="Y46" s="58" t="str">
        <f>IF(X6="","",IF(X6&gt;X7,Y6,IF(X7&gt;X6,Y7,IF(X6=X7,IF(W6&gt;W7,Y6,IF(X7+X6,IF(W7&gt;W6,Y7)))))))</f>
        <v>FCD</v>
      </c>
      <c r="Z46" s="59"/>
      <c r="AA46" s="59"/>
      <c r="AB46" s="59"/>
      <c r="AC46" s="59"/>
      <c r="AD46" s="60"/>
      <c r="AE46" s="54"/>
      <c r="AF46" s="55"/>
      <c r="AG46" s="54"/>
      <c r="AH46" s="55"/>
    </row>
    <row r="47" spans="2:34" ht="15" customHeight="1" thickBot="1" x14ac:dyDescent="0.3">
      <c r="B47" s="54"/>
      <c r="C47" s="55"/>
      <c r="D47" s="54"/>
      <c r="E47" s="55"/>
      <c r="F47" s="58" t="str">
        <f>IF(L10="","",IF(L10&gt;L11,F10,IF(L11&gt;L10,F11,IF(L10=L11,IF(M10&gt;M11,F10,IF(L11=L10,IF(M11&gt;M10,F11)))))))</f>
        <v>Nice</v>
      </c>
      <c r="G47" s="59"/>
      <c r="H47" s="59"/>
      <c r="I47" s="59"/>
      <c r="J47" s="59"/>
      <c r="K47" s="60"/>
      <c r="L47" s="16">
        <v>1</v>
      </c>
      <c r="M47" s="16"/>
      <c r="O47" s="81"/>
      <c r="P47" s="82"/>
      <c r="Q47" s="82"/>
      <c r="R47" s="82"/>
      <c r="S47" s="82"/>
      <c r="T47" s="82"/>
      <c r="U47" s="83"/>
      <c r="W47" s="16"/>
      <c r="X47" s="16">
        <v>4</v>
      </c>
      <c r="Y47" s="58" t="str">
        <f>IF(X10="","",IF(X10&gt;X11,Y10,IF(X11&gt;X10,Y11,IF(X10=X11,IF(W10&gt;W11,Y10,IF(X11=X10,IF(W11&gt;W10,Y11)))))))</f>
        <v>Marseile</v>
      </c>
      <c r="Z47" s="59"/>
      <c r="AA47" s="59"/>
      <c r="AB47" s="59"/>
      <c r="AC47" s="59"/>
      <c r="AD47" s="60"/>
      <c r="AE47" s="54"/>
      <c r="AF47" s="55"/>
      <c r="AG47" s="54"/>
      <c r="AH47" s="55"/>
    </row>
    <row r="48" spans="2:34" ht="15" customHeight="1" thickBot="1" x14ac:dyDescent="0.3">
      <c r="O48" s="69" t="s">
        <v>38</v>
      </c>
      <c r="P48" s="70"/>
      <c r="Q48" s="71"/>
      <c r="S48" s="69" t="s">
        <v>39</v>
      </c>
      <c r="T48" s="70"/>
      <c r="U48" s="71"/>
    </row>
    <row r="49" spans="2:34" ht="15" customHeight="1" thickBot="1" x14ac:dyDescent="0.3">
      <c r="B49" s="56" t="s">
        <v>1</v>
      </c>
      <c r="C49" s="57"/>
      <c r="D49" s="56" t="s">
        <v>28</v>
      </c>
      <c r="E49" s="57"/>
      <c r="F49" s="56" t="s">
        <v>4</v>
      </c>
      <c r="G49" s="67"/>
      <c r="H49" s="67"/>
      <c r="I49" s="67"/>
      <c r="J49" s="67"/>
      <c r="K49" s="57"/>
      <c r="L49" s="14" t="s">
        <v>3</v>
      </c>
      <c r="M49" s="14" t="s">
        <v>29</v>
      </c>
      <c r="O49" s="72"/>
      <c r="P49" s="73"/>
      <c r="Q49" s="74"/>
      <c r="S49" s="72"/>
      <c r="T49" s="73"/>
      <c r="U49" s="74"/>
      <c r="W49" s="14" t="s">
        <v>29</v>
      </c>
      <c r="X49" s="14" t="s">
        <v>3</v>
      </c>
      <c r="Y49" s="56" t="s">
        <v>4</v>
      </c>
      <c r="Z49" s="67"/>
      <c r="AA49" s="67"/>
      <c r="AB49" s="67"/>
      <c r="AC49" s="67"/>
      <c r="AD49" s="57"/>
      <c r="AE49" s="56" t="s">
        <v>28</v>
      </c>
      <c r="AF49" s="57"/>
      <c r="AG49" s="56" t="s">
        <v>1</v>
      </c>
      <c r="AH49" s="57"/>
    </row>
    <row r="50" spans="2:34" ht="15" customHeight="1" thickBot="1" x14ac:dyDescent="0.3">
      <c r="B50" s="54"/>
      <c r="C50" s="55"/>
      <c r="D50" s="54"/>
      <c r="E50" s="55"/>
      <c r="F50" s="58" t="str">
        <f>IF(L14="","",IF(L14&gt;L15,F14,IF(L15&gt;L14,F15,IF(L14=L15,IF(M14&gt;M15,IF(L15=L14,IF(M15&gt;M14,F15)))))))</f>
        <v>Lille</v>
      </c>
      <c r="G50" s="59"/>
      <c r="H50" s="59"/>
      <c r="I50" s="59"/>
      <c r="J50" s="59"/>
      <c r="K50" s="60"/>
      <c r="L50" s="16">
        <v>2</v>
      </c>
      <c r="M50" s="16"/>
      <c r="O50" s="75"/>
      <c r="P50" s="76"/>
      <c r="Q50" s="77"/>
      <c r="S50" s="75"/>
      <c r="T50" s="76"/>
      <c r="U50" s="77"/>
      <c r="W50" s="16"/>
      <c r="X50" s="16">
        <v>2</v>
      </c>
      <c r="Y50" s="58" t="str">
        <f>IF(X14="","",IF(X14&gt;X15,Y14,IF(X15&gt;X14,Y15,IF(X14=X15,IF(W14&gt;W15,Y14,IF(X15+X14,IF(W15&gt;W14,Y15)))))))</f>
        <v>Caen</v>
      </c>
      <c r="Z50" s="59"/>
      <c r="AA50" s="59"/>
      <c r="AB50" s="59"/>
      <c r="AC50" s="59"/>
      <c r="AD50" s="60"/>
      <c r="AE50" s="54"/>
      <c r="AF50" s="55"/>
      <c r="AG50" s="54"/>
      <c r="AH50" s="55"/>
    </row>
    <row r="51" spans="2:34" ht="15" customHeight="1" thickBot="1" x14ac:dyDescent="0.3">
      <c r="B51" s="54"/>
      <c r="C51" s="55"/>
      <c r="D51" s="54"/>
      <c r="E51" s="55"/>
      <c r="F51" s="58" t="str">
        <f>IF(L18="","",IF(L18&gt;L19,F18,IF(L19&gt;L18,F19,IF(L18=L19,IF(M18&gt;M19,F18,IF(L19=L18,IF(M19&gt;M18,F19)))))))</f>
        <v>Reims</v>
      </c>
      <c r="G51" s="59"/>
      <c r="H51" s="59"/>
      <c r="I51" s="59"/>
      <c r="J51" s="59"/>
      <c r="K51" s="60"/>
      <c r="L51" s="16">
        <v>1</v>
      </c>
      <c r="M51" s="16"/>
      <c r="Q51" s="15"/>
      <c r="R51" s="15"/>
      <c r="S51" s="15"/>
      <c r="W51" s="16"/>
      <c r="X51" s="16">
        <v>1</v>
      </c>
      <c r="Y51" s="58" t="str">
        <f>IF(X18="","",IF(X18&gt;X19,Y18,IF(X19&gt;X18,Y19,IF(X18=X19,IF(W18&gt;W19,Y18,IF(X19=X18,IF(W19&gt;W18,Y19)))))))</f>
        <v>Atton</v>
      </c>
      <c r="Z51" s="59"/>
      <c r="AA51" s="59"/>
      <c r="AB51" s="59"/>
      <c r="AC51" s="59"/>
      <c r="AD51" s="60"/>
      <c r="AE51" s="54"/>
      <c r="AF51" s="55"/>
      <c r="AG51" s="54"/>
      <c r="AH51" s="55"/>
    </row>
    <row r="52" spans="2:34" ht="15" customHeight="1" x14ac:dyDescent="0.25">
      <c r="B52" s="18"/>
      <c r="C52" s="18"/>
      <c r="D52" s="18"/>
      <c r="E52" s="18"/>
      <c r="F52" s="20"/>
      <c r="G52" s="20"/>
      <c r="H52" s="20"/>
      <c r="I52" s="20"/>
      <c r="J52" s="20"/>
      <c r="K52" s="20"/>
      <c r="L52" s="21"/>
      <c r="M52" s="21"/>
      <c r="Q52" s="15"/>
      <c r="R52" s="15"/>
      <c r="S52" s="15"/>
      <c r="W52" s="21"/>
      <c r="X52" s="21"/>
      <c r="Y52" s="20"/>
      <c r="Z52" s="20"/>
      <c r="AA52" s="20"/>
      <c r="AB52" s="20"/>
      <c r="AC52" s="20"/>
      <c r="AD52" s="20"/>
      <c r="AE52" s="18"/>
      <c r="AF52" s="18"/>
      <c r="AG52" s="18"/>
      <c r="AH52" s="18"/>
    </row>
    <row r="53" spans="2:34" ht="15" customHeight="1" x14ac:dyDescent="0.25">
      <c r="B53" s="18"/>
      <c r="C53" s="18"/>
      <c r="D53" s="18"/>
      <c r="E53" s="18"/>
      <c r="F53" s="20"/>
      <c r="G53" s="20"/>
      <c r="H53" s="20"/>
      <c r="I53" s="20"/>
      <c r="J53" s="20"/>
      <c r="K53" s="20"/>
      <c r="L53" s="21"/>
      <c r="M53" s="21"/>
      <c r="Q53" s="15"/>
      <c r="R53" s="15"/>
      <c r="S53" s="15"/>
      <c r="W53" s="21"/>
      <c r="X53" s="21"/>
      <c r="Y53" s="20"/>
      <c r="Z53" s="20"/>
      <c r="AA53" s="20"/>
      <c r="AB53" s="20"/>
      <c r="AC53" s="20"/>
      <c r="AD53" s="20"/>
      <c r="AE53" s="18"/>
      <c r="AF53" s="18"/>
      <c r="AG53" s="18"/>
      <c r="AH53" s="18"/>
    </row>
    <row r="54" spans="2:34" ht="15" customHeight="1" thickBot="1" x14ac:dyDescent="0.3"/>
    <row r="55" spans="2:34" ht="15" customHeight="1" thickBot="1" x14ac:dyDescent="0.3">
      <c r="B55" s="56" t="s">
        <v>1</v>
      </c>
      <c r="C55" s="57"/>
      <c r="D55" s="56" t="s">
        <v>28</v>
      </c>
      <c r="E55" s="57"/>
      <c r="F55" s="56" t="s">
        <v>4</v>
      </c>
      <c r="G55" s="67"/>
      <c r="H55" s="67"/>
      <c r="I55" s="67"/>
      <c r="J55" s="67"/>
      <c r="K55" s="57"/>
      <c r="L55" s="14" t="s">
        <v>3</v>
      </c>
      <c r="M55" s="14" t="s">
        <v>29</v>
      </c>
      <c r="O55" s="54" t="s">
        <v>33</v>
      </c>
      <c r="P55" s="68"/>
      <c r="Q55" s="68"/>
      <c r="R55" s="68"/>
      <c r="S55" s="68"/>
      <c r="T55" s="68"/>
      <c r="U55" s="55"/>
      <c r="W55" s="14" t="s">
        <v>29</v>
      </c>
      <c r="X55" s="14" t="s">
        <v>3</v>
      </c>
      <c r="Y55" s="56" t="s">
        <v>4</v>
      </c>
      <c r="Z55" s="67"/>
      <c r="AA55" s="67"/>
      <c r="AB55" s="67"/>
      <c r="AC55" s="67"/>
      <c r="AD55" s="57"/>
      <c r="AE55" s="56" t="s">
        <v>28</v>
      </c>
      <c r="AF55" s="57"/>
      <c r="AG55" s="56" t="s">
        <v>1</v>
      </c>
      <c r="AH55" s="57"/>
    </row>
    <row r="56" spans="2:34" ht="15" customHeight="1" thickBot="1" x14ac:dyDescent="0.3">
      <c r="B56" s="54"/>
      <c r="C56" s="55"/>
      <c r="D56" s="54"/>
      <c r="E56" s="55"/>
      <c r="F56" s="58" t="str">
        <f>IF(L46="","",IF(F60=F46,F47,F46))</f>
        <v>Nice</v>
      </c>
      <c r="G56" s="59"/>
      <c r="H56" s="59"/>
      <c r="I56" s="59"/>
      <c r="J56" s="59"/>
      <c r="K56" s="60"/>
      <c r="L56" s="16">
        <v>0</v>
      </c>
      <c r="M56" s="16"/>
      <c r="O56" s="61" t="s">
        <v>40</v>
      </c>
      <c r="P56" s="62"/>
      <c r="Q56" s="63"/>
      <c r="R56" s="19"/>
      <c r="S56" s="61" t="s">
        <v>41</v>
      </c>
      <c r="T56" s="62"/>
      <c r="U56" s="63"/>
      <c r="W56" s="16"/>
      <c r="X56" s="16">
        <v>3</v>
      </c>
      <c r="Y56" s="58" t="str">
        <f>IF(X46="","",IF(Y60=Y46,Y47,Y46))</f>
        <v>Marseile</v>
      </c>
      <c r="Z56" s="59"/>
      <c r="AA56" s="59"/>
      <c r="AB56" s="59"/>
      <c r="AC56" s="59"/>
      <c r="AD56" s="60"/>
      <c r="AE56" s="54"/>
      <c r="AF56" s="55"/>
      <c r="AG56" s="54"/>
      <c r="AH56" s="55"/>
    </row>
    <row r="57" spans="2:34" ht="15" customHeight="1" thickBot="1" x14ac:dyDescent="0.3">
      <c r="B57" s="54"/>
      <c r="C57" s="55"/>
      <c r="D57" s="54"/>
      <c r="E57" s="55"/>
      <c r="F57" s="58" t="str">
        <f>IF(L50="","",IF(F61=F50,F51,F50))</f>
        <v>Reims</v>
      </c>
      <c r="G57" s="59"/>
      <c r="H57" s="59"/>
      <c r="I57" s="59"/>
      <c r="J57" s="59"/>
      <c r="K57" s="60"/>
      <c r="L57" s="16">
        <v>1</v>
      </c>
      <c r="M57" s="16"/>
      <c r="O57" s="64"/>
      <c r="P57" s="65"/>
      <c r="Q57" s="66"/>
      <c r="R57" s="19"/>
      <c r="S57" s="64"/>
      <c r="T57" s="65"/>
      <c r="U57" s="66"/>
      <c r="W57" s="16"/>
      <c r="X57" s="16">
        <v>1</v>
      </c>
      <c r="Y57" s="58" t="str">
        <f>IF(X50="","",IF(Y61=Y50,Y51,Y50))</f>
        <v>Atton</v>
      </c>
      <c r="Z57" s="59"/>
      <c r="AA57" s="59"/>
      <c r="AB57" s="59"/>
      <c r="AC57" s="59"/>
      <c r="AD57" s="60"/>
      <c r="AE57" s="54"/>
      <c r="AF57" s="55"/>
      <c r="AG57" s="54"/>
      <c r="AH57" s="55"/>
    </row>
    <row r="58" spans="2:34" ht="15" customHeight="1" thickBot="1" x14ac:dyDescent="0.3">
      <c r="O58" s="19"/>
      <c r="P58" s="19"/>
      <c r="Q58" s="19"/>
      <c r="R58" s="19"/>
      <c r="S58" s="19"/>
      <c r="T58" s="19"/>
      <c r="U58" s="19"/>
    </row>
    <row r="59" spans="2:34" ht="15" customHeight="1" thickBot="1" x14ac:dyDescent="0.3">
      <c r="B59" s="56" t="s">
        <v>1</v>
      </c>
      <c r="C59" s="57"/>
      <c r="D59" s="56" t="s">
        <v>28</v>
      </c>
      <c r="E59" s="57"/>
      <c r="F59" s="56" t="s">
        <v>4</v>
      </c>
      <c r="G59" s="67"/>
      <c r="H59" s="67"/>
      <c r="I59" s="67"/>
      <c r="J59" s="67"/>
      <c r="K59" s="57"/>
      <c r="L59" s="14" t="s">
        <v>3</v>
      </c>
      <c r="M59" s="14" t="s">
        <v>29</v>
      </c>
      <c r="O59" s="54" t="s">
        <v>33</v>
      </c>
      <c r="P59" s="68"/>
      <c r="Q59" s="68"/>
      <c r="R59" s="68"/>
      <c r="S59" s="68"/>
      <c r="T59" s="68"/>
      <c r="U59" s="55"/>
      <c r="W59" s="14" t="s">
        <v>29</v>
      </c>
      <c r="X59" s="14" t="s">
        <v>3</v>
      </c>
      <c r="Y59" s="56" t="s">
        <v>4</v>
      </c>
      <c r="Z59" s="67"/>
      <c r="AA59" s="67"/>
      <c r="AB59" s="67"/>
      <c r="AC59" s="67"/>
      <c r="AD59" s="57"/>
      <c r="AE59" s="56" t="s">
        <v>28</v>
      </c>
      <c r="AF59" s="57"/>
      <c r="AG59" s="56" t="s">
        <v>1</v>
      </c>
      <c r="AH59" s="57"/>
    </row>
    <row r="60" spans="2:34" ht="15" customHeight="1" thickBot="1" x14ac:dyDescent="0.3">
      <c r="B60" s="54"/>
      <c r="C60" s="55"/>
      <c r="D60" s="54"/>
      <c r="E60" s="55"/>
      <c r="F60" s="58" t="str">
        <f>IF(L46="","",IF(L46&gt;L47,F46,IF(L47&gt;L46,F47,IF(L46=L47,IF(M46&gt;M47,F46,IF(L47=L46,IF(M47&gt;M46,F47)))))))</f>
        <v>Lyon</v>
      </c>
      <c r="G60" s="59"/>
      <c r="H60" s="59"/>
      <c r="I60" s="59"/>
      <c r="J60" s="59"/>
      <c r="K60" s="60"/>
      <c r="L60" s="16">
        <v>1</v>
      </c>
      <c r="M60" s="16"/>
      <c r="O60" s="61" t="s">
        <v>42</v>
      </c>
      <c r="P60" s="62"/>
      <c r="Q60" s="63"/>
      <c r="R60" s="19"/>
      <c r="S60" s="61" t="s">
        <v>43</v>
      </c>
      <c r="T60" s="62"/>
      <c r="U60" s="63"/>
      <c r="W60" s="16"/>
      <c r="X60" s="16">
        <v>2</v>
      </c>
      <c r="Y60" s="58" t="str">
        <f>IF(X46="","",IF(X46&gt;X47,Y46,IF(X47&gt;X46,Y47,IF(X46=X47,IF(W46&gt;W47,Y46,IF(X47=X46,IF(W47&gt;W46,Y47)))))))</f>
        <v>FCD</v>
      </c>
      <c r="Z60" s="59"/>
      <c r="AA60" s="59"/>
      <c r="AB60" s="59"/>
      <c r="AC60" s="59"/>
      <c r="AD60" s="60"/>
      <c r="AE60" s="54"/>
      <c r="AF60" s="55"/>
      <c r="AG60" s="54"/>
      <c r="AH60" s="55"/>
    </row>
    <row r="61" spans="2:34" ht="15" customHeight="1" thickBot="1" x14ac:dyDescent="0.3">
      <c r="B61" s="54"/>
      <c r="C61" s="55"/>
      <c r="D61" s="54"/>
      <c r="E61" s="55"/>
      <c r="F61" s="58" t="str">
        <f>IF(L50="","",IF(L50&gt;L51,F50,IF(L51&gt;L50,F51,IF(L50=L51,IF(M50&gt;M51,F50,IF(L51=L50,IF(M51&gt;M50,F51)))))))</f>
        <v>Lille</v>
      </c>
      <c r="G61" s="59"/>
      <c r="H61" s="59"/>
      <c r="I61" s="59"/>
      <c r="J61" s="59"/>
      <c r="K61" s="60"/>
      <c r="L61" s="16">
        <v>0</v>
      </c>
      <c r="M61" s="16"/>
      <c r="O61" s="64"/>
      <c r="P61" s="65"/>
      <c r="Q61" s="66"/>
      <c r="R61" s="19"/>
      <c r="S61" s="64"/>
      <c r="T61" s="65"/>
      <c r="U61" s="66"/>
      <c r="W61" s="16"/>
      <c r="X61" s="16">
        <v>1</v>
      </c>
      <c r="Y61" s="58" t="str">
        <f>IF(X50="","",IF(X50&gt;X51,Y50,IF(X51&gt;X50,Y51,IF(X50=X51,IF(W50&gt;W51,Y50,IF(X51=X50,IF(W51&gt;W50,Y51)))))))</f>
        <v>Caen</v>
      </c>
      <c r="Z61" s="59"/>
      <c r="AA61" s="59"/>
      <c r="AB61" s="59"/>
      <c r="AC61" s="59"/>
      <c r="AD61" s="60"/>
      <c r="AE61" s="54"/>
      <c r="AF61" s="55"/>
      <c r="AG61" s="54"/>
      <c r="AH61" s="55"/>
    </row>
    <row r="63" spans="2:34" ht="15" customHeight="1" thickBot="1" x14ac:dyDescent="0.3"/>
    <row r="64" spans="2:34" ht="25.15" customHeight="1" thickBot="1" x14ac:dyDescent="0.3">
      <c r="B64" s="47">
        <v>1</v>
      </c>
      <c r="C64" s="48"/>
      <c r="D64" s="49" t="str">
        <f>IF(L60="","",IF(L60&gt;L61,F60,IF(L61&gt;L60,F61,IF(L60=L61,IF(M60&gt;M61,F60,IF(L61=L60,IF(M61&gt;M60,F61)))))))</f>
        <v>Lyon</v>
      </c>
      <c r="E64" s="49"/>
      <c r="F64" s="49"/>
      <c r="G64" s="49"/>
      <c r="H64" s="49"/>
      <c r="I64" s="49"/>
      <c r="J64" s="49"/>
      <c r="K64" s="49"/>
      <c r="L64" s="49"/>
      <c r="M64" s="50"/>
      <c r="W64" s="51" t="str">
        <f>IF(X60="","",IF(X60&gt;X61,Y60,IF(X61&gt;X60,Y61,IF(X60=X61,IF(W60&gt;W61,Y60,IF(X61=X60,IF(W61&gt;W60,Y61)))))))</f>
        <v>FCD</v>
      </c>
      <c r="X64" s="52"/>
      <c r="Y64" s="52"/>
      <c r="Z64" s="52"/>
      <c r="AA64" s="52"/>
      <c r="AB64" s="52"/>
      <c r="AC64" s="52"/>
      <c r="AD64" s="52"/>
      <c r="AE64" s="52"/>
      <c r="AF64" s="53"/>
      <c r="AG64" s="47">
        <v>9</v>
      </c>
      <c r="AH64" s="48"/>
    </row>
    <row r="65" spans="2:34" ht="25.15" customHeight="1" thickBot="1" x14ac:dyDescent="0.3">
      <c r="B65" s="47">
        <v>2</v>
      </c>
      <c r="C65" s="48"/>
      <c r="D65" s="49" t="str">
        <f>IF(L60="","",IF(D64=F60,F61,F60))</f>
        <v>Lille</v>
      </c>
      <c r="E65" s="49"/>
      <c r="F65" s="49"/>
      <c r="G65" s="49"/>
      <c r="H65" s="49"/>
      <c r="I65" s="49"/>
      <c r="J65" s="49"/>
      <c r="K65" s="49"/>
      <c r="L65" s="49"/>
      <c r="M65" s="50"/>
      <c r="W65" s="51" t="str">
        <f>IF(X60="","",IF(W64=Y60,Y61,Y60))</f>
        <v>Caen</v>
      </c>
      <c r="X65" s="52"/>
      <c r="Y65" s="52"/>
      <c r="Z65" s="52"/>
      <c r="AA65" s="52"/>
      <c r="AB65" s="52"/>
      <c r="AC65" s="52"/>
      <c r="AD65" s="52"/>
      <c r="AE65" s="52"/>
      <c r="AF65" s="53"/>
      <c r="AG65" s="47">
        <v>10</v>
      </c>
      <c r="AH65" s="48"/>
    </row>
    <row r="66" spans="2:34" ht="25.15" customHeight="1" thickBot="1" x14ac:dyDescent="0.3">
      <c r="B66" s="47">
        <v>3</v>
      </c>
      <c r="C66" s="48"/>
      <c r="D66" s="49" t="str">
        <f>IF(L56="","",IF(L56&gt;L57,F56,IF(L57&gt;L56,F57,IF(L56=L57,IF(M56&gt;M57,F56,IF(L57=L56,IF(M57&gt;M56,F57)))))))</f>
        <v>Reims</v>
      </c>
      <c r="E66" s="49"/>
      <c r="F66" s="49"/>
      <c r="G66" s="49"/>
      <c r="H66" s="49"/>
      <c r="I66" s="49"/>
      <c r="J66" s="49"/>
      <c r="K66" s="49"/>
      <c r="L66" s="49"/>
      <c r="M66" s="50"/>
      <c r="W66" s="51" t="str">
        <f>IF(X56="","",IF(X56&gt;X57,Y56,IF(X57&gt;X56,Y57,IF(X56=X57,IF(W56&gt;W57,Y56,IF(X57=X56,IF(W57&gt;W56,Y57)))))))</f>
        <v>Marseile</v>
      </c>
      <c r="X66" s="52"/>
      <c r="Y66" s="52"/>
      <c r="Z66" s="52"/>
      <c r="AA66" s="52"/>
      <c r="AB66" s="52"/>
      <c r="AC66" s="52"/>
      <c r="AD66" s="52"/>
      <c r="AE66" s="52"/>
      <c r="AF66" s="53"/>
      <c r="AG66" s="47">
        <v>11</v>
      </c>
      <c r="AH66" s="48"/>
    </row>
    <row r="67" spans="2:34" ht="25.15" customHeight="1" thickBot="1" x14ac:dyDescent="0.3">
      <c r="B67" s="47">
        <v>4</v>
      </c>
      <c r="C67" s="48"/>
      <c r="D67" s="49" t="str">
        <f>IF(L56="","",IF(D66=F56,F57,F56))</f>
        <v>Nice</v>
      </c>
      <c r="E67" s="49"/>
      <c r="F67" s="49"/>
      <c r="G67" s="49"/>
      <c r="H67" s="49"/>
      <c r="I67" s="49"/>
      <c r="J67" s="49"/>
      <c r="K67" s="49"/>
      <c r="L67" s="49"/>
      <c r="M67" s="50"/>
      <c r="W67" s="51" t="str">
        <f>IF(X56="","",IF(W66=Y56,Y57,Y56))</f>
        <v>Atton</v>
      </c>
      <c r="X67" s="52"/>
      <c r="Y67" s="52"/>
      <c r="Z67" s="52"/>
      <c r="AA67" s="52"/>
      <c r="AB67" s="52"/>
      <c r="AC67" s="52"/>
      <c r="AD67" s="52"/>
      <c r="AE67" s="52"/>
      <c r="AF67" s="53"/>
      <c r="AG67" s="47">
        <v>12</v>
      </c>
      <c r="AH67" s="48"/>
    </row>
    <row r="68" spans="2:34" ht="25.15" customHeight="1" thickBot="1" x14ac:dyDescent="0.3">
      <c r="B68" s="47">
        <v>5</v>
      </c>
      <c r="C68" s="48"/>
      <c r="D68" s="49" t="str">
        <f>IF(L39="","",IF(L39&gt;L40,F39,IF(L40&gt;L39,F40,IF(L39=L40,IF(M39&gt;M40,F39,IF(L40=L39,IF(M40&gt;M39,F40)))))))</f>
        <v>Dijon</v>
      </c>
      <c r="E68" s="49"/>
      <c r="F68" s="49"/>
      <c r="G68" s="49"/>
      <c r="H68" s="49"/>
      <c r="I68" s="49"/>
      <c r="J68" s="49"/>
      <c r="K68" s="49"/>
      <c r="L68" s="49"/>
      <c r="M68" s="50"/>
      <c r="W68" s="51" t="str">
        <f>IF(X39="","",IF(X39&gt;X40,Y39,IF(X40&gt;X39,Y40,IF(X39=X40,IF(W39&gt;W40,Y39,IF(X40=X39,IF(W40&gt;W39,Y40)))))))</f>
        <v>Metz</v>
      </c>
      <c r="X68" s="52"/>
      <c r="Y68" s="52"/>
      <c r="Z68" s="52"/>
      <c r="AA68" s="52"/>
      <c r="AB68" s="52"/>
      <c r="AC68" s="52"/>
      <c r="AD68" s="52"/>
      <c r="AE68" s="52"/>
      <c r="AF68" s="53"/>
      <c r="AG68" s="47">
        <v>13</v>
      </c>
      <c r="AH68" s="48"/>
    </row>
    <row r="69" spans="2:34" ht="25.15" customHeight="1" thickBot="1" x14ac:dyDescent="0.3">
      <c r="B69" s="47">
        <v>6</v>
      </c>
      <c r="C69" s="48"/>
      <c r="D69" s="49" t="str">
        <f>IF(L39="","",IF(D68=F39,F40,F39))</f>
        <v>Bordeaux</v>
      </c>
      <c r="E69" s="49"/>
      <c r="F69" s="49"/>
      <c r="G69" s="49"/>
      <c r="H69" s="49"/>
      <c r="I69" s="49"/>
      <c r="J69" s="49"/>
      <c r="K69" s="49"/>
      <c r="L69" s="49"/>
      <c r="M69" s="50"/>
      <c r="W69" s="51" t="b">
        <f>IF(X39="","",IF(W68=Y39,Y40,Y39))</f>
        <v>0</v>
      </c>
      <c r="X69" s="52"/>
      <c r="Y69" s="52"/>
      <c r="Z69" s="52"/>
      <c r="AA69" s="52"/>
      <c r="AB69" s="52"/>
      <c r="AC69" s="52"/>
      <c r="AD69" s="52"/>
      <c r="AE69" s="52"/>
      <c r="AF69" s="53"/>
      <c r="AG69" s="47">
        <v>14</v>
      </c>
      <c r="AH69" s="48"/>
    </row>
    <row r="70" spans="2:34" ht="25.15" customHeight="1" thickBot="1" x14ac:dyDescent="0.3">
      <c r="B70" s="47">
        <v>7</v>
      </c>
      <c r="C70" s="48"/>
      <c r="D70" s="49" t="str">
        <f>IF(L35="","",IF(L35&gt;L36,F35,IF(L36&gt;L35,F36,IF(L35=L36,IF(M35&gt;M36,F35,IF(L36=L35,IF(M36&gt;M35,F36)))))))</f>
        <v>Nancy</v>
      </c>
      <c r="E70" s="49"/>
      <c r="F70" s="49"/>
      <c r="G70" s="49"/>
      <c r="H70" s="49"/>
      <c r="I70" s="49"/>
      <c r="J70" s="49"/>
      <c r="K70" s="49"/>
      <c r="L70" s="49"/>
      <c r="M70" s="50"/>
      <c r="W70" s="51" t="str">
        <f>IF(X35="","",IF(X35&gt;X36,Y35,IF(X36&gt;X35,Y36,IF(X35=X36,IF(W35&gt;W36,Y35,IF(X36=X35,IF(W36&gt;W35,Y36)))))))</f>
        <v>Angers</v>
      </c>
      <c r="X70" s="52"/>
      <c r="Y70" s="52"/>
      <c r="Z70" s="52"/>
      <c r="AA70" s="52"/>
      <c r="AB70" s="52"/>
      <c r="AC70" s="52"/>
      <c r="AD70" s="52"/>
      <c r="AE70" s="52"/>
      <c r="AF70" s="53"/>
      <c r="AG70" s="47">
        <v>15</v>
      </c>
      <c r="AH70" s="48"/>
    </row>
    <row r="71" spans="2:34" ht="25.15" customHeight="1" thickBot="1" x14ac:dyDescent="0.3">
      <c r="B71" s="47">
        <v>8</v>
      </c>
      <c r="C71" s="48"/>
      <c r="D71" s="49" t="str">
        <f>IF(L35="","",IF(D70=F35,F36,F35))</f>
        <v>Amiens</v>
      </c>
      <c r="E71" s="49"/>
      <c r="F71" s="49"/>
      <c r="G71" s="49"/>
      <c r="H71" s="49"/>
      <c r="I71" s="49"/>
      <c r="J71" s="49"/>
      <c r="K71" s="49"/>
      <c r="L71" s="49"/>
      <c r="M71" s="50"/>
      <c r="W71" s="51" t="str">
        <f>IF(X35="","",IF(W70=Y35,Y36,Y35))</f>
        <v>Bord</v>
      </c>
      <c r="X71" s="52"/>
      <c r="Y71" s="52"/>
      <c r="Z71" s="52"/>
      <c r="AA71" s="52"/>
      <c r="AB71" s="52"/>
      <c r="AC71" s="52"/>
      <c r="AD71" s="52"/>
      <c r="AE71" s="52"/>
      <c r="AF71" s="53"/>
      <c r="AG71" s="47">
        <v>16</v>
      </c>
      <c r="AH71" s="48"/>
    </row>
  </sheetData>
  <mergeCells count="269">
    <mergeCell ref="B6:C6"/>
    <mergeCell ref="D6:E6"/>
    <mergeCell ref="F6:K6"/>
    <mergeCell ref="Y6:AD6"/>
    <mergeCell ref="AE6:AF6"/>
    <mergeCell ref="AG6:AH6"/>
    <mergeCell ref="B2:Q3"/>
    <mergeCell ref="S2:AH3"/>
    <mergeCell ref="B5:C5"/>
    <mergeCell ref="D5:E5"/>
    <mergeCell ref="F5:K5"/>
    <mergeCell ref="Y5:AD5"/>
    <mergeCell ref="AE5:AF5"/>
    <mergeCell ref="AG5:AH5"/>
    <mergeCell ref="B9:C9"/>
    <mergeCell ref="D9:E9"/>
    <mergeCell ref="F9:K9"/>
    <mergeCell ref="Y9:AD9"/>
    <mergeCell ref="AE9:AF9"/>
    <mergeCell ref="AG9:AH9"/>
    <mergeCell ref="B7:C7"/>
    <mergeCell ref="D7:E7"/>
    <mergeCell ref="F7:K7"/>
    <mergeCell ref="Y7:AD7"/>
    <mergeCell ref="AE7:AF7"/>
    <mergeCell ref="AG7:AH7"/>
    <mergeCell ref="AG10:AH10"/>
    <mergeCell ref="B11:C11"/>
    <mergeCell ref="D11:E11"/>
    <mergeCell ref="F11:K11"/>
    <mergeCell ref="Y11:AD11"/>
    <mergeCell ref="AE11:AF11"/>
    <mergeCell ref="AG11:AH11"/>
    <mergeCell ref="B10:C10"/>
    <mergeCell ref="D10:E10"/>
    <mergeCell ref="F10:K10"/>
    <mergeCell ref="O10:U14"/>
    <mergeCell ref="Y10:AD10"/>
    <mergeCell ref="AE10:AF10"/>
    <mergeCell ref="B13:C13"/>
    <mergeCell ref="D13:E13"/>
    <mergeCell ref="F13:K13"/>
    <mergeCell ref="Y13:AD13"/>
    <mergeCell ref="B15:C15"/>
    <mergeCell ref="D15:E15"/>
    <mergeCell ref="F15:K15"/>
    <mergeCell ref="Y15:AD15"/>
    <mergeCell ref="AE15:AF15"/>
    <mergeCell ref="AG15:AH15"/>
    <mergeCell ref="AE13:AF13"/>
    <mergeCell ref="AG13:AH13"/>
    <mergeCell ref="B14:C14"/>
    <mergeCell ref="D14:E14"/>
    <mergeCell ref="F14:K14"/>
    <mergeCell ref="Y14:AD14"/>
    <mergeCell ref="AE14:AF14"/>
    <mergeCell ref="AG14:AH14"/>
    <mergeCell ref="B18:C18"/>
    <mergeCell ref="D18:E18"/>
    <mergeCell ref="F18:K18"/>
    <mergeCell ref="Y18:AD18"/>
    <mergeCell ref="AE18:AF18"/>
    <mergeCell ref="AG18:AH18"/>
    <mergeCell ref="B17:C17"/>
    <mergeCell ref="D17:E17"/>
    <mergeCell ref="F17:K17"/>
    <mergeCell ref="Y17:AD17"/>
    <mergeCell ref="AE17:AF17"/>
    <mergeCell ref="AG17:AH17"/>
    <mergeCell ref="B24:C24"/>
    <mergeCell ref="D24:E24"/>
    <mergeCell ref="F24:K24"/>
    <mergeCell ref="Y24:AD24"/>
    <mergeCell ref="AE24:AF24"/>
    <mergeCell ref="AG24:AH24"/>
    <mergeCell ref="B19:C19"/>
    <mergeCell ref="D19:E19"/>
    <mergeCell ref="F19:K19"/>
    <mergeCell ref="Y19:AD19"/>
    <mergeCell ref="AE19:AF19"/>
    <mergeCell ref="AG19:AH19"/>
    <mergeCell ref="AG25:AH25"/>
    <mergeCell ref="B26:C26"/>
    <mergeCell ref="D26:E26"/>
    <mergeCell ref="F26:K26"/>
    <mergeCell ref="Y26:AD26"/>
    <mergeCell ref="AE26:AF26"/>
    <mergeCell ref="AG26:AH26"/>
    <mergeCell ref="B25:C25"/>
    <mergeCell ref="D25:E25"/>
    <mergeCell ref="F25:K25"/>
    <mergeCell ref="O25:U26"/>
    <mergeCell ref="Y25:AD25"/>
    <mergeCell ref="AE25:AF25"/>
    <mergeCell ref="B30:C30"/>
    <mergeCell ref="D30:E30"/>
    <mergeCell ref="F30:K30"/>
    <mergeCell ref="Y30:AD30"/>
    <mergeCell ref="AE30:AF30"/>
    <mergeCell ref="AG30:AH30"/>
    <mergeCell ref="AE28:AF28"/>
    <mergeCell ref="AG28:AH28"/>
    <mergeCell ref="B29:C29"/>
    <mergeCell ref="D29:E29"/>
    <mergeCell ref="F29:K29"/>
    <mergeCell ref="Y29:AD29"/>
    <mergeCell ref="AE29:AF29"/>
    <mergeCell ref="AG29:AH29"/>
    <mergeCell ref="O27:Q29"/>
    <mergeCell ref="S27:U29"/>
    <mergeCell ref="B28:C28"/>
    <mergeCell ref="D28:E28"/>
    <mergeCell ref="F28:K28"/>
    <mergeCell ref="Y28:AD28"/>
    <mergeCell ref="AG34:AH34"/>
    <mergeCell ref="B35:C35"/>
    <mergeCell ref="D35:E35"/>
    <mergeCell ref="F35:K35"/>
    <mergeCell ref="O35:Q36"/>
    <mergeCell ref="S35:U36"/>
    <mergeCell ref="Y35:AD35"/>
    <mergeCell ref="AE35:AF35"/>
    <mergeCell ref="AG35:AH35"/>
    <mergeCell ref="B36:C36"/>
    <mergeCell ref="B34:C34"/>
    <mergeCell ref="D34:E34"/>
    <mergeCell ref="F34:K34"/>
    <mergeCell ref="O34:U34"/>
    <mergeCell ref="Y34:AD34"/>
    <mergeCell ref="AE34:AF34"/>
    <mergeCell ref="D36:E36"/>
    <mergeCell ref="F36:K36"/>
    <mergeCell ref="Y36:AD36"/>
    <mergeCell ref="AE36:AF36"/>
    <mergeCell ref="AG36:AH36"/>
    <mergeCell ref="B38:C38"/>
    <mergeCell ref="D38:E38"/>
    <mergeCell ref="F38:K38"/>
    <mergeCell ref="O38:U38"/>
    <mergeCell ref="Y38:AD38"/>
    <mergeCell ref="AE38:AF38"/>
    <mergeCell ref="AG38:AH38"/>
    <mergeCell ref="B39:C39"/>
    <mergeCell ref="D39:E39"/>
    <mergeCell ref="F39:K39"/>
    <mergeCell ref="O39:Q40"/>
    <mergeCell ref="S39:U40"/>
    <mergeCell ref="Y39:AD39"/>
    <mergeCell ref="AE39:AF39"/>
    <mergeCell ref="AG39:AH39"/>
    <mergeCell ref="B45:C45"/>
    <mergeCell ref="D45:E45"/>
    <mergeCell ref="F45:K45"/>
    <mergeCell ref="Y45:AD45"/>
    <mergeCell ref="AE45:AF45"/>
    <mergeCell ref="AG45:AH45"/>
    <mergeCell ref="B40:C40"/>
    <mergeCell ref="D40:E40"/>
    <mergeCell ref="F40:K40"/>
    <mergeCell ref="Y40:AD40"/>
    <mergeCell ref="AE40:AF40"/>
    <mergeCell ref="AG40:AH40"/>
    <mergeCell ref="AG46:AH46"/>
    <mergeCell ref="B47:C47"/>
    <mergeCell ref="D47:E47"/>
    <mergeCell ref="F47:K47"/>
    <mergeCell ref="Y47:AD47"/>
    <mergeCell ref="AE47:AF47"/>
    <mergeCell ref="AG47:AH47"/>
    <mergeCell ref="B46:C46"/>
    <mergeCell ref="D46:E46"/>
    <mergeCell ref="F46:K46"/>
    <mergeCell ref="O46:U47"/>
    <mergeCell ref="Y46:AD46"/>
    <mergeCell ref="AE46:AF46"/>
    <mergeCell ref="B51:C51"/>
    <mergeCell ref="D51:E51"/>
    <mergeCell ref="F51:K51"/>
    <mergeCell ref="Y51:AD51"/>
    <mergeCell ref="AE51:AF51"/>
    <mergeCell ref="AG51:AH51"/>
    <mergeCell ref="AE49:AF49"/>
    <mergeCell ref="AG49:AH49"/>
    <mergeCell ref="B50:C50"/>
    <mergeCell ref="D50:E50"/>
    <mergeCell ref="F50:K50"/>
    <mergeCell ref="Y50:AD50"/>
    <mergeCell ref="AE50:AF50"/>
    <mergeCell ref="AG50:AH50"/>
    <mergeCell ref="O48:Q50"/>
    <mergeCell ref="S48:U50"/>
    <mergeCell ref="B49:C49"/>
    <mergeCell ref="D49:E49"/>
    <mergeCell ref="F49:K49"/>
    <mergeCell ref="Y49:AD49"/>
    <mergeCell ref="AG55:AH55"/>
    <mergeCell ref="B56:C56"/>
    <mergeCell ref="D56:E56"/>
    <mergeCell ref="F56:K56"/>
    <mergeCell ref="O56:Q57"/>
    <mergeCell ref="S56:U57"/>
    <mergeCell ref="Y56:AD56"/>
    <mergeCell ref="AE56:AF56"/>
    <mergeCell ref="AG56:AH56"/>
    <mergeCell ref="B57:C57"/>
    <mergeCell ref="B55:C55"/>
    <mergeCell ref="D55:E55"/>
    <mergeCell ref="F55:K55"/>
    <mergeCell ref="O55:U55"/>
    <mergeCell ref="Y55:AD55"/>
    <mergeCell ref="AE55:AF55"/>
    <mergeCell ref="D57:E57"/>
    <mergeCell ref="F57:K57"/>
    <mergeCell ref="Y57:AD57"/>
    <mergeCell ref="AE57:AF57"/>
    <mergeCell ref="AG57:AH57"/>
    <mergeCell ref="AE61:AF61"/>
    <mergeCell ref="AG61:AH61"/>
    <mergeCell ref="AE59:AF59"/>
    <mergeCell ref="AG59:AH59"/>
    <mergeCell ref="B60:C60"/>
    <mergeCell ref="D60:E60"/>
    <mergeCell ref="F60:K60"/>
    <mergeCell ref="O60:Q61"/>
    <mergeCell ref="S60:U61"/>
    <mergeCell ref="Y60:AD60"/>
    <mergeCell ref="AE60:AF60"/>
    <mergeCell ref="AG60:AH60"/>
    <mergeCell ref="B59:C59"/>
    <mergeCell ref="D59:E59"/>
    <mergeCell ref="F59:K59"/>
    <mergeCell ref="O59:U59"/>
    <mergeCell ref="Y59:AD59"/>
    <mergeCell ref="B61:C61"/>
    <mergeCell ref="D61:E61"/>
    <mergeCell ref="F61:K61"/>
    <mergeCell ref="Y61:AD61"/>
    <mergeCell ref="B66:C66"/>
    <mergeCell ref="D66:M66"/>
    <mergeCell ref="W66:AF66"/>
    <mergeCell ref="AG66:AH66"/>
    <mergeCell ref="B67:C67"/>
    <mergeCell ref="D67:M67"/>
    <mergeCell ref="W67:AF67"/>
    <mergeCell ref="AG67:AH67"/>
    <mergeCell ref="B64:C64"/>
    <mergeCell ref="D64:M64"/>
    <mergeCell ref="W64:AF64"/>
    <mergeCell ref="AG64:AH64"/>
    <mergeCell ref="B65:C65"/>
    <mergeCell ref="D65:M65"/>
    <mergeCell ref="W65:AF65"/>
    <mergeCell ref="AG65:AH65"/>
    <mergeCell ref="B70:C70"/>
    <mergeCell ref="D70:M70"/>
    <mergeCell ref="W70:AF70"/>
    <mergeCell ref="AG70:AH70"/>
    <mergeCell ref="B71:C71"/>
    <mergeCell ref="D71:M71"/>
    <mergeCell ref="W71:AF71"/>
    <mergeCell ref="AG71:AH71"/>
    <mergeCell ref="B68:C68"/>
    <mergeCell ref="D68:M68"/>
    <mergeCell ref="W68:AF68"/>
    <mergeCell ref="AG68:AH68"/>
    <mergeCell ref="B69:C69"/>
    <mergeCell ref="D69:M69"/>
    <mergeCell ref="W69:AF69"/>
    <mergeCell ref="AG69:AH6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Poules</vt:lpstr>
      <vt:lpstr>PHASE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MATHIEU</cp:lastModifiedBy>
  <dcterms:created xsi:type="dcterms:W3CDTF">2019-04-02T13:30:48Z</dcterms:created>
  <dcterms:modified xsi:type="dcterms:W3CDTF">2019-06-11T14:18:58Z</dcterms:modified>
</cp:coreProperties>
</file>